
<file path=[Content_Types].xml><?xml version="1.0" encoding="utf-8"?>
<Types xmlns="http://schemas.openxmlformats.org/package/2006/content-types">
  <Default Extension="bin" ContentType="application/vnd.openxmlformats-officedocument.spreadsheetml.printerSettings"/>
  <Default Extension="doc" ContentType="application/msword"/>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E:\Documentos\PROYECTOS\AMV TUMACO\TRIMESTRAL\"/>
    </mc:Choice>
  </mc:AlternateContent>
  <xr:revisionPtr revIDLastSave="0" documentId="13_ncr:1_{3151A0DE-5C0F-4310-9E87-2C7E2FC8C35D}" xr6:coauthVersionLast="47" xr6:coauthVersionMax="47" xr10:uidLastSave="{00000000-0000-0000-0000-000000000000}"/>
  <bookViews>
    <workbookView xWindow="-108" yWindow="-108" windowWidth="23256" windowHeight="12456" tabRatio="862" xr2:uid="{00000000-000D-0000-FFFF-FFFF00000000}"/>
  </bookViews>
  <sheets>
    <sheet name="PORTADA" sheetId="33" r:id="rId1"/>
    <sheet name="TABLA DE CONTENIDO" sheetId="2" r:id="rId2"/>
    <sheet name="GENERALIDADES " sheetId="3" r:id="rId3"/>
    <sheet name="CUMPLIMIENTO % " sheetId="6" r:id="rId4"/>
    <sheet name="ESTADO RED VIS" sheetId="27" r:id="rId5"/>
    <sheet name="SEMAFORO VIS 1001" sheetId="11" r:id="rId6"/>
    <sheet name="SEMAFORO VIS 0501" sheetId="51" r:id="rId7"/>
    <sheet name="TORTA EST. VIAS VIS" sheetId="12" r:id="rId8"/>
    <sheet name="ESTADO RED TEC" sheetId="62" r:id="rId9"/>
    <sheet name="SEMAFORO TEC 1001" sheetId="63" r:id="rId10"/>
    <sheet name="SEMAFORO TEC 0501" sheetId="64" r:id="rId11"/>
    <sheet name="TORTA EST. VIAS TEC" sheetId="65" r:id="rId12"/>
    <sheet name="MAPA 1 EST RED" sheetId="10" r:id="rId13"/>
    <sheet name="NECESIDADES PREVENTIVAS VIA" sheetId="7" r:id="rId14"/>
    <sheet name="NECESIDADES CRITICAS VIA" sheetId="28" r:id="rId15"/>
    <sheet name="CANT OBRA 1001" sheetId="13" r:id="rId16"/>
    <sheet name="CANT OBRA 0501" sheetId="53" r:id="rId17"/>
    <sheet name="INF. EMERGENCIAS" sheetId="5" r:id="rId18"/>
    <sheet name="ESTADO PUENTES" sheetId="4" r:id="rId19"/>
    <sheet name="NECESIDADES PTES" sheetId="18" r:id="rId20"/>
    <sheet name="ESTADO PONTONES" sheetId="21" r:id="rId21"/>
    <sheet name="NEC. PONTONES" sheetId="29" r:id="rId22"/>
    <sheet name="ESTADO TUNELES" sheetId="44" r:id="rId23"/>
    <sheet name="NECESIDADES EN TÚNELES" sheetId="45" r:id="rId24"/>
    <sheet name="Señalización Vertical" sheetId="39" r:id="rId25"/>
    <sheet name="Señalización Horizontal" sheetId="40" r:id="rId26"/>
    <sheet name="ACCIDENTALIDAD" sheetId="112" r:id="rId27"/>
    <sheet name="DEFENSA VIAS" sheetId="16" r:id="rId28"/>
    <sheet name="SEGUIMIENTO" sheetId="119" r:id="rId29"/>
    <sheet name="FICHA CUANTI AMV" sheetId="38" r:id="rId30"/>
    <sheet name="FICHA CUALI AMV" sheetId="37" r:id="rId31"/>
    <sheet name="FICHA CUANTI MR" sheetId="36" r:id="rId32"/>
    <sheet name="FICHA CUALI MR" sheetId="35" r:id="rId33"/>
    <sheet name="APOYO SUPERVISIÓN CONTRATOS" sheetId="46" r:id="rId34"/>
    <sheet name="RESEÑA 1-FOTOGRÁFICA" sheetId="113" r:id="rId35"/>
    <sheet name="RESEÑA 2-PRENSA" sheetId="114" r:id="rId36"/>
    <sheet name="COMENTARIOS" sheetId="97" r:id="rId37"/>
    <sheet name="CAPACITACION S.T.M. RUTINARIO" sheetId="48" r:id="rId38"/>
    <sheet name="1P" sheetId="118" r:id="rId39"/>
  </sheets>
  <externalReferences>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_xlnm.Print_Area" localSheetId="38">'1P'!$A$1:$E$48</definedName>
    <definedName name="_xlnm.Print_Area" localSheetId="26">ACCIDENTALIDAD!$A$1:$J$27</definedName>
    <definedName name="_xlnm.Print_Area" localSheetId="33">'APOYO SUPERVISIÓN CONTRATOS'!$A$1:$L$28</definedName>
    <definedName name="_xlnm.Print_Area" localSheetId="16">'CANT OBRA 0501'!$A$1:$H$37</definedName>
    <definedName name="_xlnm.Print_Area" localSheetId="15">'CANT OBRA 1001'!$A$1:$H$406</definedName>
    <definedName name="_xlnm.Print_Area" localSheetId="37">'CAPACITACION S.T.M. RUTINARIO'!$A$1:$G$45</definedName>
    <definedName name="_xlnm.Print_Area" localSheetId="36">COMENTARIOS!$A$1:$G$368</definedName>
    <definedName name="_xlnm.Print_Area" localSheetId="3">'CUMPLIMIENTO % '!$A$1:$I$33</definedName>
    <definedName name="_xlnm.Print_Area" localSheetId="27">'DEFENSA VIAS'!$A$1:$I$18</definedName>
    <definedName name="_xlnm.Print_Area" localSheetId="20">'ESTADO PONTONES'!$A$1:$L$28</definedName>
    <definedName name="_xlnm.Print_Area" localSheetId="18">'ESTADO PUENTES'!$A$1:$N$28</definedName>
    <definedName name="_xlnm.Print_Area" localSheetId="8">'ESTADO RED TEC'!$A$1:$L$52</definedName>
    <definedName name="_xlnm.Print_Area" localSheetId="4">'ESTADO RED VIS'!$A$1:$H$43</definedName>
    <definedName name="_xlnm.Print_Area" localSheetId="22">'ESTADO TUNELES'!$A$1:$T$18</definedName>
    <definedName name="_xlnm.Print_Area" localSheetId="32">'FICHA CUALI MR'!$A$1:$K$14</definedName>
    <definedName name="_xlnm.Print_Area" localSheetId="29">'FICHA CUANTI AMV'!$A$1:$K$24</definedName>
    <definedName name="_xlnm.Print_Area" localSheetId="31">'FICHA CUANTI MR'!$A$1:$M$29</definedName>
    <definedName name="_xlnm.Print_Area" localSheetId="2">'GENERALIDADES '!$A$1:$K$28</definedName>
    <definedName name="_xlnm.Print_Area" localSheetId="17">'INF. EMERGENCIAS'!$A$1:$I$25</definedName>
    <definedName name="_xlnm.Print_Area" localSheetId="12">'MAPA 1 EST RED'!$A$1:$J$50</definedName>
    <definedName name="_xlnm.Print_Area" localSheetId="21">'NEC. PONTONES'!$A$1:$G$21</definedName>
    <definedName name="_xlnm.Print_Area" localSheetId="14">'NECESIDADES CRITICAS VIA'!$A$1:$G$23</definedName>
    <definedName name="_xlnm.Print_Area" localSheetId="23">'NECESIDADES EN TÚNELES'!$A$2:$K$16</definedName>
    <definedName name="_xlnm.Print_Area" localSheetId="13">'NECESIDADES PREVENTIVAS VIA'!$A$1:$G$26</definedName>
    <definedName name="_xlnm.Print_Area" localSheetId="19">'NECESIDADES PTES'!$A$1:$O$42</definedName>
    <definedName name="_xlnm.Print_Area" localSheetId="0">PORTADA!$A$1:$G$43</definedName>
    <definedName name="_xlnm.Print_Area" localSheetId="34">'RESEÑA 1-FOTOGRÁFICA'!$A$1:$G$197</definedName>
    <definedName name="_xlnm.Print_Area" localSheetId="35">'RESEÑA 2-PRENSA'!$A$1:$F$541</definedName>
    <definedName name="_xlnm.Print_Area" localSheetId="28">SEGUIMIENTO!$A$1:$AC$38</definedName>
    <definedName name="_xlnm.Print_Area" localSheetId="9">'SEMAFORO TEC 1001'!$A$1:$EC$89</definedName>
    <definedName name="_xlnm.Print_Area" localSheetId="6">'SEMAFORO VIS 0501'!$A$1:$DH$71</definedName>
    <definedName name="_xlnm.Print_Area" localSheetId="5">'SEMAFORO VIS 1001'!$A$1:$DW$66</definedName>
    <definedName name="_xlnm.Print_Area" localSheetId="25">'Señalización Horizontal'!$A$1:$Q$38</definedName>
    <definedName name="_xlnm.Print_Area" localSheetId="24">'Señalización Vertical'!$A$1:$AE$38</definedName>
    <definedName name="_xlnm.Print_Area" localSheetId="1">'TABLA DE CONTENIDO'!$A$1:$B$41</definedName>
    <definedName name="_xlnm.Print_Area" localSheetId="11">'TORTA EST. VIAS TEC'!$A$1:$C$42</definedName>
    <definedName name="_xlnm.Print_Area" localSheetId="7">'TORTA EST. VIAS VIS'!$A$1:$C$40</definedName>
    <definedName name="TABLA_DE_CONTENIDO__A1" comment="VOLVER A TABLA DE CONTENIDO">'GENERALIDADES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38" l="1"/>
  <c r="I26" i="16"/>
  <c r="H26" i="16"/>
  <c r="G26" i="16"/>
  <c r="F26" i="16"/>
  <c r="E26" i="16"/>
  <c r="M28" i="18"/>
  <c r="M25" i="18"/>
  <c r="M23" i="18"/>
  <c r="I9" i="63"/>
  <c r="AL9" i="63"/>
  <c r="I10" i="63"/>
  <c r="AL10" i="63"/>
  <c r="I11" i="63"/>
  <c r="AL11" i="63"/>
  <c r="I12" i="63"/>
  <c r="AL12" i="63"/>
  <c r="I13" i="63"/>
  <c r="AL13" i="63"/>
  <c r="I14" i="63"/>
  <c r="AL14" i="63"/>
  <c r="I15" i="63"/>
  <c r="AL15" i="63"/>
  <c r="I16" i="63"/>
  <c r="AL16" i="63"/>
  <c r="I17" i="63"/>
  <c r="AL17" i="63"/>
  <c r="I18" i="63"/>
  <c r="AL18" i="63"/>
  <c r="I19" i="63"/>
  <c r="AL19" i="63"/>
  <c r="I20" i="63"/>
  <c r="AL20" i="63"/>
  <c r="I21" i="63"/>
  <c r="AL21" i="63"/>
  <c r="I22" i="63"/>
  <c r="AL22" i="63"/>
  <c r="I23" i="63"/>
  <c r="AL23" i="63"/>
  <c r="I24" i="63"/>
  <c r="AL24" i="63"/>
  <c r="I25" i="63"/>
  <c r="AL25" i="63"/>
  <c r="I26" i="63"/>
  <c r="AL26" i="63"/>
  <c r="I27" i="63"/>
  <c r="AL27" i="63"/>
  <c r="I28" i="63"/>
  <c r="AL28" i="63"/>
  <c r="I29" i="63"/>
  <c r="AL29" i="63"/>
  <c r="I30" i="63"/>
  <c r="AL30" i="63"/>
  <c r="D33" i="3"/>
  <c r="F15" i="28" l="1"/>
  <c r="M13" i="18" l="1"/>
  <c r="E36" i="118"/>
  <c r="E35" i="118"/>
  <c r="E34" i="118"/>
  <c r="E33" i="118"/>
  <c r="E32" i="118"/>
  <c r="E31" i="118"/>
  <c r="E30" i="118"/>
  <c r="D30" i="118"/>
  <c r="E29" i="118"/>
  <c r="E37" i="118" s="1"/>
  <c r="E22" i="118"/>
  <c r="E21" i="118"/>
  <c r="E20" i="118"/>
  <c r="E19" i="118"/>
  <c r="E23" i="118" s="1"/>
  <c r="E25" i="118" s="1"/>
  <c r="E18" i="118"/>
  <c r="E17" i="118"/>
  <c r="E10" i="48"/>
  <c r="E9" i="97" s="1"/>
  <c r="E38" i="118" l="1"/>
  <c r="E39" i="118" l="1"/>
  <c r="E40" i="118" s="1"/>
  <c r="J8" i="112" l="1"/>
  <c r="H8" i="16" s="1"/>
  <c r="A15" i="16" l="1"/>
  <c r="A26" i="16" s="1"/>
  <c r="B14" i="35" l="1"/>
  <c r="B12" i="35"/>
  <c r="B11" i="35"/>
  <c r="I15" i="36"/>
  <c r="I13" i="36"/>
  <c r="I11" i="36"/>
  <c r="G19" i="36"/>
  <c r="I19" i="36"/>
  <c r="I25" i="36" s="1"/>
  <c r="G21" i="36"/>
  <c r="L21" i="36"/>
  <c r="M21" i="36"/>
  <c r="G23" i="36"/>
  <c r="I23" i="36"/>
  <c r="L23" i="36"/>
  <c r="M23" i="36"/>
  <c r="C25" i="36"/>
  <c r="D25" i="36"/>
  <c r="E25" i="36"/>
  <c r="F25" i="36"/>
  <c r="H25" i="36"/>
  <c r="J25" i="36"/>
  <c r="D13" i="36"/>
  <c r="D15" i="16"/>
  <c r="E15" i="16"/>
  <c r="F15" i="16"/>
  <c r="G15" i="16"/>
  <c r="H15" i="16"/>
  <c r="I15" i="16"/>
  <c r="B13" i="28"/>
  <c r="A13" i="28"/>
  <c r="G19" i="28"/>
  <c r="G18" i="28"/>
  <c r="G25" i="36" l="1"/>
  <c r="F107" i="13" l="1"/>
  <c r="C107" i="13"/>
  <c r="F108" i="13" l="1"/>
  <c r="F110" i="13" s="1"/>
  <c r="F113" i="13"/>
  <c r="H113" i="13" s="1"/>
  <c r="F112" i="13"/>
  <c r="H112" i="13" l="1"/>
  <c r="H110" i="13"/>
  <c r="H108" i="13"/>
  <c r="H107" i="13"/>
  <c r="H111" i="13" l="1"/>
  <c r="H109" i="13"/>
  <c r="H106" i="13"/>
  <c r="H114" i="13" l="1"/>
  <c r="H115" i="13" s="1"/>
  <c r="H116" i="13" s="1"/>
  <c r="H117" i="13" l="1"/>
  <c r="F14" i="28" l="1"/>
  <c r="F14" i="7"/>
  <c r="B50" i="10"/>
  <c r="B15" i="16" l="1"/>
  <c r="DV83" i="63" l="1"/>
  <c r="D54" i="62"/>
  <c r="DM61" i="51" l="1"/>
  <c r="DM63" i="51"/>
  <c r="I10" i="6"/>
  <c r="E10" i="6"/>
  <c r="G10" i="6" s="1"/>
  <c r="C10" i="6"/>
  <c r="EK54" i="11"/>
  <c r="I289" i="13"/>
  <c r="G216" i="13"/>
  <c r="H216" i="13" s="1"/>
  <c r="G205" i="13"/>
  <c r="G206" i="13" s="1"/>
  <c r="G198" i="13"/>
  <c r="G180" i="13"/>
  <c r="F306" i="13" l="1"/>
  <c r="F80" i="13" l="1"/>
  <c r="H23" i="13" l="1"/>
  <c r="H22" i="13"/>
  <c r="K14" i="46" l="1"/>
  <c r="K13" i="46"/>
  <c r="G11" i="36" l="1"/>
  <c r="J17" i="36"/>
  <c r="I17" i="36"/>
  <c r="H17" i="36"/>
  <c r="F17" i="36"/>
  <c r="E17" i="36"/>
  <c r="D17" i="36"/>
  <c r="C17" i="36"/>
  <c r="M15" i="36"/>
  <c r="G15" i="36"/>
  <c r="M13" i="36"/>
  <c r="G13" i="36"/>
  <c r="C15" i="16"/>
  <c r="G17" i="36" l="1"/>
  <c r="I59" i="62" l="1"/>
  <c r="C59" i="62"/>
  <c r="G36" i="62"/>
  <c r="B32" i="62"/>
  <c r="B31" i="62"/>
  <c r="B30" i="62" l="1"/>
  <c r="B29" i="62"/>
  <c r="F27" i="3"/>
  <c r="E27" i="3"/>
  <c r="D27" i="3"/>
  <c r="E59" i="62"/>
  <c r="DT71" i="63" s="1"/>
  <c r="G59" i="62"/>
  <c r="DV71" i="63" s="1"/>
  <c r="K59" i="62"/>
  <c r="DZ71" i="63" s="1"/>
  <c r="X34" i="62"/>
  <c r="R34" i="62"/>
  <c r="B34" i="62"/>
  <c r="X33" i="62"/>
  <c r="R33" i="62"/>
  <c r="B33" i="62"/>
  <c r="B14" i="62"/>
  <c r="B19" i="27"/>
  <c r="B23" i="27"/>
  <c r="C14" i="40"/>
  <c r="C18" i="40" s="1"/>
  <c r="AD15" i="40"/>
  <c r="AF15" i="40"/>
  <c r="AG15" i="40"/>
  <c r="AF16" i="40"/>
  <c r="AF17" i="40"/>
  <c r="G18" i="40"/>
  <c r="H18" i="40"/>
  <c r="I18" i="40"/>
  <c r="J18" i="40"/>
  <c r="K18" i="40"/>
  <c r="L18" i="40"/>
  <c r="M18" i="40"/>
  <c r="N18" i="40"/>
  <c r="O18" i="40"/>
  <c r="P18" i="40"/>
  <c r="Q18" i="40"/>
  <c r="AE18" i="40"/>
  <c r="C13" i="39"/>
  <c r="AB13" i="39"/>
  <c r="AB16" i="39" s="1"/>
  <c r="D16" i="39"/>
  <c r="E16" i="39"/>
  <c r="F16" i="39"/>
  <c r="G16" i="39"/>
  <c r="H16" i="39"/>
  <c r="I16" i="39"/>
  <c r="J16" i="39"/>
  <c r="K16" i="39"/>
  <c r="L16" i="39"/>
  <c r="M16" i="39"/>
  <c r="N16" i="39"/>
  <c r="O16" i="39"/>
  <c r="P16" i="39"/>
  <c r="Q16" i="39"/>
  <c r="R16" i="39"/>
  <c r="S16" i="39"/>
  <c r="T16" i="39"/>
  <c r="U16" i="39"/>
  <c r="V16" i="39"/>
  <c r="W16" i="39"/>
  <c r="X16" i="39"/>
  <c r="Y16" i="39"/>
  <c r="Z16" i="39"/>
  <c r="AA16" i="39"/>
  <c r="AC16" i="39"/>
  <c r="AD16" i="39"/>
  <c r="AE16" i="39"/>
  <c r="J13" i="18"/>
  <c r="D12" i="4"/>
  <c r="D13" i="4"/>
  <c r="D14" i="4"/>
  <c r="D15" i="4"/>
  <c r="D16" i="4"/>
  <c r="D17" i="4"/>
  <c r="D18" i="4"/>
  <c r="C14" i="13"/>
  <c r="H14" i="13"/>
  <c r="F15" i="13"/>
  <c r="H15" i="13" s="1"/>
  <c r="F17" i="13"/>
  <c r="H17" i="13" s="1"/>
  <c r="F18" i="13"/>
  <c r="H18" i="13" s="1"/>
  <c r="F20" i="13"/>
  <c r="C23" i="13"/>
  <c r="H24" i="13"/>
  <c r="F25" i="13"/>
  <c r="H25" i="13" s="1"/>
  <c r="F27" i="13"/>
  <c r="H27" i="13" s="1"/>
  <c r="H28" i="13"/>
  <c r="H29" i="13"/>
  <c r="H30" i="13"/>
  <c r="H31" i="13"/>
  <c r="B46" i="13"/>
  <c r="H46" i="13"/>
  <c r="B47" i="13"/>
  <c r="H47" i="13"/>
  <c r="B48" i="13"/>
  <c r="H48" i="13"/>
  <c r="B49" i="13"/>
  <c r="F49" i="13"/>
  <c r="H49" i="13" s="1"/>
  <c r="B50" i="13"/>
  <c r="H50" i="13"/>
  <c r="B51" i="13"/>
  <c r="B52" i="13"/>
  <c r="H52" i="13"/>
  <c r="B53" i="13"/>
  <c r="B54" i="13"/>
  <c r="H54" i="13"/>
  <c r="B55" i="13"/>
  <c r="H55" i="13"/>
  <c r="B56" i="13"/>
  <c r="H56" i="13"/>
  <c r="B57" i="13"/>
  <c r="H57" i="13"/>
  <c r="B58" i="13"/>
  <c r="H58" i="13"/>
  <c r="B59" i="13"/>
  <c r="H59" i="13"/>
  <c r="B60" i="13"/>
  <c r="H60" i="13"/>
  <c r="H61" i="13"/>
  <c r="H62" i="13"/>
  <c r="H63" i="13"/>
  <c r="C73" i="13"/>
  <c r="F73" i="13"/>
  <c r="H73" i="13" s="1"/>
  <c r="F74" i="13"/>
  <c r="H74" i="13" s="1"/>
  <c r="A75" i="13"/>
  <c r="F76" i="13"/>
  <c r="H76" i="13" s="1"/>
  <c r="F77" i="13"/>
  <c r="H77" i="13" s="1"/>
  <c r="H79" i="13"/>
  <c r="C81" i="13"/>
  <c r="H81" i="13"/>
  <c r="A82" i="13"/>
  <c r="A84" i="13"/>
  <c r="F85" i="13"/>
  <c r="H85" i="13" s="1"/>
  <c r="C86" i="13"/>
  <c r="F86" i="13"/>
  <c r="H86" i="13" s="1"/>
  <c r="H87" i="13"/>
  <c r="H88" i="13"/>
  <c r="A89" i="13"/>
  <c r="H90" i="13"/>
  <c r="H91" i="13"/>
  <c r="H92" i="13"/>
  <c r="H93" i="13"/>
  <c r="H94" i="13"/>
  <c r="A95" i="13"/>
  <c r="F96" i="13"/>
  <c r="H96" i="13" s="1"/>
  <c r="H95" i="13" s="1"/>
  <c r="H123" i="13"/>
  <c r="H122" i="13" s="1"/>
  <c r="H125" i="13"/>
  <c r="H124" i="13" s="1"/>
  <c r="H127" i="13"/>
  <c r="H126" i="13" s="1"/>
  <c r="H129" i="13"/>
  <c r="H132" i="13"/>
  <c r="H133" i="13"/>
  <c r="H134" i="13"/>
  <c r="H136" i="13"/>
  <c r="H137" i="13"/>
  <c r="H138" i="13"/>
  <c r="H140" i="13"/>
  <c r="H139" i="13" s="1"/>
  <c r="C150" i="13"/>
  <c r="D150" i="13"/>
  <c r="H150" i="13"/>
  <c r="H151" i="13"/>
  <c r="H152" i="13"/>
  <c r="H153" i="13"/>
  <c r="C154" i="13"/>
  <c r="H154" i="13"/>
  <c r="A164" i="13"/>
  <c r="H165" i="13"/>
  <c r="D166" i="13"/>
  <c r="H166" i="13"/>
  <c r="A167" i="13"/>
  <c r="H168" i="13"/>
  <c r="H169" i="13"/>
  <c r="A170" i="13"/>
  <c r="H171" i="13"/>
  <c r="C173" i="13"/>
  <c r="H173" i="13"/>
  <c r="A174" i="13"/>
  <c r="C175" i="13"/>
  <c r="H175" i="13"/>
  <c r="H174" i="13" s="1"/>
  <c r="A176" i="13"/>
  <c r="H177" i="13"/>
  <c r="H178" i="13"/>
  <c r="H179" i="13"/>
  <c r="H180" i="13"/>
  <c r="A181" i="13"/>
  <c r="A182" i="13"/>
  <c r="H183" i="13"/>
  <c r="H184" i="13"/>
  <c r="H185" i="13"/>
  <c r="C186" i="13"/>
  <c r="H186" i="13"/>
  <c r="H187" i="13"/>
  <c r="H188" i="13"/>
  <c r="H189" i="13"/>
  <c r="H190" i="13"/>
  <c r="H191" i="13"/>
  <c r="H192" i="13"/>
  <c r="H193" i="13"/>
  <c r="H194" i="13"/>
  <c r="A195" i="13"/>
  <c r="A196" i="13"/>
  <c r="H197" i="13"/>
  <c r="A199" i="13"/>
  <c r="H200" i="13"/>
  <c r="H201" i="13"/>
  <c r="H202" i="13"/>
  <c r="H203" i="13"/>
  <c r="H204" i="13"/>
  <c r="H205" i="13"/>
  <c r="H206" i="13"/>
  <c r="H207" i="13"/>
  <c r="H208" i="13"/>
  <c r="H209" i="13"/>
  <c r="H210" i="13"/>
  <c r="H211" i="13"/>
  <c r="H212" i="13"/>
  <c r="A214" i="13"/>
  <c r="A215" i="13"/>
  <c r="C216" i="13"/>
  <c r="H217" i="13"/>
  <c r="A218" i="13"/>
  <c r="H219" i="13"/>
  <c r="H220" i="13"/>
  <c r="H221" i="13"/>
  <c r="H222" i="13"/>
  <c r="H223" i="13"/>
  <c r="A224" i="13"/>
  <c r="H225" i="13"/>
  <c r="H226" i="13"/>
  <c r="H227" i="13"/>
  <c r="H228" i="13"/>
  <c r="C229" i="13"/>
  <c r="H229" i="13"/>
  <c r="A230" i="13"/>
  <c r="H231" i="13"/>
  <c r="C232" i="13"/>
  <c r="H232" i="13"/>
  <c r="C233" i="13"/>
  <c r="H233" i="13"/>
  <c r="C234" i="13"/>
  <c r="H234" i="13"/>
  <c r="C235" i="13"/>
  <c r="H235" i="13"/>
  <c r="H236" i="13"/>
  <c r="A237" i="13"/>
  <c r="H238" i="13"/>
  <c r="H239" i="13"/>
  <c r="H240" i="13"/>
  <c r="H241" i="13"/>
  <c r="A242" i="13"/>
  <c r="A243" i="13"/>
  <c r="D244" i="13"/>
  <c r="H244" i="13"/>
  <c r="D245" i="13"/>
  <c r="H245" i="13"/>
  <c r="A246" i="13"/>
  <c r="H247" i="13"/>
  <c r="H246" i="13" s="1"/>
  <c r="A248" i="13"/>
  <c r="D249" i="13"/>
  <c r="H249" i="13"/>
  <c r="D250" i="13"/>
  <c r="H250" i="13"/>
  <c r="A251" i="13"/>
  <c r="D252" i="13"/>
  <c r="H252" i="13"/>
  <c r="H251" i="13" s="1"/>
  <c r="A253" i="13"/>
  <c r="D254" i="13"/>
  <c r="H254" i="13"/>
  <c r="D255" i="13"/>
  <c r="H255" i="13"/>
  <c r="A256" i="13"/>
  <c r="H257" i="13"/>
  <c r="H258" i="13"/>
  <c r="F269" i="13"/>
  <c r="H269" i="13" s="1"/>
  <c r="F270" i="13"/>
  <c r="H270" i="13" s="1"/>
  <c r="F271" i="13"/>
  <c r="H271" i="13" s="1"/>
  <c r="F272" i="13"/>
  <c r="H272" i="13" s="1"/>
  <c r="H273" i="13"/>
  <c r="H274" i="13"/>
  <c r="F275" i="13"/>
  <c r="H275" i="13" s="1"/>
  <c r="H276" i="13"/>
  <c r="F277" i="13"/>
  <c r="H277" i="13" s="1"/>
  <c r="H278" i="13"/>
  <c r="H288" i="13"/>
  <c r="H289" i="13"/>
  <c r="H290" i="13"/>
  <c r="C300" i="13"/>
  <c r="H300" i="13"/>
  <c r="H301" i="13"/>
  <c r="H303" i="13"/>
  <c r="C304" i="13"/>
  <c r="H304" i="13"/>
  <c r="H302" i="13" s="1"/>
  <c r="H306" i="13"/>
  <c r="H305" i="13" s="1"/>
  <c r="A316" i="13"/>
  <c r="C317" i="13"/>
  <c r="H317" i="13"/>
  <c r="H318" i="13"/>
  <c r="A319" i="13"/>
  <c r="H320" i="13"/>
  <c r="H321" i="13"/>
  <c r="A322" i="13"/>
  <c r="H323" i="13"/>
  <c r="H322" i="13" s="1"/>
  <c r="A324" i="13"/>
  <c r="H325" i="13"/>
  <c r="C326" i="13"/>
  <c r="H326" i="13"/>
  <c r="H327" i="13"/>
  <c r="H328" i="13"/>
  <c r="A329" i="13"/>
  <c r="H330" i="13"/>
  <c r="H331" i="13"/>
  <c r="H332" i="13"/>
  <c r="H333" i="13"/>
  <c r="H334" i="13"/>
  <c r="A335" i="13"/>
  <c r="H336" i="13"/>
  <c r="H335" i="13" s="1"/>
  <c r="D349" i="13"/>
  <c r="F349" i="13"/>
  <c r="H349" i="13" s="1"/>
  <c r="F350" i="13"/>
  <c r="H350" i="13" s="1"/>
  <c r="F351" i="13"/>
  <c r="H351" i="13" s="1"/>
  <c r="F352" i="13"/>
  <c r="H352" i="13" s="1"/>
  <c r="F353" i="13"/>
  <c r="H353" i="13" s="1"/>
  <c r="B361" i="13"/>
  <c r="C361" i="13" s="1"/>
  <c r="F361" i="13"/>
  <c r="H361" i="13" s="1"/>
  <c r="B362" i="13"/>
  <c r="C362" i="13" s="1"/>
  <c r="F362" i="13"/>
  <c r="H362" i="13" s="1"/>
  <c r="B363" i="13"/>
  <c r="F363" i="13"/>
  <c r="H363" i="13" s="1"/>
  <c r="B364" i="13"/>
  <c r="F364" i="13"/>
  <c r="H364" i="13" s="1"/>
  <c r="B365" i="13"/>
  <c r="F365" i="13"/>
  <c r="H365" i="13" s="1"/>
  <c r="B373" i="13"/>
  <c r="C373" i="13" s="1"/>
  <c r="F373" i="13"/>
  <c r="H373" i="13" s="1"/>
  <c r="B374" i="13"/>
  <c r="C374" i="13" s="1"/>
  <c r="F374" i="13"/>
  <c r="H374" i="13" s="1"/>
  <c r="B375" i="13"/>
  <c r="F375" i="13"/>
  <c r="H375" i="13" s="1"/>
  <c r="B376" i="13"/>
  <c r="F376" i="13"/>
  <c r="H376" i="13" s="1"/>
  <c r="B377" i="13"/>
  <c r="F377" i="13"/>
  <c r="H377" i="13" s="1"/>
  <c r="A386" i="13"/>
  <c r="H386" i="13"/>
  <c r="A387" i="13"/>
  <c r="H387" i="13"/>
  <c r="A388" i="13"/>
  <c r="H388" i="13"/>
  <c r="A389" i="13"/>
  <c r="H389" i="13"/>
  <c r="A390" i="13"/>
  <c r="H390" i="13"/>
  <c r="A391" i="13"/>
  <c r="H391" i="13"/>
  <c r="A47" i="10"/>
  <c r="A48" i="10" s="1"/>
  <c r="A49" i="10" s="1"/>
  <c r="DG52" i="64"/>
  <c r="DI52" i="64"/>
  <c r="DK52" i="64"/>
  <c r="DF54" i="64"/>
  <c r="DN56" i="64"/>
  <c r="DO56" i="64"/>
  <c r="DN58" i="64"/>
  <c r="DN60" i="64"/>
  <c r="DD60" i="64" s="1"/>
  <c r="DN62" i="64"/>
  <c r="DN64" i="64"/>
  <c r="DN66" i="64"/>
  <c r="DN68" i="64"/>
  <c r="DH68" i="64" s="1"/>
  <c r="DO68" i="64" s="1"/>
  <c r="FP72" i="63"/>
  <c r="EC73" i="63"/>
  <c r="ED73" i="63"/>
  <c r="FP73" i="63"/>
  <c r="FP74" i="63"/>
  <c r="EC75" i="63"/>
  <c r="DS75" i="63" s="1"/>
  <c r="FP75" i="63"/>
  <c r="DT77" i="63"/>
  <c r="DV77" i="63"/>
  <c r="DX77" i="63"/>
  <c r="DZ77" i="63"/>
  <c r="DT79" i="63"/>
  <c r="DX79" i="63"/>
  <c r="DT81" i="63"/>
  <c r="DV81" i="63"/>
  <c r="FP82" i="63"/>
  <c r="FP83" i="63"/>
  <c r="DT85" i="63"/>
  <c r="DV85" i="63"/>
  <c r="FP86" i="63"/>
  <c r="EC87" i="63"/>
  <c r="Q12" i="62"/>
  <c r="R12" i="62"/>
  <c r="X12" i="62"/>
  <c r="Q13" i="62"/>
  <c r="R13" i="62"/>
  <c r="X13" i="62"/>
  <c r="Q14" i="62"/>
  <c r="R14" i="62"/>
  <c r="X14" i="62"/>
  <c r="B15" i="62"/>
  <c r="R15" i="62"/>
  <c r="X15" i="62"/>
  <c r="B16" i="62"/>
  <c r="R16" i="62"/>
  <c r="X16" i="62"/>
  <c r="B17" i="62"/>
  <c r="R17" i="62"/>
  <c r="X17" i="62"/>
  <c r="B18" i="62"/>
  <c r="R18" i="62"/>
  <c r="X18" i="62"/>
  <c r="B19" i="62"/>
  <c r="R19" i="62"/>
  <c r="X19" i="62"/>
  <c r="B20" i="62"/>
  <c r="R20" i="62"/>
  <c r="X20" i="62"/>
  <c r="B21" i="62"/>
  <c r="R21" i="62"/>
  <c r="X21" i="62"/>
  <c r="B22" i="62"/>
  <c r="R22" i="62"/>
  <c r="X22" i="62"/>
  <c r="B23" i="62"/>
  <c r="R23" i="62"/>
  <c r="X23" i="62"/>
  <c r="B24" i="62"/>
  <c r="R24" i="62"/>
  <c r="X24" i="62"/>
  <c r="B25" i="62"/>
  <c r="R25" i="62"/>
  <c r="X25" i="62"/>
  <c r="B26" i="62"/>
  <c r="R26" i="62"/>
  <c r="X26" i="62"/>
  <c r="B27" i="62"/>
  <c r="R27" i="62"/>
  <c r="X27" i="62"/>
  <c r="B28" i="62"/>
  <c r="R28" i="62"/>
  <c r="X28" i="62"/>
  <c r="R30" i="62"/>
  <c r="X30" i="62"/>
  <c r="Q32" i="62"/>
  <c r="R32" i="62"/>
  <c r="X32" i="62"/>
  <c r="Q36" i="62"/>
  <c r="R36" i="62"/>
  <c r="Q37" i="62"/>
  <c r="R37" i="62"/>
  <c r="B38" i="62"/>
  <c r="Q38" i="62" s="1"/>
  <c r="R38" i="62"/>
  <c r="B39" i="62"/>
  <c r="Q39" i="62" s="1"/>
  <c r="G39" i="62"/>
  <c r="D61" i="62" s="1"/>
  <c r="R39" i="62"/>
  <c r="DR71" i="63"/>
  <c r="DX71" i="63"/>
  <c r="E66" i="62"/>
  <c r="G66" i="62"/>
  <c r="I66" i="62"/>
  <c r="K66" i="62"/>
  <c r="C67" i="62"/>
  <c r="DC54" i="64" s="1"/>
  <c r="DD54" i="64" s="1"/>
  <c r="E67" i="62"/>
  <c r="G67" i="62"/>
  <c r="I67" i="62"/>
  <c r="K67" i="62"/>
  <c r="DC47" i="51"/>
  <c r="DL47" i="51" s="1"/>
  <c r="DI47" i="51"/>
  <c r="DI50" i="51" s="1"/>
  <c r="DD49" i="51"/>
  <c r="DF49" i="51"/>
  <c r="DL49" i="51"/>
  <c r="DS49" i="51"/>
  <c r="DS50" i="51"/>
  <c r="DD51" i="51"/>
  <c r="DM51" i="51" s="1"/>
  <c r="DL51" i="51"/>
  <c r="DD53" i="51"/>
  <c r="DH53" i="51"/>
  <c r="DL53" i="51"/>
  <c r="DD55" i="51"/>
  <c r="DL55" i="51"/>
  <c r="DF55" i="51" s="1"/>
  <c r="DD57" i="51"/>
  <c r="DL57" i="51"/>
  <c r="DH57" i="51" s="1"/>
  <c r="DL61" i="51"/>
  <c r="DL63" i="51"/>
  <c r="DT15" i="11"/>
  <c r="DE12" i="51" s="1"/>
  <c r="B10" i="12" s="1"/>
  <c r="K8" i="62" s="1"/>
  <c r="DX33" i="63" s="1"/>
  <c r="DI12" i="64" s="1"/>
  <c r="B10" i="65" s="1"/>
  <c r="G9" i="7" s="1"/>
  <c r="G10" i="28" s="1"/>
  <c r="H7" i="13" s="1"/>
  <c r="H7" i="53" s="1"/>
  <c r="I8" i="5" s="1"/>
  <c r="M8" i="4" s="1"/>
  <c r="N8" i="18" s="1"/>
  <c r="K8" i="21" s="1"/>
  <c r="G9" i="29" s="1"/>
  <c r="Q8" i="44" s="1"/>
  <c r="J8" i="45" s="1"/>
  <c r="DT50" i="11"/>
  <c r="DV50" i="11"/>
  <c r="DW54" i="11"/>
  <c r="DU54" i="11"/>
  <c r="DR56" i="11"/>
  <c r="DV56" i="11"/>
  <c r="EK56" i="11" s="1"/>
  <c r="DU56" i="11" s="1"/>
  <c r="DS58" i="11"/>
  <c r="DR58" i="11"/>
  <c r="DU58" i="11"/>
  <c r="DT58" i="11" s="1"/>
  <c r="DR60" i="11"/>
  <c r="EK60" i="11" s="1"/>
  <c r="EK62" i="11"/>
  <c r="EK64" i="11"/>
  <c r="DU64" i="11" s="1"/>
  <c r="EK66" i="11"/>
  <c r="B15" i="27"/>
  <c r="B17" i="27"/>
  <c r="B21" i="27"/>
  <c r="F23" i="27"/>
  <c r="F26" i="27" s="1"/>
  <c r="B25" i="27"/>
  <c r="B29" i="27"/>
  <c r="F33" i="27"/>
  <c r="DS54" i="11"/>
  <c r="EC81" i="63" l="1"/>
  <c r="DW81" i="63" s="1"/>
  <c r="EA75" i="63"/>
  <c r="DY75" i="63"/>
  <c r="DM49" i="51"/>
  <c r="DS51" i="51"/>
  <c r="DS52" i="51" s="1"/>
  <c r="DS54" i="51" s="1"/>
  <c r="H316" i="13"/>
  <c r="DF66" i="64"/>
  <c r="DO66" i="64" s="1"/>
  <c r="DH66" i="64"/>
  <c r="DH64" i="64"/>
  <c r="DF64" i="64"/>
  <c r="DY87" i="63"/>
  <c r="DW87" i="63"/>
  <c r="DU87" i="63"/>
  <c r="DW66" i="11"/>
  <c r="DU66" i="11"/>
  <c r="DS64" i="11"/>
  <c r="EL64" i="11" s="1"/>
  <c r="DS62" i="11"/>
  <c r="DU62" i="11"/>
  <c r="H218" i="13"/>
  <c r="H268" i="13"/>
  <c r="H279" i="13" s="1"/>
  <c r="H280" i="13" s="1"/>
  <c r="H299" i="13"/>
  <c r="H308" i="13" s="1"/>
  <c r="H309" i="13" s="1"/>
  <c r="H243" i="13"/>
  <c r="H13" i="13"/>
  <c r="FP85" i="63"/>
  <c r="DS56" i="11"/>
  <c r="Q16" i="62"/>
  <c r="EL54" i="11"/>
  <c r="DM55" i="51"/>
  <c r="Q19" i="62"/>
  <c r="H256" i="13"/>
  <c r="H253" i="13" s="1"/>
  <c r="H242" i="13" s="1"/>
  <c r="H176" i="13"/>
  <c r="FP77" i="63"/>
  <c r="H224" i="13"/>
  <c r="H287" i="13"/>
  <c r="H291" i="13" s="1"/>
  <c r="H292" i="13" s="1"/>
  <c r="H293" i="13" s="1"/>
  <c r="AH15" i="40"/>
  <c r="DW62" i="11"/>
  <c r="H26" i="13"/>
  <c r="H21" i="13"/>
  <c r="H16" i="13"/>
  <c r="DW50" i="11"/>
  <c r="F34" i="27"/>
  <c r="DU50" i="11"/>
  <c r="S22" i="12" s="1"/>
  <c r="EC77" i="63"/>
  <c r="DW77" i="63" s="1"/>
  <c r="DR50" i="11"/>
  <c r="EK50" i="11" s="1"/>
  <c r="DD47" i="51"/>
  <c r="DM47" i="51" s="1"/>
  <c r="H329" i="13"/>
  <c r="H230" i="13"/>
  <c r="H215" i="13"/>
  <c r="AF19" i="40"/>
  <c r="D14" i="40" s="1"/>
  <c r="Q25" i="62"/>
  <c r="Q15" i="62"/>
  <c r="H199" i="13"/>
  <c r="H182" i="13"/>
  <c r="H181" i="13" s="1"/>
  <c r="H167" i="13"/>
  <c r="H149" i="13"/>
  <c r="H155" i="13" s="1"/>
  <c r="H156" i="13" s="1"/>
  <c r="H157" i="13" s="1"/>
  <c r="H158" i="13" s="1"/>
  <c r="F15" i="7" s="1"/>
  <c r="DS87" i="63"/>
  <c r="H393" i="13"/>
  <c r="H394" i="13" s="1"/>
  <c r="H395" i="13" s="1"/>
  <c r="F22" i="7" s="1"/>
  <c r="H324" i="13"/>
  <c r="H319" i="13"/>
  <c r="H237" i="13"/>
  <c r="H89" i="13"/>
  <c r="H84" i="13"/>
  <c r="F33" i="13"/>
  <c r="H33" i="13" s="1"/>
  <c r="H32" i="13" s="1"/>
  <c r="DW56" i="11"/>
  <c r="DM57" i="51"/>
  <c r="H248" i="13"/>
  <c r="H164" i="13"/>
  <c r="H378" i="13"/>
  <c r="H379" i="13" s="1"/>
  <c r="H380" i="13" s="1"/>
  <c r="H354" i="13"/>
  <c r="H355" i="13" s="1"/>
  <c r="H356" i="13" s="1"/>
  <c r="F19" i="7" s="1"/>
  <c r="H75" i="13"/>
  <c r="H72" i="13"/>
  <c r="DW60" i="11"/>
  <c r="DU60" i="11"/>
  <c r="DS60" i="11"/>
  <c r="H366" i="13"/>
  <c r="K68" i="62"/>
  <c r="Q28" i="62"/>
  <c r="Q24" i="62"/>
  <c r="Q18" i="62"/>
  <c r="I68" i="62"/>
  <c r="Q27" i="62"/>
  <c r="Q26" i="62"/>
  <c r="Q23" i="62"/>
  <c r="Q22" i="62"/>
  <c r="Q21" i="62"/>
  <c r="Q20" i="62"/>
  <c r="Q17" i="62"/>
  <c r="EC85" i="63"/>
  <c r="DW85" i="63" s="1"/>
  <c r="EC83" i="63"/>
  <c r="EC79" i="63"/>
  <c r="DS79" i="63" s="1"/>
  <c r="DU75" i="63"/>
  <c r="DD62" i="64"/>
  <c r="DO62" i="64" s="1"/>
  <c r="DH58" i="64"/>
  <c r="DD58" i="64"/>
  <c r="DJ60" i="64"/>
  <c r="DF58" i="64"/>
  <c r="DF60" i="64"/>
  <c r="DH60" i="64"/>
  <c r="DJ58" i="64"/>
  <c r="FP81" i="63"/>
  <c r="EA87" i="63"/>
  <c r="FP79" i="63"/>
  <c r="DW75" i="63"/>
  <c r="B67" i="62"/>
  <c r="Q34" i="62"/>
  <c r="Q30" i="62"/>
  <c r="L66" i="62"/>
  <c r="H67" i="62"/>
  <c r="D67" i="62"/>
  <c r="F67" i="62"/>
  <c r="J66" i="62"/>
  <c r="F66" i="62"/>
  <c r="J67" i="62"/>
  <c r="L67" i="62"/>
  <c r="H66" i="62"/>
  <c r="B59" i="62"/>
  <c r="D59" i="62" s="1"/>
  <c r="C66" i="62"/>
  <c r="C68" i="62" s="1"/>
  <c r="G68" i="62"/>
  <c r="H68" i="62" s="1"/>
  <c r="E68" i="62"/>
  <c r="F68" i="62" s="1"/>
  <c r="DN54" i="64"/>
  <c r="G40" i="62"/>
  <c r="EC71" i="63"/>
  <c r="DY71" i="63" s="1"/>
  <c r="U22" i="65" s="1"/>
  <c r="FP71" i="63"/>
  <c r="Q33" i="62"/>
  <c r="DM53" i="51"/>
  <c r="E14" i="40" l="1"/>
  <c r="E18" i="40" s="1"/>
  <c r="DO64" i="64"/>
  <c r="DY81" i="63"/>
  <c r="DY83" i="63"/>
  <c r="DU83" i="63"/>
  <c r="DS83" i="63"/>
  <c r="EA81" i="63"/>
  <c r="DS81" i="63"/>
  <c r="EA83" i="63"/>
  <c r="DW83" i="63"/>
  <c r="DU81" i="63"/>
  <c r="DU79" i="63"/>
  <c r="EA85" i="63"/>
  <c r="DU85" i="63"/>
  <c r="ED75" i="63"/>
  <c r="EL56" i="11"/>
  <c r="EL66" i="11"/>
  <c r="EL62" i="11"/>
  <c r="H214" i="13"/>
  <c r="H338" i="13"/>
  <c r="H339" i="13" s="1"/>
  <c r="H340" i="13" s="1"/>
  <c r="H341" i="13" s="1"/>
  <c r="F18" i="7" s="1"/>
  <c r="N17" i="18"/>
  <c r="H294" i="13"/>
  <c r="F17" i="7" s="1"/>
  <c r="EA77" i="63"/>
  <c r="DW79" i="63"/>
  <c r="DU77" i="63"/>
  <c r="H310" i="13"/>
  <c r="DY79" i="63"/>
  <c r="F14" i="40"/>
  <c r="F18" i="40" s="1"/>
  <c r="T22" i="12"/>
  <c r="EA79" i="63"/>
  <c r="DY77" i="63"/>
  <c r="DS77" i="63"/>
  <c r="DS50" i="11"/>
  <c r="R22" i="12" s="1"/>
  <c r="F21" i="7"/>
  <c r="N19" i="18"/>
  <c r="H367" i="13"/>
  <c r="H368" i="13" s="1"/>
  <c r="EL60" i="11"/>
  <c r="H281" i="13"/>
  <c r="H282" i="13" s="1"/>
  <c r="F16" i="7" s="1"/>
  <c r="DY85" i="63"/>
  <c r="DS85" i="63"/>
  <c r="D18" i="40"/>
  <c r="DO58" i="64"/>
  <c r="DO60" i="64"/>
  <c r="ED87" i="63"/>
  <c r="EA71" i="63"/>
  <c r="DU71" i="63"/>
  <c r="S22" i="65" s="1"/>
  <c r="DW71" i="63"/>
  <c r="T22" i="65" s="1"/>
  <c r="D66" i="62"/>
  <c r="B66" i="62"/>
  <c r="DC52" i="64"/>
  <c r="D68" i="62"/>
  <c r="J59" i="62"/>
  <c r="H59" i="62"/>
  <c r="L59" i="62"/>
  <c r="V22" i="65" s="1"/>
  <c r="F59" i="62"/>
  <c r="DS71" i="63"/>
  <c r="ED81" i="63" l="1"/>
  <c r="ED83" i="63"/>
  <c r="ED85" i="63"/>
  <c r="ED79" i="63"/>
  <c r="ED77" i="63"/>
  <c r="H311" i="13"/>
  <c r="EL50" i="11"/>
  <c r="AD14" i="40"/>
  <c r="AE14" i="40" s="1"/>
  <c r="N18" i="18"/>
  <c r="N23" i="18" s="1"/>
  <c r="F20" i="7"/>
  <c r="DO54" i="64"/>
  <c r="DN52" i="64"/>
  <c r="DD52" i="64"/>
  <c r="R22" i="65"/>
  <c r="ED71" i="63"/>
  <c r="N25" i="18" l="1"/>
  <c r="N28" i="18" s="1"/>
  <c r="N14" i="18"/>
  <c r="F18" i="28"/>
  <c r="H20" i="13"/>
  <c r="H19" i="13" s="1"/>
  <c r="H36" i="13" s="1"/>
  <c r="H37" i="13" s="1"/>
  <c r="H38" i="13" s="1"/>
  <c r="H39" i="13" s="1"/>
  <c r="F12" i="7" s="1"/>
  <c r="H53" i="13"/>
  <c r="H83" i="13"/>
  <c r="H82" i="13" s="1"/>
  <c r="H135" i="13"/>
  <c r="H131" i="13" s="1"/>
  <c r="H80" i="13"/>
  <c r="H78" i="13" s="1"/>
  <c r="H51" i="13"/>
  <c r="H130" i="13"/>
  <c r="H128" i="13" s="1"/>
  <c r="H198" i="13"/>
  <c r="H196" i="13" s="1"/>
  <c r="H195" i="13" s="1"/>
  <c r="H172" i="13"/>
  <c r="H170" i="13" s="1"/>
  <c r="H163" i="13" s="1"/>
  <c r="R31" i="65"/>
  <c r="DL52" i="64"/>
  <c r="DH52" i="64"/>
  <c r="DF52" i="64"/>
  <c r="H260" i="13" l="1"/>
  <c r="H261" i="13" s="1"/>
  <c r="H262" i="13" s="1"/>
  <c r="H263" i="13" s="1"/>
  <c r="H98" i="13"/>
  <c r="H99" i="13" s="1"/>
  <c r="H100" i="13" s="1"/>
  <c r="DO52" i="64"/>
  <c r="H141" i="13"/>
  <c r="H142" i="13" s="1"/>
  <c r="H143" i="13" s="1"/>
  <c r="H144" i="13" s="1"/>
  <c r="F13" i="28" s="1"/>
  <c r="H45" i="13"/>
  <c r="H64" i="13"/>
  <c r="H65" i="13" s="1"/>
  <c r="H101" i="13" l="1"/>
  <c r="F13" i="7" s="1"/>
  <c r="F17" i="28"/>
  <c r="N15" i="18"/>
  <c r="H66" i="13"/>
  <c r="H67" i="13" s="1"/>
  <c r="N13" i="18" l="1"/>
  <c r="F16" i="28"/>
  <c r="DW58" i="11" l="1"/>
  <c r="EL58" i="11" s="1"/>
  <c r="DV58" i="11" l="1"/>
  <c r="EK58" i="11" s="1"/>
</calcChain>
</file>

<file path=xl/sharedStrings.xml><?xml version="1.0" encoding="utf-8"?>
<sst xmlns="http://schemas.openxmlformats.org/spreadsheetml/2006/main" count="3890" uniqueCount="1225">
  <si>
    <t>INSTITUTO NACIONAL DE VIAS</t>
  </si>
  <si>
    <t>TABLA DE CONTENIDO</t>
  </si>
  <si>
    <t>GENERALIDADES</t>
  </si>
  <si>
    <t>OFICINA</t>
  </si>
  <si>
    <t>CELULAR</t>
  </si>
  <si>
    <t>CARRETERAS A CARGO</t>
  </si>
  <si>
    <t>CARRETERA</t>
  </si>
  <si>
    <t>CODIGO</t>
  </si>
  <si>
    <t>LONGITUD (km)</t>
  </si>
  <si>
    <t>PRi</t>
  </si>
  <si>
    <t>PRf</t>
  </si>
  <si>
    <t>No. DE PUENTES</t>
  </si>
  <si>
    <t>MICROEMPRESA</t>
  </si>
  <si>
    <t>OBSERVACIONES</t>
  </si>
  <si>
    <t>P</t>
  </si>
  <si>
    <t>A</t>
  </si>
  <si>
    <t>T</t>
  </si>
  <si>
    <t xml:space="preserve">   P: Pavimento</t>
  </si>
  <si>
    <t>A: Afirmado</t>
  </si>
  <si>
    <t>T. Total</t>
  </si>
  <si>
    <t>ESTADO GENERAL DE LOS PUENTES</t>
  </si>
  <si>
    <t>TRANSITO</t>
  </si>
  <si>
    <t>ESTADO GENERAL</t>
  </si>
  <si>
    <t>No.</t>
  </si>
  <si>
    <t>PR</t>
  </si>
  <si>
    <t>Normal</t>
  </si>
  <si>
    <t>Estribos Aletas</t>
  </si>
  <si>
    <t>Vigas Losas</t>
  </si>
  <si>
    <t>Barandas</t>
  </si>
  <si>
    <t>Estado crítico inmediato</t>
  </si>
  <si>
    <t>x</t>
  </si>
  <si>
    <t>En buen estado</t>
  </si>
  <si>
    <t>Se reparó en el presente mes</t>
  </si>
  <si>
    <t>INFORMACION SOBRE EMERGENCIAS</t>
  </si>
  <si>
    <t>FECHA</t>
  </si>
  <si>
    <t>TIPO DE EMERGENCIA</t>
  </si>
  <si>
    <t>SOLUCION</t>
  </si>
  <si>
    <t>INDICADOR</t>
  </si>
  <si>
    <t>%</t>
  </si>
  <si>
    <t>OBSERVACIONES :</t>
  </si>
  <si>
    <t>MANTENIMIENTO PERIODICO</t>
  </si>
  <si>
    <t>DESCRIPCION DE LA NECESIDAD</t>
  </si>
  <si>
    <t>HORA</t>
  </si>
  <si>
    <t>CLASE DE ACCIDENTE</t>
  </si>
  <si>
    <t>TIPO DE VEHICULO</t>
  </si>
  <si>
    <t>CUADRO No. 6</t>
  </si>
  <si>
    <t>ACTIVIDAD</t>
  </si>
  <si>
    <t>INSTITUTO  NACIONAL DE VIAS</t>
  </si>
  <si>
    <t>01</t>
  </si>
  <si>
    <t>02</t>
  </si>
  <si>
    <t>03</t>
  </si>
  <si>
    <t>SECTOR</t>
  </si>
  <si>
    <t>04</t>
  </si>
  <si>
    <t xml:space="preserve">               PR</t>
  </si>
  <si>
    <t xml:space="preserve"> </t>
  </si>
  <si>
    <t xml:space="preserve">    ITEM</t>
  </si>
  <si>
    <t>Pavimento</t>
  </si>
  <si>
    <t>Cunetas</t>
  </si>
  <si>
    <t>Señalización horizontal</t>
  </si>
  <si>
    <t>Rocería</t>
  </si>
  <si>
    <t>Alcantarillas</t>
  </si>
  <si>
    <t>Limpiezas de bermas</t>
  </si>
  <si>
    <t>CUADRO No. 7</t>
  </si>
  <si>
    <t>UND.</t>
  </si>
  <si>
    <t>CANTIDAD</t>
  </si>
  <si>
    <t>VALOR TOTAL         ( $ )</t>
  </si>
  <si>
    <t>Administrador Vial</t>
  </si>
  <si>
    <t>COMENTARIOS GENERALES</t>
  </si>
  <si>
    <t>RESUMEN DE ACTIVIDADES PARA EL BUEN USO Y DEFENSA DE LAS VIAS</t>
  </si>
  <si>
    <t>PERIODO</t>
  </si>
  <si>
    <t>VALLAS INVENTARIADAS</t>
  </si>
  <si>
    <t>VALLAS RETIRADAS</t>
  </si>
  <si>
    <t>AVISOS INVENTARIADOS</t>
  </si>
  <si>
    <t>AVISOS RETIRADOS</t>
  </si>
  <si>
    <t>CORRIMIENTO CERCAS (ml)</t>
  </si>
  <si>
    <t>EMPRADIZACION (M2)</t>
  </si>
  <si>
    <t>ERRADICACION BASUREROS (No.)</t>
  </si>
  <si>
    <t>ACUMULADO</t>
  </si>
  <si>
    <t>CUADRO No. 5</t>
  </si>
  <si>
    <t>PR inicial</t>
  </si>
  <si>
    <t>PR final</t>
  </si>
  <si>
    <t>DESCRIPCION</t>
  </si>
  <si>
    <t xml:space="preserve">CAUSA: </t>
  </si>
  <si>
    <t>Exceso de velocidad, embriaguez, superficie de la vía, hueco, etc.</t>
  </si>
  <si>
    <t xml:space="preserve">TIPO DE VEHICULO: </t>
  </si>
  <si>
    <t>Motocicleta, automóvil, camión, bus, etc.</t>
  </si>
  <si>
    <t>CONVENCIONES</t>
  </si>
  <si>
    <t>BUENO</t>
  </si>
  <si>
    <t>REGULAR</t>
  </si>
  <si>
    <t>MALO</t>
  </si>
  <si>
    <t>Afirmado</t>
  </si>
  <si>
    <t>Codigo de la vía:</t>
  </si>
  <si>
    <t>NOMBRE DE LA VIA:</t>
  </si>
  <si>
    <t xml:space="preserve">  Longitud y  Porcentaje</t>
  </si>
  <si>
    <t xml:space="preserve">sobre el total de la vía </t>
  </si>
  <si>
    <t>o del item</t>
  </si>
  <si>
    <t>km</t>
  </si>
  <si>
    <t>ESTADO GENERAL DE LOS PONTONES</t>
  </si>
  <si>
    <t>CUADRO No. 9</t>
  </si>
  <si>
    <t>B</t>
  </si>
  <si>
    <t>R</t>
  </si>
  <si>
    <t>M</t>
  </si>
  <si>
    <t>CUADRO No. 10</t>
  </si>
  <si>
    <t>CODIGO VIA</t>
  </si>
  <si>
    <t>PR INICIAL</t>
  </si>
  <si>
    <t>PR FINAL</t>
  </si>
  <si>
    <t>TIPO DE</t>
  </si>
  <si>
    <t>SUPERFICIE</t>
  </si>
  <si>
    <t>ESTADO</t>
  </si>
  <si>
    <t>0+0000</t>
  </si>
  <si>
    <t>CUADRO No. 2</t>
  </si>
  <si>
    <t xml:space="preserve">CARRETERA: </t>
  </si>
  <si>
    <t>NECESIDADES DE LOS PONTONES</t>
  </si>
  <si>
    <t>CUADRO No. 11</t>
  </si>
  <si>
    <t>ARBORIZACION</t>
  </si>
  <si>
    <t>Cuadro No. 1</t>
  </si>
  <si>
    <t>Generalidades</t>
  </si>
  <si>
    <t>Cuadro No. 2</t>
  </si>
  <si>
    <t>Cuadro No. 3</t>
  </si>
  <si>
    <t>Cuadro No. 4</t>
  </si>
  <si>
    <t>Cuadro No. 5</t>
  </si>
  <si>
    <t>Cuadro No. 6</t>
  </si>
  <si>
    <t>Cuadro No. 7</t>
  </si>
  <si>
    <t>Cuadro No. 8</t>
  </si>
  <si>
    <t>Cuadro No. 9</t>
  </si>
  <si>
    <t>Cuadro No. 10</t>
  </si>
  <si>
    <t>Cuadro No. 11</t>
  </si>
  <si>
    <t>Cuadro No. 12</t>
  </si>
  <si>
    <t>Cuadro No. 13</t>
  </si>
  <si>
    <t>Cuadro No. 14</t>
  </si>
  <si>
    <t>Cuadro No. 15</t>
  </si>
  <si>
    <t>Cuadro No. 16</t>
  </si>
  <si>
    <t>Cuadro No. 17</t>
  </si>
  <si>
    <t>ITEM</t>
  </si>
  <si>
    <t>Gráfico No. 1</t>
  </si>
  <si>
    <t>Gráfico No. 2</t>
  </si>
  <si>
    <t>Necesidades preventivas de las vías</t>
  </si>
  <si>
    <t>Necesidades críticas de las vías</t>
  </si>
  <si>
    <t>Cálculo de cantidades y costos estimados para las necesidades de las vías</t>
  </si>
  <si>
    <t>Información sobre emergencias</t>
  </si>
  <si>
    <t>Estado general de los puentes</t>
  </si>
  <si>
    <t>Estado general de los pontones</t>
  </si>
  <si>
    <t>Necesidades de los pontones</t>
  </si>
  <si>
    <t>Informe de accidentalidad</t>
  </si>
  <si>
    <t>Resumen de actividades para el buen uso y defensa de las vías</t>
  </si>
  <si>
    <t>Fotográfica</t>
  </si>
  <si>
    <t>De prensa</t>
  </si>
  <si>
    <t>Comentarios generales</t>
  </si>
  <si>
    <t>INGENIERO RESIDENTE:</t>
  </si>
  <si>
    <t>CUADRO No 3</t>
  </si>
  <si>
    <t>GRAFICO No. 1</t>
  </si>
  <si>
    <t>Kms.</t>
  </si>
  <si>
    <t>GRAFICO No. 2</t>
  </si>
  <si>
    <t>MAPA No. 1</t>
  </si>
  <si>
    <t>NECESIDADES PREVENTIVAS DE LA VIA</t>
  </si>
  <si>
    <t>NECESIDADES CRITICAS DE LAS VIAS</t>
  </si>
  <si>
    <t>Mapa  No.  1</t>
  </si>
  <si>
    <t>NOTA:  CUALQUIER CAMBIO DE DIRECCION, CORREO ELECTRONICO O TELEFONO SE DEBE INFORMAR</t>
  </si>
  <si>
    <t>TOTALES</t>
  </si>
  <si>
    <t>ROCERIA Y DESM. MANUAL</t>
  </si>
  <si>
    <t>LIMPIEZA MANUAL CUNETAS</t>
  </si>
  <si>
    <t>LIMPIEZA OBRAS DE ARTE</t>
  </si>
  <si>
    <t>LIMPIEZA SEÑALES Y MOJONES</t>
  </si>
  <si>
    <t>MANTENIMIENTO PUENTES</t>
  </si>
  <si>
    <t>DESPEJE DE DERRUMBES</t>
  </si>
  <si>
    <t>BACHEO CARRETERA PAV.</t>
  </si>
  <si>
    <t>PINTURA, RENOVACIÓN DE INDICACIONES EN EL MOJON</t>
  </si>
  <si>
    <t>PARCHEO CARRETERA PAV.</t>
  </si>
  <si>
    <t>LIMPIEZA DE LA CALZADA</t>
  </si>
  <si>
    <t>ARBORIZACION (SIEMBRA)</t>
  </si>
  <si>
    <t>PODA, CORTE Y RETIRO DE ARBOLES</t>
  </si>
  <si>
    <t xml:space="preserve">        REGULAR</t>
  </si>
  <si>
    <t xml:space="preserve">    MALO</t>
  </si>
  <si>
    <t xml:space="preserve">    BUENO</t>
  </si>
  <si>
    <t xml:space="preserve">      NO HUBO</t>
  </si>
  <si>
    <t>LIMPIEZA ENCOLES Y DESCOLES</t>
  </si>
  <si>
    <t>VALOR BASICO</t>
  </si>
  <si>
    <t>VALOR TOTAL DE LA OBRA</t>
  </si>
  <si>
    <t xml:space="preserve">        En regular estado</t>
  </si>
  <si>
    <t xml:space="preserve">           En mal estado</t>
  </si>
  <si>
    <r>
      <t>N.E.</t>
    </r>
    <r>
      <rPr>
        <sz val="10"/>
        <rFont val="Arial"/>
        <family val="2"/>
      </rPr>
      <t xml:space="preserve"> : No existe</t>
    </r>
  </si>
  <si>
    <t>HERIDOS</t>
  </si>
  <si>
    <t>MUERTOS</t>
  </si>
  <si>
    <t>PASAVIAS</t>
  </si>
  <si>
    <t>SEÑALES TIPO BANDERA</t>
  </si>
  <si>
    <t>SEÑALES SI 05 Y SI 06</t>
  </si>
  <si>
    <t>RUTA</t>
  </si>
  <si>
    <t>TRAMO</t>
  </si>
  <si>
    <t>Km.</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</si>
  <si>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</si>
  <si>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</si>
  <si>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</si>
  <si>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</si>
  <si>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</si>
  <si>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</si>
  <si>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</si>
  <si>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</si>
  <si>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</si>
  <si>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</si>
  <si>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</si>
  <si>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</si>
  <si>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</si>
  <si>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</si>
  <si>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</si>
  <si>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</si>
  <si>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</si>
  <si>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</si>
  <si>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</si>
  <si>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</si>
  <si>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</si>
  <si>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</si>
  <si>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</si>
  <si>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</si>
  <si>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</si>
  <si>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</si>
  <si>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</si>
  <si>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TOTALES:</t>
  </si>
  <si>
    <t>CONVENCIONES Y DESCRIPCION.</t>
  </si>
  <si>
    <t>(3): Longitud del tramo en kilómetros.</t>
  </si>
  <si>
    <t>información al usuario de la vía y que no sean susceptibles de incluir en programas de recuperación y mantenimiento, requiriendo su reposición y remoción.</t>
  </si>
  <si>
    <t>de recuperación y/o mantenimiento.</t>
  </si>
  <si>
    <t>ESTADO DE LA SEÑALIZACION VERTICAL Y SEÑALIZACION VERTICAL FALTANTE.</t>
  </si>
  <si>
    <t>TACHAS REFLECTIVAS</t>
  </si>
  <si>
    <t>de líneas de demarcación o de reflectividad.</t>
  </si>
  <si>
    <t>servicio al usuario ante la falta de definición en la línea de demarcación y en la reflectividad.</t>
  </si>
  <si>
    <t>ESTADO DE LA SEÑALIZACION HORIZONTAL Y SEÑALIZACION HORIZONTAL FALTANTE.</t>
  </si>
  <si>
    <t>Estado de la señalización vertical y señalización vertical faltante</t>
  </si>
  <si>
    <t>Estado de la señalización horizontal y señalización horizontal faltante</t>
  </si>
  <si>
    <t>Señalización Vertical</t>
  </si>
  <si>
    <t>CAUSAS APARENTES O PROBABLES</t>
  </si>
  <si>
    <t>Sep</t>
  </si>
  <si>
    <t>ADMINISTRADOR</t>
  </si>
  <si>
    <t>CTO No.</t>
  </si>
  <si>
    <t>Vr. CONTRATO</t>
  </si>
  <si>
    <t xml:space="preserve">FECHA </t>
  </si>
  <si>
    <t>KMS A</t>
  </si>
  <si>
    <t>VEHICULOS</t>
  </si>
  <si>
    <t>VIAL</t>
  </si>
  <si>
    <t>INICIACION</t>
  </si>
  <si>
    <t>TERMINACION</t>
  </si>
  <si>
    <t>ATENDER</t>
  </si>
  <si>
    <t>PLACA</t>
  </si>
  <si>
    <t>CLASE</t>
  </si>
  <si>
    <t>MODELO</t>
  </si>
  <si>
    <t>CUADRO No. 18</t>
  </si>
  <si>
    <t>GRUPO</t>
  </si>
  <si>
    <t>NIT Ó</t>
  </si>
  <si>
    <t>REPRESENTANTE</t>
  </si>
  <si>
    <t>INGENIERO</t>
  </si>
  <si>
    <t>DIRECCION</t>
  </si>
  <si>
    <t>C.C.</t>
  </si>
  <si>
    <t>LEGAL</t>
  </si>
  <si>
    <t>RESIDENTE</t>
  </si>
  <si>
    <t>AUXILIAR</t>
  </si>
  <si>
    <t xml:space="preserve">CORREO </t>
  </si>
  <si>
    <t>TELEFONOS</t>
  </si>
  <si>
    <t>SECTOR A CARGO</t>
  </si>
  <si>
    <t>PR i</t>
  </si>
  <si>
    <t>PR f</t>
  </si>
  <si>
    <t>ELECTRONICO</t>
  </si>
  <si>
    <t>OFIC.</t>
  </si>
  <si>
    <t>CUADRO No. 19</t>
  </si>
  <si>
    <t>NOMBRE</t>
  </si>
  <si>
    <t>TIPO DE TERRENO</t>
  </si>
  <si>
    <t xml:space="preserve">TOTAL </t>
  </si>
  <si>
    <t>VALOR TOTAL</t>
  </si>
  <si>
    <t>VIGENCIA CONTRATO</t>
  </si>
  <si>
    <t>I</t>
  </si>
  <si>
    <t>II</t>
  </si>
  <si>
    <t>III</t>
  </si>
  <si>
    <t>IV</t>
  </si>
  <si>
    <t>(KMS)</t>
  </si>
  <si>
    <t>CONTRATO</t>
  </si>
  <si>
    <t>SOCIOS</t>
  </si>
  <si>
    <t xml:space="preserve">INICIO </t>
  </si>
  <si>
    <t>CUADRO No. 20</t>
  </si>
  <si>
    <t xml:space="preserve">REPRESENTANTE </t>
  </si>
  <si>
    <t>TELEFONO</t>
  </si>
  <si>
    <t xml:space="preserve">CODIGO </t>
  </si>
  <si>
    <t>ABSCISA</t>
  </si>
  <si>
    <t>DE LA VIA</t>
  </si>
  <si>
    <t>PR I</t>
  </si>
  <si>
    <t>PR F</t>
  </si>
  <si>
    <t>Cuadro No. 18</t>
  </si>
  <si>
    <t>Cuadro No. 19</t>
  </si>
  <si>
    <t>Cuadro No. 20</t>
  </si>
  <si>
    <t>Ficha cuantitativa Administradores de Mantenimiento Vial</t>
  </si>
  <si>
    <t>Ficha cualitativa Administradores de Mantenimiento Vial</t>
  </si>
  <si>
    <t>No. CTO</t>
  </si>
  <si>
    <t>NIT ó</t>
  </si>
  <si>
    <t>y/ó CELULAR</t>
  </si>
  <si>
    <t>Ppal y adic</t>
  </si>
  <si>
    <t xml:space="preserve">VALOR </t>
  </si>
  <si>
    <t>CONTRATOS</t>
  </si>
  <si>
    <t>NOTA: Relacionar contrato principal y adicionales.</t>
  </si>
  <si>
    <t>TPDS</t>
  </si>
  <si>
    <t>TIPO DAÑO</t>
  </si>
  <si>
    <t>OBRA</t>
  </si>
  <si>
    <t>Valor Interven.</t>
  </si>
  <si>
    <t>PRIORIZACION  PUENTES QUE REQUIEREN ATENCION - REHABILITACION Y CONSERVACION</t>
  </si>
  <si>
    <t>PERIODO EVALUADO:</t>
  </si>
  <si>
    <t>TRIMESTRE  EVALUADO</t>
  </si>
  <si>
    <t xml:space="preserve"> Vo.Bo.  DirectorTerritorial</t>
  </si>
  <si>
    <t>NOTA: Indicar en el mapa los PRs de cada uno de los sitios importantes</t>
  </si>
  <si>
    <t>CALCULO DE CANTIDADES Y COSTOS ESTIMADOS DE  NECESIDADES</t>
  </si>
  <si>
    <t>SECTOR:</t>
  </si>
  <si>
    <t>NOTA: Se deben diligenciar todas las casillas.</t>
  </si>
  <si>
    <t xml:space="preserve">                 Se deben diligenciar todas las casillas.</t>
  </si>
  <si>
    <t>SEÑALES SP, SR Y SI</t>
  </si>
  <si>
    <t>POSTES DE REFERENCIACIÓN</t>
  </si>
  <si>
    <t>DEFENSAS METÁLICAS</t>
  </si>
  <si>
    <t>F</t>
  </si>
  <si>
    <t>(28)</t>
  </si>
  <si>
    <t>(29)</t>
  </si>
  <si>
    <t>(30)</t>
  </si>
  <si>
    <t>(1): Identificación de la Ruta de acuerdo con la nomenclatura vial vigente.</t>
  </si>
  <si>
    <t>(2): Identificación del tramo de acuerdo con la nomenclatura vial vigente.</t>
  </si>
  <si>
    <t>legibilidad, reflectividad, pintura de postes y de parales, pintura posterior y cimientos.</t>
  </si>
  <si>
    <t>legibilidad, reflectividad, pintura de postes y de parales, pintura posterior y cimientos, pero que por su nivel de deterioro sean susceptibles de incluir en programas de recuperación y/o mantenimiento.</t>
  </si>
  <si>
    <t>DIRECCION TERRITORIAL:</t>
  </si>
  <si>
    <t>RUTA:</t>
  </si>
  <si>
    <t>TRAMO:</t>
  </si>
  <si>
    <t>DELINEADORES  DE CURVA</t>
  </si>
  <si>
    <t>Und</t>
  </si>
  <si>
    <t>ml</t>
  </si>
  <si>
    <t>(31)</t>
  </si>
  <si>
    <t>LINEAS DE DEMARCACIÓN CON PINTURA ACRÍLICA</t>
  </si>
  <si>
    <t>LINEAS DE DEMARCACIÓN CON RESINAS TERMOPLÁSTICAS</t>
  </si>
  <si>
    <t>MARCAS VIALES</t>
  </si>
  <si>
    <t>(7), (11): F= Metros lineales de pintura acrílica y termoplástica faltante.</t>
  </si>
  <si>
    <t>(15): F= Metros cuadrados de marcas viales faltantes.</t>
  </si>
  <si>
    <t>(16): Número de Tachas reflectivas instaladas.</t>
  </si>
  <si>
    <t>(17): Número de Tachas reflectivas faltantes.</t>
  </si>
  <si>
    <t>m2</t>
  </si>
  <si>
    <t>und</t>
  </si>
  <si>
    <t>INST</t>
  </si>
  <si>
    <t>Priorización de puentes que requieren atención - rehabilitación y conservación</t>
  </si>
  <si>
    <t>CUADRO No 4</t>
  </si>
  <si>
    <t>MB</t>
  </si>
  <si>
    <t>MM</t>
  </si>
  <si>
    <t>MUY BUENO</t>
  </si>
  <si>
    <t>MUY MALO</t>
  </si>
  <si>
    <t>GRAFICO No. 3</t>
  </si>
  <si>
    <t>GRAFICO No. 4</t>
  </si>
  <si>
    <t>ESTADO DE LA RED CRITERIO TECNICO</t>
  </si>
  <si>
    <t>CUADRO No.8</t>
  </si>
  <si>
    <t>CUADRO No. 12</t>
  </si>
  <si>
    <t>CUADRO No. 21</t>
  </si>
  <si>
    <t>Gráfico No. 3</t>
  </si>
  <si>
    <t>Gráfico No. 4</t>
  </si>
  <si>
    <t>Cuadro No. 21</t>
  </si>
  <si>
    <t>TERRITORIAL</t>
  </si>
  <si>
    <t>MINISTERIO DE TRANSPORTE</t>
  </si>
  <si>
    <t>CARRETERAS:</t>
  </si>
  <si>
    <t>En caso de no cumplir totalmente con el indicador, informar la razón.</t>
  </si>
  <si>
    <t>TRIMESTRE ANTERIOR</t>
  </si>
  <si>
    <t>ESTADO DE LA RED Y SITIOS CRITICOS DE INESTABILIDAD</t>
  </si>
  <si>
    <t>Estado de la red y sitios críticos de inestabilidad</t>
  </si>
  <si>
    <t>ITEM DE PAGO</t>
  </si>
  <si>
    <t>ESPECIFICACIONES</t>
  </si>
  <si>
    <t>ATENCION DE EMERGENCIAS</t>
  </si>
  <si>
    <t>Alertar oportunamente al INVÍAS sobre la necesidad de diseñar y construir   obras especiales para la mitigación de la inestabilidad en sitios críticos</t>
  </si>
  <si>
    <t>Inspeccionar los puentes de manera rutinaria, dirigir y verificar su mantenimiento rutinario y periódico</t>
  </si>
  <si>
    <t>Realizar estimativos sobre la vida residual de los pavimentos de los sectores a su cargo</t>
  </si>
  <si>
    <t xml:space="preserve">Anticipadamente se informará la fecha de realización de esta actividad. </t>
  </si>
  <si>
    <t>Participar activamente en la prevención de riesgos y atención de las emergencias que se presenten en las vías-Elaborar directorio de emergencias</t>
  </si>
  <si>
    <t>TRIMESTRE EVALUADO:</t>
  </si>
  <si>
    <t>SECTOR ADMINISTRADO:</t>
  </si>
  <si>
    <t>DIRECCION OFICINA:</t>
  </si>
  <si>
    <t>NOTA: Todos los artículos deben estar identificados, idicando la fecha de la publicación y medio periodístico</t>
  </si>
  <si>
    <t>DESCRIPCION DEL PROBLEMA</t>
  </si>
  <si>
    <t>RELACION SITIOS CRITICOS DE INESTABILIDAD</t>
  </si>
  <si>
    <t>NOMBRE TUNEL</t>
  </si>
  <si>
    <t>LOCALIZACIÓN</t>
  </si>
  <si>
    <t xml:space="preserve">TIPO TUNEL </t>
  </si>
  <si>
    <t>ILUMINACIÓN</t>
  </si>
  <si>
    <t>VENTILACIÓN</t>
  </si>
  <si>
    <t>SEÑALIZACIÓN</t>
  </si>
  <si>
    <t>SISTEMA DE DRENAJE</t>
  </si>
  <si>
    <t>PUESTOS DE EMERGENCIA</t>
  </si>
  <si>
    <t>PROTECCIÓN CONTRA INCENDIOS</t>
  </si>
  <si>
    <t>HORIZONTAL</t>
  </si>
  <si>
    <t>VERTICAL</t>
  </si>
  <si>
    <t>No. SEÑALES FALTANTES</t>
  </si>
  <si>
    <t>UNIDIRECCIONAL</t>
  </si>
  <si>
    <t>BIDIRECCIONAL</t>
  </si>
  <si>
    <t>DESCRIPCIÓN DE LOS TRABAJOS</t>
  </si>
  <si>
    <t>Cuadro No. 22</t>
  </si>
  <si>
    <t>Cuadro No. 23</t>
  </si>
  <si>
    <t>VOLVER A TABLA DE CONTENIDO</t>
  </si>
  <si>
    <t>VOLVER A LA TABLA DE CONTENIDO</t>
  </si>
  <si>
    <t>Estado General de los Túneles</t>
  </si>
  <si>
    <t>Necesidades en los Túneles</t>
  </si>
  <si>
    <t>CUADRO No. 13</t>
  </si>
  <si>
    <t>CUADRO No. 14</t>
  </si>
  <si>
    <t>CUADRO No.15</t>
  </si>
  <si>
    <t>CUADRO No.16</t>
  </si>
  <si>
    <t>( ! )</t>
  </si>
  <si>
    <t>CUADRO No. 22</t>
  </si>
  <si>
    <t>CUADRO No. 23</t>
  </si>
  <si>
    <t>Reseña 1</t>
  </si>
  <si>
    <t>Reseña 2</t>
  </si>
  <si>
    <t>Comentarios</t>
  </si>
  <si>
    <t>NOMBRE DEL PUENTE</t>
  </si>
  <si>
    <t>Longitud  (m)</t>
  </si>
  <si>
    <t>CODIGO DE LA VIA</t>
  </si>
  <si>
    <t>Restringido</t>
  </si>
  <si>
    <t>CALIFICACION</t>
  </si>
  <si>
    <t>LONG.    (m)</t>
  </si>
  <si>
    <t>CODIGO DEL PUENTE (Sipucol)</t>
  </si>
  <si>
    <t>DESCRIPCION DE LOS TRABAJOS</t>
  </si>
  <si>
    <t>ESTUDIOS</t>
  </si>
  <si>
    <t>LONG. TOTAL (m)</t>
  </si>
  <si>
    <t>TIPO TUNEL:</t>
  </si>
  <si>
    <t>HASTIAL IZQUIERDO</t>
  </si>
  <si>
    <t>HASTIAL DERECHO</t>
  </si>
  <si>
    <t>En regular estado</t>
  </si>
  <si>
    <t>En mal estado</t>
  </si>
  <si>
    <t>BOVEDA</t>
  </si>
  <si>
    <t>CONVENCIONES:</t>
  </si>
  <si>
    <t>OBJETO</t>
  </si>
  <si>
    <t>CONTRATISTA</t>
  </si>
  <si>
    <t>PLAZO</t>
  </si>
  <si>
    <t>FECHA INICIO</t>
  </si>
  <si>
    <t>FECHA FINALIZACIÓN</t>
  </si>
  <si>
    <t>INICIAL</t>
  </si>
  <si>
    <t>ADICIONAL</t>
  </si>
  <si>
    <t>FINAL</t>
  </si>
  <si>
    <t>BASICO</t>
  </si>
  <si>
    <t>IVA</t>
  </si>
  <si>
    <t>TOTAL</t>
  </si>
  <si>
    <t>CUADRO No. 24</t>
  </si>
  <si>
    <t>VALOR CONTRATO $</t>
  </si>
  <si>
    <t>Cuadro No. 24</t>
  </si>
  <si>
    <t>Información de interventorías a contratos de obra</t>
  </si>
  <si>
    <t>CUADRO No. 1</t>
  </si>
  <si>
    <t>NOMBRE DEL TUNEL</t>
  </si>
  <si>
    <t>CUADRO No. 17</t>
  </si>
  <si>
    <t>Informar  oportunamente al INVIAS sobre la necesidad de  diseñar obras y adelantar acciones en relación con el entorno de la vía, encaminadas a su ornato, a la preservación del medio ambiente y a la contaminación visual</t>
  </si>
  <si>
    <t>No. CONTRATO PRINCIPAL</t>
  </si>
  <si>
    <t>RASANTE</t>
  </si>
  <si>
    <t>TEMA:</t>
  </si>
  <si>
    <t>GENERAL</t>
  </si>
  <si>
    <t>PARTICULAR</t>
  </si>
  <si>
    <t>COSTO ESTIMADO ($)</t>
  </si>
  <si>
    <t>COSTO APROXIMADO</t>
  </si>
  <si>
    <t>COSTO APROXIMADO ( $ )</t>
  </si>
  <si>
    <t>ESTADO DE LAS VIAS EN TORTA-CRITERIO DE TRANSITABILIDAD (VISUAL)</t>
  </si>
  <si>
    <t>ESTADO DE LAS VIAS CRITERIO DE TRANSITABILIDAD (VISUAL)</t>
  </si>
  <si>
    <t>Relación estado de la red criterio de transitabilidad (visual)</t>
  </si>
  <si>
    <t>RELACION ESTADO DE LA RED CRITERIO DE TRANSITABILIDAD (VISUAL)</t>
  </si>
  <si>
    <t>RELACION ESTADO DE LA RED CRITERIO TECNICO</t>
  </si>
  <si>
    <t>Valor Necesidades</t>
  </si>
  <si>
    <r>
      <rPr>
        <b/>
        <sz val="9"/>
        <rFont val="Arial"/>
        <family val="2"/>
      </rPr>
      <t xml:space="preserve">NOTA : </t>
    </r>
    <r>
      <rPr>
        <sz val="9"/>
        <rFont val="Arial"/>
        <family val="2"/>
      </rPr>
      <t>Se deben presentar cuadros No. 7 del cálculo de cantidades y costos cantidades por separado para necesidades preventivas, para necesidades criticas, para necesidades de puentes, para necesidades de pontones, siendo los soportes de cada uno de estos cuadros. Las necesidades de señalización se deben indicar sólo en los cuadros No.15 y 16. Los precios unitarios deben coincidir con los del programa de APU. En caso de encontrar precios no reportados o de requerirse actualización, se debe enviar el respectivo análisis de precios unitarios.</t>
    </r>
  </si>
  <si>
    <t>LOS VALORES REGISTRADOS EN LA COLUMNA COSTO ESTIMADO, DEBEN ESTAR ENLAZADOS CON EL HIPERVINCULO DEL CUADRO No. 7 "CALCULO DE CANTIDADES Y COSTOS ESTIMADOS DE NECESIDADES DE LAS VIAS", RESPECTIVO.</t>
  </si>
  <si>
    <t>INFORME TRIMESTRAL</t>
  </si>
  <si>
    <t>Capacitar cada mes a los trabajadores de mantenimiento rutinario a  su  cargo,   en  los  temas  relacionados  con  el  mantenimiento rutinario de carreteras,  de puentes,  aspectos administrativos y de economía solidaria</t>
  </si>
  <si>
    <t>Hacer montaje del mapa de la red vial sobre cartografía o mapas aerofotogramétricos</t>
  </si>
  <si>
    <t>CAPACITACION TRABAJADORES DE MANTENIMIENTO RUTINARIO</t>
  </si>
  <si>
    <t>Ejecutar obras menores preventivas y de mantenimiento rutinario, con mano de obra de los trabajadores de mantenimiento rutinario, aprobadas por la Dirección Territorial, quien suministrará los recursos necesarios y disponibles</t>
  </si>
  <si>
    <t>CONTRATISTA MR</t>
  </si>
  <si>
    <t>Ene</t>
  </si>
  <si>
    <t>Feb</t>
  </si>
  <si>
    <t>Mar</t>
  </si>
  <si>
    <t>Abr</t>
  </si>
  <si>
    <t>TERRITORIAL NARIÑO</t>
  </si>
  <si>
    <t>1001 TUMACO - JUNIN</t>
  </si>
  <si>
    <t>DIRECCION TERRITORIAL NARIÑO</t>
  </si>
  <si>
    <t>1001 TUMACO - JUNÍN, 0501 ESPRIELLA - RÍO MIRA - RÍO MATAJE</t>
  </si>
  <si>
    <t>TUMACO - JUNÍN</t>
  </si>
  <si>
    <t>1001</t>
  </si>
  <si>
    <t>45+0660</t>
  </si>
  <si>
    <t>80+0000</t>
  </si>
  <si>
    <t>ESPRIELLA - RÍO MATAJE</t>
  </si>
  <si>
    <t>0501</t>
  </si>
  <si>
    <t>10+0400</t>
  </si>
  <si>
    <t>0</t>
  </si>
  <si>
    <t>118+1006</t>
  </si>
  <si>
    <t>TIPO DE SUPERFICIE</t>
  </si>
  <si>
    <t>Tumaco - Junin</t>
  </si>
  <si>
    <t>Espriella - Rio Mataje</t>
  </si>
  <si>
    <t>TUMACO - JUNIN</t>
  </si>
  <si>
    <t>Regular</t>
  </si>
  <si>
    <t xml:space="preserve">Puentes ( Son: 7 ) </t>
  </si>
  <si>
    <t>6+0687</t>
  </si>
  <si>
    <t>110+0065</t>
  </si>
  <si>
    <t>Puentes</t>
  </si>
  <si>
    <t>Señalización horizontal (NA)</t>
  </si>
  <si>
    <t>LA ESPRIELLA - RÍO MIRA - RÍO MATAJE</t>
  </si>
  <si>
    <t>RUTA 1001
TUMACO - JUNIN</t>
  </si>
  <si>
    <t>Anterior</t>
  </si>
  <si>
    <t>Presente</t>
  </si>
  <si>
    <t>RUTA 0501
LA ESPRIELLA - RÍO MIRA - RÍO MATAJE</t>
  </si>
  <si>
    <t>Tumaco - Junín</t>
  </si>
  <si>
    <t>Malo</t>
  </si>
  <si>
    <t>Muy Bueno</t>
  </si>
  <si>
    <t>Bueno</t>
  </si>
  <si>
    <t>Esta informacion se deberá presentar cada seis meses en un informe especifico en CD e incorporarlo en el trimestral que le corresponda.</t>
  </si>
  <si>
    <t>Vía 1001, Tumaco - Junin</t>
  </si>
  <si>
    <t>RESUMEN</t>
  </si>
  <si>
    <t>LONGITUD  km</t>
  </si>
  <si>
    <t>Long.</t>
  </si>
  <si>
    <t>Pavimentado</t>
  </si>
  <si>
    <t>Vía 0501, Espriella - Rio Mataje</t>
  </si>
  <si>
    <t>No Pavimentado</t>
  </si>
  <si>
    <t>PERIODO  EVALUADO</t>
  </si>
  <si>
    <t>Muy Malo</t>
  </si>
  <si>
    <t>ESPRIELLA - RIO MATAJE</t>
  </si>
  <si>
    <t>RUTA 0501
ESPRIELLA - RIO MATAJE</t>
  </si>
  <si>
    <t>PUENTE EL MORRO</t>
  </si>
  <si>
    <t>3+0237</t>
  </si>
  <si>
    <t>PUENTE EL PINDO</t>
  </si>
  <si>
    <r>
      <rPr>
        <b/>
        <sz val="10"/>
        <rFont val="Arial"/>
        <family val="2"/>
      </rPr>
      <t>CONSTRUCCIÓN DE NUEVO PUENTE</t>
    </r>
    <r>
      <rPr>
        <sz val="10"/>
        <rFont val="Arial"/>
        <family val="2"/>
      </rPr>
      <t>, DEBIDO A DEFICIENCIAS ESTRUCTURALES Y OPERACIONALES PARA LA EVACUACION DE LA POBLACION DE TUMACO ANTE LA OCURRENCIA DE UN TSUNAMI. CABE ANOTAR QUE DESDE LA CONSTRUCCION DEL PUENTE LA POBLACION DEL CASCO URBANO SE HA INCREMENTADO Y PROPORCIONALMENTE A ESTO SU PARQUE AUTOMOTOR, ADEMAS QUE SE HA EXTENDIDO EL AREA URBANA HACIA LA PARTE CONTINENTAL INCREMENTANDO EN UN MUY ALTO PORCENTAJE EL TPD SOBRE ESTE PUENTE.</t>
    </r>
  </si>
  <si>
    <t>PUENTE AGUA CLARA</t>
  </si>
  <si>
    <t>17+0248</t>
  </si>
  <si>
    <t>PUENTE CON ANCHO DE TABLERO INSUFICIENTE, ESTRECHAMIENTO DEL ANCHO DE BANCA, SE REQUIERE AMPLIACIÓN O CONSTRUCCIÓN DE UN NUEVO PUENTE, (PRESENTA HURTO DE ELEMENTOS DE REFORZAMIENTO DE LAS VIGAS)</t>
  </si>
  <si>
    <t>AGUA CLARA</t>
  </si>
  <si>
    <t>17+0740</t>
  </si>
  <si>
    <t>NOTA (1): El costo debe incluir AIU e IVA (19% sobre utilidades)</t>
  </si>
  <si>
    <t>Tumaco -  Junin</t>
  </si>
  <si>
    <t>PR 0+0000</t>
  </si>
  <si>
    <t>PR 110+0065</t>
  </si>
  <si>
    <t>PR 118+1006</t>
  </si>
  <si>
    <t>17+0635</t>
  </si>
  <si>
    <t>ES NECESARIO REALIZAR UNA INTERVENCION DE CARÁCTER URGENTE CON EL FIN DE GARANTIZAR LA ESTABILIDAD DEL TERRAPLEN</t>
  </si>
  <si>
    <t>3+0085</t>
  </si>
  <si>
    <t>3+0388</t>
  </si>
  <si>
    <t>INSPECCION ESTRUCTURAL PUENTE EL MORRO</t>
  </si>
  <si>
    <t>1001  TUMACO - JUNIN</t>
  </si>
  <si>
    <t>TUMACO PR 0+0000 - JUNIN PR 118+1006</t>
  </si>
  <si>
    <t>VALOR UNITARIO                ( $ )</t>
  </si>
  <si>
    <t>201.7</t>
  </si>
  <si>
    <t>201-13</t>
  </si>
  <si>
    <t>DEMOLICIÓN DE ESTRUCTURAS</t>
  </si>
  <si>
    <t>m³</t>
  </si>
  <si>
    <t>210.2.2</t>
  </si>
  <si>
    <t>EXCAVACIÓN EN MATERIAL COMÚN DE LA EXPLANACIÓN Y CANALES</t>
  </si>
  <si>
    <t>320.1</t>
  </si>
  <si>
    <t>SUB‐BASE GRANULAR CLASE A</t>
  </si>
  <si>
    <t>330.1</t>
  </si>
  <si>
    <t>330-13</t>
  </si>
  <si>
    <t>BASE GRANULAR CLASE A</t>
  </si>
  <si>
    <t>510.1P</t>
  </si>
  <si>
    <t>900.2</t>
  </si>
  <si>
    <t xml:space="preserve">TRANSPORTE DE MATERIALES PROVENIENTES DE LA EXCAVACIÓN DE LA EXPLANACIÓN, CANALES Y PRÉSTAMOS PARA DISTANCIAS MAYORES DE MIL METROS 1000 M, MEDIDO A PARTIR DE CIEN METROS 100 M </t>
  </si>
  <si>
    <t>VALOR  IVA (19% SOBRE UTILIDADES)</t>
  </si>
  <si>
    <t>466.1</t>
  </si>
  <si>
    <t>m</t>
  </si>
  <si>
    <t>201.8</t>
  </si>
  <si>
    <t>600.1.1</t>
  </si>
  <si>
    <t>600-13</t>
  </si>
  <si>
    <t>EXCAVACIONES VARIAS SIN CLASIFICAR</t>
  </si>
  <si>
    <t>M³</t>
  </si>
  <si>
    <t>600.2.4</t>
  </si>
  <si>
    <t>EXCAVACIONES VARIAS EN MATERIAL COMUN BAJO AGUA</t>
  </si>
  <si>
    <t>630.4</t>
  </si>
  <si>
    <t>630-13</t>
  </si>
  <si>
    <t>640-13</t>
  </si>
  <si>
    <t>ACERO DE REFUERZO FY= 412 MPA</t>
  </si>
  <si>
    <t>KG</t>
  </si>
  <si>
    <t>673.1.1</t>
  </si>
  <si>
    <t>M2</t>
  </si>
  <si>
    <t>EXCAVACIONES VARIAS EN MATERIAL COMÚN BAJO AGUA</t>
  </si>
  <si>
    <t>EXCAVACIÒN PARA LA REPARACIÒN DE PAVIMENTO ASFALTICO EXISTENTE EXCLUYENDO EL CORTE Y LA REMOCIÒN DE LAS CAPAS ASFALTICAS Y DE LAS SUBYACENTES.</t>
  </si>
  <si>
    <t>610.2</t>
  </si>
  <si>
    <t>610-13</t>
  </si>
  <si>
    <t>RELLENOS PARA ESTRUCTURAS CON RECEBO</t>
  </si>
  <si>
    <t>RIEGO DE IMPRIMACIÓN CON EMULSIÓN ASFÁLTICA CRL‐0</t>
  </si>
  <si>
    <t>MEZCLA DENSA EN CALIENTE TIPO MDC‐19. INCLUYE CEMENTO ASFÁLTICO</t>
  </si>
  <si>
    <t>630.5P</t>
  </si>
  <si>
    <t>-</t>
  </si>
  <si>
    <t>640.1</t>
  </si>
  <si>
    <t>ACERO DE REFUERZO FY= 412 Mpa</t>
  </si>
  <si>
    <t>kg</t>
  </si>
  <si>
    <t>TABLESTACADO</t>
  </si>
  <si>
    <t xml:space="preserve">RESANES Y RECALCES PUENTE CHILVI PR.24+0949  -  PR.24+0960.  </t>
  </si>
  <si>
    <t>630.1-4</t>
  </si>
  <si>
    <t>CONCRETO CLASE D (Reforzado, 21 Mpa)</t>
  </si>
  <si>
    <t>CONSTRUCCION DE DISIPADOR L= 15. 0 m EN PUENTE TANGAREAL PR.37+0824  -  PR.37+0835</t>
  </si>
  <si>
    <t>610.3</t>
  </si>
  <si>
    <t/>
  </si>
  <si>
    <t xml:space="preserve">CONCRETO RESISTENCIA 21MPA (D) </t>
  </si>
  <si>
    <t>ACERO DE REFUERZO FY 4200 MPA.</t>
  </si>
  <si>
    <t xml:space="preserve">RESANES Y RECALCES EN PUENTE ESPRIELLA  PR. 46+0670  - PR.46+0681.  </t>
  </si>
  <si>
    <t>M3</t>
  </si>
  <si>
    <t xml:space="preserve"> CONSTRUCCIÓN CUNETA EN PR069+0035 - PR069+0053</t>
  </si>
  <si>
    <t>CONCRETO RESISTENCIA 21MPA (D)</t>
  </si>
  <si>
    <t>ACERO DE REFUERZO FY= 4200 MPA</t>
  </si>
  <si>
    <t>0501  ESPRIELLA - RIO MIRA - RIO MATAJE</t>
  </si>
  <si>
    <t>EL MORRO</t>
  </si>
  <si>
    <t>X</t>
  </si>
  <si>
    <t>●</t>
  </si>
  <si>
    <t>EL PINDO</t>
  </si>
  <si>
    <t>AGUACLARA</t>
  </si>
  <si>
    <t>CHILVÍ</t>
  </si>
  <si>
    <t>TANGAREAL</t>
  </si>
  <si>
    <t>ESPRIELLA</t>
  </si>
  <si>
    <t>EL PINDE</t>
  </si>
  <si>
    <r>
      <t>N.E.</t>
    </r>
    <r>
      <rPr>
        <sz val="10"/>
        <rFont val="Arial"/>
        <family val="2"/>
      </rPr>
      <t xml:space="preserve"> : No existe</t>
    </r>
  </si>
  <si>
    <t>$</t>
  </si>
  <si>
    <t>NARIÑO</t>
  </si>
  <si>
    <t>17-1001-001.00</t>
  </si>
  <si>
    <t>SE REITERA LA NECESIDAD DE PROGRAMAR INSPECCIÓN ESPECIAL PARA REVISAR LOS PILOTES ANTIGUOS, PILAS, VIGA Y LOSAS, DADAS LAS FALLAS PRESENTES EN LA LOSA Y ACCESOS DEL PUENTE</t>
  </si>
  <si>
    <t>17-1001-002.00</t>
  </si>
  <si>
    <t>NECESITA LA DEMOLICIÓN Y DESALOJO DEL MATERIAL DE LOS ESTRIBOS Y  RECALCE DE LOS MISMOS. POR OTRA PARTE SE HACE NECESARIO LA CONSTRUCCIÓN DEL NUEVO PUENTE DADAS LAS NECESIDADES DE FORTALECER LAS RUTAS DE EVACUACIÓN ANTE LA INMINENTE OCURRENCIA DE UN TSUNAMI PARA 170.000 HABITANTES</t>
  </si>
  <si>
    <t>17-1001-003.00</t>
  </si>
  <si>
    <t>17-1001-004.00</t>
  </si>
  <si>
    <t>RESANES Y RECALCES, INSPECCION DE GRIETAS EN VIGAS; INSPECCION DE DESPRENDIMIENTOS EN LA LOSA</t>
  </si>
  <si>
    <t>17-1001-005.00</t>
  </si>
  <si>
    <t>CONSTRUCCION DE UN DISIPADOR DE ENERGIA EN UNA LONGITUD DE 15M PARA EVITAR EROSIÓN DEL TALUD DE ENTRADA; REPARACIÓN DEL CONCRETO DE ALETA; PROTECCION CONTRA CORROSIÓN EN LOS ESTRIBOS; INSPECCIÓN, VALORACION E INTERVENCIÓN DE GRIETAS Y DESPRENDIMIENTOS EN CONCRETO DE VIGA; LIMPIEZA DE CAUCE.</t>
  </si>
  <si>
    <t>17-1001-006.00</t>
  </si>
  <si>
    <t xml:space="preserve">INSPECCION Y RESANE DEL CONCRETO DE ALETAS POR EROSIÓN Y HORMIGUEROS; LIMPIEZA DE CAUCE Y MANTENIMIENTO GENERAL </t>
  </si>
  <si>
    <t>17-1001-007.00</t>
  </si>
  <si>
    <t>22+0162</t>
  </si>
  <si>
    <t>22+0167</t>
  </si>
  <si>
    <t>27+0427</t>
  </si>
  <si>
    <t>27+0430</t>
  </si>
  <si>
    <t>REQUIERE BORDILLO</t>
  </si>
  <si>
    <t>33+0466</t>
  </si>
  <si>
    <t>33+0469</t>
  </si>
  <si>
    <t>37+0123</t>
  </si>
  <si>
    <t>37+0128</t>
  </si>
  <si>
    <t>40+0098</t>
  </si>
  <si>
    <t>40+0104</t>
  </si>
  <si>
    <t>REQUIERE MANTENIMIENTO DE LOSA Y ESTRIBOS.  CONSTRUCCION DE PROTECCIONES EN LAS ESQUINAS Y RELLENOS.</t>
  </si>
  <si>
    <t>56+0748</t>
  </si>
  <si>
    <t>56+0751</t>
  </si>
  <si>
    <t>59+0197</t>
  </si>
  <si>
    <t>59+0200</t>
  </si>
  <si>
    <t>66+0523</t>
  </si>
  <si>
    <t>66+0528</t>
  </si>
  <si>
    <t xml:space="preserve">POBLACIÓN DE LLORENTE. PRESENTA EL CAUCE INVADIDO POR LAS CONSTRUCCIONES  AGUAS ARRIBA Y ABAJO. </t>
  </si>
  <si>
    <t>82+0587</t>
  </si>
  <si>
    <t>82+0590</t>
  </si>
  <si>
    <t>102+0290</t>
  </si>
  <si>
    <t>102+0295</t>
  </si>
  <si>
    <t>(*)</t>
  </si>
  <si>
    <t>110+0058</t>
  </si>
  <si>
    <t xml:space="preserve">COSTO ESTIMADO ($) </t>
  </si>
  <si>
    <t>DIRECCION TERRITORIAL: NARIÑO</t>
  </si>
  <si>
    <t xml:space="preserve">TRAMO: </t>
  </si>
  <si>
    <t>01 :    PR.000+0000 - PR.118+1006</t>
  </si>
  <si>
    <t>05</t>
  </si>
  <si>
    <t>01 :    PR.000+0000 - PR.010+0400</t>
  </si>
  <si>
    <t>DIRECCION TERRITORIAL:  NARIÑO</t>
  </si>
  <si>
    <t>01 :    PR.0+0000 - PR.118+1006</t>
  </si>
  <si>
    <t>01 :    PR.0+0000 - PR.10+0400</t>
  </si>
  <si>
    <t>LINEA CENTRAL UNICA</t>
  </si>
  <si>
    <t>LINEA CENTRAL DOBLE</t>
  </si>
  <si>
    <t>CHOQUE</t>
  </si>
  <si>
    <t>RES.</t>
  </si>
  <si>
    <t>RUTA 1001</t>
  </si>
  <si>
    <t>RUTA 0501</t>
  </si>
  <si>
    <t>Notas:</t>
  </si>
  <si>
    <t>ADMINISTRADOR VIAL</t>
  </si>
  <si>
    <t>840.000.038-7</t>
  </si>
  <si>
    <t>TANGAREAL,
PR 37+0850 RUTA 1001</t>
  </si>
  <si>
    <t>ESPRIELLA - RÍO MIRA - RÍO MATAJE</t>
  </si>
  <si>
    <t>800.174.713-1</t>
  </si>
  <si>
    <t>LA MARIA,
PR 98+0500 RUTA 1001</t>
  </si>
  <si>
    <t>318 740 0766</t>
  </si>
  <si>
    <t>TUMACO - ESPRIELLA</t>
  </si>
  <si>
    <t>ESPRIELLA - LA GUAYACANA</t>
  </si>
  <si>
    <t>LA GUAYACANA - JUNIN</t>
  </si>
  <si>
    <t>DIRECCION TERRITORIAL  NARIÑO</t>
  </si>
  <si>
    <t xml:space="preserve">
</t>
  </si>
  <si>
    <t>RESEÑA 1 -  FOTOGRAFICA</t>
  </si>
  <si>
    <t>DIRECCIÓN TERRITORIAL  NARIÑO</t>
  </si>
  <si>
    <t>UNIDAD</t>
  </si>
  <si>
    <t>m3</t>
  </si>
  <si>
    <t>SUBDIRECCION DE LA RED NACIONAL DE CARRETERAS</t>
  </si>
  <si>
    <t>INVITACION PUBLICA IP-DT-NAR-XXX-2017</t>
  </si>
  <si>
    <t>INSPECCION ESPECIAL PUENTE DEL MORRO</t>
  </si>
  <si>
    <t xml:space="preserve"> PRESUPUESTO OFICIAL - FORMULARIO 1</t>
  </si>
  <si>
    <t>COSTOS DIRECTOS DE PERSONAL</t>
  </si>
  <si>
    <t>CANT</t>
  </si>
  <si>
    <t>SUELDO Y/O</t>
  </si>
  <si>
    <t>DEDICACIÓN</t>
  </si>
  <si>
    <t>VALOR</t>
  </si>
  <si>
    <t>JORNAL MENSUAL</t>
  </si>
  <si>
    <t>(H-M)</t>
  </si>
  <si>
    <t>PARCIAL ($)</t>
  </si>
  <si>
    <t>PERSONAL PROFESIONAL</t>
  </si>
  <si>
    <t>Ingeniero Director</t>
  </si>
  <si>
    <t>Especialista en Puentes</t>
  </si>
  <si>
    <t xml:space="preserve">Especialista Hidraulico </t>
  </si>
  <si>
    <t>Especialista Geotécnico</t>
  </si>
  <si>
    <t>Especialista Estructural</t>
  </si>
  <si>
    <t>Profesionales Auxiliares Gestión de Calidad</t>
  </si>
  <si>
    <t xml:space="preserve">SUBTOTAL COSTOSDIRECTOS DE PERSONAL </t>
  </si>
  <si>
    <t>FACTOR MULTIPLICADOR</t>
  </si>
  <si>
    <t>TOTAL COSTOS DIRECTOS DE PERSONAL</t>
  </si>
  <si>
    <t>OTROS COSTOS DIRECTOS</t>
  </si>
  <si>
    <t>CANT.</t>
  </si>
  <si>
    <t>CONCEPTO</t>
  </si>
  <si>
    <t>COSTO ($)</t>
  </si>
  <si>
    <t>Viáticos Especialistas</t>
  </si>
  <si>
    <t>Día</t>
  </si>
  <si>
    <t>Comisión topográfica (Incluye Personal, Equipos y Transporte)</t>
  </si>
  <si>
    <t>mes</t>
  </si>
  <si>
    <t>Comisión de Laboratorio de concretos (Incluye Laboratorista y dos auxiliares, transportes y viáticos)</t>
  </si>
  <si>
    <t>Ejecución de ensayos, ecosondas, embarcaciones</t>
  </si>
  <si>
    <t>Global                 (s/comprobante)</t>
  </si>
  <si>
    <t xml:space="preserve">Transportes Terrestres y Aereos </t>
  </si>
  <si>
    <t>Campamento (incluye alquiler, servicios públicos y  comunicaciones)</t>
  </si>
  <si>
    <t>Edición de Informes (Semanales, mensuales y final, incluye ploteo de planchas original en papel de seguridad y dos copias en papel bond y archivos magnéticos)</t>
  </si>
  <si>
    <t xml:space="preserve">VehÍculo mayor a 1500 cc y modelo no inferior a 10 años (incluye combustible) </t>
  </si>
  <si>
    <t>TOTAL OTROS COSTOS DIRECTOS</t>
  </si>
  <si>
    <t>COSTO BÁSICO</t>
  </si>
  <si>
    <t>IVA (19%)</t>
  </si>
  <si>
    <t>COSTO TOTAL ESTUDIOS PUENTE EL MORRO</t>
  </si>
  <si>
    <t>NOTAS:</t>
  </si>
  <si>
    <r>
      <t xml:space="preserve">1. Los </t>
    </r>
    <r>
      <rPr>
        <u/>
        <sz val="10"/>
        <rFont val="Arial"/>
        <family val="2"/>
      </rPr>
      <t>viáticos</t>
    </r>
    <r>
      <rPr>
        <sz val="10"/>
        <rFont val="Arial"/>
        <family val="2"/>
      </rPr>
      <t xml:space="preserve"> se reconocerán según su utilización real y sin superar los topes fijados en la resolución que el Instituto a tal fecha tenga vigente.</t>
    </r>
  </si>
  <si>
    <r>
      <t xml:space="preserve">2. Los </t>
    </r>
    <r>
      <rPr>
        <u/>
        <sz val="10"/>
        <rFont val="Arial"/>
        <family val="2"/>
      </rPr>
      <t>transportes aéreos y terrestres</t>
    </r>
    <r>
      <rPr>
        <sz val="10"/>
        <rFont val="Arial"/>
        <family val="2"/>
      </rPr>
      <t xml:space="preserve">, </t>
    </r>
    <r>
      <rPr>
        <u/>
        <sz val="10"/>
        <rFont val="Arial"/>
        <family val="2"/>
      </rPr>
      <t>edición de informes</t>
    </r>
    <r>
      <rPr>
        <sz val="10"/>
        <rFont val="Arial"/>
        <family val="2"/>
      </rPr>
      <t xml:space="preserve"> y </t>
    </r>
    <r>
      <rPr>
        <u/>
        <sz val="10"/>
        <rFont val="Arial"/>
        <family val="2"/>
      </rPr>
      <t>ensayos de laboratorio y de campo</t>
    </r>
    <r>
      <rPr>
        <sz val="10"/>
        <rFont val="Arial"/>
        <family val="2"/>
      </rPr>
      <t xml:space="preserve"> reembolsará según su costo real, contra presentación de factura.</t>
    </r>
  </si>
  <si>
    <t>REPRESENTANTE LEGAL</t>
  </si>
  <si>
    <t>PLAZO: 3 MESES</t>
  </si>
  <si>
    <t>06</t>
  </si>
  <si>
    <t>07</t>
  </si>
  <si>
    <t>08</t>
  </si>
  <si>
    <t>09</t>
  </si>
  <si>
    <t>10</t>
  </si>
  <si>
    <t>11</t>
  </si>
  <si>
    <t>12</t>
  </si>
  <si>
    <t>630.6</t>
  </si>
  <si>
    <t>PUENTE RIO MIRA</t>
  </si>
  <si>
    <t>VIADUCTO</t>
  </si>
  <si>
    <t>5+0751</t>
  </si>
  <si>
    <t>NOTA: Entre el PR 5+0065 hasta el PR 5+0455 se construyó el puente sobre el Rio Mira y desde el PR 005+0455 hasta el PR 005+0751 se construyó el viaducto de acceso al puente. Para la fecha aún no está en servicio oficial</t>
  </si>
  <si>
    <t>13</t>
  </si>
  <si>
    <t>MANTENIMIENTO Y MEJORAMIENTO PASO NACIONAL PR 000+0000 AL PR 006+0687</t>
  </si>
  <si>
    <t>ITEM     DE PAGO</t>
  </si>
  <si>
    <t>Especificaciones</t>
  </si>
  <si>
    <t>VALOR UNITARIO  ($)</t>
  </si>
  <si>
    <t>VALOR TOTAL ($)</t>
  </si>
  <si>
    <t>GRAL</t>
  </si>
  <si>
    <t>PART</t>
  </si>
  <si>
    <t>EXPLANACIONES</t>
  </si>
  <si>
    <t>510.1</t>
  </si>
  <si>
    <t>PAVIMENTO DE ADOQUINES DE CONCRETO</t>
  </si>
  <si>
    <t>M3/KM</t>
  </si>
  <si>
    <t>ESTRUCTURAS Y DRENAJES</t>
  </si>
  <si>
    <t>CONCRETO RESISTENCIA 21MPA (CLASE D)</t>
  </si>
  <si>
    <t>CONCRETO RESISTENCIA 14MPA (CLASE F)</t>
  </si>
  <si>
    <t>ACERO DE REFUERZO F´y = 420MPA (Grado 60)</t>
  </si>
  <si>
    <t>KGR</t>
  </si>
  <si>
    <t>700.1</t>
  </si>
  <si>
    <t>LINEA DE DEMARCACION CON PINTURA EN FRIO</t>
  </si>
  <si>
    <t>ML</t>
  </si>
  <si>
    <t>700.3</t>
  </si>
  <si>
    <t>MARCA VIAL CON PINTURA EN FRIO</t>
  </si>
  <si>
    <t>701.1</t>
  </si>
  <si>
    <t>TACHA REFLECTIVA</t>
  </si>
  <si>
    <t>UND</t>
  </si>
  <si>
    <t>710.1</t>
  </si>
  <si>
    <t>SEÑAL VERTICA DE TRANSITO TIPO 1 CON LAMINA RETROREFLECTIVA TIPO III (75 x 75 ) cm</t>
  </si>
  <si>
    <t>710.2</t>
  </si>
  <si>
    <t>SEÑAL VERTICA DE TRANSITO TIPO 2 CON LAMINA RETROREFLECTIVA TIPO  (1.20x0.40 m)</t>
  </si>
  <si>
    <t>VALOR OBRA</t>
  </si>
  <si>
    <t>SUB TOTAL</t>
  </si>
  <si>
    <t>510.1.P</t>
  </si>
  <si>
    <t>460.1</t>
  </si>
  <si>
    <t>Fresado de pavimento asfáltico en espesor de 10 cm</t>
  </si>
  <si>
    <t>Excavaciones sin clasificar de la explanaciòn, canales y prestamos</t>
  </si>
  <si>
    <t>Excavaciones varias en material comun bajo agua (bajo el mar)</t>
  </si>
  <si>
    <t>Demoliciones pilotes-concretos antiguos dimensiones 0,40*0,40 (precio incluye, ensayos, buso, equipos etc)</t>
  </si>
  <si>
    <t>Concreto de alta resistencia Clase A (fc= 350kg/cm2) tipo 5 portlan etc</t>
  </si>
  <si>
    <t>Sand blasting limpieza y pintura (encamizado pilotes nuevos d=1m)</t>
  </si>
  <si>
    <t>Mortero de reparaciòn (incluye suministro e instalaciòn y puertos)</t>
  </si>
  <si>
    <t>lt</t>
  </si>
  <si>
    <t>Suministro de resinas epoxicas para sello de fisuras</t>
  </si>
  <si>
    <t>Limpieza de acero refuerzo y aplicaciòn de inhibidor de corrosiòn</t>
  </si>
  <si>
    <t>Riego de imprimaciòn con emulsiòn asfaltica</t>
  </si>
  <si>
    <t>Mezcla densa en caliente tipo mdc 2</t>
  </si>
  <si>
    <t>Subbase granular incluye transporte</t>
  </si>
  <si>
    <t>Adoquines (precio incluye desmontaje y montaje, suministro materiales e instalaciòn)</t>
  </si>
  <si>
    <t xml:space="preserve">Hexapodos (precio incluye cables de amarre) </t>
  </si>
  <si>
    <t>Prueba de carga (precio incluye instrumentaciòn con equipos)</t>
  </si>
  <si>
    <t>gl</t>
  </si>
  <si>
    <t>Cauce (señalizaciòn, colocaciòn de boyas, canalizaciòn del trafico lanchas, etc)</t>
  </si>
  <si>
    <t>210.1.1</t>
  </si>
  <si>
    <t>420-13</t>
  </si>
  <si>
    <t>P1</t>
  </si>
  <si>
    <t>OBRAS PARA EL MANTENIMIENTO DEL PUENTE EL MORRO PR 003+0085 AL PR 003+0392</t>
  </si>
  <si>
    <t>MANTENIMIENTO Y MEJORAMIENTO PASO URBANO DE TUMACO - REPARACION PAVIMENTO ARTICULADO Y PAVIMENTO ASFÁLTICO EN LOS ACCESOS DEL PUENTE DEL PINDO (PR 006+0580 AL PR 007+0000)</t>
  </si>
  <si>
    <t>FRESADO DE PAVIMENTO ASFALTICO EN ESPESOR DE 10 CM</t>
  </si>
  <si>
    <t>450,2P</t>
  </si>
  <si>
    <t>PEDRAPLENES</t>
  </si>
  <si>
    <t>PEDRAPLEN SUELTO</t>
  </si>
  <si>
    <t>AFIRMADOS, BASES Y SUB BASES</t>
  </si>
  <si>
    <t>PAVIMENTO ASFALTICO</t>
  </si>
  <si>
    <t>M²</t>
  </si>
  <si>
    <t>SUMINISTRO DE CONCRETO RESISTENCIA 17,5 Mpa (E) e INSTALACION DE BOLSACRETO</t>
  </si>
  <si>
    <t>673.1.2</t>
  </si>
  <si>
    <t>GEOTEXTIL  TIPO T-2400 O SIMILAR TEJIDO</t>
  </si>
  <si>
    <t>RELLENOS PARA ESTRUCTURAS CON RECEBO.</t>
  </si>
  <si>
    <t>TABLESTACADO METALICO</t>
  </si>
  <si>
    <t>REPARACIÓN ESTRUCTURA DE CONTENCION EN BOLSACRETOS Y MURO DE CONTENCIÓN. SECTOR AGUACLARA, PR017+0635 - PR017+0785. DERECHA</t>
  </si>
  <si>
    <t>MANTENIMIENTO Y REPARACION CONCRETO RIGIDO PR 110+0065 AL PR 118+1006</t>
  </si>
  <si>
    <t>500.2</t>
  </si>
  <si>
    <t>PAVIMENTO DE CONCRETO HIDRAULICO DE FRAGUADO RAPIDO (FAST TRACK)</t>
  </si>
  <si>
    <t>SELLO DE GRIETAS EN PAVIMENTO RIGIDO SIN RUTEO</t>
  </si>
  <si>
    <t>EJE VIAL</t>
  </si>
  <si>
    <t>220.1</t>
  </si>
  <si>
    <t>SUMINISTRO Y COLOCACIÒN DE SUBBASE GRANULAR TIPO SBG - 1  INCLUYE EL TRANSPORTE</t>
  </si>
  <si>
    <t>SUMINISTRO Y COLOCACIÒN DE BASE GRANULAR, INCLUYE EL TRANSPORTE</t>
  </si>
  <si>
    <t>PAVIMENTOS ASFALTICOS</t>
  </si>
  <si>
    <t>RIEGO DE IMPRIMACIÒN CON EMULSIÒN ASFALTICA</t>
  </si>
  <si>
    <t>CONSTRUCCIÒN CAPA EN CONCRETO ASFALTICO TIPO MDC 2</t>
  </si>
  <si>
    <t>SEÑAL VERTICAL DE TRANSITO GRUPO 1 (75cm x 75cm) PREVENTIVAS</t>
  </si>
  <si>
    <t>SEÑAL VERTICAL DE TRANSITO GRUPO 1   (d=75cm x 75cm) REGLAMENTARIAS</t>
  </si>
  <si>
    <t>600.2.3</t>
  </si>
  <si>
    <t>EXCAVACIONES VARIAS EN MATERIAL COMUN EN SECO</t>
  </si>
  <si>
    <t>610.6</t>
  </si>
  <si>
    <t>TRITURADO PARA SOLADO</t>
  </si>
  <si>
    <t>CONCRETO CLASE D (21MPA) PARA ESTRUCTURAS DE  DRENAJE</t>
  </si>
  <si>
    <t>CONCRETO CLASE F (14MPA) PARA ATRAQUE DE TUBERIA</t>
  </si>
  <si>
    <t>ACERO DE REFUERZO. OBRAS HIDRAULICAS</t>
  </si>
  <si>
    <t>660.1</t>
  </si>
  <si>
    <t>TUBERIA DE CONCRETO SIMPLE DE 450 mm DIAMETRO INTERIOR</t>
  </si>
  <si>
    <t>661.1</t>
  </si>
  <si>
    <t>TUBERIA DE CONCRETO SIMPLE DE 900 mm DIAMETRO INTERIOR</t>
  </si>
  <si>
    <t>671.3</t>
  </si>
  <si>
    <t>CUNETA DE CONCRETO FUNDIDO EN EL LUGAR 175Kg/cm2</t>
  </si>
  <si>
    <t>672.3</t>
  </si>
  <si>
    <t>BORDILLO DE CONCRETO</t>
  </si>
  <si>
    <t>GEOTEXTIL NT 2500</t>
  </si>
  <si>
    <t>673.2</t>
  </si>
  <si>
    <t>MATERIAL FILTRANTE</t>
  </si>
  <si>
    <t>EXCAVACIONES VARIAS EN MATERIAL COMUN BAJO EL AGUA</t>
  </si>
  <si>
    <t>COLUMNAS DE GRAVA PARA MEJORAMIENTO DEL TERRENO</t>
  </si>
  <si>
    <t>621.1.1</t>
  </si>
  <si>
    <t>PILOTE DE CONCRETO FUNDIDO EN SITIO D=0,60m Y PROFUNDIDADES ENTRE 40m y 50 m</t>
  </si>
  <si>
    <t>622.3</t>
  </si>
  <si>
    <t>TABLESTACADO DE CONCRETO REFORZADO</t>
  </si>
  <si>
    <t>630.1</t>
  </si>
  <si>
    <t>630.1P</t>
  </si>
  <si>
    <t>CONCRETO CLASE A (35Mpa) PARA CONSTRUCCIÒN DE VIGAS PORTENSADAS</t>
  </si>
  <si>
    <t>CONCRETO CLASE A (35Mpa) PARA CONSTRUCCIÒN DE LOSAS, ANDENES Y BORDILLOS</t>
  </si>
  <si>
    <t>CONCRETO CLASE A (35Mpa) PARA CONSTRUCCIÒN DE INFRAESTRUCTURA EN PUENTES (ESTRIBOS, ZAPATAS, PILAS)</t>
  </si>
  <si>
    <t>ACERO DE REFUERZO</t>
  </si>
  <si>
    <t>641.1</t>
  </si>
  <si>
    <t>TORONES DE ALTA RESISTENCIA PARA POSTENSADO FY=1.89TON MPA (INCLUYE FIJACIONES)</t>
  </si>
  <si>
    <t>TF/M</t>
  </si>
  <si>
    <t>642.1</t>
  </si>
  <si>
    <t>APOYO ELASTOMERICO 90*95*60 DUREZA 60</t>
  </si>
  <si>
    <t>UN</t>
  </si>
  <si>
    <t>642.2</t>
  </si>
  <si>
    <t>SELLO PARA JUNTA  DE PUENTES</t>
  </si>
  <si>
    <t>1P</t>
  </si>
  <si>
    <t>BARANDA METALICA PARA PUENTES</t>
  </si>
  <si>
    <t>SUMINISTRO E INSTALACIÒN DE TUBERIA DE DRENAJE PVC 4"</t>
  </si>
  <si>
    <t>2P</t>
  </si>
  <si>
    <t>RELLENOS COMPACTADOS CON MATERIAL DEL SITIO</t>
  </si>
  <si>
    <t>TRASLADO DE POSTE DE CONCRETO PARA ELECTRICIDAD DE 10 M. BAJA TENSIÒN</t>
  </si>
  <si>
    <t>TRASLADO DE POSTE DE CONCRETO PARA ELECTRICIDAD DE 12 M. MEDIA TENSIÒN (Incluye estructura)</t>
  </si>
  <si>
    <t>TRASLADO DE POSTE DE LUMINARIA DE Na 70-150-250W</t>
  </si>
  <si>
    <t>CONSTRUCCIÒN DE CAMARA DE INSPECCION</t>
  </si>
  <si>
    <t>RETIRO Y REINSTALACIÒN DE RED DE BAJA TENSIÒN</t>
  </si>
  <si>
    <t>RETIRO Y REINSTALACIÒN DE RED DE MEDIA TENSIÒN</t>
  </si>
  <si>
    <t>BORDILLO DE CONCRETO, OBRAS DE URBANISMO</t>
  </si>
  <si>
    <t>SARDINELES</t>
  </si>
  <si>
    <t xml:space="preserve">CONSTRUCCION NUEVO PUENTE EL PINDO Y SUS ACCESOS (PR 006+0200 AL PR 009+0800). </t>
  </si>
  <si>
    <t>REUBICACIÒN DE TUBERIA DE ACUEDUCTO</t>
  </si>
  <si>
    <t>CAJAS PARA VALVULA</t>
  </si>
  <si>
    <t>CAJAS Y TAPAS PARA MEDIDORES</t>
  </si>
  <si>
    <t>RETIRO DE TUBERIAS DE ACUEDUCTO</t>
  </si>
  <si>
    <t>RETIRO DE VALVULAS DE ACUEDUCTO</t>
  </si>
  <si>
    <t>TUBERIA DE CONCRETO PARA ALCANTARILLADO DE 16"</t>
  </si>
  <si>
    <t>CAMARA DE INSPECCIÒN</t>
  </si>
  <si>
    <t>TAPA DE CONCRETO</t>
  </si>
  <si>
    <t>SUMIDERO</t>
  </si>
  <si>
    <t>HIDRANTE</t>
  </si>
  <si>
    <t>RETIRO Y REINSTALACIÒN DE ARMARIO DE TELEFONIA</t>
  </si>
  <si>
    <t>CONSTRUCCIÒN DE CAJA TELEFONICA</t>
  </si>
  <si>
    <t>TRASLADO DE POSTE TELEFONICA</t>
  </si>
  <si>
    <t>REUBICACION (CANALIZACIÒN) DE RED DE TELEFONIA</t>
  </si>
  <si>
    <t>ARBOLES</t>
  </si>
  <si>
    <t>700.4</t>
  </si>
  <si>
    <t>MARCA VIAL CON RESINA TERMOPLASTICA</t>
  </si>
  <si>
    <t>ESTOPEROL METALICO CON ESPIGO</t>
  </si>
  <si>
    <t>730.1</t>
  </si>
  <si>
    <t>DEFENSA METALICA</t>
  </si>
  <si>
    <t>730.2</t>
  </si>
  <si>
    <t>SECCION FINAL</t>
  </si>
  <si>
    <t>730.4</t>
  </si>
  <si>
    <t>ELEMENTO ESPECIAL TIPO AMORTIGUADORES</t>
  </si>
  <si>
    <t>SEÑALIZACION Y OBRAS DE SEGURIDAD VIAL ENTRE EL PR 000+0000 Y EL PR118+1006</t>
  </si>
  <si>
    <t>802.1</t>
  </si>
  <si>
    <t>Poda de la Parte Aerea de Arboles Tipo I</t>
  </si>
  <si>
    <t>802.2</t>
  </si>
  <si>
    <t>Poda de la Parte Aerea de Arboles Tipo 2</t>
  </si>
  <si>
    <t>PODA</t>
  </si>
  <si>
    <t>OBRAS DE SEÑALIZACION Y SEGURIDAD VIAL</t>
  </si>
  <si>
    <t>RECALCE DE ESTRIBOS DEL PUENTE DEL PINDO (PR 006+0687 AL PR 006+0713)</t>
  </si>
  <si>
    <t>602.4</t>
  </si>
  <si>
    <t>MANTENIMIENTO Y MEJORAMIENTO PASO URBANO DE TUMACO: PR 001+0000  AL PR 002+0600</t>
  </si>
  <si>
    <t>PR 6+0687</t>
  </si>
  <si>
    <t>PR 006+0580</t>
  </si>
  <si>
    <t>PR 007+0000</t>
  </si>
  <si>
    <t>PR 000+0000</t>
  </si>
  <si>
    <t>PODA DE ARBOLES TIPO 1 Y TIPO 2 PR 001+0500 AL PR 068+0500</t>
  </si>
  <si>
    <t>PR 001+0500</t>
  </si>
  <si>
    <t>PR 068+0500</t>
  </si>
  <si>
    <t>PR 001+0000</t>
  </si>
  <si>
    <t>PR 002+0600</t>
  </si>
  <si>
    <t>PR 0024+0949</t>
  </si>
  <si>
    <t>PR 024+0960</t>
  </si>
  <si>
    <t>PR 037+0824</t>
  </si>
  <si>
    <t>PR 037+0835</t>
  </si>
  <si>
    <t>PR 046+0670</t>
  </si>
  <si>
    <t>PR 046+0681</t>
  </si>
  <si>
    <t>PR 069+0035</t>
  </si>
  <si>
    <t>PR 069+0053</t>
  </si>
  <si>
    <t>3+0392</t>
  </si>
  <si>
    <t>17+0785</t>
  </si>
  <si>
    <t>9+0800</t>
  </si>
  <si>
    <t>EN EL COSTO DE MANTENIMIENTO SE TUVO EN CUENTA EL PRESUPUESTO PRESENTADO POR CONSORCIO INGENIERIA VIAL 2011 "ESTUDIO DE INSPECCION E INVENTARIO DE PUENTES DE LA RED NACIONAL DE CARRETERAS ZONA SUR - INFORME PUENTE EL PINDO".</t>
  </si>
  <si>
    <t>DICIEMBRE</t>
  </si>
  <si>
    <t>REGISTRO FOTOGRAFICO ACTIVIDADES ADMINISTRACION VIAL GRUPO 1</t>
  </si>
  <si>
    <r>
      <t>*</t>
    </r>
    <r>
      <rPr>
        <sz val="9"/>
        <rFont val="Arial"/>
        <family val="2"/>
      </rPr>
      <t xml:space="preserve">  Indicar nombre de cada microempresa a la que se le aplica el indicador. Resolución N°</t>
    </r>
  </si>
  <si>
    <t>VOLVER</t>
  </si>
  <si>
    <t xml:space="preserve">CLASE DE ACCIDENTE: </t>
  </si>
  <si>
    <t>Choque,volcamiento, salida de la vía, etc.</t>
  </si>
  <si>
    <t>SEPTIEMBRE</t>
  </si>
  <si>
    <t>Puentes (1)</t>
  </si>
  <si>
    <t>5+0066</t>
  </si>
  <si>
    <t>NOTA: Entre el PR 5+0065 hasta el PR 5+0455 se construyó el puente sobre el Rio Mira y desde el PR 005+0455 hasta el PR 005+0751 se construyó el viaducto de acceso al puente para la fecha ya tiene transitabilidad normal</t>
  </si>
  <si>
    <t>642.2P</t>
  </si>
  <si>
    <t>Base granular clase A</t>
  </si>
  <si>
    <t>Sello para Juntas de Puentes.</t>
  </si>
  <si>
    <t>450.1</t>
  </si>
  <si>
    <t>450.2</t>
  </si>
  <si>
    <r>
      <t xml:space="preserve">● </t>
    </r>
    <r>
      <rPr>
        <sz val="9"/>
        <rFont val="Arial"/>
        <family val="2"/>
      </rPr>
      <t>En buen estado</t>
    </r>
  </si>
  <si>
    <r>
      <rPr>
        <b/>
        <sz val="22"/>
        <color indexed="13"/>
        <rFont val="Century Gothic"/>
        <family val="2"/>
      </rPr>
      <t>●</t>
    </r>
    <r>
      <rPr>
        <b/>
        <sz val="22"/>
        <color indexed="11"/>
        <rFont val="Century Gothic"/>
        <family val="2"/>
      </rPr>
      <t xml:space="preserve"> </t>
    </r>
    <r>
      <rPr>
        <sz val="9"/>
        <rFont val="Arial"/>
        <family val="2"/>
      </rPr>
      <t>En regular estado</t>
    </r>
  </si>
  <si>
    <r>
      <rPr>
        <sz val="22"/>
        <color indexed="10"/>
        <rFont val="Century Gothic"/>
        <family val="2"/>
      </rPr>
      <t>●</t>
    </r>
    <r>
      <rPr>
        <sz val="10"/>
        <rFont val="Arial"/>
        <family val="2"/>
      </rPr>
      <t xml:space="preserve"> En mal estado</t>
    </r>
  </si>
  <si>
    <t>LA RUTA 05 TRAMO 01 SE ENCUENTRA ACTUALMENTE EN PROCESO DE FINALIZACION DE ALGUNAS ACTIVIDADES Y POSTERIOR ENTREGA</t>
  </si>
  <si>
    <t>14</t>
  </si>
  <si>
    <t>15</t>
  </si>
  <si>
    <t>16</t>
  </si>
  <si>
    <t>17</t>
  </si>
  <si>
    <t>18</t>
  </si>
  <si>
    <t>19</t>
  </si>
  <si>
    <t>20</t>
  </si>
  <si>
    <t>21</t>
  </si>
  <si>
    <t>FECHA:</t>
  </si>
  <si>
    <t>NECESITA VALORACION ESTRUCTURAL DEBIDO A HURTO DE PLATINAS DE REFUERZO DE VIGAS PRINCIPALES; INSPECCIÓN PROFUNDA DE ALETAS Y ESTRIBOS, DADAS LAS APARENTES FALLAS POR EFECTO DE LAS MAREAS SOBRE LOS ELEMENTOS METÁLICOS; FALTA PINTURA DE BORDILLOS Y BARANDAS. PRESENTA HUNDIMIENTOS EN LOS ACCESOS</t>
  </si>
  <si>
    <t xml:space="preserve">DAÑO EN PLACAS, CORROSIÓN EN ENCAMISADOS DE PILOTES, PILOTES ANTIGUOS EN CONCRETO QUE NECESITAN SER CORTADOS PARA EVITAR QUE SIGAN GENERANDO ESFUERZOS ADICIONALES A LA ESTRUCTURA DEL PUENTE. ADEMAS, SE PRESENTAN HUNDIMIENTOS EN LOS ACCESOS </t>
  </si>
  <si>
    <t>3196 de 2023</t>
  </si>
  <si>
    <t>3197 de 2023</t>
  </si>
  <si>
    <t>3169 de 2023</t>
  </si>
  <si>
    <t>91+0000</t>
  </si>
  <si>
    <t>92+0000</t>
  </si>
  <si>
    <t>106+0000</t>
  </si>
  <si>
    <t>107+0000</t>
  </si>
  <si>
    <t>22</t>
  </si>
  <si>
    <t>23</t>
  </si>
  <si>
    <t>Realizar las acciones y actividades necesarias para implementar la política de embellecimiento y ornato</t>
  </si>
  <si>
    <t>901.734.582-3</t>
  </si>
  <si>
    <t>116 - Exceso de velocidad</t>
  </si>
  <si>
    <t xml:space="preserve">TRIMESTRE EVALUADO:          </t>
  </si>
  <si>
    <t>1</t>
  </si>
  <si>
    <t>RECALCE DE ESTRIBOS DEL PUENTE DEL PINDO Y ACCESOS (PR 006+0687 AL PR 006+0713)</t>
  </si>
  <si>
    <t>MANTENIMIENTO PREVENTIVO Y CORRECTIVO PUENTE DE AGUACLARA</t>
  </si>
  <si>
    <t>TUMACO- JUNIN</t>
  </si>
  <si>
    <t>PARA LA FECHA DE PRESENTACION DEL PRESENTE INFORME LA SECRETARIA DE MOVILIDAD NO HA SUMINISTRADO LA INFORMACION DE LA ACCIDENTALIDAD DEL MES ESTA SERA REGISTRADA EN EL SIGUIENTE INFORME</t>
  </si>
  <si>
    <t>2023 - 2024</t>
  </si>
  <si>
    <t>LA NUEVA UNIÓN</t>
  </si>
  <si>
    <t>GUAYACÁN</t>
  </si>
  <si>
    <t>EL MIRA</t>
  </si>
  <si>
    <t>3174-2023</t>
  </si>
  <si>
    <t>OBRAS DE SEÑALIZACION Y SEGURIDAD VIAL EN VIAS A CARGO DEL INSTITUTO NACIONAL DE VIAS, DIRECCION TERRITORIAL NARIÑO</t>
  </si>
  <si>
    <t>SERVICIOS TECNICOS EN INGENIERIA Y SEÑALIZACION SAS</t>
  </si>
  <si>
    <t>2</t>
  </si>
  <si>
    <t>´2</t>
  </si>
  <si>
    <t>´0</t>
  </si>
  <si>
    <t>2341-2023</t>
  </si>
  <si>
    <t>ALBERTO RAFAEL TOLEDO VERGARA</t>
  </si>
  <si>
    <t>SUMINISTRO DE MEZCLA ASFALTICA VIA 1001 TUMACO - JUNIN PR 0+0000 AL PR 119+0900, EN EL DEPARTAMENTO DE NARIÑO</t>
  </si>
  <si>
    <t>3</t>
  </si>
  <si>
    <t>330.1.1</t>
  </si>
  <si>
    <t>420.3</t>
  </si>
  <si>
    <t>320.1.1</t>
  </si>
  <si>
    <t>460.1.1</t>
  </si>
  <si>
    <t>630.1.4.1</t>
  </si>
  <si>
    <t>630.1.6</t>
  </si>
  <si>
    <t>701.1.1</t>
  </si>
  <si>
    <t>SEÑAL VERTICAL DE TRANSITO TIPO 1 CON LAMINA RETROREFLECTIVA TIPO III (75 x 75 ) cm</t>
  </si>
  <si>
    <t>710.1.1</t>
  </si>
  <si>
    <t>710.1.3</t>
  </si>
  <si>
    <t>900.2.1</t>
  </si>
  <si>
    <t>SUBDIRECCION GESTIÓN INTEGRAL DE CARRETERAS NACIONALES</t>
  </si>
  <si>
    <t>CONSORCIO PROIN</t>
  </si>
  <si>
    <t>JAIRO ANDRES VILLARREAL PANTOJA</t>
  </si>
  <si>
    <t>YINO FAUSTO MORENO ZAPATA</t>
  </si>
  <si>
    <t>NOMBRE DEL INGENIERO AUXILIAR I:</t>
  </si>
  <si>
    <t>NOMBRE DEL INGENIERO AUXILIAR II:</t>
  </si>
  <si>
    <t>BARRIO IBERIA FRENTE 1ER TANQUE ECOPETROL VÍA TUMACO JUNÍN PR8+300 MUNICIPIO DE TUMACO</t>
  </si>
  <si>
    <t>CARLOS ANDRES ASCUNTAR BOTINA</t>
  </si>
  <si>
    <t>313 4961051</t>
  </si>
  <si>
    <t>TELEFONO OFICINA:</t>
  </si>
  <si>
    <t>CELULARES</t>
  </si>
  <si>
    <t xml:space="preserve">Ingeniero(s) Residente(s): </t>
  </si>
  <si>
    <t>Ingeniero Auxiliar I:</t>
  </si>
  <si>
    <t>Ingeniero Auxiliar II:</t>
  </si>
  <si>
    <t>CORREO ELECTRONICO: amvnar1200324@gmail.com</t>
  </si>
  <si>
    <t>311 4241776</t>
  </si>
  <si>
    <t>315 4596419</t>
  </si>
  <si>
    <t>316 2216028</t>
  </si>
  <si>
    <t>COOPERATIVA DE TRABAJO ASOCIADO EL MIRA LTDA</t>
  </si>
  <si>
    <t>SEGÚN EL CONTRATO No. 3751 DE 2024 SON 45,43 KM (TIPO II)</t>
  </si>
  <si>
    <t>SEGÚN EL CONTRATO No 3712 DE 2024 SON 44.88 KM (TIPO II)</t>
  </si>
  <si>
    <t>COOPERATIVA DE TRABAJO ASOCIADO GUAYACAN</t>
  </si>
  <si>
    <t>SEGÚN EL CONTRATO No 3715 DE 2024 SON TIPO II (28.54 KM), TIPO III (10.95 KM)</t>
  </si>
  <si>
    <t>AGO - SEP/2024</t>
  </si>
  <si>
    <t>COOPERATIVA DE TRABAJO ASOCIADO LOS ANDES</t>
  </si>
  <si>
    <t>PARA EL PRESENTE PERIODO DE AGOSTO - SEPTIEMBRE/2024 CORRESPONDIENTE AL INFORME TRIMESTRAL No. 1, NO SE PRESENTARON EMERGENCIAS</t>
  </si>
  <si>
    <t>Jun</t>
  </si>
  <si>
    <t>Jul</t>
  </si>
  <si>
    <t>Ago</t>
  </si>
  <si>
    <t>AGOSTO</t>
  </si>
  <si>
    <t>2003 DE 2024</t>
  </si>
  <si>
    <t>EL TIGRE</t>
  </si>
  <si>
    <t>ESTRUCTURAS DE PROTECCION Y CONTENCIÓN EN BOLSACRETOS L= 60m, SOCAVADAS POR EL FLUJO Y CONTRAFLUJO DE LAS MAREAS. ADEMAS, EXISTE UN MURO DE CONTENCION EN CONCRETO CICLOPEO EL CUAL PRESENTA UNA FISURA VERTICAL EN EL CENTRO DEBIDO AL EMPUJE DEL TERRAPLEN, LO CUAL HA GENERADO HUNDIMIENTO EN LA BANCA VISIBLE EN UNA FALLA EN LA CARPETA ASFALTICA EN MEDIA LUNA. EN ESTE SECTOR T POR LA ACCION DE LAS MAREAS ESTA SOCAVANDO EL TERRAPLEN POR DEBAJO DE LA ESTRUCTURA DE PAVIMENTO DE LA VIA.</t>
  </si>
  <si>
    <t xml:space="preserve">PR8+0900 - PR18+0100 </t>
  </si>
  <si>
    <t>DEFORMACIONES O AHUELLAMIENTOS EN PAVIMENTO POR PERDIDA DE CONFINAMIENTO DEL MATERIAL DE TERRAPLÉN SOPORTE DE ESTRUCTURA DE LA VÍA.</t>
  </si>
  <si>
    <t xml:space="preserve">PR8+0900 </t>
  </si>
  <si>
    <t xml:space="preserve">PR18+0100 </t>
  </si>
  <si>
    <t xml:space="preserve">REHABILITACION DE PAVIMENTO ASFALTICO ENTRE PR8+0900 - PR18+0100 </t>
  </si>
  <si>
    <t xml:space="preserve">DEMOLICIÓN DE PAVIMENTOS RIGIDOS Y FLEXIBLES </t>
  </si>
  <si>
    <t>RIEGO DE IMPRIMACIÓN CON ASFALTO LIQUIDO MC-30</t>
  </si>
  <si>
    <t>BASES, SUB BASES Y AFIRMADOS</t>
  </si>
  <si>
    <t>ESTE TRAMO SE ENCUENTRA POR INTERVENIR BAJO EL CONTRATO DE OBRA No. PAF-ANTIVIAS-O-102-2023 “CONTRATAR LOS ESTUDIOS, DISEÑOS, MEJORAMIENTO Y MANTENIMIENTO DEL CORREDOR TUMACO - PEDREGAL, DEPARTAMENTO DE NARIÑO, EN EL MARCO DE LA REACTIVACIÓN ECONÓMICA, MEDIANTE EL PROGRAMA VÍAS PARA LA CONEXIÓN DE TERRITORIOS EL CRECIMIENTO SOSTENIBLE Y LA REACTIVACIÓN 2.0”.</t>
  </si>
  <si>
    <t>EL PUENTE SE ENCUENTRA INTERVENIDO BAJO LA EJECUCIÓN DE CONTRATO DE OBRA NO. 2907-2023 CUYO OBJETO ES MEJORAMIENTO Y MANTENIMIENTO DE LA VÍA DE ACCESO Y LOS PUENTES EL MORRO, EL PINDO Y AGUACLARA, DEL PUERTO DE TUMACO EN EL DEPARTAMENTO DE NARIÑO</t>
  </si>
  <si>
    <t xml:space="preserve">8+0900 </t>
  </si>
  <si>
    <t xml:space="preserve">18+0100 </t>
  </si>
  <si>
    <t>ES NECESARIO INTERVENIR DE CARÁCTER URGENTE CON EL FIN DE MITIGAR EL RIESGO DE ACCIDENTALIDAD DEBIDO A DEFORMACIONES O AHUELLAMIENTOS EN PAVIMENTO POR PERDIDA DE CONFINAMIENTO DEL MATERIAL DE TERRAPLÉN SOPORTE DE ESTRUCTURA DE LA VÍA.</t>
  </si>
  <si>
    <r>
      <t xml:space="preserve">PARA EL PRESENTE PERIODO EL PUENTE DEL MORRO SE ENCUENTRA EN INTERVENCION BAJO EL CONTRATO DE OBRA No. 2907-2023 Y DE INTERVENTORIA No. 2934-2023 CON FECHA DE INICIACION 09 DE NOVIEMBRE DE 2023.
</t>
    </r>
    <r>
      <rPr>
        <b/>
        <sz val="7"/>
        <rFont val="Arial"/>
        <family val="2"/>
      </rPr>
      <t>FASE DEL CONTRATO: OBRA</t>
    </r>
  </si>
  <si>
    <r>
      <t xml:space="preserve">PARA EL PRESENTE PERIODO EL PUENTE EL PINDO SE ENCUENTRA EN INTERVENCION BAJO EL CONTRATO DE OBRA No. 2907-2023 Y DE INTERVENTORIA No. 2934-2023 CON FECHA DE INICIACION 09 DE NOVIEMBRE DE 2023.                                                                 
</t>
    </r>
    <r>
      <rPr>
        <b/>
        <sz val="7"/>
        <rFont val="Arial"/>
        <family val="2"/>
      </rPr>
      <t>FASE DEL CONTRATO:</t>
    </r>
    <r>
      <rPr>
        <sz val="7"/>
        <rFont val="Arial"/>
        <family val="2"/>
      </rPr>
      <t xml:space="preserve"> OBRA</t>
    </r>
  </si>
  <si>
    <r>
      <t xml:space="preserve">PARA EL PRESENTE PERIODO EL PUENTE DE AGUACLARA SE ENCUENTRA EN INTERVENCION BAJO EL CONTRATO DE OBRA No. 2907-2023 Y DE INTERVENTORIA No. 2934-2023 CON FECHA DE INICIACION 09 DE NOVIEMBRE DE 2023.                             
</t>
    </r>
    <r>
      <rPr>
        <b/>
        <sz val="7"/>
        <rFont val="Arial"/>
        <family val="2"/>
      </rPr>
      <t xml:space="preserve">FASE DEL CONTRATO: </t>
    </r>
    <r>
      <rPr>
        <sz val="7"/>
        <rFont val="Arial"/>
        <family val="2"/>
      </rPr>
      <t>OBRA</t>
    </r>
  </si>
  <si>
    <t>ES NECESARIO REALIZAR UNA MODELACIÓN ESTRUCTURAL DADAS LAS NUEVAS CARGAS QUE ESTÁN AFECTANDO AL PUENTE DADO EL INCREMENTO DE CARGA DEBIDO AL CARGUE DE COMBUSTIBLE DESDE EL PUERTO DE TUMACO HACIA EL INTERIOR DEL DEPARTAMENTO; INCREMENTO DEBIDO AL PROBLEMA PRESENTADO EN LA VÍA PANAMERICANA EN EL SECTOR DE ROSAS.</t>
  </si>
  <si>
    <t>PARA EL PRESENTE PERIODO EL PUENTE DEL MORRO SE ENCUENTRA EN INTERVENCION BAJO EL CONTRATO DE OBRA No. 2907-2023 Y DE INTERVENTORIA No. 2934-2023 CON FECHA DE INICIACION 09 DE SEPTIEMBRE DE 2023.                                                                          
FASE DEL CONTRATO: OBRA</t>
  </si>
  <si>
    <t>PARA EL PRESENTE PERIODO EL PUENTE EL PINDO SE ENCUENTRA EN INTERVENCION BAJO EL CONTRATO DE OBRA No. 2907-2023 Y DE INTERVENTORIA No. 2934-2023 CON FECHA DE INICIACION 09 DE SEPTIEMBRE DE 2023.                                                                          
FASE DEL CONTRATO: OBRA</t>
  </si>
  <si>
    <t xml:space="preserve">E.D.L LTDA INGENIEROS CONSULTORES ELABORÓ LOS DISEÑOS DEL NUEVO PUENTE A TRAVÉS DEL CONTRATO No. 2624 DE 2008. ESTE ESTUDIO DEBE SER ACTUALIZADO POR CAMBIOS EN EL CODIGO DE CONSTRUCCIONES SISMORESISTENTES 
LA CONSTRUCCION DE ESTE NUEVO PUENTE ES NECESARIO PARA EVACUACION DE LA POBLACION DE TUMACO EN UN CASO EVENTUAL DE TSUNAMI
</t>
  </si>
  <si>
    <t>PARA EL PRESENTE PERIODO EL PUENTE EL PINDO SE ENCUENTRA EN INTERVENCION BAJO EL CONTRATO DE OBRA No. 2907-2023 Y DE INTERVENTORIA No. 2934-2023 CON FECHA DE INICIACION 09 DE SEPTIEMBRE DE 2023.                                                                         
FASE DEL CONTRATO: OBRA</t>
  </si>
  <si>
    <t>DIEGO ENRIQUE GÓMEZ VERA</t>
  </si>
  <si>
    <t>AUXILIAR II</t>
  </si>
  <si>
    <t>amvnar1200324@gmail.com</t>
  </si>
  <si>
    <t>315 4596419
316 2216028
311 4241776</t>
  </si>
  <si>
    <t xml:space="preserve"> EL MIRA LTDA</t>
  </si>
  <si>
    <t>LOS ANDES</t>
  </si>
  <si>
    <t>GUAYACAN</t>
  </si>
  <si>
    <t>2024 - 2026</t>
  </si>
  <si>
    <t>3751 DE 2024.</t>
  </si>
  <si>
    <t>3715 DE 2024.</t>
  </si>
  <si>
    <t>3712 DE 2024.</t>
  </si>
  <si>
    <t>N/A</t>
  </si>
  <si>
    <t>PARA EL GRUPO 1 CON EL CONTRATO 3751 DE 2024 ATIENDEN 45.66 KM</t>
  </si>
  <si>
    <t>PARA EL GRUPO 2 CON EL CONTRATO 3712 DE 2024 ATIENDEN 44.88 KM</t>
  </si>
  <si>
    <t>PARA EL GRUPO 3 CON EL CONTRATO 3715 DE 2024 ATIENDEN 39.49 KM, TIPO II (28.55 KM), TIPO III (10.95 KM)</t>
  </si>
  <si>
    <t>DARIO ANTONIO HERNANDEZ</t>
  </si>
  <si>
    <t>ANGEL MARIA BURBANO MOREANO</t>
  </si>
  <si>
    <t>GLORIA ALEXANDRA CAICEDO ORDOÑEZ</t>
  </si>
  <si>
    <t>817.002.227-8</t>
  </si>
  <si>
    <t xml:space="preserve">CONSORCIO PROIN
</t>
  </si>
  <si>
    <t xml:space="preserve">JAIRO ANDRES VILLARREAL PANTOJA </t>
  </si>
  <si>
    <t>VALOR TOMADO DE LOS ESTUDIOS EXISTENTES REALIZADOS EN 2008</t>
  </si>
  <si>
    <t>74+500</t>
  </si>
  <si>
    <t>ATROPELLO</t>
  </si>
  <si>
    <t>AUTOMÓVIL</t>
  </si>
  <si>
    <t>37+500</t>
  </si>
  <si>
    <t>AUTOMÓVIL
MOTOCICLETA</t>
  </si>
  <si>
    <t>63+300</t>
  </si>
  <si>
    <t>CAIDA DE OCUPANTE</t>
  </si>
  <si>
    <t>MOTOCICLETA</t>
  </si>
  <si>
    <t>8+400</t>
  </si>
  <si>
    <t>139 - Impericia en el manejo</t>
  </si>
  <si>
    <t>MOTOCICLETA
CAMIONETA</t>
  </si>
  <si>
    <t>ADMINISTRACION VIAL GRUPO 1 - AGOSTO 2024</t>
  </si>
  <si>
    <t>Entre los PR003+0085 – PR003+0392 Puente El Morro: monitoreo del sitio, paso con precaución en los dos carriles, pavimento en mal estado debido a intervención Contrato de Obra No. 2907 de 2023.</t>
  </si>
  <si>
    <t>Entre los PR006+0687 – PR006+0703 Puente El Pindo: monitoreo del sitio, paso con precaución en los dos carriles, intervención Contrato de Obra No. 2907 de 2023.</t>
  </si>
  <si>
    <t xml:space="preserve">Entre los PR011+0500 – PR017+0266 sector El Tigre: monitoreo de sitio; paso con precaución en los dos carriles donde se presentan agrietamientos, ahuellamientos y hundimientos en la carpeta asfáltica por perdida de confinamiento del material de terraplén soporte de vía. </t>
  </si>
  <si>
    <t>Entre los PR017+0230 – PR017+0266 Puente Agua Clara: monitoreo del sitio, paso con precaución en los dos carriles, intervención Contrato de Obra No. 2907 de 2023</t>
  </si>
  <si>
    <t>Monitoreo de sitio crítico PR 18+600: paso con precaución carril derecho en dirección Tumaco-Junín, socavación en el terraplén soporte de estructura del pavimento.</t>
  </si>
  <si>
    <t>ADMINISTRACION VIAL GRUPO 1 - SEPTIEMBRE 2024</t>
  </si>
  <si>
    <t>Inventario de resaltos 1001 Vía Tumaco – Junín y 0501 Vía La Espriella - Río Mira - Río Mataje.</t>
  </si>
  <si>
    <t>Recorrido vial donde se recolectó información de señalización vertical y horizontal, para dar respuesta a solicitudes realizadas por las universidad Nacional y Univeridad de Nariño Ruta 1001</t>
  </si>
  <si>
    <t>Recorrido vial de reconocimiento de centros de salud e instituciones educativas a lo largo de la ruta 1001 y 0501 para inventario de intervención en señalización vial.</t>
  </si>
  <si>
    <t>Recorrido vial para reconocimiento de carpeta asfáltica con daños (baches) en la Ruta 1001, para elaboración de presupuesto por posibles intervenciones.</t>
  </si>
  <si>
    <t>Monitoreo de sitio con riesgo de accidentalidad, ubicado en PR 27+625 de la ruta 1001 en este sitio se ubica una estructura de drenaje transversal y la capa de rodadura está compuesta por adoquín</t>
  </si>
  <si>
    <t>Monitoreo de sitio crítico Zona El Tigre, ubicado entre PR 8+ 000 hasta PR18+370, en donde se presentan varios daños de la carpeta asfáltica, agrietamiento, ahuellamiento, hundimientos.</t>
  </si>
  <si>
    <t>Seguimiento y monitoreo de cierre de vía entre los PR006+0687 – PR006+0703 Puente El Pindo, durante los días 9 y 10 de septiembre del presente año, debido al bloqueo del gremio de pescadores.</t>
  </si>
  <si>
    <t>Acompañamiento INVIAS y ministerio de transporte  con comunidades Negras, Afrocolombianas, Raizales y Palenqueras, en función al programa de caminos comunitarios.</t>
  </si>
  <si>
    <t>AGO - SEP / 2024</t>
  </si>
  <si>
    <t>Planear, organizar, dirigir, coordinar, evaluar  y controlar las actividades de los trabajadores de mantenimiento rutinario encargados del mantenimiento rutinario de las carreteras que se le asignen y ejercer su supervisión</t>
  </si>
  <si>
    <t>Actualizar  los costos de mantenimiento vial (Análisis de Precios Unitarios – APU) y suministrar la información requerida para los sistemas de administración de carreteras que utiliza  INVÍAS</t>
  </si>
  <si>
    <t>Mantener actualizado el sistema de referenciación vial, con base en la información que le suministre  INVÍAS y reponer los postes de referencia que hagan falta en las vías a su cargo y realizar visitas técnicas de auscultación para el diagnóstico del estado general de las obras ejecutadas mediante contratos y que tienen  póliza de estabilidad vigente, según relación de contratos y programación que les será entregada por INVIAS</t>
  </si>
  <si>
    <t>Participar en las reuniones de coordinación con la Dirección Territorial, evaluaciones y programas de transferencia de tecnología  que INVÍAS programe para los ingenieros de la administración vial, en diferentes sitios del país</t>
  </si>
  <si>
    <t>Evaluar con criterio de transitabilidad (visual) el estado de la  red vial a su cargo con la metodología suministrada por el INVIAS</t>
  </si>
  <si>
    <t>Apoyar la GESTION de la Territorial en los contratos que ejecute el INVÍAS en sectores de carreteras a su cargo</t>
  </si>
  <si>
    <t xml:space="preserve">Establecer las necesidades de las vías y puentes en materia de señalización  vertical y horizontal, llevar un inventario de necesidades de señalización </t>
  </si>
  <si>
    <t>Recolección, digitación y reporte de la información relacionada con la accidentalidad ocurrida en los tramos de carreteras, así como la realización de  estudios y presentación de recomendaciones técnicas encaminadas al mejoramiento  de la seguridad vial</t>
  </si>
  <si>
    <t>Proporcionar datos para el cálculo del patrimonio de las vías objeto del contrato</t>
  </si>
  <si>
    <t>Velar por el cumplimiento de la reglamentación referente al buen uso y defensa de las vías y gestionar acciones que brinden servicios a los usuarios de las carreteras en coordinación con las Territoriales y las autoridades locales competentes</t>
  </si>
  <si>
    <t>Supervisar la elaboración de los conteos manuales de tránsito, revisar la información de campo que se enviará a planta central para su procesamiento y verificar los operativos de control de carga</t>
  </si>
  <si>
    <t xml:space="preserve">Llevar a efecto la toma de información y/ó ajustes de la vía a su cargo con un equipo de GPS </t>
  </si>
  <si>
    <t>Efectuar estudios tendientes a solucionar problemas de inestabilidad en las vías a su cargo, cuando se lo requiera el INVIAS y su costo se encuentre dentro del presupuesto de su propuesta</t>
  </si>
  <si>
    <t>Participar activamente en la etapa de transición e implementación del Sistema de Información Vial - HERMES, realizando de manera permanente el cargue, actualización, mantenimiento y demás actividades derivadas de la información del inventario vial, eventos de emergencias, accidentalidad y estado de la superficie (criterio técnico), dispuesta a través del Sistema de Información Vial - HERMES, con usuario y contraseña asignado por la administración del Sistema</t>
  </si>
  <si>
    <t>Recolección, digitación y reporte de la información relacionada con el atropellamiento de fauna (aplicativo SUKUBUN) ocurrida en los tramos de carreteras, así como la realización de estudios preliminares y presentación de recomendaciones técnicas encaminadas al establecimiento de pasos de fauna, de acuerdo con la metodología planteada por el INVIAS</t>
  </si>
  <si>
    <t xml:space="preserve">Prestar apoyo al programa de gestión de infraestructura que adelante el INVIAS. En coordinación con la Subdirección Planificación de Infraestructura (SPI) y y la Dirección Territorial, el Administrador Vial deberá apoyar todas las labores que correspondan a los contratos y convenios que ejecute INVIAS, para el desarrollo del programa de gestión de infraestructura en las vías a su cargo, e igualmente apoyará en el levantamiento de la información respectiva de acuerdo a la metodología suministrada por INVIAS </t>
  </si>
  <si>
    <t>Apoyar la validación de alertas emitidas por los dispositivos ITS, y reportarlas a los Directores Territoriales correspondientes.</t>
  </si>
  <si>
    <t>Supervisar la elaboración de los conteos manuales y/o automatizados (DISPOSITIVOS ITS) de tránsito, revisar la información de campo que se enviará a planta central para su procesamiento y verificar los operativos de control de carga.</t>
  </si>
  <si>
    <t>Efectuar los tapahuecos con mano de obra de los trabajadores de mantenimiento rutinario.</t>
  </si>
  <si>
    <t>Evaluar con criterio técnico el estado de la red vial semestralmente con la metodología suministrada por el INVIAS</t>
  </si>
  <si>
    <t>Colaborar en la toma de la georreferenciación desarrollada por el INVIAS para la actualización del mapa digital de la red vial y mantener al día la información del inventario vial, a través del Sistema de Información Geográfico - HERMES - del  INVIAS</t>
  </si>
  <si>
    <r>
      <t xml:space="preserve">INFORME TRIMESTRAL PERIODO </t>
    </r>
    <r>
      <rPr>
        <b/>
        <i/>
        <sz val="11"/>
        <rFont val="Arial"/>
        <family val="2"/>
      </rPr>
      <t>AGOSTO - SEPTIEMBRE DE 2024</t>
    </r>
  </si>
  <si>
    <t>Cumplimiento indicadores de servicio de mantenimiento rutinario (M.R)</t>
  </si>
  <si>
    <t>Estado de las vías criterio de transitabilidad - visual (Semáforo)</t>
  </si>
  <si>
    <t>Estado de las vías en Torta-CRITERIO DE TRANSITABILIDAD (VISUAL)</t>
  </si>
  <si>
    <t>Relación estado de la red CRITERIO TÉCNICO</t>
  </si>
  <si>
    <t>Estado de la red CRITERIO TÉCNICO</t>
  </si>
  <si>
    <t>Estado de la Red en Torta - CRITERIO TECNICO</t>
  </si>
  <si>
    <t>Seguimiento de funciones técnicas y administrativas 2024 - 2026</t>
  </si>
  <si>
    <t>Ficha cuantitativa Contratista Servicio de Mantenimiento Rutinario</t>
  </si>
  <si>
    <t>Ficha cualitativa Contratista Servicio de Mantenimiento Rutinario</t>
  </si>
  <si>
    <t>Capacitación Trabajadores Servicio M.R.</t>
  </si>
  <si>
    <t>Capacitación Trabajadores Servicio de Mantenimiento Rutinario</t>
  </si>
  <si>
    <t>CUMPLIMIENTO INDICADORES  DE SERVICIO DE MANTENIMIENTO RUTINARIO (M.R.)</t>
  </si>
  <si>
    <t>NOMBRE DEL (DE LOS) INGENIERO(S) RESIDENTE(S):</t>
  </si>
  <si>
    <t>INGENIERO(S) RESIDENTE(S):</t>
  </si>
  <si>
    <t>FECHA:30/09/2024</t>
  </si>
  <si>
    <t xml:space="preserve">                       CONTRATISTA DE M.R.</t>
  </si>
  <si>
    <t>CONTRATISTA DE SERVICIO DE M.R.</t>
  </si>
  <si>
    <t>Indicar el Porcentaje de cumplimiento mensual para cada CONTRATISTA DE SERVICIO DE MANTENIMIENTO RUTINARIO</t>
  </si>
  <si>
    <t>Los contratos con los CONTRATISTA DE M.R. a la fecha 30 de septiembre 2024, no cuentan con Orden de Inicio</t>
  </si>
  <si>
    <t>NO CAMBIAR ESTOS TIPOS DE COLORES</t>
  </si>
  <si>
    <t>PR6+0800     A    PR7+0000</t>
  </si>
  <si>
    <t>PR7+0000     A    PR14+0000</t>
  </si>
  <si>
    <t>PR0+0000     A    PR6+0800</t>
  </si>
  <si>
    <t>PR14+0000   A    PR18+0000</t>
  </si>
  <si>
    <t>PR18+0000   A    PR110+0065</t>
  </si>
  <si>
    <t>PR110+0065 A    PR118+1006</t>
  </si>
  <si>
    <t>TUMACO (PASO URBANO)</t>
  </si>
  <si>
    <t>TUMACO - JUNIN (EL TIGRE)</t>
  </si>
  <si>
    <t>TUMACO - JUNIN (EL DIVISO)</t>
  </si>
  <si>
    <t>NOTA: Indicar en el mapa los PRs y nombre de cada uno de los sitios importantes</t>
  </si>
  <si>
    <t>PR0+0000     A    PR5+0066</t>
  </si>
  <si>
    <t>PR5+0066     A    PR5+0751</t>
  </si>
  <si>
    <t>PR5+0751     A    PR10+0400</t>
  </si>
  <si>
    <t>PR0+0000     A    PR118+1006</t>
  </si>
  <si>
    <t>NOTA: Indicar en el mapa los PRs y nombres de cada uno de los sitios importantes</t>
  </si>
  <si>
    <t>ESTADO DE LAS VIAS EN TORTA CRITERIO TECNICO</t>
  </si>
  <si>
    <t xml:space="preserve">NOTA: </t>
  </si>
  <si>
    <t xml:space="preserve">Ubicar en el mapa municipios,  PRs de sitios importantes y lugares donde hay </t>
  </si>
  <si>
    <t>cambios en el estado de la red y sitios criticos de inestabilidad.</t>
  </si>
  <si>
    <t>DE LAS VIAS (PREVENTIVAS Ó CRITICAS Ó PUENTES Ó PONTONES)</t>
  </si>
  <si>
    <r>
      <rPr>
        <b/>
        <sz val="10"/>
        <rFont val="Arial"/>
        <family val="2"/>
      </rPr>
      <t>NOTA:</t>
    </r>
    <r>
      <rPr>
        <sz val="10"/>
        <rFont val="Arial"/>
        <family val="2"/>
      </rPr>
      <t xml:space="preserve"> el contrato de "Mejoramiento y construcción, gestión social, predial y ambiental del proyecto: Espriella - Rio Mataje en el departamento de Nariño." Fue adjudicado  al contratista: Consorcio Vías de Nariño. La interventoría está adjudicada al Consorcio Vial Nariño. En este momento el contrato se encuentra en proceso de entrega</t>
    </r>
  </si>
  <si>
    <t>LA ESPRIELLA PR 0+0000 - RIO MATAJE PR19+0200</t>
  </si>
  <si>
    <t xml:space="preserve">ESTADO GENERAL DE LOS TUNELES </t>
  </si>
  <si>
    <t>N.E.</t>
  </si>
  <si>
    <t>VALOR IVA (19% SOBRE UTILIDADES)</t>
  </si>
  <si>
    <t xml:space="preserve">1. Descripción de la actividad </t>
  </si>
  <si>
    <t>ESPRIELLA - RIO MIRA - RIO MATAJE</t>
  </si>
  <si>
    <t>19+0200</t>
  </si>
  <si>
    <r>
      <t xml:space="preserve">(4), (8), (12), (16), (20): B= Número de señales instaladas en el tramo que se encuentran en </t>
    </r>
    <r>
      <rPr>
        <b/>
        <sz val="8"/>
        <rFont val="Arial"/>
        <family val="2"/>
      </rPr>
      <t>buen estado</t>
    </r>
    <r>
      <rPr>
        <sz val="8"/>
        <rFont val="Arial"/>
        <family val="2"/>
      </rPr>
      <t xml:space="preserve">. Se deben incluir las señales que se encuentren en perfecto estado en cuanto a </t>
    </r>
  </si>
  <si>
    <r>
      <t xml:space="preserve">(5), (9), (13), (17), (21): R = Número de señales instaladas en el tramo que se encuentran en </t>
    </r>
    <r>
      <rPr>
        <b/>
        <sz val="8"/>
        <rFont val="Arial"/>
        <family val="2"/>
      </rPr>
      <t>regular estado</t>
    </r>
    <r>
      <rPr>
        <sz val="8"/>
        <rFont val="Arial"/>
        <family val="2"/>
      </rPr>
      <t>. Se deben incluir las señales que se encuentren en regular estado en cuanto a</t>
    </r>
  </si>
  <si>
    <r>
      <t xml:space="preserve">(6), (10), (14), (18), (22): M = Número de señales instaladas en el tramo que se encuentran en </t>
    </r>
    <r>
      <rPr>
        <b/>
        <sz val="8"/>
        <rFont val="Arial"/>
        <family val="2"/>
      </rPr>
      <t>mal estado</t>
    </r>
    <r>
      <rPr>
        <sz val="8"/>
        <rFont val="Arial"/>
        <family val="2"/>
      </rPr>
      <t>. Se deben incluir las señales que por su estado de deterioro no brindan ninguna</t>
    </r>
  </si>
  <si>
    <r>
      <t xml:space="preserve">(7), (11), (15), (19), (23): F = Número de señales </t>
    </r>
    <r>
      <rPr>
        <b/>
        <sz val="8"/>
        <rFont val="Arial"/>
        <family val="2"/>
      </rPr>
      <t xml:space="preserve">faltantes </t>
    </r>
    <r>
      <rPr>
        <sz val="8"/>
        <rFont val="Arial"/>
        <family val="2"/>
      </rPr>
      <t>que se requieren y no han sido instaladas (sin incluir las que se encuentran en regular y en mal estado).</t>
    </r>
  </si>
  <si>
    <r>
      <t xml:space="preserve">(24): B= Número de postes de referenciación que se encuentran en </t>
    </r>
    <r>
      <rPr>
        <b/>
        <sz val="8"/>
        <rFont val="Arial"/>
        <family val="2"/>
      </rPr>
      <t xml:space="preserve">buen estado </t>
    </r>
    <r>
      <rPr>
        <sz val="8"/>
        <rFont val="Arial"/>
        <family val="2"/>
      </rPr>
      <t>en cuanto a pintura y a su estructura en concreto</t>
    </r>
    <r>
      <rPr>
        <b/>
        <sz val="8"/>
        <rFont val="Arial"/>
        <family val="2"/>
      </rPr>
      <t>.</t>
    </r>
  </si>
  <si>
    <r>
      <t xml:space="preserve">(25): R= Número de postes de referenciación que se encuentran en </t>
    </r>
    <r>
      <rPr>
        <b/>
        <sz val="8"/>
        <rFont val="Arial"/>
        <family val="2"/>
      </rPr>
      <t xml:space="preserve">regular estado </t>
    </r>
    <r>
      <rPr>
        <sz val="8"/>
        <rFont val="Arial"/>
        <family val="2"/>
      </rPr>
      <t>en cuanto a pintura y a su estructura en concreto</t>
    </r>
    <r>
      <rPr>
        <b/>
        <sz val="8"/>
        <rFont val="Arial"/>
        <family val="2"/>
      </rPr>
      <t>.</t>
    </r>
  </si>
  <si>
    <r>
      <t xml:space="preserve">(26): M= Número de postes de referenciación que se encuentran en </t>
    </r>
    <r>
      <rPr>
        <b/>
        <sz val="8"/>
        <rFont val="Arial"/>
        <family val="2"/>
      </rPr>
      <t xml:space="preserve">mal estado </t>
    </r>
    <r>
      <rPr>
        <sz val="8"/>
        <rFont val="Arial"/>
        <family val="2"/>
      </rPr>
      <t>en cuanto a pintura y a su estructura en concreto, por lo cual requieren su reposición y remoción.</t>
    </r>
  </si>
  <si>
    <r>
      <t xml:space="preserve">(27): F= Número de postes de referenciación </t>
    </r>
    <r>
      <rPr>
        <b/>
        <sz val="8"/>
        <rFont val="Arial"/>
        <family val="2"/>
      </rPr>
      <t xml:space="preserve">faltantes </t>
    </r>
    <r>
      <rPr>
        <sz val="8"/>
        <rFont val="Arial"/>
        <family val="2"/>
      </rPr>
      <t>(sin incluir los que se encuentran en regular y en mal estado).</t>
    </r>
  </si>
  <si>
    <r>
      <t xml:space="preserve">(28): Metros lineales de defensa metálica que se encuentran en </t>
    </r>
    <r>
      <rPr>
        <b/>
        <sz val="8"/>
        <rFont val="Arial"/>
        <family val="2"/>
      </rPr>
      <t xml:space="preserve">buen estado. </t>
    </r>
  </si>
  <si>
    <r>
      <t xml:space="preserve">(29): Metros lineales de defensa metálica que se encuentran en </t>
    </r>
    <r>
      <rPr>
        <b/>
        <sz val="8"/>
        <rFont val="Arial"/>
        <family val="2"/>
      </rPr>
      <t xml:space="preserve">regular estado. </t>
    </r>
    <r>
      <rPr>
        <sz val="8"/>
        <rFont val="Arial"/>
        <family val="2"/>
      </rPr>
      <t>Se deben incluir aquellos que por su estado sean susceptibles de incluir en programas de recuperación y/o mantenimiento.</t>
    </r>
  </si>
  <si>
    <r>
      <t xml:space="preserve">(30): Metros lineales de defensa metálica que se encuentran en </t>
    </r>
    <r>
      <rPr>
        <b/>
        <sz val="8"/>
        <rFont val="Arial"/>
        <family val="2"/>
      </rPr>
      <t xml:space="preserve">mal estado, </t>
    </r>
    <r>
      <rPr>
        <sz val="8"/>
        <rFont val="Arial"/>
        <family val="2"/>
      </rPr>
      <t>que no presten ningún tipo de seguridad al usuario y que por su estado no sean</t>
    </r>
    <r>
      <rPr>
        <b/>
        <sz val="8"/>
        <rFont val="Arial"/>
        <family val="2"/>
      </rPr>
      <t xml:space="preserve"> </t>
    </r>
    <r>
      <rPr>
        <sz val="8"/>
        <rFont val="Arial"/>
        <family val="2"/>
      </rPr>
      <t xml:space="preserve">susceptibles de incluir en programas </t>
    </r>
  </si>
  <si>
    <r>
      <t xml:space="preserve">(31): Metros lineales de defensas metálica </t>
    </r>
    <r>
      <rPr>
        <b/>
        <sz val="8"/>
        <rFont val="Arial"/>
        <family val="2"/>
      </rPr>
      <t xml:space="preserve">faltantes </t>
    </r>
    <r>
      <rPr>
        <sz val="8"/>
        <rFont val="Arial"/>
        <family val="2"/>
      </rPr>
      <t>que se requieren y que no han sido instalados (sin incluir los que se encuentran en regular y en mal estado).</t>
    </r>
  </si>
  <si>
    <r>
      <t xml:space="preserve">(4), (8): B= ml. de pintura acrílica o termoplástica que se encuentran en </t>
    </r>
    <r>
      <rPr>
        <b/>
        <sz val="10"/>
        <rFont val="Arial"/>
        <family val="2"/>
      </rPr>
      <t xml:space="preserve">buen estado </t>
    </r>
    <r>
      <rPr>
        <sz val="10"/>
        <rFont val="Arial"/>
      </rPr>
      <t>en cuanto a definición de líneas de demarcación y reflectividad</t>
    </r>
  </si>
  <si>
    <r>
      <t xml:space="preserve">(5), (9): R= Metros lineales pintura acrílica o termoplástica que se encuentran en </t>
    </r>
    <r>
      <rPr>
        <b/>
        <sz val="10"/>
        <rFont val="Arial"/>
        <family val="2"/>
      </rPr>
      <t xml:space="preserve">regular estado por no presentar buena </t>
    </r>
    <r>
      <rPr>
        <sz val="10"/>
        <rFont val="Arial"/>
      </rPr>
      <t>definición</t>
    </r>
  </si>
  <si>
    <r>
      <t xml:space="preserve">(6), (10): M= Metros lineales de pintura acrílica o termoplástica que se encuentran en </t>
    </r>
    <r>
      <rPr>
        <b/>
        <sz val="10"/>
        <rFont val="Arial"/>
        <family val="2"/>
      </rPr>
      <t xml:space="preserve">mal estado </t>
    </r>
    <r>
      <rPr>
        <sz val="10"/>
        <rFont val="Arial"/>
        <family val="2"/>
      </rPr>
      <t>por no brindar ningún tipo de</t>
    </r>
  </si>
  <si>
    <r>
      <t xml:space="preserve">(12): B= Metros cuadrados de marcas viales que se encuentran en </t>
    </r>
    <r>
      <rPr>
        <b/>
        <sz val="10"/>
        <rFont val="Arial"/>
        <family val="2"/>
      </rPr>
      <t xml:space="preserve">buen estado </t>
    </r>
    <r>
      <rPr>
        <sz val="10"/>
        <rFont val="Arial"/>
      </rPr>
      <t>en cuanto a definición y reflectividad.</t>
    </r>
  </si>
  <si>
    <r>
      <t xml:space="preserve">(13): R= Metros cuadrados de marcas viales que se encuentran en </t>
    </r>
    <r>
      <rPr>
        <b/>
        <sz val="10"/>
        <rFont val="Arial"/>
        <family val="2"/>
      </rPr>
      <t xml:space="preserve">regular estado </t>
    </r>
    <r>
      <rPr>
        <sz val="10"/>
        <rFont val="Arial"/>
      </rPr>
      <t>en cuanto a definición y reflectividad.</t>
    </r>
  </si>
  <si>
    <r>
      <t xml:space="preserve">(14): M= Metros cuadrados de marcas viales que se encuentran en </t>
    </r>
    <r>
      <rPr>
        <b/>
        <sz val="10"/>
        <rFont val="Arial"/>
        <family val="2"/>
      </rPr>
      <t xml:space="preserve">mal estado </t>
    </r>
    <r>
      <rPr>
        <sz val="10"/>
        <rFont val="Arial"/>
      </rPr>
      <t>en cuanto a definición y reflectividad.</t>
    </r>
  </si>
  <si>
    <t>INFORME DE ACCIDENTALIDAD MES AGOSTO - SEPTIEMBRE 2024</t>
  </si>
  <si>
    <t>VIA: 1001 TUMACO - JUNIN</t>
  </si>
  <si>
    <t xml:space="preserve">NOTAS: </t>
  </si>
  <si>
    <t>Debe relacionarse todo lo inventariado en cada trimestre del contrato y por cada via a cargo.</t>
  </si>
  <si>
    <t>VIA: 0501 LA ESPRIELLA - RIO MIRA - RIO MATAJE</t>
  </si>
  <si>
    <t>SEGUIMIENTO DE FUNCIONES TECNICAS  Y ADMINISTRATIVAS 2024-2026</t>
  </si>
  <si>
    <t>Oct</t>
  </si>
  <si>
    <t>Nov</t>
  </si>
  <si>
    <t>Dic</t>
  </si>
  <si>
    <t>May</t>
  </si>
  <si>
    <r>
      <t>ADMINISTRACION VIAL  GRUPO</t>
    </r>
    <r>
      <rPr>
        <b/>
        <u/>
        <sz val="18"/>
        <color rgb="FF000000"/>
        <rFont val="Arial"/>
        <family val="2"/>
      </rPr>
      <t xml:space="preserve"> 1 </t>
    </r>
    <r>
      <rPr>
        <b/>
        <sz val="18"/>
        <color indexed="8"/>
        <rFont val="Arial"/>
        <family val="2"/>
      </rPr>
      <t xml:space="preserve">  TERRITORIAL </t>
    </r>
    <r>
      <rPr>
        <b/>
        <u/>
        <sz val="18"/>
        <color rgb="FF000000"/>
        <rFont val="Arial"/>
        <family val="2"/>
      </rPr>
      <t>NARIÑO</t>
    </r>
  </si>
  <si>
    <t xml:space="preserve">LSQ 983
</t>
  </si>
  <si>
    <t>UDS 343</t>
  </si>
  <si>
    <t xml:space="preserve">CAMIONETA
</t>
  </si>
  <si>
    <t>CAMIONETA</t>
  </si>
  <si>
    <t xml:space="preserve">2023
</t>
  </si>
  <si>
    <t>FICHA CUANTITATIVA CONTRATISTA SERVICIO DE MANTENIMIENTO RUTINARIO</t>
  </si>
  <si>
    <t>CALLE PRINCIPAL TORIBIO - CAUCA</t>
  </si>
  <si>
    <t>311 3605408 
310 4771725</t>
  </si>
  <si>
    <t>INFORMACIÓN DE APOYO A LA SUPERVISIÓN A CONTRATOS DE OBRA</t>
  </si>
  <si>
    <t>NOTA:  Para el periodo no hay contratos de obra asignados diferentes a los de mantenimiento rutinario.</t>
  </si>
  <si>
    <t>NOTA: Reportar la información de los contratos de obra a los cuales presta apoyo a la Dirección Territorial en la supervisión de contratos de obra.</t>
  </si>
  <si>
    <t xml:space="preserve">INGENIERO(S) RESIDENTE(S):        </t>
  </si>
  <si>
    <t>NOTA: Todas las fotografías deben estar identificadas arriba o abajo, indicando la vía, el sector, el PR,   la fecha impresa con el fechador de la cámara y la descripción de lo que se quiere resaltar.</t>
  </si>
  <si>
    <t xml:space="preserve">           </t>
  </si>
  <si>
    <t>CUANDO SE REALICEN PARCHEOS SE TOMARAN FOTOS DEL ANTES Y DEL DESPUES</t>
  </si>
  <si>
    <t>JAIRO ANDRES VILLARRREAL PANTOJA</t>
  </si>
  <si>
    <t>RESEÑA 2 - DE PRENSA</t>
  </si>
  <si>
    <t>RELACIONAR  SOLO AQUELLOS ARTICULOS  QUE TRATEN DE LAS CARRETERAS A SU CARGO</t>
  </si>
  <si>
    <t>DE CADA CAPACITACION MENSUAL SE DEBE PRESENTAR: LA FECHA, LUGAR Y EL RESUMEN DEL TEMA DE LA CAPACITACION QUE SE DICTO, LA COPIA ESCANEADA DEL LISTADO DE ASISTENCIA CON LAS FIRMAS DE LOS MICROEMPRESARIOS QUE ASISTIERON Y EL REGISTRO FOTOGRAFICO DE LA REUNION DE CAPACITACION.</t>
  </si>
  <si>
    <t>FICHA CUALITATIVA CONTRATISTA SERVICIO DE MANTENIMIENTO RUTINARIO</t>
  </si>
  <si>
    <t>FICHA CUALITATIVA DE LOS ADMINISTRADORES VIALES</t>
  </si>
  <si>
    <t>FICHA CUANTITATIVA  DE LOS ADMINISTRADORES VIALES</t>
  </si>
  <si>
    <t>INGENIERO(s) RESIDENTE(s):</t>
  </si>
  <si>
    <t>NO SE CUENTA CON ORDEN DE INICIO PARA LOS SERVICIOS DE MANTENIMIENTO RUTINARIO</t>
  </si>
  <si>
    <t>0501 ESPRIELLA - RIO MIRA - RIO MATAJE</t>
  </si>
  <si>
    <r>
      <t xml:space="preserve">            ADMINISTRACION VIAL GRUPO </t>
    </r>
    <r>
      <rPr>
        <b/>
        <u/>
        <sz val="11"/>
        <rFont val="Arial"/>
        <family val="2"/>
      </rPr>
      <t>1</t>
    </r>
    <r>
      <rPr>
        <b/>
        <sz val="11"/>
        <rFont val="Arial"/>
        <family val="2"/>
      </rPr>
      <t xml:space="preserve"> TERRITORIAL </t>
    </r>
    <r>
      <rPr>
        <b/>
        <u/>
        <sz val="11"/>
        <rFont val="Arial"/>
        <family val="2"/>
      </rPr>
      <t>NARIÑO</t>
    </r>
  </si>
  <si>
    <t>NECESIDADES DE LOS TUNELES</t>
  </si>
  <si>
    <r>
      <t xml:space="preserve">Nota: La información contenida es un ejemplo sobre la forma de diligenciar este cuadro.Debe presentarse a color </t>
    </r>
    <r>
      <rPr>
        <b/>
        <sz val="9"/>
        <rFont val="Arial"/>
        <family val="2"/>
      </rPr>
      <t>SIN CAMBIAR ESTOS TIPOS DE COLORES.</t>
    </r>
  </si>
  <si>
    <r>
      <t xml:space="preserve">DEL ADMINISTRADOR VIAL GRUPO No. </t>
    </r>
    <r>
      <rPr>
        <b/>
        <u/>
        <sz val="16"/>
        <rFont val="Arial"/>
        <family val="2"/>
      </rPr>
      <t>1</t>
    </r>
  </si>
  <si>
    <r>
      <t xml:space="preserve">TRIMESTRE: </t>
    </r>
    <r>
      <rPr>
        <b/>
        <u/>
        <sz val="12"/>
        <rFont val="Arial"/>
        <family val="2"/>
      </rPr>
      <t>AGOSTO - SEPTIEMBRE / 2024</t>
    </r>
  </si>
  <si>
    <t>San Andrés de Tumaco, Octubre, 2024</t>
  </si>
  <si>
    <r>
      <t xml:space="preserve">VERSIÓN No. </t>
    </r>
    <r>
      <rPr>
        <b/>
        <u/>
        <sz val="12"/>
        <rFont val="Arial"/>
        <family val="2"/>
      </rPr>
      <t>2</t>
    </r>
    <r>
      <rPr>
        <b/>
        <sz val="12"/>
        <rFont val="Arial"/>
        <family val="2"/>
      </rPr>
      <t xml:space="preserve"> DE FECHA: </t>
    </r>
    <r>
      <rPr>
        <b/>
        <u/>
        <sz val="12"/>
        <rFont val="Arial"/>
        <family val="2"/>
      </rPr>
      <t>28/10/2024</t>
    </r>
  </si>
  <si>
    <t>FALTA ORDEN DE INICIO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</si>
</sst>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7">
    <numFmt numFmtId="44" formatCode="_-&quot;$&quot;\ * #,##0.00_-;\-&quot;$&quot;\ * #,##0.00_-;_-&quot;$&quot;\ * &quot;-&quot;??_-;_-@_-"/>
    <numFmt numFmtId="164" formatCode="_(* #,##0_);_(* \(#,##0\);_(* &quot;-&quot;_);_(@_)"/>
    <numFmt numFmtId="165" formatCode="_(&quot;$&quot;\ * #,##0.00_);_(&quot;$&quot;\ * \(#,##0.00\);_(&quot;$&quot;\ * &quot;-&quot;??_);_(@_)"/>
    <numFmt numFmtId="166" formatCode="_(* #,##0.00_);_(* \(#,##0.00\);_(* &quot;-&quot;??_);_(@_)"/>
    <numFmt numFmtId="168" formatCode="_(* #,##0_);_(* \(#,##0\);_(* &quot;-&quot;??_);_(@_)"/>
    <numFmt numFmtId="169" formatCode="0.0"/>
    <numFmt numFmtId="170" formatCode="_-* #,##0.00\ _€_-;\-* #,##0.00\ _€_-;_-* &quot;-&quot;??\ _€_-;_-@_-"/>
    <numFmt numFmtId="171" formatCode="0.000"/>
    <numFmt numFmtId="172" formatCode="0\+0000"/>
    <numFmt numFmtId="173" formatCode="00"/>
    <numFmt numFmtId="174" formatCode="0.0;;;"/>
    <numFmt numFmtId="175" formatCode="0.0;;"/>
    <numFmt numFmtId="176" formatCode="0&quot;+0000&quot;"/>
    <numFmt numFmtId="177" formatCode="dd/mm/yyyy;@"/>
    <numFmt numFmtId="178" formatCode="#,##0\ \ "/>
    <numFmt numFmtId="179" formatCode="[$-C0A]d\-mmm\-yy;@"/>
    <numFmt numFmtId="180" formatCode="_ * #,##0.00_ ;_ * \-#,##0.00_ ;_ * &quot;-&quot;??_ ;_ @_ "/>
    <numFmt numFmtId="181" formatCode="_ [$€-2]\ * #,##0.00_ ;_ [$€-2]\ * \-#,##0.00_ ;_ [$€-2]\ * &quot;-&quot;??_ "/>
    <numFmt numFmtId="182" formatCode="_([$€]* #,##0.00_);_([$€]* \(#,##0.00\);_([$€]* &quot;-&quot;??_);_(@_)"/>
    <numFmt numFmtId="183" formatCode="000\°00&quot;´&quot;00&quot;´´&quot;"/>
    <numFmt numFmtId="184" formatCode="_ &quot;$&quot;* #,##0.00_ ;_ &quot;$&quot;* \-#,##0.00_ ;_ &quot;$&quot;* &quot;-&quot;??_ ;_ @_ "/>
    <numFmt numFmtId="185" formatCode="#,##0.0\ \ "/>
    <numFmt numFmtId="186" formatCode="\ @"/>
    <numFmt numFmtId="187" formatCode="_ &quot;$&quot;\ * #,##0.00_ ;_ &quot;$&quot;\ * \-#,##0.00_ ;_ &quot;$&quot;\ * &quot;-&quot;??_ ;_ @_ "/>
    <numFmt numFmtId="188" formatCode="_([$$-2C0A]* #,##0.00_);_([$$-2C0A]* \(#,##0.00\);_([$$-2C0A]* &quot;-&quot;_);_(@_)"/>
    <numFmt numFmtId="189" formatCode="_(* #,##0.0_);_(* \(#,##0.0\);_(* &quot;-&quot;??_);_(@_)"/>
    <numFmt numFmtId="190" formatCode="##0"/>
    <numFmt numFmtId="191" formatCode="0.0000"/>
    <numFmt numFmtId="192" formatCode="_-* #,##0\ _P_t_s_-;\-* #,##0\ _P_t_s_-;_-* &quot;-&quot;??\ _P_t_s_-;_-@_-"/>
    <numFmt numFmtId="193" formatCode="0.00%;\-0.00%;&quot;&quot;"/>
    <numFmt numFmtId="194" formatCode="_-* #,##0\ &quot;Pts&quot;_-;\-* #,##0\ &quot;Pts&quot;_-;_-* &quot;-&quot;\ &quot;Pts&quot;_-;_-@_-"/>
    <numFmt numFmtId="195" formatCode="_-* #,##0.00\ &quot;Pts&quot;_-;\-* #,##0.00\ &quot;Pts&quot;_-;_-* &quot;-&quot;??\ &quot;Pts&quot;_-;_-@_-"/>
    <numFmt numFmtId="196" formatCode="&quot;$&quot;#,##0\ ;\(&quot;$&quot;#,##0\)"/>
    <numFmt numFmtId="197" formatCode="\(0%\)"/>
    <numFmt numFmtId="198" formatCode="#.##000"/>
    <numFmt numFmtId="199" formatCode="d\ \d\e\ mmmm\ \d\e\ yyyy"/>
    <numFmt numFmtId="200" formatCode="0%;\-0%;&quot;&quot;"/>
    <numFmt numFmtId="201" formatCode="#0&quot;.&quot;000&quot;´&quot;000&quot;.&quot;000"/>
    <numFmt numFmtId="202" formatCode="##0&quot;.&quot;000"/>
    <numFmt numFmtId="203" formatCode="&quot;$&quot;\ #,##0.00"/>
    <numFmt numFmtId="204" formatCode="##0&quot;´&quot;000&quot;.&quot;000"/>
    <numFmt numFmtId="205" formatCode="[$$-240A]\ #,##0.00"/>
    <numFmt numFmtId="206" formatCode="#0&quot;.&quot;"/>
    <numFmt numFmtId="207" formatCode="0.0%;\-0.0%;&quot;&quot;"/>
    <numFmt numFmtId="208" formatCode="0.0000000"/>
    <numFmt numFmtId="209" formatCode="0.000000000"/>
    <numFmt numFmtId="210" formatCode="0.00;;"/>
    <numFmt numFmtId="211" formatCode="#,##0.000"/>
    <numFmt numFmtId="212" formatCode="0.000;;"/>
    <numFmt numFmtId="213" formatCode="_-* #,##0\ _€_-;\-* #,##0\ _€_-;_-* &quot;-&quot;??\ _€_-;_-@_-"/>
    <numFmt numFmtId="214" formatCode="_([$$-240A]\ * #,##0.00_);_([$$-240A]\ * \(#,##0.00\);_([$$-240A]\ * &quot;-&quot;??_);_(@_)"/>
    <numFmt numFmtId="215" formatCode="&quot;$&quot;\ #,##0"/>
    <numFmt numFmtId="216" formatCode="&quot;$&quot;#,##0"/>
    <numFmt numFmtId="217" formatCode="_-&quot;$&quot;\ * #,##0_-;\-&quot;$&quot;\ * #,##0_-;_-&quot;$&quot;\ * &quot;-&quot;??_-;_-@_-"/>
    <numFmt numFmtId="218" formatCode="#,##0.00\ \ "/>
    <numFmt numFmtId="219" formatCode="_ * #,##0_ ;_ * \-#,##0_ ;_ * &quot;-&quot;_ ;_ @_ "/>
    <numFmt numFmtId="223" formatCode="#,##0.0"/>
  </numFmts>
  <fonts count="164" x14ac:knownFonts="1">
    <font>
      <sz val="10"/>
      <name val="Arial"/>
    </font>
    <font>
      <sz val="10"/>
      <name val="Arial"/>
      <family val="2"/>
    </font>
    <font>
      <sz val="8"/>
      <name val="Arial"/>
      <family val="2"/>
    </font>
    <font>
      <b/>
      <sz val="11"/>
      <name val="Arial"/>
      <family val="2"/>
    </font>
    <font>
      <sz val="10"/>
      <color indexed="10"/>
      <name val="Arial"/>
      <family val="2"/>
    </font>
    <font>
      <b/>
      <sz val="12"/>
      <name val="Arial"/>
      <family val="2"/>
    </font>
    <font>
      <sz val="10"/>
      <color indexed="8"/>
      <name val="Arial"/>
      <family val="2"/>
    </font>
    <font>
      <b/>
      <sz val="10"/>
      <color indexed="8"/>
      <name val="Arial"/>
      <family val="2"/>
    </font>
    <font>
      <sz val="10"/>
      <color indexed="12"/>
      <name val="Arial"/>
      <family val="2"/>
    </font>
    <font>
      <b/>
      <sz val="10"/>
      <color indexed="12"/>
      <name val="Arial"/>
      <family val="2"/>
    </font>
    <font>
      <b/>
      <sz val="10"/>
      <color indexed="10"/>
      <name val="Arial"/>
      <family val="2"/>
    </font>
    <font>
      <sz val="10"/>
      <color indexed="48"/>
      <name val="Arial"/>
      <family val="2"/>
    </font>
    <font>
      <b/>
      <sz val="14"/>
      <color indexed="48"/>
      <name val="Arial"/>
      <family val="2"/>
    </font>
    <font>
      <b/>
      <sz val="10"/>
      <color indexed="48"/>
      <name val="Arial"/>
      <family val="2"/>
    </font>
    <font>
      <b/>
      <sz val="14"/>
      <color indexed="8"/>
      <name val="Arial"/>
      <family val="2"/>
    </font>
    <font>
      <b/>
      <sz val="8"/>
      <color indexed="8"/>
      <name val="Arial"/>
      <family val="2"/>
    </font>
    <font>
      <sz val="9"/>
      <color indexed="8"/>
      <name val="Arial"/>
      <family val="2"/>
    </font>
    <font>
      <b/>
      <sz val="11"/>
      <color indexed="8"/>
      <name val="Arial"/>
      <family val="2"/>
    </font>
    <font>
      <b/>
      <sz val="16"/>
      <name val="Arial"/>
      <family val="2"/>
    </font>
    <font>
      <sz val="9"/>
      <name val="Arial"/>
      <family val="2"/>
    </font>
    <font>
      <b/>
      <sz val="14"/>
      <name val="Arial"/>
      <family val="2"/>
    </font>
    <font>
      <b/>
      <sz val="9"/>
      <color indexed="8"/>
      <name val="Arial"/>
      <family val="2"/>
    </font>
    <font>
      <b/>
      <i/>
      <sz val="10"/>
      <name val="Arial"/>
      <family val="2"/>
    </font>
    <font>
      <sz val="10"/>
      <name val="Arial"/>
      <family val="2"/>
    </font>
    <font>
      <b/>
      <sz val="9"/>
      <name val="Arial"/>
      <family val="2"/>
    </font>
    <font>
      <i/>
      <sz val="8"/>
      <name val="Times New Roman"/>
      <family val="1"/>
    </font>
    <font>
      <sz val="6"/>
      <name val="Arial"/>
      <family val="2"/>
    </font>
    <font>
      <b/>
      <sz val="10"/>
      <name val="Arial"/>
      <family val="2"/>
    </font>
    <font>
      <b/>
      <sz val="8"/>
      <name val="Arial"/>
      <family val="2"/>
    </font>
    <font>
      <sz val="7"/>
      <name val="Arial"/>
      <family val="2"/>
    </font>
    <font>
      <b/>
      <sz val="10"/>
      <color indexed="23"/>
      <name val="Arial"/>
      <family val="2"/>
    </font>
    <font>
      <b/>
      <sz val="14"/>
      <color indexed="23"/>
      <name val="Arial"/>
      <family val="2"/>
    </font>
    <font>
      <b/>
      <i/>
      <sz val="12"/>
      <name val="Arial"/>
      <family val="2"/>
    </font>
    <font>
      <b/>
      <sz val="18"/>
      <color indexed="8"/>
      <name val="Arial"/>
      <family val="2"/>
    </font>
    <font>
      <b/>
      <sz val="8"/>
      <color indexed="17"/>
      <name val="Arial"/>
      <family val="2"/>
    </font>
    <font>
      <sz val="12"/>
      <name val="Arial"/>
      <family val="2"/>
    </font>
    <font>
      <b/>
      <sz val="18"/>
      <name val="Arial"/>
      <family val="2"/>
    </font>
    <font>
      <sz val="10"/>
      <color indexed="17"/>
      <name val="Arial"/>
      <family val="2"/>
    </font>
    <font>
      <sz val="16"/>
      <name val="Arial"/>
      <family val="2"/>
    </font>
    <font>
      <sz val="10"/>
      <color indexed="11"/>
      <name val="Arial"/>
      <family val="2"/>
    </font>
    <font>
      <b/>
      <sz val="12"/>
      <color indexed="8"/>
      <name val="Arial"/>
      <family val="2"/>
    </font>
    <font>
      <sz val="12"/>
      <color indexed="12"/>
      <name val="Arial"/>
      <family val="2"/>
    </font>
    <font>
      <b/>
      <sz val="7"/>
      <name val="Arial"/>
      <family val="2"/>
    </font>
    <font>
      <b/>
      <sz val="6"/>
      <name val="Arial"/>
      <family val="2"/>
    </font>
    <font>
      <sz val="11"/>
      <name val="Arial"/>
      <family val="2"/>
    </font>
    <font>
      <sz val="18"/>
      <name val="Arial"/>
      <family val="2"/>
    </font>
    <font>
      <sz val="12"/>
      <color indexed="8"/>
      <name val="Calibri"/>
      <family val="2"/>
    </font>
    <font>
      <b/>
      <i/>
      <sz val="11"/>
      <name val="Arial"/>
      <family val="2"/>
    </font>
    <font>
      <sz val="11"/>
      <color indexed="8"/>
      <name val="Calibri"/>
      <family val="2"/>
    </font>
    <font>
      <sz val="11"/>
      <color indexed="9"/>
      <name val="Calibri"/>
      <family val="2"/>
    </font>
    <font>
      <sz val="11"/>
      <color indexed="17"/>
      <name val="Calibri"/>
      <family val="2"/>
    </font>
    <font>
      <b/>
      <sz val="11"/>
      <color indexed="10"/>
      <name val="Calibri"/>
      <family val="2"/>
    </font>
    <font>
      <b/>
      <sz val="11"/>
      <color indexed="9"/>
      <name val="Calibri"/>
      <family val="2"/>
    </font>
    <font>
      <sz val="11"/>
      <color indexed="10"/>
      <name val="Calibri"/>
      <family val="2"/>
    </font>
    <font>
      <b/>
      <sz val="11"/>
      <color indexed="62"/>
      <name val="Calibri"/>
      <family val="2"/>
    </font>
    <font>
      <sz val="11"/>
      <color indexed="62"/>
      <name val="Calibri"/>
      <family val="2"/>
    </font>
    <font>
      <u/>
      <sz val="10"/>
      <color indexed="12"/>
      <name val="Arial"/>
      <family val="2"/>
    </font>
    <font>
      <sz val="11"/>
      <color indexed="20"/>
      <name val="Calibri"/>
      <family val="2"/>
    </font>
    <font>
      <sz val="11"/>
      <color indexed="19"/>
      <name val="Calibri"/>
      <family val="2"/>
    </font>
    <font>
      <b/>
      <sz val="11"/>
      <color indexed="63"/>
      <name val="Calibri"/>
      <family val="2"/>
    </font>
    <font>
      <i/>
      <sz val="11"/>
      <color indexed="23"/>
      <name val="Calibri"/>
      <family val="2"/>
    </font>
    <font>
      <b/>
      <sz val="18"/>
      <color indexed="62"/>
      <name val="Cambria"/>
      <family val="2"/>
    </font>
    <font>
      <b/>
      <sz val="15"/>
      <color indexed="62"/>
      <name val="Calibri"/>
      <family val="2"/>
    </font>
    <font>
      <b/>
      <sz val="13"/>
      <color indexed="62"/>
      <name val="Calibri"/>
      <family val="2"/>
    </font>
    <font>
      <b/>
      <sz val="11"/>
      <color indexed="8"/>
      <name val="Calibri"/>
      <family val="2"/>
    </font>
    <font>
      <sz val="11"/>
      <color indexed="8"/>
      <name val="Calibri"/>
      <family val="2"/>
    </font>
    <font>
      <sz val="10"/>
      <name val="Century Gothic"/>
      <family val="2"/>
    </font>
    <font>
      <b/>
      <sz val="11"/>
      <color indexed="53"/>
      <name val="Calibri"/>
      <family val="2"/>
    </font>
    <font>
      <sz val="11"/>
      <color indexed="53"/>
      <name val="Calibri"/>
      <family val="2"/>
    </font>
    <font>
      <sz val="9"/>
      <color indexed="18"/>
      <name val="Eras Bold ITC"/>
      <family val="2"/>
    </font>
    <font>
      <sz val="11"/>
      <color indexed="16"/>
      <name val="Calibri"/>
      <family val="2"/>
    </font>
    <font>
      <sz val="11"/>
      <color indexed="8"/>
      <name val="Arial"/>
      <family val="2"/>
    </font>
    <font>
      <sz val="11"/>
      <color indexed="60"/>
      <name val="Calibri"/>
      <family val="2"/>
    </font>
    <font>
      <sz val="10"/>
      <name val="Times New Roman"/>
      <family val="1"/>
    </font>
    <font>
      <sz val="1"/>
      <color indexed="8"/>
      <name val="Courier"/>
      <family val="3"/>
    </font>
    <font>
      <i/>
      <sz val="1"/>
      <color indexed="8"/>
      <name val="Courier"/>
      <family val="3"/>
    </font>
    <font>
      <b/>
      <sz val="11"/>
      <color indexed="52"/>
      <name val="Calibri"/>
      <family val="2"/>
    </font>
    <font>
      <sz val="11"/>
      <color indexed="52"/>
      <name val="Calibri"/>
      <family val="2"/>
    </font>
    <font>
      <b/>
      <sz val="11"/>
      <color indexed="56"/>
      <name val="Calibri"/>
      <family val="2"/>
    </font>
    <font>
      <b/>
      <sz val="18"/>
      <color indexed="56"/>
      <name val="Cambria"/>
      <family val="2"/>
    </font>
    <font>
      <sz val="10"/>
      <color indexed="24"/>
      <name val="Modern"/>
      <family val="3"/>
      <charset val="255"/>
    </font>
    <font>
      <sz val="10"/>
      <name val="Helv"/>
    </font>
    <font>
      <b/>
      <sz val="10"/>
      <color indexed="24"/>
      <name val="Modern"/>
      <family val="3"/>
      <charset val="255"/>
    </font>
    <font>
      <sz val="8"/>
      <color indexed="24"/>
      <name val="Arial"/>
      <family val="2"/>
    </font>
    <font>
      <sz val="9"/>
      <name val="Century Gothic"/>
      <family val="2"/>
    </font>
    <font>
      <b/>
      <sz val="10"/>
      <name val="Century Gothic"/>
      <family val="2"/>
    </font>
    <font>
      <b/>
      <sz val="7"/>
      <name val="Century Gothic"/>
      <family val="2"/>
    </font>
    <font>
      <sz val="7"/>
      <name val="Century Gothic"/>
      <family val="2"/>
    </font>
    <font>
      <sz val="8"/>
      <color indexed="11"/>
      <name val="Arial"/>
      <family val="2"/>
    </font>
    <font>
      <b/>
      <u/>
      <sz val="10"/>
      <name val="Arial"/>
      <family val="2"/>
    </font>
    <font>
      <b/>
      <sz val="10"/>
      <color indexed="8"/>
      <name val="Century Gothic"/>
      <family val="2"/>
    </font>
    <font>
      <sz val="8"/>
      <name val="Century Gothic"/>
      <family val="2"/>
    </font>
    <font>
      <b/>
      <sz val="8"/>
      <name val="Century Gothic"/>
      <family val="2"/>
    </font>
    <font>
      <b/>
      <sz val="9"/>
      <name val="Century Gothic"/>
      <family val="2"/>
    </font>
    <font>
      <sz val="9"/>
      <name val="Calibri"/>
      <family val="2"/>
    </font>
    <font>
      <sz val="10"/>
      <name val="Calibri"/>
      <family val="2"/>
    </font>
    <font>
      <sz val="10"/>
      <color indexed="8"/>
      <name val="Century Gothic"/>
      <family val="2"/>
    </font>
    <font>
      <sz val="8"/>
      <color indexed="9"/>
      <name val="Century Gothic"/>
      <family val="2"/>
    </font>
    <font>
      <b/>
      <sz val="22"/>
      <color indexed="11"/>
      <name val="Century Gothic"/>
      <family val="2"/>
    </font>
    <font>
      <b/>
      <sz val="22"/>
      <color indexed="11"/>
      <name val="Arial"/>
      <family val="2"/>
    </font>
    <font>
      <sz val="11"/>
      <name val="Calibri"/>
      <family val="2"/>
    </font>
    <font>
      <u/>
      <sz val="10"/>
      <name val="Arial"/>
      <family val="2"/>
    </font>
    <font>
      <sz val="8"/>
      <name val="Calibri"/>
      <family val="2"/>
    </font>
    <font>
      <b/>
      <sz val="22"/>
      <color indexed="13"/>
      <name val="Century Gothic"/>
      <family val="2"/>
    </font>
    <font>
      <sz val="22"/>
      <color indexed="10"/>
      <name val="Century Gothic"/>
      <family val="2"/>
    </font>
    <font>
      <b/>
      <sz val="24"/>
      <name val="Aharoni"/>
      <charset val="177"/>
    </font>
    <font>
      <sz val="11"/>
      <color theme="1"/>
      <name val="Calibri"/>
      <family val="2"/>
      <scheme val="minor"/>
    </font>
    <font>
      <u/>
      <sz val="10"/>
      <color theme="10"/>
      <name val="Arial"/>
      <family val="2"/>
    </font>
    <font>
      <sz val="11"/>
      <color theme="1"/>
      <name val="Arial"/>
      <family val="2"/>
    </font>
    <font>
      <sz val="10"/>
      <color theme="1"/>
      <name val="Arial"/>
      <family val="2"/>
    </font>
    <font>
      <sz val="10"/>
      <color theme="0"/>
      <name val="Arial"/>
      <family val="2"/>
    </font>
    <font>
      <sz val="10"/>
      <color theme="0" tint="-0.34998626667073579"/>
      <name val="Arial"/>
      <family val="2"/>
    </font>
    <font>
      <b/>
      <sz val="10"/>
      <color theme="0" tint="-0.34998626667073579"/>
      <name val="Century Gothic"/>
      <family val="2"/>
    </font>
    <font>
      <sz val="10"/>
      <color theme="0" tint="-0.34998626667073579"/>
      <name val="Century Gothic"/>
      <family val="2"/>
    </font>
    <font>
      <sz val="9"/>
      <color theme="1"/>
      <name val="Arial"/>
      <family val="2"/>
    </font>
    <font>
      <sz val="10"/>
      <color rgb="FFFF0000"/>
      <name val="Arial"/>
      <family val="2"/>
    </font>
    <font>
      <b/>
      <sz val="7"/>
      <color rgb="FFFF0000"/>
      <name val="Century Gothic"/>
      <family val="2"/>
    </font>
    <font>
      <sz val="7"/>
      <color rgb="FFFF0000"/>
      <name val="Century Gothic"/>
      <family val="2"/>
    </font>
    <font>
      <sz val="8"/>
      <color theme="1"/>
      <name val="Arial"/>
      <family val="2"/>
    </font>
    <font>
      <b/>
      <sz val="10"/>
      <color theme="1"/>
      <name val="Century Gothic"/>
      <family val="2"/>
    </font>
    <font>
      <sz val="10"/>
      <color theme="1"/>
      <name val="Century Gothic"/>
      <family val="2"/>
    </font>
    <font>
      <u/>
      <sz val="10"/>
      <color theme="1"/>
      <name val="Arial"/>
      <family val="2"/>
    </font>
    <font>
      <sz val="8"/>
      <color theme="1"/>
      <name val="Century Gothic"/>
      <family val="2"/>
    </font>
    <font>
      <sz val="10"/>
      <name val="Calibri"/>
      <family val="2"/>
      <scheme val="minor"/>
    </font>
    <font>
      <b/>
      <sz val="8"/>
      <color theme="1"/>
      <name val="Century Gothic"/>
      <family val="2"/>
    </font>
    <font>
      <sz val="9"/>
      <name val="Calibri"/>
      <family val="2"/>
      <scheme val="minor"/>
    </font>
    <font>
      <b/>
      <sz val="22"/>
      <color rgb="FFFFFF00"/>
      <name val="Century Gothic"/>
      <family val="2"/>
    </font>
    <font>
      <b/>
      <sz val="22"/>
      <color rgb="FFFF0000"/>
      <name val="Century Gothic"/>
      <family val="2"/>
    </font>
    <font>
      <b/>
      <sz val="22"/>
      <color rgb="FFFF0000"/>
      <name val="Arial"/>
      <family val="2"/>
    </font>
    <font>
      <b/>
      <sz val="22"/>
      <color rgb="FFFFCC00"/>
      <name val="Arial"/>
      <family val="2"/>
    </font>
    <font>
      <b/>
      <sz val="18"/>
      <color rgb="FFFF0000"/>
      <name val="Arial"/>
      <family val="2"/>
    </font>
    <font>
      <b/>
      <sz val="12"/>
      <color rgb="FFFF0000"/>
      <name val="Arial"/>
      <family val="2"/>
    </font>
    <font>
      <sz val="8"/>
      <color rgb="FFFF0000"/>
      <name val="Arial"/>
      <family val="2"/>
    </font>
    <font>
      <sz val="11"/>
      <color rgb="FFFF0000"/>
      <name val="Arial Narrow"/>
      <family val="2"/>
    </font>
    <font>
      <sz val="9"/>
      <color rgb="FFFF0000"/>
      <name val="Arial"/>
      <family val="2"/>
    </font>
    <font>
      <b/>
      <sz val="8"/>
      <name val="Calibri"/>
      <family val="2"/>
      <scheme val="minor"/>
    </font>
    <font>
      <b/>
      <sz val="10"/>
      <name val="Calibri"/>
      <family val="2"/>
      <scheme val="minor"/>
    </font>
    <font>
      <b/>
      <sz val="12"/>
      <color theme="0"/>
      <name val="Calibri"/>
      <family val="2"/>
      <scheme val="minor"/>
    </font>
    <font>
      <sz val="8"/>
      <color theme="0"/>
      <name val="Arial"/>
      <family val="2"/>
    </font>
    <font>
      <sz val="11"/>
      <name val="Calibri"/>
      <family val="2"/>
      <scheme val="minor"/>
    </font>
    <font>
      <sz val="8"/>
      <color rgb="FF000000"/>
      <name val="Arial"/>
      <family val="2"/>
    </font>
    <font>
      <b/>
      <sz val="16"/>
      <color theme="1"/>
      <name val="Calibri"/>
      <family val="2"/>
      <scheme val="minor"/>
    </font>
    <font>
      <b/>
      <sz val="10"/>
      <color rgb="FFFF0000"/>
      <name val="Arial"/>
      <family val="2"/>
    </font>
    <font>
      <b/>
      <sz val="9"/>
      <color theme="1"/>
      <name val="Century Gothic"/>
      <family val="2"/>
    </font>
    <font>
      <u/>
      <sz val="9"/>
      <color theme="10"/>
      <name val="Arial"/>
      <family val="2"/>
    </font>
    <font>
      <b/>
      <sz val="9"/>
      <color rgb="FF000000"/>
      <name val="Arial"/>
      <family val="2"/>
    </font>
    <font>
      <b/>
      <sz val="14"/>
      <color theme="1"/>
      <name val="Calibri"/>
      <family val="2"/>
      <scheme val="minor"/>
    </font>
    <font>
      <sz val="8"/>
      <name val="Arial"/>
      <family val="2"/>
    </font>
    <font>
      <b/>
      <sz val="10"/>
      <color rgb="FF000000"/>
      <name val="Arial"/>
      <family val="2"/>
    </font>
    <font>
      <sz val="10"/>
      <color theme="4"/>
      <name val="Arial"/>
      <family val="2"/>
    </font>
    <font>
      <sz val="7"/>
      <color theme="4"/>
      <name val="Century Gothic"/>
      <family val="2"/>
    </font>
    <font>
      <sz val="11"/>
      <color theme="0"/>
      <name val="Arial Narrow"/>
      <family val="2"/>
    </font>
    <font>
      <sz val="9"/>
      <color theme="0"/>
      <name val="Arial"/>
      <family val="2"/>
    </font>
    <font>
      <sz val="9"/>
      <color theme="0"/>
      <name val="Arial Narrow"/>
      <family val="2"/>
    </font>
    <font>
      <b/>
      <i/>
      <sz val="10"/>
      <color rgb="FFFF0000"/>
      <name val="Arial"/>
      <family val="2"/>
    </font>
    <font>
      <b/>
      <sz val="10"/>
      <color theme="0"/>
      <name val="Arial"/>
      <family val="2"/>
    </font>
    <font>
      <sz val="11"/>
      <color rgb="FFFF0000"/>
      <name val="Arial"/>
      <family val="2"/>
    </font>
    <font>
      <b/>
      <sz val="14"/>
      <color rgb="FFFF0000"/>
      <name val="Arial"/>
      <family val="2"/>
    </font>
    <font>
      <b/>
      <u/>
      <sz val="18"/>
      <color rgb="FF000000"/>
      <name val="Arial"/>
      <family val="2"/>
    </font>
    <font>
      <b/>
      <u/>
      <sz val="11"/>
      <name val="Arial"/>
      <family val="2"/>
    </font>
    <font>
      <b/>
      <i/>
      <u/>
      <sz val="10"/>
      <color rgb="FF0000FF"/>
      <name val="Arial"/>
      <family val="2"/>
    </font>
    <font>
      <u/>
      <sz val="10"/>
      <color rgb="FF0000FF"/>
      <name val="Arial"/>
      <family val="2"/>
    </font>
    <font>
      <b/>
      <u/>
      <sz val="16"/>
      <name val="Arial"/>
      <family val="2"/>
    </font>
    <font>
      <b/>
      <u/>
      <sz val="12"/>
      <name val="Arial"/>
      <family val="2"/>
    </font>
  </fonts>
  <fills count="7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9"/>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22"/>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42"/>
        <bgColor indexed="42"/>
      </patternFill>
    </fill>
    <fill>
      <patternFill patternType="solid">
        <fgColor indexed="9"/>
        <bgColor indexed="9"/>
      </patternFill>
    </fill>
    <fill>
      <patternFill patternType="solid">
        <fgColor indexed="55"/>
      </patternFill>
    </fill>
    <fill>
      <patternFill patternType="solid">
        <fgColor indexed="55"/>
        <b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56"/>
      </patternFill>
    </fill>
    <fill>
      <patternFill patternType="solid">
        <fgColor indexed="31"/>
        <bgColor indexed="31"/>
      </patternFill>
    </fill>
    <fill>
      <patternFill patternType="solid">
        <fgColor indexed="44"/>
        <bgColor indexed="44"/>
      </patternFill>
    </fill>
    <fill>
      <patternFill patternType="solid">
        <fgColor indexed="54"/>
        <bgColor indexed="54"/>
      </patternFill>
    </fill>
    <fill>
      <patternFill patternType="solid">
        <fgColor indexed="26"/>
        <bgColor indexed="26"/>
      </patternFill>
    </fill>
    <fill>
      <patternFill patternType="solid">
        <fgColor indexed="22"/>
        <bgColor indexed="22"/>
      </patternFill>
    </fill>
    <fill>
      <patternFill patternType="solid">
        <fgColor indexed="25"/>
        <bgColor indexed="25"/>
      </patternFill>
    </fill>
    <fill>
      <patternFill patternType="solid">
        <fgColor indexed="54"/>
      </patternFill>
    </fill>
    <fill>
      <patternFill patternType="solid">
        <fgColor indexed="27"/>
        <bgColor indexed="27"/>
      </patternFill>
    </fill>
    <fill>
      <patternFill patternType="solid">
        <fgColor indexed="49"/>
        <bgColor indexed="49"/>
      </patternFill>
    </fill>
    <fill>
      <patternFill patternType="solid">
        <fgColor indexed="47"/>
        <bgColor indexed="47"/>
      </patternFill>
    </fill>
    <fill>
      <patternFill patternType="solid">
        <fgColor indexed="52"/>
        <bgColor indexed="52"/>
      </patternFill>
    </fill>
    <fill>
      <patternFill patternType="solid">
        <fgColor indexed="45"/>
        <bgColor indexed="45"/>
      </patternFill>
    </fill>
    <fill>
      <patternFill patternType="solid">
        <fgColor indexed="43"/>
        <bgColor indexed="43"/>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
      <patternFill patternType="solid">
        <fgColor indexed="13"/>
        <bgColor indexed="64"/>
      </patternFill>
    </fill>
    <fill>
      <patternFill patternType="solid">
        <fgColor indexed="11"/>
        <bgColor indexed="64"/>
      </patternFill>
    </fill>
    <fill>
      <patternFill patternType="solid">
        <fgColor indexed="11"/>
        <bgColor indexed="8"/>
      </patternFill>
    </fill>
    <fill>
      <patternFill patternType="solid">
        <fgColor indexed="44"/>
        <bgColor indexed="64"/>
      </patternFill>
    </fill>
    <fill>
      <patternFill patternType="solid">
        <fgColor indexed="45"/>
        <bgColor indexed="64"/>
      </patternFill>
    </fill>
    <fill>
      <patternFill patternType="gray125">
        <fgColor indexed="8"/>
      </patternFill>
    </fill>
    <fill>
      <patternFill patternType="solid">
        <fgColor rgb="FFFF0000"/>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bgColor indexed="64"/>
      </patternFill>
    </fill>
    <fill>
      <patternFill patternType="solid">
        <fgColor rgb="FF00FF00"/>
        <bgColor indexed="64"/>
      </patternFill>
    </fill>
    <fill>
      <patternFill patternType="solid">
        <fgColor rgb="FFFFFF00"/>
        <bgColor indexed="64"/>
      </patternFill>
    </fill>
    <fill>
      <patternFill patternType="solid">
        <fgColor rgb="FF05FB11"/>
        <bgColor indexed="64"/>
      </patternFill>
    </fill>
    <fill>
      <patternFill patternType="solid">
        <fgColor rgb="FFCC9CCC"/>
        <bgColor indexed="64"/>
      </patternFill>
    </fill>
    <fill>
      <patternFill patternType="solid">
        <fgColor rgb="FF99CCFF"/>
        <bgColor indexed="64"/>
      </patternFill>
    </fill>
    <fill>
      <patternFill patternType="solid">
        <fgColor rgb="FF66FF66"/>
        <bgColor indexed="64"/>
      </patternFill>
    </fill>
    <fill>
      <patternFill patternType="solid">
        <fgColor rgb="FF66FF33"/>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theme="2"/>
        <bgColor indexed="64"/>
      </patternFill>
    </fill>
    <fill>
      <patternFill patternType="solid">
        <fgColor rgb="FFA6CAF0"/>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0" tint="-4.9989318521683403E-2"/>
        <bgColor indexed="64"/>
      </patternFill>
    </fill>
    <fill>
      <patternFill patternType="solid">
        <fgColor theme="4" tint="0.59999389629810485"/>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style="thin">
        <color indexed="64"/>
      </left>
      <right style="thin">
        <color indexed="64"/>
      </right>
      <top/>
      <bottom/>
      <diagonal/>
    </border>
    <border>
      <left/>
      <right/>
      <top/>
      <bottom style="medium">
        <color indexed="30"/>
      </bottom>
      <diagonal/>
    </border>
    <border>
      <left style="thin">
        <color indexed="64"/>
      </left>
      <right style="medium">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4"/>
      </bottom>
      <diagonal/>
    </border>
    <border>
      <left/>
      <right/>
      <top/>
      <bottom style="thick">
        <color indexed="27"/>
      </bottom>
      <diagonal/>
    </border>
    <border>
      <left/>
      <right/>
      <top/>
      <bottom style="thick">
        <color indexed="22"/>
      </bottom>
      <diagonal/>
    </border>
    <border>
      <left/>
      <right/>
      <top/>
      <bottom style="medium">
        <color indexed="27"/>
      </bottom>
      <diagonal/>
    </border>
    <border>
      <left/>
      <right/>
      <top/>
      <bottom style="medium">
        <color indexed="44"/>
      </bottom>
      <diagonal/>
    </border>
    <border>
      <left/>
      <right/>
      <top style="thin">
        <color indexed="56"/>
      </top>
      <bottom style="double">
        <color indexed="56"/>
      </bottom>
      <diagonal/>
    </border>
    <border>
      <left/>
      <right/>
      <top style="thin">
        <color indexed="54"/>
      </top>
      <bottom style="double">
        <color indexed="5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bottom/>
      <diagonal/>
    </border>
    <border>
      <left style="thin">
        <color indexed="64"/>
      </left>
      <right/>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right style="medium">
        <color indexed="64"/>
      </right>
      <top/>
      <bottom style="thin">
        <color indexed="64"/>
      </bottom>
      <diagonal/>
    </border>
    <border>
      <left/>
      <right/>
      <top style="medium">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hair">
        <color indexed="64"/>
      </right>
      <top style="thin">
        <color indexed="64"/>
      </top>
      <bottom/>
      <diagonal/>
    </border>
    <border>
      <left style="hair">
        <color indexed="64"/>
      </left>
      <right/>
      <top style="thin">
        <color indexed="64"/>
      </top>
      <bottom/>
      <diagonal/>
    </border>
    <border>
      <left/>
      <right style="thin">
        <color indexed="64"/>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double">
        <color indexed="64"/>
      </left>
      <right style="thin">
        <color indexed="64"/>
      </right>
      <top style="thin">
        <color indexed="64"/>
      </top>
      <bottom style="thin">
        <color indexed="64"/>
      </bottom>
      <diagonal/>
    </border>
    <border>
      <left/>
      <right/>
      <top/>
      <bottom style="double">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double">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diagonal/>
    </border>
    <border>
      <left style="medium">
        <color indexed="64"/>
      </left>
      <right/>
      <top style="thin">
        <color auto="1"/>
      </top>
      <bottom/>
      <diagonal/>
    </border>
    <border>
      <left/>
      <right style="medium">
        <color indexed="64"/>
      </right>
      <top style="thin">
        <color auto="1"/>
      </top>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right/>
      <top style="thin">
        <color indexed="64"/>
      </top>
      <bottom style="thin">
        <color indexed="64"/>
      </bottom>
      <diagonal/>
    </border>
    <border>
      <left/>
      <right style="thin">
        <color auto="1"/>
      </right>
      <top style="thin">
        <color auto="1"/>
      </top>
      <bottom/>
      <diagonal/>
    </border>
    <border>
      <left style="double">
        <color auto="1"/>
      </left>
      <right style="double">
        <color auto="1"/>
      </right>
      <top style="double">
        <color auto="1"/>
      </top>
      <bottom/>
      <diagonal/>
    </border>
    <border>
      <left style="double">
        <color auto="1"/>
      </left>
      <right style="double">
        <color auto="1"/>
      </right>
      <top/>
      <bottom/>
      <diagonal/>
    </border>
    <border>
      <left style="double">
        <color auto="1"/>
      </left>
      <right style="double">
        <color auto="1"/>
      </right>
      <top/>
      <bottom style="double">
        <color auto="1"/>
      </bottom>
      <diagonal/>
    </border>
  </borders>
  <cellStyleXfs count="477">
    <xf numFmtId="0" fontId="0" fillId="0" borderId="0"/>
    <xf numFmtId="0" fontId="48" fillId="2" borderId="0" applyNumberFormat="0" applyBorder="0" applyAlignment="0" applyProtection="0"/>
    <xf numFmtId="0" fontId="48" fillId="3" borderId="0" applyNumberFormat="0" applyBorder="0" applyAlignment="0" applyProtection="0"/>
    <xf numFmtId="0" fontId="48" fillId="4" borderId="0" applyNumberFormat="0" applyBorder="0" applyAlignment="0" applyProtection="0"/>
    <xf numFmtId="0" fontId="48" fillId="5" borderId="0" applyNumberFormat="0" applyBorder="0" applyAlignment="0" applyProtection="0"/>
    <xf numFmtId="0" fontId="48" fillId="6" borderId="0" applyNumberFormat="0" applyBorder="0" applyAlignment="0" applyProtection="0"/>
    <xf numFmtId="0" fontId="48" fillId="7" borderId="0" applyNumberFormat="0" applyBorder="0" applyAlignment="0" applyProtection="0"/>
    <xf numFmtId="0" fontId="48" fillId="2" borderId="0" applyNumberFormat="0" applyBorder="0" applyAlignment="0" applyProtection="0"/>
    <xf numFmtId="0" fontId="48" fillId="9" borderId="0" applyNumberFormat="0" applyBorder="0" applyAlignment="0" applyProtection="0"/>
    <xf numFmtId="0" fontId="48" fillId="8" borderId="0" applyNumberFormat="0" applyBorder="0" applyAlignment="0" applyProtection="0"/>
    <xf numFmtId="0" fontId="48" fillId="3" borderId="0" applyNumberFormat="0" applyBorder="0" applyAlignment="0" applyProtection="0"/>
    <xf numFmtId="0" fontId="48" fillId="7" borderId="0" applyNumberFormat="0" applyBorder="0" applyAlignment="0" applyProtection="0"/>
    <xf numFmtId="0" fontId="48" fillId="10" borderId="0" applyNumberFormat="0" applyBorder="0" applyAlignment="0" applyProtection="0"/>
    <xf numFmtId="0" fontId="48" fillId="4" borderId="0" applyNumberFormat="0" applyBorder="0" applyAlignment="0" applyProtection="0"/>
    <xf numFmtId="0" fontId="48" fillId="11" borderId="0" applyNumberFormat="0" applyBorder="0" applyAlignment="0" applyProtection="0"/>
    <xf numFmtId="0" fontId="48" fillId="5" borderId="0" applyNumberFormat="0" applyBorder="0" applyAlignment="0" applyProtection="0"/>
    <xf numFmtId="0" fontId="48" fillId="9" borderId="0" applyNumberFormat="0" applyBorder="0" applyAlignment="0" applyProtection="0"/>
    <xf numFmtId="0" fontId="48" fillId="7" borderId="0" applyNumberFormat="0" applyBorder="0" applyAlignment="0" applyProtection="0"/>
    <xf numFmtId="0" fontId="48" fillId="6" borderId="0" applyNumberFormat="0" applyBorder="0" applyAlignment="0" applyProtection="0"/>
    <xf numFmtId="0" fontId="48" fillId="7" borderId="0" applyNumberFormat="0" applyBorder="0" applyAlignment="0" applyProtection="0"/>
    <xf numFmtId="0" fontId="48" fillId="11" borderId="0" applyNumberFormat="0" applyBorder="0" applyAlignment="0" applyProtection="0"/>
    <xf numFmtId="2" fontId="1" fillId="0" borderId="0"/>
    <xf numFmtId="2" fontId="1" fillId="0" borderId="0"/>
    <xf numFmtId="0" fontId="48" fillId="8" borderId="0" applyNumberFormat="0" applyBorder="0" applyAlignment="0" applyProtection="0"/>
    <xf numFmtId="0" fontId="48" fillId="10" borderId="0" applyNumberFormat="0" applyBorder="0" applyAlignment="0" applyProtection="0"/>
    <xf numFmtId="0" fontId="48" fillId="12" borderId="0" applyNumberFormat="0" applyBorder="0" applyAlignment="0" applyProtection="0"/>
    <xf numFmtId="0" fontId="48" fillId="5" borderId="0" applyNumberFormat="0" applyBorder="0" applyAlignment="0" applyProtection="0"/>
    <xf numFmtId="0" fontId="48" fillId="8" borderId="0" applyNumberFormat="0" applyBorder="0" applyAlignment="0" applyProtection="0"/>
    <xf numFmtId="0" fontId="48" fillId="13" borderId="0" applyNumberFormat="0" applyBorder="0" applyAlignment="0" applyProtection="0"/>
    <xf numFmtId="0" fontId="48" fillId="8" borderId="0" applyNumberFormat="0" applyBorder="0" applyAlignment="0" applyProtection="0"/>
    <xf numFmtId="0" fontId="48" fillId="14" borderId="0" applyNumberFormat="0" applyBorder="0" applyAlignment="0" applyProtection="0"/>
    <xf numFmtId="0" fontId="48" fillId="6" borderId="0" applyNumberFormat="0" applyBorder="0" applyAlignment="0" applyProtection="0"/>
    <xf numFmtId="0" fontId="48" fillId="10" borderId="0" applyNumberFormat="0" applyBorder="0" applyAlignment="0" applyProtection="0"/>
    <xf numFmtId="0" fontId="48" fillId="12" borderId="0" applyNumberFormat="0" applyBorder="0" applyAlignment="0" applyProtection="0"/>
    <xf numFmtId="0" fontId="48" fillId="15" borderId="0" applyNumberFormat="0" applyBorder="0" applyAlignment="0" applyProtection="0"/>
    <xf numFmtId="0" fontId="48" fillId="5" borderId="0" applyNumberFormat="0" applyBorder="0" applyAlignment="0" applyProtection="0"/>
    <xf numFmtId="0" fontId="48" fillId="14" borderId="0" applyNumberFormat="0" applyBorder="0" applyAlignment="0" applyProtection="0"/>
    <xf numFmtId="0" fontId="48" fillId="3" borderId="0" applyNumberFormat="0" applyBorder="0" applyAlignment="0" applyProtection="0"/>
    <xf numFmtId="0" fontId="48" fillId="8" borderId="0" applyNumberFormat="0" applyBorder="0" applyAlignment="0" applyProtection="0"/>
    <xf numFmtId="0" fontId="48" fillId="6" borderId="0" applyNumberFormat="0" applyBorder="0" applyAlignment="0" applyProtection="0"/>
    <xf numFmtId="0" fontId="48" fillId="13" borderId="0" applyNumberFormat="0" applyBorder="0" applyAlignment="0" applyProtection="0"/>
    <xf numFmtId="0" fontId="48" fillId="7" borderId="0" applyNumberFormat="0" applyBorder="0" applyAlignment="0" applyProtection="0"/>
    <xf numFmtId="0" fontId="48" fillId="11" borderId="0" applyNumberFormat="0" applyBorder="0" applyAlignment="0" applyProtection="0"/>
    <xf numFmtId="0" fontId="49" fillId="16" borderId="0" applyNumberFormat="0" applyBorder="0" applyAlignment="0" applyProtection="0"/>
    <xf numFmtId="0" fontId="49" fillId="10" borderId="0" applyNumberFormat="0" applyBorder="0" applyAlignment="0" applyProtection="0"/>
    <xf numFmtId="0" fontId="49" fillId="12" borderId="0" applyNumberFormat="0" applyBorder="0" applyAlignment="0" applyProtection="0"/>
    <xf numFmtId="0" fontId="49" fillId="17" borderId="0" applyNumberFormat="0" applyBorder="0" applyAlignment="0" applyProtection="0"/>
    <xf numFmtId="0" fontId="49" fillId="18" borderId="0" applyNumberFormat="0" applyBorder="0" applyAlignment="0" applyProtection="0"/>
    <xf numFmtId="0" fontId="49" fillId="19" borderId="0" applyNumberFormat="0" applyBorder="0" applyAlignment="0" applyProtection="0"/>
    <xf numFmtId="0" fontId="49" fillId="18" borderId="0" applyNumberFormat="0" applyBorder="0" applyAlignment="0" applyProtection="0"/>
    <xf numFmtId="0" fontId="49" fillId="6" borderId="0" applyNumberFormat="0" applyBorder="0" applyAlignment="0" applyProtection="0"/>
    <xf numFmtId="0" fontId="49" fillId="20" borderId="0" applyNumberFormat="0" applyBorder="0" applyAlignment="0" applyProtection="0"/>
    <xf numFmtId="0" fontId="49" fillId="15" borderId="0" applyNumberFormat="0" applyBorder="0" applyAlignment="0" applyProtection="0"/>
    <xf numFmtId="0" fontId="49" fillId="13" borderId="0" applyNumberFormat="0" applyBorder="0" applyAlignment="0" applyProtection="0"/>
    <xf numFmtId="0" fontId="49" fillId="14" borderId="0" applyNumberFormat="0" applyBorder="0" applyAlignment="0" applyProtection="0"/>
    <xf numFmtId="0" fontId="49" fillId="3" borderId="0" applyNumberFormat="0" applyBorder="0" applyAlignment="0" applyProtection="0"/>
    <xf numFmtId="0" fontId="49" fillId="6" borderId="0" applyNumberFormat="0" applyBorder="0" applyAlignment="0" applyProtection="0"/>
    <xf numFmtId="0" fontId="49" fillId="7" borderId="0" applyNumberFormat="0" applyBorder="0" applyAlignment="0" applyProtection="0"/>
    <xf numFmtId="0" fontId="49" fillId="10" borderId="0" applyNumberFormat="0" applyBorder="0" applyAlignment="0" applyProtection="0"/>
    <xf numFmtId="0" fontId="49" fillId="21" borderId="0" applyNumberFormat="0" applyBorder="0" applyAlignment="0" applyProtection="0"/>
    <xf numFmtId="0" fontId="49" fillId="22" borderId="0" applyNumberFormat="0" applyBorder="0" applyAlignment="0" applyProtection="0"/>
    <xf numFmtId="0" fontId="49" fillId="23" borderId="0" applyNumberFormat="0" applyBorder="0" applyAlignment="0" applyProtection="0"/>
    <xf numFmtId="0" fontId="49" fillId="17" borderId="0" applyNumberFormat="0" applyBorder="0" applyAlignment="0" applyProtection="0"/>
    <xf numFmtId="0" fontId="49" fillId="18" borderId="0" applyNumberFormat="0" applyBorder="0" applyAlignment="0" applyProtection="0"/>
    <xf numFmtId="0" fontId="49" fillId="20" borderId="0" applyNumberFormat="0" applyBorder="0" applyAlignment="0" applyProtection="0"/>
    <xf numFmtId="0" fontId="57" fillId="3" borderId="0" applyNumberFormat="0" applyBorder="0" applyAlignment="0" applyProtection="0"/>
    <xf numFmtId="0" fontId="50" fillId="24" borderId="0" applyNumberFormat="0" applyBorder="0" applyAlignment="0" applyProtection="0"/>
    <xf numFmtId="0" fontId="50" fillId="24" borderId="0" applyNumberFormat="0" applyBorder="0" applyAlignment="0" applyProtection="0"/>
    <xf numFmtId="0" fontId="50" fillId="6" borderId="0" applyNumberFormat="0" applyBorder="0" applyAlignment="0" applyProtection="0"/>
    <xf numFmtId="0" fontId="76" fillId="14" borderId="1" applyNumberFormat="0" applyAlignment="0" applyProtection="0"/>
    <xf numFmtId="0" fontId="67" fillId="25" borderId="1" applyNumberFormat="0" applyAlignment="0" applyProtection="0"/>
    <xf numFmtId="0" fontId="67" fillId="25" borderId="1" applyNumberFormat="0" applyAlignment="0" applyProtection="0"/>
    <xf numFmtId="0" fontId="51" fillId="9" borderId="1" applyNumberFormat="0" applyAlignment="0" applyProtection="0"/>
    <xf numFmtId="0" fontId="52" fillId="27" borderId="2" applyNumberFormat="0" applyAlignment="0" applyProtection="0"/>
    <xf numFmtId="0" fontId="52" fillId="27" borderId="2" applyNumberFormat="0" applyAlignment="0" applyProtection="0"/>
    <xf numFmtId="0" fontId="52" fillId="26" borderId="2" applyNumberFormat="0" applyAlignment="0" applyProtection="0"/>
    <xf numFmtId="0" fontId="68" fillId="0" borderId="4" applyNumberFormat="0" applyFill="0" applyAlignment="0" applyProtection="0"/>
    <xf numFmtId="0" fontId="68" fillId="0" borderId="4" applyNumberFormat="0" applyFill="0" applyAlignment="0" applyProtection="0"/>
    <xf numFmtId="0" fontId="53" fillId="0" borderId="3" applyNumberFormat="0" applyFill="0" applyAlignment="0" applyProtection="0"/>
    <xf numFmtId="0" fontId="52" fillId="26" borderId="2" applyNumberFormat="0" applyAlignment="0" applyProtection="0"/>
    <xf numFmtId="190" fontId="2" fillId="0" borderId="5">
      <alignment horizontal="right"/>
    </xf>
    <xf numFmtId="2" fontId="2" fillId="0" borderId="0"/>
    <xf numFmtId="171" fontId="2" fillId="0" borderId="0"/>
    <xf numFmtId="191" fontId="28" fillId="0" borderId="0"/>
    <xf numFmtId="190" fontId="2" fillId="0" borderId="5">
      <alignment horizontal="right"/>
    </xf>
    <xf numFmtId="192" fontId="1" fillId="0" borderId="0">
      <protection locked="0"/>
    </xf>
    <xf numFmtId="177" fontId="1" fillId="0" borderId="0" applyFont="0" applyFill="0" applyBorder="0" applyAlignment="0" applyProtection="0"/>
    <xf numFmtId="177" fontId="1" fillId="0" borderId="0" applyFont="0" applyFill="0" applyBorder="0" applyAlignment="0" applyProtection="0"/>
    <xf numFmtId="3" fontId="80" fillId="0" borderId="0" applyFont="0" applyFill="0" applyBorder="0" applyAlignment="0" applyProtection="0"/>
    <xf numFmtId="0" fontId="81" fillId="0" borderId="0"/>
    <xf numFmtId="0" fontId="81" fillId="0" borderId="0"/>
    <xf numFmtId="0" fontId="81" fillId="0" borderId="0"/>
    <xf numFmtId="193" fontId="1" fillId="0" borderId="0">
      <protection locked="0"/>
    </xf>
    <xf numFmtId="194" fontId="1" fillId="0" borderId="0" applyFont="0" applyFill="0" applyBorder="0" applyAlignment="0" applyProtection="0"/>
    <xf numFmtId="195" fontId="1" fillId="0" borderId="0" applyFont="0" applyFill="0" applyBorder="0" applyAlignment="0" applyProtection="0"/>
    <xf numFmtId="196" fontId="80" fillId="0" borderId="0" applyFont="0" applyFill="0" applyBorder="0" applyAlignment="0" applyProtection="0"/>
    <xf numFmtId="197" fontId="1" fillId="0" borderId="0">
      <protection locked="0"/>
    </xf>
    <xf numFmtId="0" fontId="54" fillId="0" borderId="0" applyNumberFormat="0" applyFill="0" applyBorder="0" applyAlignment="0" applyProtection="0"/>
    <xf numFmtId="0" fontId="54" fillId="0" borderId="0" applyNumberFormat="0" applyFill="0" applyBorder="0" applyAlignment="0" applyProtection="0"/>
    <xf numFmtId="0" fontId="64" fillId="28" borderId="0" applyNumberFormat="0" applyBorder="0" applyAlignment="0" applyProtection="0"/>
    <xf numFmtId="0" fontId="64" fillId="29" borderId="0" applyNumberFormat="0" applyBorder="0" applyAlignment="0" applyProtection="0"/>
    <xf numFmtId="0" fontId="64" fillId="30" borderId="0" applyNumberFormat="0" applyBorder="0" applyAlignment="0" applyProtection="0"/>
    <xf numFmtId="0" fontId="48" fillId="32" borderId="0" applyNumberFormat="0" applyBorder="0" applyAlignment="0" applyProtection="0"/>
    <xf numFmtId="0" fontId="48" fillId="32" borderId="0" applyNumberFormat="0" applyBorder="0" applyAlignment="0" applyProtection="0"/>
    <xf numFmtId="0" fontId="48" fillId="32" borderId="0" applyNumberFormat="0" applyBorder="0" applyAlignment="0" applyProtection="0"/>
    <xf numFmtId="0" fontId="48" fillId="32" borderId="0" applyNumberFormat="0" applyBorder="0" applyAlignment="0" applyProtection="0"/>
    <xf numFmtId="0" fontId="49" fillId="33" borderId="0" applyNumberFormat="0" applyBorder="0" applyAlignment="0" applyProtection="0"/>
    <xf numFmtId="0" fontId="49" fillId="34" borderId="0" applyNumberFormat="0" applyBorder="0" applyAlignment="0" applyProtection="0"/>
    <xf numFmtId="0" fontId="49" fillId="34" borderId="0" applyNumberFormat="0" applyBorder="0" applyAlignment="0" applyProtection="0"/>
    <xf numFmtId="0" fontId="49" fillId="18" borderId="0" applyNumberFormat="0" applyBorder="0" applyAlignment="0" applyProtection="0"/>
    <xf numFmtId="0" fontId="49" fillId="31" borderId="0" applyNumberFormat="0" applyBorder="0" applyAlignment="0" applyProtection="0"/>
    <xf numFmtId="0" fontId="48" fillId="35" borderId="0" applyNumberFormat="0" applyBorder="0" applyAlignment="0" applyProtection="0"/>
    <xf numFmtId="0" fontId="48" fillId="35" borderId="0" applyNumberFormat="0" applyBorder="0" applyAlignment="0" applyProtection="0"/>
    <xf numFmtId="0" fontId="48" fillId="36" borderId="0" applyNumberFormat="0" applyBorder="0" applyAlignment="0" applyProtection="0"/>
    <xf numFmtId="0" fontId="48" fillId="36" borderId="0" applyNumberFormat="0" applyBorder="0" applyAlignment="0" applyProtection="0"/>
    <xf numFmtId="0" fontId="49" fillId="27" borderId="0" applyNumberFormat="0" applyBorder="0" applyAlignment="0" applyProtection="0"/>
    <xf numFmtId="0" fontId="49" fillId="37" borderId="0" applyNumberFormat="0" applyBorder="0" applyAlignment="0" applyProtection="0"/>
    <xf numFmtId="0" fontId="49" fillId="37" borderId="0" applyNumberFormat="0" applyBorder="0" applyAlignment="0" applyProtection="0"/>
    <xf numFmtId="0" fontId="49" fillId="20" borderId="0" applyNumberFormat="0" applyBorder="0" applyAlignment="0" applyProtection="0"/>
    <xf numFmtId="0" fontId="48" fillId="35" borderId="0" applyNumberFormat="0" applyBorder="0" applyAlignment="0" applyProtection="0"/>
    <xf numFmtId="0" fontId="48" fillId="35" borderId="0" applyNumberFormat="0" applyBorder="0" applyAlignment="0" applyProtection="0"/>
    <xf numFmtId="0" fontId="48" fillId="24" borderId="0" applyNumberFormat="0" applyBorder="0" applyAlignment="0" applyProtection="0"/>
    <xf numFmtId="0" fontId="48" fillId="24" borderId="0" applyNumberFormat="0" applyBorder="0" applyAlignment="0" applyProtection="0"/>
    <xf numFmtId="0" fontId="49" fillId="36" borderId="0" applyNumberFormat="0" applyBorder="0" applyAlignment="0" applyProtection="0"/>
    <xf numFmtId="0" fontId="49" fillId="27" borderId="0" applyNumberFormat="0" applyBorder="0" applyAlignment="0" applyProtection="0"/>
    <xf numFmtId="0" fontId="49" fillId="27" borderId="0" applyNumberFormat="0" applyBorder="0" applyAlignment="0" applyProtection="0"/>
    <xf numFmtId="0" fontId="49" fillId="13" borderId="0" applyNumberFormat="0" applyBorder="0" applyAlignment="0" applyProtection="0"/>
    <xf numFmtId="0" fontId="48" fillId="32" borderId="0" applyNumberFormat="0" applyBorder="0" applyAlignment="0" applyProtection="0"/>
    <xf numFmtId="0" fontId="48" fillId="32" borderId="0" applyNumberFormat="0" applyBorder="0" applyAlignment="0" applyProtection="0"/>
    <xf numFmtId="0" fontId="48" fillId="36" borderId="0" applyNumberFormat="0" applyBorder="0" applyAlignment="0" applyProtection="0"/>
    <xf numFmtId="0" fontId="48" fillId="36" borderId="0" applyNumberFormat="0" applyBorder="0" applyAlignment="0" applyProtection="0"/>
    <xf numFmtId="0" fontId="49" fillId="36" borderId="0" applyNumberFormat="0" applyBorder="0" applyAlignment="0" applyProtection="0"/>
    <xf numFmtId="0" fontId="49" fillId="34" borderId="0" applyNumberFormat="0" applyBorder="0" applyAlignment="0" applyProtection="0"/>
    <xf numFmtId="0" fontId="49" fillId="34" borderId="0" applyNumberFormat="0" applyBorder="0" applyAlignment="0" applyProtection="0"/>
    <xf numFmtId="0" fontId="49" fillId="38" borderId="0" applyNumberFormat="0" applyBorder="0" applyAlignment="0" applyProtection="0"/>
    <xf numFmtId="0" fontId="49" fillId="38" borderId="0" applyNumberFormat="0" applyBorder="0" applyAlignment="0" applyProtection="0"/>
    <xf numFmtId="0" fontId="48" fillId="39" borderId="0" applyNumberFormat="0" applyBorder="0" applyAlignment="0" applyProtection="0"/>
    <xf numFmtId="0" fontId="48" fillId="39" borderId="0" applyNumberFormat="0" applyBorder="0" applyAlignment="0" applyProtection="0"/>
    <xf numFmtId="0" fontId="48" fillId="32" borderId="0" applyNumberFormat="0" applyBorder="0" applyAlignment="0" applyProtection="0"/>
    <xf numFmtId="0" fontId="48" fillId="32" borderId="0" applyNumberFormat="0" applyBorder="0" applyAlignment="0" applyProtection="0"/>
    <xf numFmtId="0" fontId="49" fillId="33" borderId="0" applyNumberFormat="0" applyBorder="0" applyAlignment="0" applyProtection="0"/>
    <xf numFmtId="0" fontId="49" fillId="40" borderId="0" applyNumberFormat="0" applyBorder="0" applyAlignment="0" applyProtection="0"/>
    <xf numFmtId="0" fontId="49" fillId="40" borderId="0" applyNumberFormat="0" applyBorder="0" applyAlignment="0" applyProtection="0"/>
    <xf numFmtId="0" fontId="49" fillId="18" borderId="0" applyNumberFormat="0" applyBorder="0" applyAlignment="0" applyProtection="0"/>
    <xf numFmtId="0" fontId="48" fillId="35" borderId="0" applyNumberFormat="0" applyBorder="0" applyAlignment="0" applyProtection="0"/>
    <xf numFmtId="0" fontId="48" fillId="35" borderId="0" applyNumberFormat="0" applyBorder="0" applyAlignment="0" applyProtection="0"/>
    <xf numFmtId="0" fontId="48" fillId="41" borderId="0" applyNumberFormat="0" applyBorder="0" applyAlignment="0" applyProtection="0"/>
    <xf numFmtId="0" fontId="48" fillId="41" borderId="0" applyNumberFormat="0" applyBorder="0" applyAlignment="0" applyProtection="0"/>
    <xf numFmtId="0" fontId="49" fillId="41" borderId="0" applyNumberFormat="0" applyBorder="0" applyAlignment="0" applyProtection="0"/>
    <xf numFmtId="0" fontId="49" fillId="42" borderId="0" applyNumberFormat="0" applyBorder="0" applyAlignment="0" applyProtection="0"/>
    <xf numFmtId="0" fontId="49" fillId="42" borderId="0" applyNumberFormat="0" applyBorder="0" applyAlignment="0" applyProtection="0"/>
    <xf numFmtId="0" fontId="49" fillId="22" borderId="0" applyNumberFormat="0" applyBorder="0" applyAlignment="0" applyProtection="0"/>
    <xf numFmtId="1" fontId="1" fillId="0" borderId="0"/>
    <xf numFmtId="1" fontId="1" fillId="0" borderId="0"/>
    <xf numFmtId="0" fontId="55" fillId="41" borderId="1" applyNumberFormat="0" applyAlignment="0" applyProtection="0"/>
    <xf numFmtId="0" fontId="55" fillId="41" borderId="1" applyNumberFormat="0" applyAlignment="0" applyProtection="0"/>
    <xf numFmtId="0" fontId="55" fillId="15" borderId="1" applyNumberFormat="0" applyAlignment="0" applyProtection="0"/>
    <xf numFmtId="0" fontId="6" fillId="0" borderId="0">
      <alignment vertical="top"/>
    </xf>
    <xf numFmtId="181" fontId="1" fillId="0" borderId="0" applyFont="0" applyFill="0" applyBorder="0" applyAlignment="0" applyProtection="0"/>
    <xf numFmtId="182" fontId="1" fillId="0" borderId="0" applyFont="0" applyFill="0" applyBorder="0" applyAlignment="0" applyProtection="0"/>
    <xf numFmtId="182" fontId="1" fillId="0" borderId="0" applyFont="0" applyFill="0" applyBorder="0" applyAlignment="0" applyProtection="0"/>
    <xf numFmtId="182" fontId="1" fillId="0" borderId="0" applyFont="0" applyFill="0" applyBorder="0" applyAlignment="0" applyProtection="0"/>
    <xf numFmtId="182"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0" fontId="60" fillId="0" borderId="0" applyNumberFormat="0" applyFill="0" applyBorder="0" applyAlignment="0" applyProtection="0"/>
    <xf numFmtId="4" fontId="74" fillId="0" borderId="0">
      <protection locked="0"/>
    </xf>
    <xf numFmtId="198" fontId="74" fillId="0" borderId="0">
      <protection locked="0"/>
    </xf>
    <xf numFmtId="4" fontId="74" fillId="0" borderId="0">
      <protection locked="0"/>
    </xf>
    <xf numFmtId="198" fontId="74" fillId="0" borderId="0">
      <protection locked="0"/>
    </xf>
    <xf numFmtId="4" fontId="75" fillId="0" borderId="0">
      <protection locked="0"/>
    </xf>
    <xf numFmtId="198" fontId="75" fillId="0" borderId="0">
      <protection locked="0"/>
    </xf>
    <xf numFmtId="4" fontId="74" fillId="0" borderId="0">
      <protection locked="0"/>
    </xf>
    <xf numFmtId="198" fontId="74" fillId="0" borderId="0">
      <protection locked="0"/>
    </xf>
    <xf numFmtId="4" fontId="74" fillId="0" borderId="0">
      <protection locked="0"/>
    </xf>
    <xf numFmtId="198" fontId="74" fillId="0" borderId="0">
      <protection locked="0"/>
    </xf>
    <xf numFmtId="4" fontId="74" fillId="0" borderId="0">
      <protection locked="0"/>
    </xf>
    <xf numFmtId="198" fontId="74" fillId="0" borderId="0">
      <protection locked="0"/>
    </xf>
    <xf numFmtId="4" fontId="75" fillId="0" borderId="0">
      <protection locked="0"/>
    </xf>
    <xf numFmtId="198" fontId="75" fillId="0" borderId="0">
      <protection locked="0"/>
    </xf>
    <xf numFmtId="199" fontId="1" fillId="0" borderId="0">
      <protection locked="0"/>
    </xf>
    <xf numFmtId="0" fontId="50" fillId="4" borderId="0" applyNumberFormat="0" applyBorder="0" applyAlignment="0" applyProtection="0"/>
    <xf numFmtId="183" fontId="1" fillId="0" borderId="0"/>
    <xf numFmtId="183" fontId="1" fillId="0" borderId="0"/>
    <xf numFmtId="0" fontId="82" fillId="0" borderId="0" applyNumberFormat="0" applyFill="0" applyBorder="0" applyAlignment="0" applyProtection="0"/>
    <xf numFmtId="0" fontId="83" fillId="0" borderId="0" applyNumberFormat="0" applyFill="0" applyBorder="0" applyAlignment="0" applyProtection="0"/>
    <xf numFmtId="0" fontId="78" fillId="0" borderId="6" applyNumberFormat="0" applyFill="0" applyAlignment="0" applyProtection="0"/>
    <xf numFmtId="0" fontId="78" fillId="0" borderId="0" applyNumberFormat="0" applyFill="0" applyBorder="0" applyAlignment="0" applyProtection="0"/>
    <xf numFmtId="200" fontId="1" fillId="0" borderId="0">
      <protection locked="0"/>
    </xf>
    <xf numFmtId="200" fontId="1" fillId="0" borderId="0">
      <protection locked="0"/>
    </xf>
    <xf numFmtId="0" fontId="107" fillId="0" borderId="0" applyNumberFormat="0" applyFill="0" applyBorder="0" applyAlignment="0" applyProtection="0">
      <alignment vertical="top"/>
      <protection locked="0"/>
    </xf>
    <xf numFmtId="0" fontId="56" fillId="0" borderId="0" applyNumberFormat="0" applyFill="0" applyBorder="0" applyAlignment="0" applyProtection="0">
      <alignment vertical="top"/>
      <protection locked="0"/>
    </xf>
    <xf numFmtId="0" fontId="56" fillId="0" borderId="0" applyNumberFormat="0" applyFill="0" applyBorder="0" applyAlignment="0" applyProtection="0">
      <alignment vertical="top"/>
      <protection locked="0"/>
    </xf>
    <xf numFmtId="0" fontId="56" fillId="0" borderId="0" applyNumberFormat="0" applyFill="0" applyBorder="0" applyAlignment="0" applyProtection="0">
      <alignment vertical="top"/>
      <protection locked="0"/>
    </xf>
    <xf numFmtId="0" fontId="69" fillId="0" borderId="0" applyNumberFormat="0" applyFill="0" applyBorder="0" applyAlignment="0" applyProtection="0">
      <alignment vertical="top"/>
      <protection locked="0"/>
    </xf>
    <xf numFmtId="0" fontId="56" fillId="0" borderId="0" applyNumberFormat="0" applyFill="0" applyBorder="0" applyAlignment="0" applyProtection="0">
      <alignment vertical="top"/>
      <protection locked="0"/>
    </xf>
    <xf numFmtId="0" fontId="70" fillId="43" borderId="0" applyNumberFormat="0" applyBorder="0" applyAlignment="0" applyProtection="0"/>
    <xf numFmtId="0" fontId="70" fillId="43" borderId="0" applyNumberFormat="0" applyBorder="0" applyAlignment="0" applyProtection="0"/>
    <xf numFmtId="0" fontId="57" fillId="5" borderId="0" applyNumberFormat="0" applyBorder="0" applyAlignment="0" applyProtection="0"/>
    <xf numFmtId="0" fontId="55" fillId="7" borderId="1" applyNumberFormat="0" applyAlignment="0" applyProtection="0"/>
    <xf numFmtId="0" fontId="77" fillId="0" borderId="4" applyNumberFormat="0" applyFill="0" applyAlignment="0" applyProtection="0"/>
    <xf numFmtId="201" fontId="2" fillId="0" borderId="0">
      <alignment horizontal="right"/>
    </xf>
    <xf numFmtId="202" fontId="2" fillId="0" borderId="0" applyFont="0" applyFill="0" applyBorder="0" applyAlignment="0">
      <alignment horizontal="center"/>
    </xf>
    <xf numFmtId="166"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80" fontId="1" fillId="0" borderId="0" applyFont="0" applyFill="0" applyBorder="0" applyAlignment="0" applyProtection="0"/>
    <xf numFmtId="203" fontId="1" fillId="0" borderId="0" applyFont="0" applyFill="0" applyBorder="0" applyAlignment="0" applyProtection="0"/>
    <xf numFmtId="203" fontId="1" fillId="0" borderId="0" applyFont="0" applyFill="0" applyBorder="0" applyAlignment="0" applyProtection="0"/>
    <xf numFmtId="203" fontId="1" fillId="0" borderId="0" applyFont="0" applyFill="0" applyBorder="0" applyAlignment="0" applyProtection="0"/>
    <xf numFmtId="203" fontId="1" fillId="0" borderId="0" applyFont="0" applyFill="0" applyBorder="0" applyAlignment="0" applyProtection="0"/>
    <xf numFmtId="203"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70" fontId="71" fillId="0" borderId="0" applyFont="0" applyFill="0" applyBorder="0" applyAlignment="0" applyProtection="0"/>
    <xf numFmtId="170" fontId="7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66" fontId="1" fillId="0" borderId="0" applyFont="0" applyFill="0" applyBorder="0" applyAlignment="0" applyProtection="0"/>
    <xf numFmtId="0" fontId="1" fillId="0" borderId="0" applyFont="0" applyFill="0" applyBorder="0" applyAlignment="0" applyProtection="0"/>
    <xf numFmtId="170" fontId="71" fillId="0" borderId="0" applyFont="0" applyFill="0" applyBorder="0" applyAlignment="0" applyProtection="0"/>
    <xf numFmtId="180" fontId="1" fillId="0" borderId="0" applyFont="0" applyFill="0" applyBorder="0" applyAlignment="0" applyProtection="0"/>
    <xf numFmtId="166" fontId="1" fillId="0" borderId="0" applyFont="0" applyFill="0" applyBorder="0" applyAlignment="0" applyProtection="0"/>
    <xf numFmtId="181" fontId="1" fillId="0" borderId="0" applyFont="0" applyFill="0" applyBorder="0" applyAlignment="0" applyProtection="0"/>
    <xf numFmtId="166"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66" fontId="65" fillId="0" borderId="0" applyFont="0" applyFill="0" applyBorder="0" applyAlignment="0" applyProtection="0"/>
    <xf numFmtId="203" fontId="1" fillId="0" borderId="0" applyFont="0" applyFill="0" applyBorder="0" applyAlignment="0" applyProtection="0"/>
    <xf numFmtId="203" fontId="1" fillId="0" borderId="0" applyFont="0" applyFill="0" applyBorder="0" applyAlignment="0" applyProtection="0"/>
    <xf numFmtId="203" fontId="1" fillId="0" borderId="0" applyFont="0" applyFill="0" applyBorder="0" applyAlignment="0" applyProtection="0"/>
    <xf numFmtId="203" fontId="1" fillId="0" borderId="0" applyFont="0" applyFill="0" applyBorder="0" applyAlignment="0" applyProtection="0"/>
    <xf numFmtId="203"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66" fontId="106" fillId="0" borderId="0" applyFont="0" applyFill="0" applyBorder="0" applyAlignment="0" applyProtection="0"/>
    <xf numFmtId="180" fontId="1" fillId="0" borderId="0" applyFont="0" applyFill="0" applyBorder="0" applyAlignment="0" applyProtection="0"/>
    <xf numFmtId="204" fontId="2" fillId="0" borderId="0">
      <alignment horizontal="right"/>
    </xf>
    <xf numFmtId="205" fontId="2" fillId="0" borderId="7"/>
    <xf numFmtId="184" fontId="1" fillId="0" borderId="0"/>
    <xf numFmtId="184" fontId="1" fillId="0" borderId="0"/>
    <xf numFmtId="187" fontId="1" fillId="0" borderId="0" applyFont="0" applyFill="0" applyBorder="0" applyAlignment="0" applyProtection="0"/>
    <xf numFmtId="0" fontId="1" fillId="0" borderId="0" applyFont="0" applyFill="0" applyBorder="0" applyAlignment="0" applyProtection="0"/>
    <xf numFmtId="168" fontId="1" fillId="0" borderId="0" applyFont="0" applyFill="0" applyBorder="0" applyAlignment="0" applyProtection="0"/>
    <xf numFmtId="187" fontId="1" fillId="0" borderId="0" applyFont="0" applyFill="0" applyBorder="0" applyAlignment="0" applyProtection="0"/>
    <xf numFmtId="188" fontId="1" fillId="0" borderId="0" applyFont="0" applyFill="0" applyBorder="0" applyAlignment="0" applyProtection="0"/>
    <xf numFmtId="18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2" fillId="44" borderId="0" applyNumberFormat="0" applyBorder="0" applyAlignment="0" applyProtection="0"/>
    <xf numFmtId="0" fontId="72" fillId="44" borderId="0" applyNumberFormat="0" applyBorder="0" applyAlignment="0" applyProtection="0"/>
    <xf numFmtId="0" fontId="58" fillId="15" borderId="0" applyNumberFormat="0" applyBorder="0" applyAlignment="0" applyProtection="0"/>
    <xf numFmtId="206" fontId="2" fillId="0" borderId="0" applyFont="0" applyFill="0" applyBorder="0" applyAlignment="0">
      <alignment horizontal="center"/>
    </xf>
    <xf numFmtId="0" fontId="1" fillId="0" borderId="0"/>
    <xf numFmtId="0" fontId="106"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6" fillId="0" borderId="0"/>
    <xf numFmtId="0" fontId="106" fillId="0" borderId="0"/>
    <xf numFmtId="0" fontId="1" fillId="0" borderId="0"/>
    <xf numFmtId="0" fontId="23" fillId="0" borderId="0"/>
    <xf numFmtId="0" fontId="1" fillId="0" borderId="0"/>
    <xf numFmtId="0" fontId="1" fillId="0" borderId="0"/>
    <xf numFmtId="0" fontId="108" fillId="0" borderId="0"/>
    <xf numFmtId="0" fontId="1" fillId="0" borderId="0"/>
    <xf numFmtId="0" fontId="1" fillId="0" borderId="0"/>
    <xf numFmtId="0" fontId="109" fillId="0" borderId="0"/>
    <xf numFmtId="0" fontId="106" fillId="0" borderId="0"/>
    <xf numFmtId="0" fontId="73" fillId="0" borderId="0"/>
    <xf numFmtId="0" fontId="1" fillId="0" borderId="0"/>
    <xf numFmtId="0" fontId="106" fillId="0" borderId="0"/>
    <xf numFmtId="0" fontId="1" fillId="0" borderId="0"/>
    <xf numFmtId="0" fontId="48" fillId="0" borderId="0"/>
    <xf numFmtId="0" fontId="6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8" fillId="35" borderId="8" applyNumberFormat="0" applyFont="0" applyAlignment="0" applyProtection="0"/>
    <xf numFmtId="0" fontId="48" fillId="35" borderId="8" applyNumberFormat="0" applyFont="0" applyAlignment="0" applyProtection="0"/>
    <xf numFmtId="0" fontId="48" fillId="35" borderId="8" applyNumberFormat="0" applyFont="0" applyAlignment="0" applyProtection="0"/>
    <xf numFmtId="0" fontId="48" fillId="35" borderId="8" applyNumberFormat="0" applyFont="0" applyAlignment="0" applyProtection="0"/>
    <xf numFmtId="0" fontId="1" fillId="11" borderId="8" applyNumberFormat="0" applyFont="0" applyAlignment="0" applyProtection="0"/>
    <xf numFmtId="0" fontId="48" fillId="11" borderId="8" applyNumberFormat="0" applyFont="0" applyAlignment="0" applyProtection="0"/>
    <xf numFmtId="0" fontId="59" fillId="14" borderId="9" applyNumberFormat="0" applyAlignment="0" applyProtection="0"/>
    <xf numFmtId="0" fontId="81" fillId="0" borderId="0"/>
    <xf numFmtId="207" fontId="1" fillId="0" borderId="0">
      <protection locked="0"/>
    </xf>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59" fillId="25" borderId="9" applyNumberFormat="0" applyAlignment="0" applyProtection="0"/>
    <xf numFmtId="0" fontId="59" fillId="25" borderId="9" applyNumberFormat="0" applyAlignment="0" applyProtection="0"/>
    <xf numFmtId="0" fontId="59" fillId="9" borderId="9" applyNumberFormat="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60" fillId="0" borderId="0" applyNumberFormat="0" applyFill="0" applyBorder="0" applyAlignment="0" applyProtection="0"/>
    <xf numFmtId="0" fontId="79" fillId="0" borderId="0" applyNumberFormat="0" applyFill="0" applyBorder="0" applyAlignment="0" applyProtection="0"/>
    <xf numFmtId="49" fontId="27" fillId="0" borderId="0">
      <alignment horizontal="center" vertical="center"/>
    </xf>
    <xf numFmtId="0" fontId="62" fillId="0" borderId="10" applyNumberFormat="0" applyFill="0" applyAlignment="0" applyProtection="0"/>
    <xf numFmtId="0" fontId="62" fillId="0" borderId="10" applyNumberFormat="0" applyFill="0" applyAlignment="0" applyProtection="0"/>
    <xf numFmtId="0" fontId="63" fillId="0" borderId="12" applyNumberFormat="0" applyFill="0" applyAlignment="0" applyProtection="0"/>
    <xf numFmtId="0" fontId="63" fillId="0" borderId="12" applyNumberFormat="0" applyFill="0" applyAlignment="0" applyProtection="0"/>
    <xf numFmtId="0" fontId="63" fillId="0" borderId="11" applyNumberFormat="0" applyFill="0" applyAlignment="0" applyProtection="0"/>
    <xf numFmtId="0" fontId="54" fillId="0" borderId="14" applyNumberFormat="0" applyFill="0" applyAlignment="0" applyProtection="0"/>
    <xf numFmtId="0" fontId="54" fillId="0" borderId="14" applyNumberFormat="0" applyFill="0" applyAlignment="0" applyProtection="0"/>
    <xf numFmtId="0" fontId="54" fillId="0" borderId="13" applyNumberFormat="0" applyFill="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4" fillId="0" borderId="16" applyNumberFormat="0" applyFill="0" applyAlignment="0" applyProtection="0"/>
    <xf numFmtId="0" fontId="64" fillId="0" borderId="16" applyNumberFormat="0" applyFill="0" applyAlignment="0" applyProtection="0"/>
    <xf numFmtId="0" fontId="64" fillId="0" borderId="15" applyNumberFormat="0" applyFill="0" applyAlignment="0" applyProtection="0"/>
    <xf numFmtId="0" fontId="53" fillId="0" borderId="0" applyNumberFormat="0" applyFill="0" applyBorder="0" applyAlignment="0" applyProtection="0"/>
    <xf numFmtId="166" fontId="48" fillId="0" borderId="0" applyFont="0" applyFill="0" applyBorder="0" applyAlignment="0" applyProtection="0"/>
  </cellStyleXfs>
  <cellXfs count="2235">
    <xf numFmtId="0" fontId="0" fillId="0" borderId="0" xfId="0"/>
    <xf numFmtId="0" fontId="0" fillId="0" borderId="0" xfId="0" applyAlignment="1">
      <alignment horizontal="centerContinuous"/>
    </xf>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0" fontId="0" fillId="0" borderId="24" xfId="0" applyBorder="1"/>
    <xf numFmtId="0" fontId="0" fillId="0" borderId="0"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9" xfId="0" applyBorder="1"/>
    <xf numFmtId="0" fontId="0" fillId="0" borderId="30" xfId="0" applyBorder="1"/>
    <xf numFmtId="0" fontId="0" fillId="0" borderId="31" xfId="0" applyBorder="1"/>
    <xf numFmtId="0" fontId="0" fillId="0" borderId="7" xfId="0" applyBorder="1"/>
    <xf numFmtId="0" fontId="4" fillId="0" borderId="0" xfId="0" applyFont="1"/>
    <xf numFmtId="0" fontId="3" fillId="0" borderId="0" xfId="0" applyFont="1"/>
    <xf numFmtId="0" fontId="8" fillId="0" borderId="0" xfId="0" applyFont="1" applyAlignment="1">
      <alignment horizontal="centerContinuous"/>
    </xf>
    <xf numFmtId="0" fontId="8" fillId="0" borderId="0" xfId="0" applyFont="1"/>
    <xf numFmtId="0" fontId="10" fillId="0" borderId="0" xfId="0" applyFont="1"/>
    <xf numFmtId="0" fontId="4" fillId="0" borderId="32" xfId="0" applyFont="1" applyBorder="1" applyAlignment="1">
      <alignment horizontal="center"/>
    </xf>
    <xf numFmtId="0" fontId="4" fillId="0" borderId="33" xfId="0" applyFont="1" applyBorder="1"/>
    <xf numFmtId="0" fontId="8" fillId="0" borderId="0" xfId="0" applyFont="1" applyAlignment="1"/>
    <xf numFmtId="0" fontId="11" fillId="0" borderId="0" xfId="0" applyFont="1" applyAlignment="1">
      <alignment horizontal="centerContinuous"/>
    </xf>
    <xf numFmtId="0" fontId="11" fillId="0" borderId="0" xfId="0" applyFont="1"/>
    <xf numFmtId="0" fontId="12" fillId="0" borderId="0" xfId="0" applyFont="1" applyAlignment="1">
      <alignment horizontal="centerContinuous"/>
    </xf>
    <xf numFmtId="0" fontId="11" fillId="0" borderId="0" xfId="0" applyFont="1" applyAlignment="1"/>
    <xf numFmtId="0" fontId="9" fillId="0" borderId="0" xfId="0" applyFont="1" applyAlignment="1"/>
    <xf numFmtId="0" fontId="4" fillId="0" borderId="33" xfId="0" applyFont="1" applyBorder="1" applyAlignment="1">
      <alignment horizontal="center"/>
    </xf>
    <xf numFmtId="0" fontId="0" fillId="0" borderId="0" xfId="0" applyFill="1"/>
    <xf numFmtId="0" fontId="14" fillId="0" borderId="0" xfId="0" applyFont="1" applyAlignment="1">
      <alignment horizontal="centerContinuous"/>
    </xf>
    <xf numFmtId="0" fontId="6" fillId="0" borderId="0" xfId="0" applyFont="1" applyAlignment="1">
      <alignment horizontal="centerContinuous"/>
    </xf>
    <xf numFmtId="0" fontId="7" fillId="0" borderId="0" xfId="0" applyFont="1" applyAlignment="1">
      <alignment horizontal="centerContinuous"/>
    </xf>
    <xf numFmtId="0" fontId="6" fillId="0" borderId="0" xfId="0" applyFont="1" applyAlignment="1"/>
    <xf numFmtId="0" fontId="7" fillId="0" borderId="25" xfId="0" applyFont="1" applyBorder="1" applyAlignment="1">
      <alignment horizontal="centerContinuous"/>
    </xf>
    <xf numFmtId="0" fontId="7" fillId="0" borderId="34" xfId="0" applyFont="1" applyBorder="1" applyAlignment="1">
      <alignment horizontal="centerContinuous"/>
    </xf>
    <xf numFmtId="0" fontId="16" fillId="0" borderId="19" xfId="0" applyFont="1" applyBorder="1" applyAlignment="1">
      <alignment vertical="center"/>
    </xf>
    <xf numFmtId="0" fontId="17" fillId="0" borderId="0" xfId="0" applyFont="1"/>
    <xf numFmtId="0" fontId="8" fillId="0" borderId="0" xfId="0" applyFont="1" applyAlignment="1">
      <alignment textRotation="180"/>
    </xf>
    <xf numFmtId="0" fontId="0" fillId="0" borderId="0" xfId="0" applyAlignment="1">
      <alignment textRotation="180"/>
    </xf>
    <xf numFmtId="0" fontId="18" fillId="0" borderId="0" xfId="0" applyFont="1" applyAlignment="1">
      <alignment horizontal="centerContinuous"/>
    </xf>
    <xf numFmtId="0" fontId="24" fillId="0" borderId="0" xfId="0" applyFont="1" applyFill="1"/>
    <xf numFmtId="0" fontId="0" fillId="0" borderId="35" xfId="0" applyFill="1" applyBorder="1"/>
    <xf numFmtId="0" fontId="0" fillId="0" borderId="0" xfId="0" applyFill="1" applyBorder="1"/>
    <xf numFmtId="0" fontId="8" fillId="0" borderId="0" xfId="0" applyFont="1" applyFill="1" applyAlignment="1">
      <alignment horizontal="centerContinuous"/>
    </xf>
    <xf numFmtId="0" fontId="30" fillId="0" borderId="0" xfId="0" applyFont="1" applyFill="1" applyAlignment="1">
      <alignment horizontal="centerContinuous"/>
    </xf>
    <xf numFmtId="0" fontId="31" fillId="0" borderId="0" xfId="0" applyFont="1" applyAlignment="1">
      <alignment horizontal="centerContinuous" wrapText="1"/>
    </xf>
    <xf numFmtId="0" fontId="8" fillId="0" borderId="0" xfId="0" applyFont="1" applyAlignment="1">
      <alignment horizontal="centerContinuous" wrapText="1"/>
    </xf>
    <xf numFmtId="0" fontId="6" fillId="0" borderId="0" xfId="0" applyFont="1" applyFill="1" applyAlignment="1"/>
    <xf numFmtId="0" fontId="0" fillId="0" borderId="0" xfId="0" applyAlignment="1"/>
    <xf numFmtId="49" fontId="32" fillId="0" borderId="29" xfId="0" applyNumberFormat="1" applyFont="1" applyBorder="1" applyAlignment="1">
      <alignment horizontal="center"/>
    </xf>
    <xf numFmtId="0" fontId="0" fillId="0" borderId="36" xfId="0" applyBorder="1"/>
    <xf numFmtId="9" fontId="1" fillId="0" borderId="0" xfId="425"/>
    <xf numFmtId="0" fontId="0" fillId="0" borderId="37" xfId="0" applyBorder="1"/>
    <xf numFmtId="0" fontId="0" fillId="0" borderId="38" xfId="0" applyBorder="1"/>
    <xf numFmtId="0" fontId="5" fillId="0" borderId="28" xfId="0" applyFont="1" applyBorder="1" applyAlignment="1">
      <alignment horizontal="centerContinuous"/>
    </xf>
    <xf numFmtId="0" fontId="6" fillId="0" borderId="0" xfId="0" applyFont="1"/>
    <xf numFmtId="0" fontId="0" fillId="0" borderId="39" xfId="0" applyBorder="1"/>
    <xf numFmtId="0" fontId="19" fillId="0" borderId="0" xfId="0" applyFont="1" applyBorder="1"/>
    <xf numFmtId="0" fontId="0" fillId="0" borderId="40" xfId="0" applyBorder="1"/>
    <xf numFmtId="0" fontId="2" fillId="0" borderId="0" xfId="0" applyFont="1"/>
    <xf numFmtId="0" fontId="0" fillId="0" borderId="41" xfId="0" applyBorder="1"/>
    <xf numFmtId="0" fontId="7" fillId="0" borderId="35" xfId="0" applyFont="1" applyBorder="1" applyAlignment="1">
      <alignment horizontal="center" vertical="center"/>
    </xf>
    <xf numFmtId="0" fontId="7" fillId="0" borderId="35" xfId="0" applyFont="1" applyBorder="1" applyAlignment="1">
      <alignment vertical="center"/>
    </xf>
    <xf numFmtId="0" fontId="7" fillId="45" borderId="25" xfId="0" applyFont="1" applyFill="1" applyBorder="1" applyAlignment="1">
      <alignment horizontal="centerContinuous" vertical="center"/>
    </xf>
    <xf numFmtId="0" fontId="7" fillId="45" borderId="42" xfId="0" applyFont="1" applyFill="1" applyBorder="1" applyAlignment="1">
      <alignment horizontal="centerContinuous" vertical="center"/>
    </xf>
    <xf numFmtId="0" fontId="6" fillId="45" borderId="42" xfId="0" applyFont="1" applyFill="1" applyBorder="1" applyAlignment="1">
      <alignment horizontal="centerContinuous" vertical="center"/>
    </xf>
    <xf numFmtId="0" fontId="6" fillId="45" borderId="34" xfId="0" applyFont="1" applyFill="1" applyBorder="1" applyAlignment="1">
      <alignment horizontal="centerContinuous" vertical="center"/>
    </xf>
    <xf numFmtId="0" fontId="0" fillId="45" borderId="27" xfId="0" applyFill="1" applyBorder="1"/>
    <xf numFmtId="49" fontId="32" fillId="45" borderId="0" xfId="0" applyNumberFormat="1" applyFont="1" applyFill="1" applyBorder="1" applyAlignment="1">
      <alignment horizontal="center"/>
    </xf>
    <xf numFmtId="0" fontId="0" fillId="0" borderId="46" xfId="0" applyBorder="1"/>
    <xf numFmtId="0" fontId="0" fillId="0" borderId="47" xfId="0" applyBorder="1"/>
    <xf numFmtId="0" fontId="7" fillId="45" borderId="48" xfId="0" applyFont="1" applyFill="1" applyBorder="1" applyAlignment="1">
      <alignment horizontal="center" vertical="center"/>
    </xf>
    <xf numFmtId="0" fontId="0" fillId="0" borderId="39" xfId="0" applyBorder="1" applyAlignment="1">
      <alignment textRotation="180"/>
    </xf>
    <xf numFmtId="0" fontId="0" fillId="0" borderId="49" xfId="0" applyBorder="1" applyAlignment="1">
      <alignment textRotation="180"/>
    </xf>
    <xf numFmtId="0" fontId="0" fillId="0" borderId="50" xfId="0" applyBorder="1"/>
    <xf numFmtId="0" fontId="7" fillId="45" borderId="43" xfId="0" applyFont="1" applyFill="1" applyBorder="1" applyAlignment="1">
      <alignment horizontal="center" vertical="center"/>
    </xf>
    <xf numFmtId="0" fontId="7" fillId="45" borderId="48" xfId="0" applyFont="1" applyFill="1" applyBorder="1" applyAlignment="1">
      <alignment horizontal="center" vertical="center" wrapText="1"/>
    </xf>
    <xf numFmtId="0" fontId="7" fillId="45" borderId="51" xfId="0" applyFont="1" applyFill="1" applyBorder="1" applyAlignment="1">
      <alignment horizontal="center" vertical="center"/>
    </xf>
    <xf numFmtId="0" fontId="0" fillId="0" borderId="49" xfId="0" applyBorder="1"/>
    <xf numFmtId="0" fontId="35" fillId="0" borderId="0" xfId="0" applyFont="1"/>
    <xf numFmtId="0" fontId="7" fillId="45" borderId="51" xfId="0" applyFont="1" applyFill="1" applyBorder="1" applyAlignment="1">
      <alignment horizontal="center" vertical="center" wrapText="1"/>
    </xf>
    <xf numFmtId="0" fontId="0" fillId="0" borderId="0" xfId="0" applyAlignment="1">
      <alignment horizontal="center"/>
    </xf>
    <xf numFmtId="0" fontId="36" fillId="46" borderId="0" xfId="0" applyFont="1" applyFill="1" applyAlignment="1">
      <alignment horizontal="centerContinuous"/>
    </xf>
    <xf numFmtId="0" fontId="0" fillId="46" borderId="0" xfId="0" applyFill="1" applyAlignment="1">
      <alignment horizontal="centerContinuous"/>
    </xf>
    <xf numFmtId="0" fontId="0" fillId="46" borderId="0" xfId="0" applyFill="1"/>
    <xf numFmtId="0" fontId="20" fillId="46" borderId="0" xfId="0" applyFont="1" applyFill="1" applyAlignment="1">
      <alignment horizontal="centerContinuous"/>
    </xf>
    <xf numFmtId="0" fontId="7" fillId="45" borderId="52" xfId="0" applyFont="1" applyFill="1" applyBorder="1" applyAlignment="1">
      <alignment horizontal="center" vertical="center"/>
    </xf>
    <xf numFmtId="0" fontId="16" fillId="0" borderId="0" xfId="0" applyFont="1"/>
    <xf numFmtId="0" fontId="0" fillId="0" borderId="19" xfId="0" applyBorder="1" applyAlignment="1">
      <alignment horizontal="center" vertical="center"/>
    </xf>
    <xf numFmtId="0" fontId="0" fillId="45" borderId="36" xfId="0" applyFill="1" applyBorder="1"/>
    <xf numFmtId="49" fontId="32" fillId="45" borderId="37" xfId="0" applyNumberFormat="1" applyFont="1" applyFill="1" applyBorder="1" applyAlignment="1">
      <alignment horizontal="center"/>
    </xf>
    <xf numFmtId="0" fontId="41" fillId="0" borderId="0" xfId="0" applyFont="1" applyAlignment="1">
      <alignment horizontal="centerContinuous"/>
    </xf>
    <xf numFmtId="0" fontId="41" fillId="0" borderId="0" xfId="0" applyFont="1"/>
    <xf numFmtId="0" fontId="41" fillId="0" borderId="0" xfId="0" applyFont="1" applyAlignment="1">
      <alignment textRotation="180"/>
    </xf>
    <xf numFmtId="0" fontId="20" fillId="0" borderId="0" xfId="0" applyFont="1" applyAlignment="1">
      <alignment horizontal="center" wrapText="1"/>
    </xf>
    <xf numFmtId="0" fontId="0" fillId="0" borderId="54" xfId="0" applyBorder="1"/>
    <xf numFmtId="0" fontId="27" fillId="0" borderId="0" xfId="0" applyFont="1" applyAlignment="1">
      <alignment horizontal="center"/>
    </xf>
    <xf numFmtId="0" fontId="0" fillId="0" borderId="0" xfId="0" applyAlignment="1">
      <alignment horizontal="centerContinuous" wrapText="1"/>
    </xf>
    <xf numFmtId="0" fontId="0" fillId="0" borderId="0" xfId="0" applyAlignment="1">
      <alignment horizontal="left"/>
    </xf>
    <xf numFmtId="0" fontId="27" fillId="0" borderId="0" xfId="0" applyFont="1"/>
    <xf numFmtId="0" fontId="27" fillId="0" borderId="0" xfId="0" applyFont="1" applyAlignment="1"/>
    <xf numFmtId="0" fontId="7" fillId="0" borderId="0" xfId="0" applyFont="1" applyAlignment="1"/>
    <xf numFmtId="0" fontId="24" fillId="0" borderId="0" xfId="0" applyFont="1" applyAlignment="1">
      <alignment horizontal="left"/>
    </xf>
    <xf numFmtId="0" fontId="0" fillId="46" borderId="0" xfId="0" applyFill="1" applyBorder="1"/>
    <xf numFmtId="0" fontId="0" fillId="0" borderId="0" xfId="0" applyBorder="1" applyAlignment="1">
      <alignment horizontal="center" vertical="center"/>
    </xf>
    <xf numFmtId="0" fontId="0" fillId="0" borderId="0" xfId="0" applyBorder="1" applyAlignment="1">
      <alignment wrapText="1"/>
    </xf>
    <xf numFmtId="0" fontId="7" fillId="0" borderId="0" xfId="0" applyFont="1" applyBorder="1" applyAlignment="1">
      <alignment vertical="center"/>
    </xf>
    <xf numFmtId="0" fontId="7" fillId="0" borderId="23" xfId="0" applyFont="1" applyBorder="1" applyAlignment="1">
      <alignment vertical="center"/>
    </xf>
    <xf numFmtId="0" fontId="5" fillId="0" borderId="0" xfId="0" applyFont="1" applyAlignment="1"/>
    <xf numFmtId="0" fontId="5" fillId="0" borderId="0" xfId="0" applyFont="1" applyAlignment="1">
      <alignment horizontal="left"/>
    </xf>
    <xf numFmtId="0" fontId="0" fillId="0" borderId="55" xfId="0" quotePrefix="1" applyBorder="1" applyAlignment="1">
      <alignment horizontal="center"/>
    </xf>
    <xf numFmtId="0" fontId="0" fillId="0" borderId="56" xfId="0" applyBorder="1"/>
    <xf numFmtId="0" fontId="0" fillId="0" borderId="57" xfId="0" applyBorder="1"/>
    <xf numFmtId="0" fontId="0" fillId="0" borderId="0" xfId="0" quotePrefix="1" applyBorder="1"/>
    <xf numFmtId="0" fontId="27" fillId="0" borderId="0" xfId="0" applyFont="1" applyBorder="1" applyAlignment="1">
      <alignment horizontal="center"/>
    </xf>
    <xf numFmtId="0" fontId="27" fillId="0" borderId="0" xfId="0" applyFont="1" applyBorder="1" applyAlignment="1">
      <alignment horizontal="left"/>
    </xf>
    <xf numFmtId="0" fontId="28" fillId="45" borderId="36" xfId="0" applyFont="1" applyFill="1" applyBorder="1" applyAlignment="1">
      <alignment horizontal="center"/>
    </xf>
    <xf numFmtId="0" fontId="28" fillId="45" borderId="37" xfId="0" applyFont="1" applyFill="1" applyBorder="1" applyAlignment="1">
      <alignment horizontal="center"/>
    </xf>
    <xf numFmtId="0" fontId="29" fillId="0" borderId="0" xfId="0" applyFont="1" applyBorder="1"/>
    <xf numFmtId="0" fontId="42" fillId="45" borderId="36" xfId="0" applyFont="1" applyFill="1" applyBorder="1" applyAlignment="1">
      <alignment horizontal="center"/>
    </xf>
    <xf numFmtId="0" fontId="42" fillId="45" borderId="26" xfId="0" applyFont="1" applyFill="1" applyBorder="1" applyAlignment="1">
      <alignment horizontal="center"/>
    </xf>
    <xf numFmtId="0" fontId="28" fillId="45" borderId="19" xfId="0" applyFont="1" applyFill="1" applyBorder="1" applyAlignment="1">
      <alignment horizontal="center"/>
    </xf>
    <xf numFmtId="0" fontId="28" fillId="45" borderId="33" xfId="0" applyFont="1" applyFill="1" applyBorder="1" applyAlignment="1">
      <alignment horizontal="center"/>
    </xf>
    <xf numFmtId="0" fontId="28" fillId="45" borderId="35" xfId="0" applyFont="1" applyFill="1" applyBorder="1" applyAlignment="1">
      <alignment horizontal="center"/>
    </xf>
    <xf numFmtId="0" fontId="27" fillId="0" borderId="0" xfId="413" applyFont="1" applyBorder="1" applyAlignment="1">
      <alignment horizontal="right"/>
    </xf>
    <xf numFmtId="0" fontId="27" fillId="0" borderId="0" xfId="413" applyFont="1" applyBorder="1" applyAlignment="1">
      <alignment horizontal="center"/>
    </xf>
    <xf numFmtId="1" fontId="27" fillId="0" borderId="0" xfId="413" applyNumberFormat="1" applyFont="1" applyBorder="1" applyAlignment="1">
      <alignment horizontal="center"/>
    </xf>
    <xf numFmtId="0" fontId="1" fillId="0" borderId="0" xfId="413"/>
    <xf numFmtId="49" fontId="1" fillId="0" borderId="0" xfId="413" applyNumberFormat="1"/>
    <xf numFmtId="1" fontId="27" fillId="0" borderId="0" xfId="413" applyNumberFormat="1" applyFont="1" applyAlignment="1">
      <alignment horizontal="center"/>
    </xf>
    <xf numFmtId="0" fontId="14" fillId="0" borderId="0" xfId="0" applyFont="1" applyAlignment="1">
      <alignment horizontal="center"/>
    </xf>
    <xf numFmtId="0" fontId="33" fillId="0" borderId="0" xfId="0" applyFont="1" applyAlignment="1">
      <alignment horizontal="center"/>
    </xf>
    <xf numFmtId="0" fontId="5" fillId="0" borderId="0" xfId="0" applyFont="1" applyAlignment="1">
      <alignment horizontal="center"/>
    </xf>
    <xf numFmtId="0" fontId="42" fillId="46" borderId="37" xfId="0" applyFont="1" applyFill="1" applyBorder="1" applyAlignment="1">
      <alignment vertical="center"/>
    </xf>
    <xf numFmtId="0" fontId="42" fillId="46" borderId="38" xfId="0" applyFont="1" applyFill="1" applyBorder="1" applyAlignment="1">
      <alignment vertical="center"/>
    </xf>
    <xf numFmtId="0" fontId="42" fillId="46" borderId="0" xfId="0" applyFont="1" applyFill="1" applyBorder="1" applyAlignment="1">
      <alignment vertical="center"/>
    </xf>
    <xf numFmtId="0" fontId="24" fillId="0" borderId="0" xfId="0" applyFont="1" applyBorder="1" applyAlignment="1">
      <alignment horizontal="left"/>
    </xf>
    <xf numFmtId="0" fontId="20" fillId="0" borderId="0" xfId="0" applyFont="1" applyAlignment="1">
      <alignment horizontal="left"/>
    </xf>
    <xf numFmtId="0" fontId="29" fillId="0" borderId="19" xfId="0" applyFont="1" applyBorder="1" applyAlignment="1">
      <alignment vertical="center"/>
    </xf>
    <xf numFmtId="0" fontId="29" fillId="48" borderId="19" xfId="0" applyFont="1" applyFill="1" applyBorder="1" applyAlignment="1">
      <alignment horizontal="centerContinuous"/>
    </xf>
    <xf numFmtId="0" fontId="29" fillId="49" borderId="19" xfId="0" applyFont="1" applyFill="1" applyBorder="1" applyAlignment="1">
      <alignment horizontal="centerContinuous"/>
    </xf>
    <xf numFmtId="0" fontId="0" fillId="0" borderId="19" xfId="0" applyFill="1" applyBorder="1"/>
    <xf numFmtId="0" fontId="28" fillId="0" borderId="58" xfId="0" applyFont="1" applyFill="1" applyBorder="1" applyAlignment="1">
      <alignment horizontal="left" vertical="center"/>
    </xf>
    <xf numFmtId="0" fontId="5" fillId="0" borderId="36" xfId="0" applyFont="1" applyBorder="1" applyAlignment="1">
      <alignment horizontal="centerContinuous"/>
    </xf>
    <xf numFmtId="49" fontId="32" fillId="0" borderId="37" xfId="0" applyNumberFormat="1" applyFont="1" applyBorder="1" applyAlignment="1">
      <alignment horizontal="center"/>
    </xf>
    <xf numFmtId="0" fontId="34" fillId="50" borderId="34" xfId="0" applyFont="1" applyFill="1" applyBorder="1" applyAlignment="1">
      <alignment horizontal="center"/>
    </xf>
    <xf numFmtId="0" fontId="8" fillId="0" borderId="17" xfId="0" applyFont="1" applyBorder="1" applyAlignment="1"/>
    <xf numFmtId="0" fontId="8" fillId="0" borderId="0" xfId="0" applyFont="1" applyBorder="1"/>
    <xf numFmtId="0" fontId="8" fillId="0" borderId="17" xfId="0" applyFont="1" applyBorder="1"/>
    <xf numFmtId="0" fontId="8" fillId="0" borderId="0" xfId="0" applyFont="1" applyBorder="1" applyAlignment="1"/>
    <xf numFmtId="0" fontId="0" fillId="0" borderId="0" xfId="0" applyBorder="1" applyAlignment="1"/>
    <xf numFmtId="0" fontId="27" fillId="0" borderId="0" xfId="0" applyFont="1" applyBorder="1" applyAlignment="1"/>
    <xf numFmtId="0" fontId="0" fillId="45" borderId="38" xfId="0" applyFill="1" applyBorder="1"/>
    <xf numFmtId="0" fontId="19" fillId="0" borderId="0" xfId="0" applyFont="1"/>
    <xf numFmtId="0" fontId="6" fillId="0" borderId="20" xfId="0" applyFont="1" applyBorder="1" applyAlignment="1">
      <alignment horizontal="center" wrapText="1"/>
    </xf>
    <xf numFmtId="0" fontId="27" fillId="0" borderId="0" xfId="0" applyFont="1" applyBorder="1" applyAlignment="1">
      <alignment vertical="center"/>
    </xf>
    <xf numFmtId="0" fontId="6" fillId="0" borderId="17" xfId="0" applyFont="1" applyBorder="1" applyAlignment="1">
      <alignment horizontal="right" vertical="center"/>
    </xf>
    <xf numFmtId="0" fontId="6" fillId="0" borderId="18" xfId="0" applyFont="1" applyBorder="1" applyAlignment="1">
      <alignment horizontal="center" wrapText="1"/>
    </xf>
    <xf numFmtId="0" fontId="27" fillId="0" borderId="0" xfId="0" applyFont="1" applyAlignment="1">
      <alignment horizontal="right"/>
    </xf>
    <xf numFmtId="0" fontId="26" fillId="0" borderId="0" xfId="0" applyFont="1"/>
    <xf numFmtId="0" fontId="5" fillId="0" borderId="17" xfId="0" applyFont="1" applyBorder="1" applyAlignment="1">
      <alignment horizontal="center"/>
    </xf>
    <xf numFmtId="0" fontId="26" fillId="0" borderId="0" xfId="0" applyFont="1" applyBorder="1"/>
    <xf numFmtId="0" fontId="26" fillId="0" borderId="19" xfId="0" applyFont="1" applyBorder="1" applyAlignment="1">
      <alignment horizontal="center"/>
    </xf>
    <xf numFmtId="0" fontId="19" fillId="0" borderId="19" xfId="0" quotePrefix="1" applyFont="1" applyBorder="1" applyAlignment="1">
      <alignment horizontal="center"/>
    </xf>
    <xf numFmtId="0" fontId="26" fillId="0" borderId="39" xfId="0" applyFont="1" applyBorder="1" applyAlignment="1">
      <alignment horizontal="center"/>
    </xf>
    <xf numFmtId="0" fontId="26" fillId="0" borderId="7" xfId="0" applyFont="1" applyBorder="1" applyAlignment="1">
      <alignment horizontal="center"/>
    </xf>
    <xf numFmtId="0" fontId="19" fillId="0" borderId="39" xfId="0" quotePrefix="1" applyFont="1" applyBorder="1" applyAlignment="1">
      <alignment horizontal="center"/>
    </xf>
    <xf numFmtId="0" fontId="19" fillId="0" borderId="7" xfId="0" quotePrefix="1" applyFont="1" applyBorder="1" applyAlignment="1">
      <alignment horizontal="center"/>
    </xf>
    <xf numFmtId="0" fontId="5" fillId="0" borderId="17" xfId="0" applyFont="1" applyBorder="1" applyAlignment="1">
      <alignment horizontal="left"/>
    </xf>
    <xf numFmtId="0" fontId="0" fillId="0" borderId="59" xfId="0" quotePrefix="1" applyBorder="1" applyAlignment="1">
      <alignment horizontal="center"/>
    </xf>
    <xf numFmtId="0" fontId="0" fillId="0" borderId="60" xfId="0" applyBorder="1"/>
    <xf numFmtId="0" fontId="14" fillId="0" borderId="0" xfId="0" applyFont="1" applyFill="1" applyAlignment="1">
      <alignment horizontal="center"/>
    </xf>
    <xf numFmtId="0" fontId="6" fillId="0" borderId="0" xfId="0" applyFont="1" applyAlignment="1">
      <alignment horizontal="left"/>
    </xf>
    <xf numFmtId="0" fontId="7" fillId="0" borderId="0" xfId="0" applyFont="1"/>
    <xf numFmtId="0" fontId="7" fillId="0" borderId="0" xfId="0" applyFont="1" applyBorder="1" applyAlignment="1"/>
    <xf numFmtId="0" fontId="21" fillId="0" borderId="19" xfId="0" applyFont="1" applyBorder="1" applyAlignment="1">
      <alignment horizontal="center" vertical="center"/>
    </xf>
    <xf numFmtId="0" fontId="21" fillId="0" borderId="19" xfId="0" applyFont="1" applyBorder="1" applyAlignment="1">
      <alignment horizontal="center" vertical="center" wrapText="1"/>
    </xf>
    <xf numFmtId="0" fontId="28" fillId="0" borderId="0" xfId="0" applyFont="1" applyAlignment="1">
      <alignment horizontal="center" vertical="center" wrapText="1"/>
    </xf>
    <xf numFmtId="0" fontId="28" fillId="0" borderId="0" xfId="0" applyFont="1" applyAlignment="1">
      <alignment vertical="center" wrapText="1"/>
    </xf>
    <xf numFmtId="0" fontId="0" fillId="0" borderId="19" xfId="0" applyBorder="1" applyAlignment="1">
      <alignment vertical="center"/>
    </xf>
    <xf numFmtId="0" fontId="0" fillId="0" borderId="0" xfId="0" applyAlignment="1">
      <alignment vertical="center"/>
    </xf>
    <xf numFmtId="0" fontId="18" fillId="0" borderId="0" xfId="0" applyFont="1" applyBorder="1" applyAlignment="1">
      <alignment horizontal="centerContinuous"/>
    </xf>
    <xf numFmtId="0" fontId="0" fillId="0" borderId="0" xfId="0" applyBorder="1" applyAlignment="1">
      <alignment horizontal="centerContinuous"/>
    </xf>
    <xf numFmtId="0" fontId="3" fillId="0" borderId="53" xfId="0" applyFont="1" applyBorder="1" applyAlignment="1">
      <alignment horizontal="center"/>
    </xf>
    <xf numFmtId="0" fontId="3" fillId="0" borderId="35" xfId="0" applyFont="1" applyBorder="1" applyAlignment="1">
      <alignment horizontal="center"/>
    </xf>
    <xf numFmtId="0" fontId="3" fillId="0" borderId="21" xfId="0" applyFont="1" applyBorder="1" applyAlignment="1">
      <alignment horizontal="centerContinuous"/>
    </xf>
    <xf numFmtId="0" fontId="3" fillId="0" borderId="45" xfId="0" applyFont="1" applyBorder="1" applyAlignment="1">
      <alignment horizontal="center"/>
    </xf>
    <xf numFmtId="0" fontId="3" fillId="0" borderId="63" xfId="0" applyFont="1" applyBorder="1" applyAlignment="1">
      <alignment horizontal="center"/>
    </xf>
    <xf numFmtId="0" fontId="3" fillId="0" borderId="64" xfId="0" applyFont="1" applyBorder="1" applyAlignment="1">
      <alignment horizontal="centerContinuous"/>
    </xf>
    <xf numFmtId="0" fontId="3" fillId="0" borderId="65" xfId="0" applyFont="1" applyBorder="1" applyAlignment="1">
      <alignment horizontal="centerContinuous"/>
    </xf>
    <xf numFmtId="0" fontId="3" fillId="0" borderId="64" xfId="0" applyFont="1" applyBorder="1" applyAlignment="1">
      <alignment horizontal="center"/>
    </xf>
    <xf numFmtId="0" fontId="44" fillId="0" borderId="49" xfId="0" applyFont="1" applyBorder="1" applyAlignment="1">
      <alignment horizontal="center"/>
    </xf>
    <xf numFmtId="0" fontId="44" fillId="0" borderId="50" xfId="0" applyFont="1" applyBorder="1" applyAlignment="1">
      <alignment horizontal="center"/>
    </xf>
    <xf numFmtId="0" fontId="44" fillId="0" borderId="46" xfId="0" applyFont="1" applyBorder="1" applyAlignment="1">
      <alignment horizontal="center"/>
    </xf>
    <xf numFmtId="0" fontId="44" fillId="0" borderId="41" xfId="0" applyFont="1" applyBorder="1" applyAlignment="1">
      <alignment horizontal="center"/>
    </xf>
    <xf numFmtId="0" fontId="44" fillId="0" borderId="43" xfId="0" quotePrefix="1" applyFont="1" applyBorder="1" applyAlignment="1">
      <alignment horizontal="center"/>
    </xf>
    <xf numFmtId="0" fontId="44" fillId="0" borderId="48" xfId="0" quotePrefix="1" applyFont="1" applyBorder="1" applyAlignment="1">
      <alignment horizontal="center"/>
    </xf>
    <xf numFmtId="0" fontId="44" fillId="0" borderId="66" xfId="0" quotePrefix="1" applyFont="1" applyBorder="1" applyAlignment="1">
      <alignment horizontal="center"/>
    </xf>
    <xf numFmtId="0" fontId="44" fillId="0" borderId="51" xfId="0" quotePrefix="1" applyFont="1" applyBorder="1" applyAlignment="1">
      <alignment horizontal="center"/>
    </xf>
    <xf numFmtId="0" fontId="33" fillId="0" borderId="0" xfId="0" applyFont="1" applyAlignment="1"/>
    <xf numFmtId="0" fontId="14" fillId="0" borderId="0" xfId="0" applyFont="1" applyAlignment="1"/>
    <xf numFmtId="0" fontId="3" fillId="0" borderId="0" xfId="0" applyFont="1" applyAlignment="1">
      <alignment horizontal="center"/>
    </xf>
    <xf numFmtId="0" fontId="16" fillId="0" borderId="19" xfId="0" applyFont="1" applyBorder="1" applyAlignment="1">
      <alignment horizontal="center" vertical="center" wrapText="1"/>
    </xf>
    <xf numFmtId="0" fontId="27" fillId="0" borderId="0" xfId="0" applyFont="1" applyAlignment="1">
      <alignment vertical="center"/>
    </xf>
    <xf numFmtId="0" fontId="27" fillId="0" borderId="0" xfId="0" applyFont="1" applyBorder="1" applyAlignment="1">
      <alignment horizontal="center" vertical="center"/>
    </xf>
    <xf numFmtId="0" fontId="0" fillId="0" borderId="17" xfId="0" applyBorder="1" applyAlignment="1">
      <alignment vertical="center"/>
    </xf>
    <xf numFmtId="0" fontId="0" fillId="0" borderId="63" xfId="0" applyBorder="1" applyAlignment="1">
      <alignment vertical="center"/>
    </xf>
    <xf numFmtId="0" fontId="0" fillId="0" borderId="7" xfId="0" applyBorder="1" applyAlignment="1">
      <alignment vertical="center"/>
    </xf>
    <xf numFmtId="0" fontId="1" fillId="0" borderId="0" xfId="0" applyFont="1" applyBorder="1"/>
    <xf numFmtId="0" fontId="1" fillId="0" borderId="0" xfId="0" applyFont="1"/>
    <xf numFmtId="0" fontId="1" fillId="0" borderId="22" xfId="0" applyFont="1" applyBorder="1" applyAlignment="1">
      <alignment vertical="center" wrapText="1"/>
    </xf>
    <xf numFmtId="0" fontId="1" fillId="0" borderId="0" xfId="0" applyFont="1" applyBorder="1" applyAlignment="1">
      <alignment vertical="center" wrapText="1"/>
    </xf>
    <xf numFmtId="0" fontId="1" fillId="0" borderId="29" xfId="0" applyFont="1" applyBorder="1" applyAlignment="1">
      <alignment vertical="center" wrapText="1"/>
    </xf>
    <xf numFmtId="0" fontId="35" fillId="0" borderId="0" xfId="0" applyFont="1" applyAlignment="1">
      <alignment horizontal="center"/>
    </xf>
    <xf numFmtId="0" fontId="27" fillId="0" borderId="38" xfId="0" applyFont="1" applyBorder="1" applyAlignment="1">
      <alignment horizontal="center" vertical="center"/>
    </xf>
    <xf numFmtId="0" fontId="6" fillId="0" borderId="30" xfId="0" applyFont="1" applyBorder="1"/>
    <xf numFmtId="0" fontId="6" fillId="0" borderId="0" xfId="0" applyFont="1" applyFill="1" applyAlignment="1">
      <alignment horizontal="centerContinuous"/>
    </xf>
    <xf numFmtId="0" fontId="14" fillId="0" borderId="0" xfId="0" applyFont="1" applyFill="1" applyAlignment="1">
      <alignment horizontal="centerContinuous"/>
    </xf>
    <xf numFmtId="0" fontId="20" fillId="0" borderId="0" xfId="0" applyFont="1" applyAlignment="1">
      <alignment horizontal="centerContinuous"/>
    </xf>
    <xf numFmtId="0" fontId="27" fillId="0" borderId="0" xfId="0" applyFont="1" applyAlignment="1">
      <alignment horizontal="centerContinuous"/>
    </xf>
    <xf numFmtId="0" fontId="27" fillId="0" borderId="27" xfId="0" applyFont="1" applyBorder="1"/>
    <xf numFmtId="0" fontId="27" fillId="0" borderId="0" xfId="0" applyFont="1" applyBorder="1"/>
    <xf numFmtId="0" fontId="27" fillId="0" borderId="0" xfId="0" quotePrefix="1" applyFont="1" applyBorder="1"/>
    <xf numFmtId="0" fontId="14" fillId="45" borderId="26" xfId="0" applyFont="1" applyFill="1" applyBorder="1" applyAlignment="1">
      <alignment horizontal="centerContinuous"/>
    </xf>
    <xf numFmtId="0" fontId="8" fillId="45" borderId="28" xfId="0" applyFont="1" applyFill="1" applyBorder="1" applyAlignment="1">
      <alignment horizontal="centerContinuous"/>
    </xf>
    <xf numFmtId="0" fontId="8" fillId="45" borderId="27" xfId="0" applyFont="1" applyFill="1" applyBorder="1" applyAlignment="1">
      <alignment horizontal="centerContinuous"/>
    </xf>
    <xf numFmtId="0" fontId="7" fillId="0" borderId="54" xfId="0" applyFont="1" applyBorder="1" applyAlignment="1">
      <alignment horizontal="center" vertical="center"/>
    </xf>
    <xf numFmtId="0" fontId="7" fillId="0" borderId="19" xfId="0" applyFont="1" applyBorder="1" applyAlignment="1">
      <alignment horizontal="center" vertical="center"/>
    </xf>
    <xf numFmtId="1" fontId="7" fillId="0" borderId="19" xfId="0" applyNumberFormat="1" applyFont="1" applyBorder="1" applyAlignment="1">
      <alignment horizontal="centerContinuous" vertical="center" wrapText="1"/>
    </xf>
    <xf numFmtId="1" fontId="7" fillId="0" borderId="19" xfId="0" applyNumberFormat="1" applyFont="1" applyBorder="1" applyAlignment="1">
      <alignment horizontal="center" vertical="center" wrapText="1"/>
    </xf>
    <xf numFmtId="0" fontId="7" fillId="0" borderId="19" xfId="0" applyFont="1" applyBorder="1" applyAlignment="1">
      <alignment horizontal="center" vertical="center" wrapText="1"/>
    </xf>
    <xf numFmtId="0" fontId="27" fillId="0" borderId="7" xfId="0" applyFont="1" applyBorder="1" applyAlignment="1">
      <alignment horizontal="center" vertical="center"/>
    </xf>
    <xf numFmtId="0" fontId="35" fillId="0" borderId="54" xfId="0" applyFont="1" applyBorder="1"/>
    <xf numFmtId="0" fontId="35" fillId="0" borderId="19" xfId="0" applyFont="1" applyBorder="1"/>
    <xf numFmtId="1" fontId="35" fillId="0" borderId="19" xfId="0" applyNumberFormat="1" applyFont="1" applyBorder="1" applyAlignment="1">
      <alignment horizontal="center"/>
    </xf>
    <xf numFmtId="0" fontId="35" fillId="0" borderId="19" xfId="0" applyFont="1" applyBorder="1" applyAlignment="1">
      <alignment horizontal="center"/>
    </xf>
    <xf numFmtId="49" fontId="35" fillId="0" borderId="19" xfId="0" applyNumberFormat="1" applyFont="1" applyBorder="1" applyAlignment="1">
      <alignment horizontal="center"/>
    </xf>
    <xf numFmtId="0" fontId="10" fillId="0" borderId="0" xfId="0" applyFont="1" applyAlignment="1">
      <alignment vertical="center"/>
    </xf>
    <xf numFmtId="0" fontId="1" fillId="0" borderId="54" xfId="0" applyFont="1" applyBorder="1" applyAlignment="1">
      <alignment vertical="center"/>
    </xf>
    <xf numFmtId="0" fontId="1" fillId="0" borderId="19" xfId="0" applyFont="1" applyBorder="1" applyAlignment="1">
      <alignment horizontal="center" vertical="center"/>
    </xf>
    <xf numFmtId="171" fontId="1" fillId="0" borderId="19" xfId="0" applyNumberFormat="1" applyFont="1" applyBorder="1" applyAlignment="1">
      <alignment horizontal="center" vertical="center"/>
    </xf>
    <xf numFmtId="1" fontId="1" fillId="0" borderId="19" xfId="0" applyNumberFormat="1" applyFont="1" applyBorder="1" applyAlignment="1">
      <alignment horizontal="center" vertical="center"/>
    </xf>
    <xf numFmtId="49" fontId="1" fillId="0" borderId="19" xfId="0" applyNumberFormat="1" applyFont="1" applyBorder="1" applyAlignment="1">
      <alignment horizontal="center" vertical="center"/>
    </xf>
    <xf numFmtId="0" fontId="1" fillId="0" borderId="25" xfId="0" applyFont="1" applyBorder="1" applyAlignment="1">
      <alignment vertical="center"/>
    </xf>
    <xf numFmtId="0" fontId="1" fillId="0" borderId="19" xfId="0" quotePrefix="1" applyFont="1" applyBorder="1" applyAlignment="1">
      <alignment horizontal="center" vertical="center"/>
    </xf>
    <xf numFmtId="0" fontId="1" fillId="0" borderId="0" xfId="0" applyFont="1" applyAlignment="1">
      <alignment vertical="center"/>
    </xf>
    <xf numFmtId="0" fontId="1" fillId="0" borderId="19" xfId="0" applyFont="1" applyBorder="1" applyAlignment="1">
      <alignment vertical="center"/>
    </xf>
    <xf numFmtId="0" fontId="1" fillId="0" borderId="7" xfId="0" applyFont="1" applyBorder="1" applyAlignment="1">
      <alignment vertical="center"/>
    </xf>
    <xf numFmtId="0" fontId="7" fillId="0" borderId="54" xfId="0" applyFont="1" applyBorder="1" applyAlignment="1">
      <alignment horizontal="right" vertical="center"/>
    </xf>
    <xf numFmtId="1" fontId="27" fillId="0" borderId="19" xfId="0" applyNumberFormat="1" applyFont="1" applyBorder="1" applyAlignment="1">
      <alignment horizontal="center" vertical="center"/>
    </xf>
    <xf numFmtId="169" fontId="27" fillId="0" borderId="19" xfId="0" applyNumberFormat="1" applyFont="1" applyBorder="1" applyAlignment="1">
      <alignment horizontal="center" vertical="center"/>
    </xf>
    <xf numFmtId="0" fontId="1" fillId="0" borderId="24" xfId="0" applyFont="1" applyBorder="1"/>
    <xf numFmtId="0" fontId="1" fillId="0" borderId="30" xfId="0" applyFont="1" applyBorder="1"/>
    <xf numFmtId="0" fontId="1" fillId="0" borderId="31" xfId="0" applyFont="1" applyBorder="1"/>
    <xf numFmtId="0" fontId="28" fillId="0" borderId="0" xfId="0" applyFont="1"/>
    <xf numFmtId="0" fontId="7" fillId="0" borderId="0" xfId="0" applyFont="1" applyAlignment="1">
      <alignment vertical="center" textRotation="180" wrapText="1"/>
    </xf>
    <xf numFmtId="0" fontId="1" fillId="46" borderId="7" xfId="0" applyFont="1" applyFill="1" applyBorder="1" applyAlignment="1">
      <alignment horizontal="center" vertical="center" wrapText="1"/>
    </xf>
    <xf numFmtId="0" fontId="1" fillId="0" borderId="25" xfId="0" applyFont="1" applyBorder="1" applyAlignment="1">
      <alignment horizontal="center" vertical="center"/>
    </xf>
    <xf numFmtId="0" fontId="107" fillId="0" borderId="0" xfId="190" applyAlignment="1" applyProtection="1"/>
    <xf numFmtId="171" fontId="2" fillId="0" borderId="0" xfId="0" applyNumberFormat="1" applyFont="1" applyBorder="1" applyAlignment="1">
      <alignment horizontal="center" vertical="center"/>
    </xf>
    <xf numFmtId="2" fontId="27" fillId="0" borderId="19" xfId="0" applyNumberFormat="1" applyFont="1" applyBorder="1" applyAlignment="1">
      <alignment horizontal="center" vertical="center"/>
    </xf>
    <xf numFmtId="0" fontId="5" fillId="0" borderId="27" xfId="0" applyFont="1" applyBorder="1"/>
    <xf numFmtId="0" fontId="5" fillId="0" borderId="0" xfId="0" applyFont="1" applyBorder="1"/>
    <xf numFmtId="0" fontId="35" fillId="0" borderId="0" xfId="0" applyFont="1" applyBorder="1"/>
    <xf numFmtId="0" fontId="1" fillId="0" borderId="0" xfId="0" applyFont="1" applyBorder="1" applyAlignment="1"/>
    <xf numFmtId="0" fontId="24" fillId="0" borderId="37" xfId="0" applyFont="1" applyBorder="1" applyAlignment="1">
      <alignment vertical="center"/>
    </xf>
    <xf numFmtId="0" fontId="24" fillId="0" borderId="0" xfId="0" applyFont="1" applyBorder="1" applyAlignment="1">
      <alignment vertical="center"/>
    </xf>
    <xf numFmtId="0" fontId="24" fillId="0" borderId="37" xfId="0" applyFont="1" applyBorder="1" applyAlignment="1">
      <alignment horizontal="center" vertical="center" wrapText="1"/>
    </xf>
    <xf numFmtId="0" fontId="24" fillId="0" borderId="0" xfId="0" applyFont="1" applyBorder="1" applyAlignment="1">
      <alignment horizontal="center" vertical="center"/>
    </xf>
    <xf numFmtId="0" fontId="19" fillId="0" borderId="0" xfId="0" applyFont="1" applyFill="1" applyAlignment="1">
      <alignment vertical="center"/>
    </xf>
    <xf numFmtId="0" fontId="42" fillId="46" borderId="36" xfId="0" applyFont="1" applyFill="1" applyBorder="1" applyAlignment="1">
      <alignment vertical="center"/>
    </xf>
    <xf numFmtId="0" fontId="42" fillId="46" borderId="37" xfId="0" applyFont="1" applyFill="1" applyBorder="1" applyAlignment="1">
      <alignment horizontal="justify" vertical="center"/>
    </xf>
    <xf numFmtId="0" fontId="42" fillId="46" borderId="0" xfId="0" applyFont="1" applyFill="1" applyBorder="1" applyAlignment="1">
      <alignment horizontal="justify" vertical="center"/>
    </xf>
    <xf numFmtId="0" fontId="0" fillId="0" borderId="0" xfId="0" applyAlignment="1">
      <alignment horizontal="centerContinuous" vertical="center"/>
    </xf>
    <xf numFmtId="0" fontId="27" fillId="0" borderId="0" xfId="0" applyFont="1" applyAlignment="1">
      <alignment horizontal="left" vertical="center"/>
    </xf>
    <xf numFmtId="0" fontId="0" fillId="0" borderId="0" xfId="0" applyBorder="1" applyAlignment="1">
      <alignment vertical="center"/>
    </xf>
    <xf numFmtId="0" fontId="0" fillId="0" borderId="0" xfId="0" applyFill="1" applyAlignment="1">
      <alignment vertical="center"/>
    </xf>
    <xf numFmtId="0" fontId="1" fillId="0" borderId="0" xfId="0" applyFont="1" applyFill="1" applyAlignment="1">
      <alignment vertical="center"/>
    </xf>
    <xf numFmtId="0" fontId="0" fillId="0" borderId="0" xfId="0" applyFill="1" applyBorder="1" applyAlignment="1">
      <alignment vertical="center"/>
    </xf>
    <xf numFmtId="0" fontId="8" fillId="0" borderId="0" xfId="0" applyFont="1" applyAlignment="1">
      <alignment vertical="center"/>
    </xf>
    <xf numFmtId="0" fontId="27" fillId="0" borderId="17" xfId="0" applyFont="1" applyBorder="1" applyAlignment="1">
      <alignment horizontal="left" vertical="center"/>
    </xf>
    <xf numFmtId="0" fontId="0" fillId="0" borderId="47" xfId="0" applyBorder="1" applyAlignment="1">
      <alignment vertical="center"/>
    </xf>
    <xf numFmtId="0" fontId="0" fillId="0" borderId="30" xfId="0" applyBorder="1" applyAlignment="1">
      <alignment vertical="center"/>
    </xf>
    <xf numFmtId="0" fontId="27" fillId="0" borderId="36" xfId="0" applyFont="1" applyBorder="1" applyAlignment="1">
      <alignment horizontal="right" vertical="center"/>
    </xf>
    <xf numFmtId="0" fontId="27" fillId="0" borderId="0" xfId="0" applyFont="1" applyBorder="1" applyAlignment="1">
      <alignment horizontal="right" vertical="center"/>
    </xf>
    <xf numFmtId="0" fontId="27" fillId="0" borderId="0" xfId="0" applyFont="1" applyBorder="1" applyAlignment="1">
      <alignment horizontal="centerContinuous" vertical="center"/>
    </xf>
    <xf numFmtId="0" fontId="27" fillId="0" borderId="38" xfId="0" applyFont="1" applyBorder="1" applyAlignment="1">
      <alignment vertical="center"/>
    </xf>
    <xf numFmtId="0" fontId="0" fillId="46" borderId="0" xfId="0" applyFill="1" applyBorder="1" applyAlignment="1">
      <alignment vertical="center"/>
    </xf>
    <xf numFmtId="0" fontId="1" fillId="0" borderId="17" xfId="0" applyFont="1" applyBorder="1" applyAlignment="1">
      <alignment vertical="center"/>
    </xf>
    <xf numFmtId="0" fontId="6" fillId="0" borderId="0" xfId="0" applyFont="1" applyFill="1" applyAlignment="1">
      <alignment horizontal="centerContinuous" vertical="center" wrapText="1"/>
    </xf>
    <xf numFmtId="0" fontId="8" fillId="0" borderId="0" xfId="0" applyFont="1" applyAlignment="1">
      <alignment horizontal="centerContinuous" vertical="center" wrapText="1"/>
    </xf>
    <xf numFmtId="0" fontId="84" fillId="0" borderId="0" xfId="0" applyFont="1" applyFill="1" applyBorder="1" applyAlignment="1">
      <alignment vertical="center"/>
    </xf>
    <xf numFmtId="0" fontId="0" fillId="0" borderId="0" xfId="0" applyAlignment="1">
      <alignment horizontal="centerContinuous" vertical="center" wrapText="1"/>
    </xf>
    <xf numFmtId="0" fontId="20" fillId="0" borderId="0" xfId="0" applyFont="1" applyAlignment="1">
      <alignment horizontal="center" vertical="center" wrapText="1"/>
    </xf>
    <xf numFmtId="0" fontId="1" fillId="0" borderId="17" xfId="0" applyFont="1" applyBorder="1" applyAlignment="1">
      <alignment horizontal="center" vertical="center"/>
    </xf>
    <xf numFmtId="0" fontId="27" fillId="0" borderId="0" xfId="0" applyFont="1" applyAlignment="1">
      <alignment horizontal="centerContinuous" vertical="center" wrapText="1"/>
    </xf>
    <xf numFmtId="0" fontId="27" fillId="0" borderId="0" xfId="0" applyFont="1" applyAlignment="1">
      <alignment horizontal="center" vertical="center" wrapText="1"/>
    </xf>
    <xf numFmtId="172" fontId="0" fillId="0" borderId="71" xfId="0" applyNumberFormat="1" applyBorder="1" applyAlignment="1">
      <alignment horizontal="center" vertical="center"/>
    </xf>
    <xf numFmtId="172" fontId="1" fillId="0" borderId="71" xfId="0" applyNumberFormat="1" applyFont="1" applyBorder="1" applyAlignment="1">
      <alignment horizontal="center" vertical="center"/>
    </xf>
    <xf numFmtId="171" fontId="0" fillId="0" borderId="71" xfId="0" applyNumberFormat="1" applyBorder="1" applyAlignment="1">
      <alignment horizontal="center" vertical="center"/>
    </xf>
    <xf numFmtId="0" fontId="1" fillId="0" borderId="71" xfId="0" applyFont="1" applyBorder="1" applyAlignment="1">
      <alignment horizontal="center" vertical="center"/>
    </xf>
    <xf numFmtId="0" fontId="0" fillId="0" borderId="72" xfId="0" applyBorder="1"/>
    <xf numFmtId="0" fontId="0" fillId="0" borderId="73" xfId="0" applyBorder="1"/>
    <xf numFmtId="0" fontId="0" fillId="0" borderId="71" xfId="0" applyBorder="1" applyAlignment="1">
      <alignment horizontal="center"/>
    </xf>
    <xf numFmtId="0" fontId="1" fillId="0" borderId="74" xfId="0" applyFont="1" applyFill="1" applyBorder="1" applyAlignment="1">
      <alignment horizontal="center" vertical="center"/>
    </xf>
    <xf numFmtId="0" fontId="1" fillId="54" borderId="74" xfId="0" applyFont="1" applyFill="1" applyBorder="1" applyAlignment="1">
      <alignment horizontal="center" vertical="center"/>
    </xf>
    <xf numFmtId="0" fontId="0" fillId="0" borderId="74" xfId="0" applyBorder="1"/>
    <xf numFmtId="0" fontId="0" fillId="0" borderId="75" xfId="0" applyBorder="1" applyAlignment="1">
      <alignment horizontal="center"/>
    </xf>
    <xf numFmtId="0" fontId="0" fillId="0" borderId="76" xfId="0" applyBorder="1"/>
    <xf numFmtId="0" fontId="0" fillId="0" borderId="77" xfId="0" applyBorder="1" applyAlignment="1">
      <alignment horizontal="center"/>
    </xf>
    <xf numFmtId="0" fontId="0" fillId="0" borderId="78" xfId="0" applyBorder="1" applyAlignment="1">
      <alignment horizontal="center" vertical="center"/>
    </xf>
    <xf numFmtId="0" fontId="0" fillId="0" borderId="78" xfId="0" applyBorder="1" applyAlignment="1">
      <alignment horizontal="center"/>
    </xf>
    <xf numFmtId="0" fontId="0" fillId="0" borderId="71" xfId="0" applyBorder="1" applyAlignment="1">
      <alignment horizontal="right"/>
    </xf>
    <xf numFmtId="0" fontId="0" fillId="0" borderId="79" xfId="0" applyBorder="1" applyAlignment="1">
      <alignment horizontal="center"/>
    </xf>
    <xf numFmtId="0" fontId="0" fillId="0" borderId="75" xfId="0" applyBorder="1" applyAlignment="1">
      <alignment horizontal="right"/>
    </xf>
    <xf numFmtId="0" fontId="28" fillId="0" borderId="0" xfId="0" applyFont="1" applyBorder="1" applyAlignment="1">
      <alignment horizontal="center"/>
    </xf>
    <xf numFmtId="0" fontId="2" fillId="0" borderId="0" xfId="0" applyFont="1" applyBorder="1" applyAlignment="1"/>
    <xf numFmtId="0" fontId="19" fillId="0" borderId="0" xfId="0" applyFont="1" applyFill="1" applyAlignment="1">
      <alignment horizontal="center"/>
    </xf>
    <xf numFmtId="0" fontId="0" fillId="57" borderId="0" xfId="0" applyFill="1" applyAlignment="1">
      <alignment vertical="center"/>
    </xf>
    <xf numFmtId="0" fontId="1" fillId="57" borderId="0" xfId="0" applyFont="1" applyFill="1" applyAlignment="1">
      <alignment vertical="center"/>
    </xf>
    <xf numFmtId="0" fontId="22" fillId="0" borderId="0" xfId="0" applyFont="1" applyFill="1" applyAlignment="1">
      <alignment horizontal="centerContinuous" vertical="center"/>
    </xf>
    <xf numFmtId="0" fontId="1" fillId="0" borderId="0" xfId="0" applyFont="1" applyFill="1" applyAlignment="1">
      <alignment horizontal="centerContinuous" vertical="center"/>
    </xf>
    <xf numFmtId="0" fontId="24" fillId="0" borderId="0" xfId="0" applyFont="1" applyFill="1" applyAlignment="1">
      <alignment horizontal="left" vertical="center"/>
    </xf>
    <xf numFmtId="0" fontId="24" fillId="0" borderId="0" xfId="0" applyFont="1" applyFill="1" applyBorder="1" applyAlignment="1">
      <alignment vertical="center"/>
    </xf>
    <xf numFmtId="0" fontId="19" fillId="0" borderId="0" xfId="0" applyFont="1" applyFill="1" applyAlignment="1">
      <alignment horizontal="centerContinuous" vertical="center"/>
    </xf>
    <xf numFmtId="0" fontId="24" fillId="0" borderId="0" xfId="0" applyFont="1" applyFill="1" applyAlignment="1">
      <alignment horizontal="right" vertical="center"/>
    </xf>
    <xf numFmtId="0" fontId="24" fillId="0" borderId="0" xfId="0" applyFont="1" applyFill="1" applyAlignment="1">
      <alignment vertical="center"/>
    </xf>
    <xf numFmtId="172" fontId="19" fillId="0" borderId="0" xfId="0" applyNumberFormat="1" applyFont="1" applyBorder="1" applyAlignment="1">
      <alignment horizontal="center" vertical="center"/>
    </xf>
    <xf numFmtId="0" fontId="19" fillId="0" borderId="0" xfId="0" applyFont="1" applyFill="1" applyAlignment="1">
      <alignment horizontal="center" vertical="center"/>
    </xf>
    <xf numFmtId="0" fontId="19" fillId="0" borderId="0" xfId="0" applyFont="1" applyFill="1" applyBorder="1" applyAlignment="1">
      <alignment horizontal="center" vertical="center"/>
    </xf>
    <xf numFmtId="173" fontId="24" fillId="0" borderId="0" xfId="0" applyNumberFormat="1" applyFont="1" applyFill="1" applyBorder="1" applyAlignment="1">
      <alignment horizontal="center" vertical="center"/>
    </xf>
    <xf numFmtId="49" fontId="24" fillId="0" borderId="0" xfId="0" applyNumberFormat="1" applyFont="1" applyFill="1" applyAlignment="1">
      <alignment vertical="center"/>
    </xf>
    <xf numFmtId="0" fontId="27" fillId="0" borderId="0" xfId="0" applyFont="1" applyAlignment="1">
      <alignment horizontal="left"/>
    </xf>
    <xf numFmtId="0" fontId="19" fillId="0" borderId="0" xfId="0" applyFont="1" applyFill="1" applyBorder="1" applyAlignment="1">
      <alignment horizontal="left"/>
    </xf>
    <xf numFmtId="0" fontId="19" fillId="0" borderId="0" xfId="0" applyFont="1" applyFill="1" applyBorder="1" applyAlignment="1">
      <alignment horizontal="center"/>
    </xf>
    <xf numFmtId="0" fontId="0" fillId="0" borderId="0" xfId="0" applyFill="1" applyBorder="1" applyAlignment="1"/>
    <xf numFmtId="0" fontId="24" fillId="0" borderId="0" xfId="0" applyFont="1" applyFill="1" applyAlignment="1">
      <alignment horizontal="right"/>
    </xf>
    <xf numFmtId="0" fontId="0" fillId="0" borderId="0" xfId="0" applyFill="1" applyAlignment="1"/>
    <xf numFmtId="0" fontId="0" fillId="57" borderId="0" xfId="0" applyFill="1" applyAlignment="1"/>
    <xf numFmtId="0" fontId="25" fillId="0" borderId="0" xfId="0" applyFont="1" applyFill="1" applyAlignment="1">
      <alignment horizontal="right" vertical="center"/>
    </xf>
    <xf numFmtId="0" fontId="26" fillId="0" borderId="0" xfId="0" applyFont="1" applyFill="1" applyAlignment="1">
      <alignment horizontal="left" vertical="center"/>
    </xf>
    <xf numFmtId="0" fontId="2" fillId="0" borderId="0" xfId="0" applyFont="1" applyFill="1" applyAlignment="1">
      <alignment horizontal="centerContinuous" vertical="center"/>
    </xf>
    <xf numFmtId="0" fontId="2" fillId="0" borderId="0" xfId="0" applyFont="1" applyFill="1" applyAlignment="1">
      <alignment horizontal="left" vertical="center"/>
    </xf>
    <xf numFmtId="0" fontId="2" fillId="0" borderId="0" xfId="0" applyFont="1" applyFill="1" applyAlignment="1">
      <alignment vertical="center"/>
    </xf>
    <xf numFmtId="0" fontId="2" fillId="57" borderId="0" xfId="0" applyFont="1" applyFill="1" applyAlignment="1">
      <alignment vertical="center"/>
    </xf>
    <xf numFmtId="0" fontId="19" fillId="0" borderId="0" xfId="0" applyFont="1" applyFill="1" applyBorder="1" applyAlignment="1">
      <alignment horizontal="centerContinuous" vertical="center"/>
    </xf>
    <xf numFmtId="0" fontId="19" fillId="0" borderId="0" xfId="0" applyFont="1" applyFill="1" applyBorder="1" applyAlignment="1">
      <alignment horizontal="left" vertical="center"/>
    </xf>
    <xf numFmtId="0" fontId="0" fillId="0" borderId="0" xfId="0" applyFill="1" applyBorder="1" applyAlignment="1">
      <alignment horizontal="centerContinuous" vertical="center"/>
    </xf>
    <xf numFmtId="0" fontId="19" fillId="0" borderId="0" xfId="0" applyFont="1" applyFill="1" applyBorder="1" applyAlignment="1">
      <alignment horizontal="centerContinuous" vertical="center" wrapText="1"/>
    </xf>
    <xf numFmtId="0" fontId="19" fillId="0" borderId="22" xfId="0" applyFont="1" applyFill="1" applyBorder="1" applyAlignment="1">
      <alignment horizontal="centerContinuous" vertical="center"/>
    </xf>
    <xf numFmtId="0" fontId="0" fillId="0" borderId="29" xfId="0" applyFill="1" applyBorder="1" applyAlignment="1">
      <alignment horizontal="centerContinuous" vertical="center"/>
    </xf>
    <xf numFmtId="0" fontId="19" fillId="0" borderId="30" xfId="0" applyFont="1" applyFill="1" applyBorder="1" applyAlignment="1">
      <alignment horizontal="centerContinuous" vertical="center"/>
    </xf>
    <xf numFmtId="0" fontId="19" fillId="0" borderId="30" xfId="0" applyFont="1" applyFill="1" applyBorder="1" applyAlignment="1">
      <alignment horizontal="left" vertical="center"/>
    </xf>
    <xf numFmtId="0" fontId="0" fillId="0" borderId="30" xfId="0" applyFill="1" applyBorder="1" applyAlignment="1">
      <alignment horizontal="centerContinuous" vertical="center"/>
    </xf>
    <xf numFmtId="0" fontId="2" fillId="0" borderId="70" xfId="0" applyFont="1" applyFill="1" applyBorder="1" applyAlignment="1">
      <alignment horizontal="centerContinuous" vertical="center"/>
    </xf>
    <xf numFmtId="0" fontId="2" fillId="0" borderId="17" xfId="0" applyFont="1" applyFill="1" applyBorder="1" applyAlignment="1">
      <alignment vertical="center"/>
    </xf>
    <xf numFmtId="0" fontId="28" fillId="0" borderId="22" xfId="0" applyFont="1" applyFill="1" applyBorder="1" applyAlignment="1">
      <alignment horizontal="center" vertical="center"/>
    </xf>
    <xf numFmtId="0" fontId="1" fillId="0" borderId="0" xfId="0" quotePrefix="1" applyNumberFormat="1" applyFont="1" applyFill="1" applyAlignment="1">
      <alignment vertical="center"/>
    </xf>
    <xf numFmtId="0" fontId="29" fillId="0" borderId="80" xfId="0" applyFont="1" applyFill="1" applyBorder="1" applyAlignment="1">
      <alignment horizontal="right" vertical="center"/>
    </xf>
    <xf numFmtId="0" fontId="29" fillId="0" borderId="70" xfId="0" applyFont="1" applyFill="1" applyBorder="1" applyAlignment="1">
      <alignment horizontal="right" vertical="center"/>
    </xf>
    <xf numFmtId="0" fontId="29" fillId="0" borderId="81" xfId="0" applyFont="1" applyFill="1" applyBorder="1" applyAlignment="1">
      <alignment horizontal="right" vertical="center"/>
    </xf>
    <xf numFmtId="0" fontId="29" fillId="0" borderId="82" xfId="0" applyFont="1" applyFill="1" applyBorder="1" applyAlignment="1">
      <alignment horizontal="right" vertical="center"/>
    </xf>
    <xf numFmtId="0" fontId="29" fillId="0" borderId="83" xfId="0" applyFont="1" applyFill="1" applyBorder="1" applyAlignment="1">
      <alignment horizontal="right" vertical="center"/>
    </xf>
    <xf numFmtId="0" fontId="29" fillId="0" borderId="65" xfId="0" applyFont="1" applyFill="1" applyBorder="1" applyAlignment="1">
      <alignment horizontal="right" vertical="center"/>
    </xf>
    <xf numFmtId="0" fontId="29" fillId="0" borderId="62" xfId="0" applyFont="1" applyFill="1" applyBorder="1" applyAlignment="1">
      <alignment horizontal="left" vertical="center"/>
    </xf>
    <xf numFmtId="0" fontId="2" fillId="0" borderId="30" xfId="0" applyFont="1" applyFill="1" applyBorder="1" applyAlignment="1">
      <alignment vertical="center"/>
    </xf>
    <xf numFmtId="0" fontId="0" fillId="0" borderId="54" xfId="0" applyFill="1" applyBorder="1" applyAlignment="1">
      <alignment vertical="center"/>
    </xf>
    <xf numFmtId="0" fontId="0" fillId="0" borderId="42" xfId="0" applyFill="1" applyBorder="1" applyAlignment="1">
      <alignment vertical="center"/>
    </xf>
    <xf numFmtId="0" fontId="0" fillId="0" borderId="84" xfId="0" applyFill="1" applyBorder="1" applyAlignment="1">
      <alignment vertical="center"/>
    </xf>
    <xf numFmtId="0" fontId="0" fillId="0" borderId="85" xfId="0" applyFill="1" applyBorder="1" applyAlignment="1">
      <alignment vertical="center"/>
    </xf>
    <xf numFmtId="0" fontId="0" fillId="0" borderId="34" xfId="0" applyFill="1" applyBorder="1" applyAlignment="1">
      <alignment vertical="center"/>
    </xf>
    <xf numFmtId="0" fontId="0" fillId="0" borderId="25" xfId="0" applyFill="1" applyBorder="1" applyAlignment="1">
      <alignment vertical="center"/>
    </xf>
    <xf numFmtId="0" fontId="0" fillId="0" borderId="40" xfId="0" applyFill="1" applyBorder="1" applyAlignment="1">
      <alignment vertical="center"/>
    </xf>
    <xf numFmtId="0" fontId="0" fillId="0" borderId="86" xfId="0" applyFill="1" applyBorder="1" applyAlignment="1">
      <alignment vertical="center"/>
    </xf>
    <xf numFmtId="0" fontId="0" fillId="0" borderId="53" xfId="0" applyFill="1" applyBorder="1" applyAlignment="1">
      <alignment horizontal="center" vertical="center"/>
    </xf>
    <xf numFmtId="0" fontId="0" fillId="0" borderId="18" xfId="0" applyFill="1" applyBorder="1" applyAlignment="1">
      <alignment horizontal="center" vertical="center"/>
    </xf>
    <xf numFmtId="0" fontId="0" fillId="0" borderId="35" xfId="0" applyFill="1" applyBorder="1" applyAlignment="1">
      <alignment horizontal="center" vertical="center"/>
    </xf>
    <xf numFmtId="0" fontId="0" fillId="0" borderId="87" xfId="0" applyFill="1" applyBorder="1" applyAlignment="1">
      <alignment horizontal="center" vertical="center"/>
    </xf>
    <xf numFmtId="0" fontId="84" fillId="0" borderId="54" xfId="0" applyFont="1" applyFill="1" applyBorder="1" applyAlignment="1">
      <alignment vertical="center"/>
    </xf>
    <xf numFmtId="0" fontId="84" fillId="0" borderId="84" xfId="0" applyFont="1" applyFill="1" applyBorder="1" applyAlignment="1">
      <alignment vertical="center"/>
    </xf>
    <xf numFmtId="0" fontId="84" fillId="0" borderId="34" xfId="0" applyFont="1" applyFill="1" applyBorder="1" applyAlignment="1">
      <alignment vertical="center"/>
    </xf>
    <xf numFmtId="0" fontId="84" fillId="58" borderId="0" xfId="0" applyFont="1" applyFill="1" applyBorder="1" applyAlignment="1">
      <alignment vertical="center"/>
    </xf>
    <xf numFmtId="0" fontId="84" fillId="58" borderId="84" xfId="0" applyFont="1" applyFill="1" applyBorder="1" applyAlignment="1">
      <alignment vertical="center"/>
    </xf>
    <xf numFmtId="0" fontId="84" fillId="58" borderId="34" xfId="0" applyFont="1" applyFill="1" applyBorder="1" applyAlignment="1">
      <alignment vertical="center"/>
    </xf>
    <xf numFmtId="0" fontId="0" fillId="59" borderId="25" xfId="0" applyFill="1" applyBorder="1" applyAlignment="1">
      <alignment vertical="center"/>
    </xf>
    <xf numFmtId="0" fontId="0" fillId="59" borderId="42" xfId="0" applyFill="1" applyBorder="1" applyAlignment="1">
      <alignment vertical="center"/>
    </xf>
    <xf numFmtId="0" fontId="0" fillId="59" borderId="84" xfId="0" applyFill="1" applyBorder="1" applyAlignment="1">
      <alignment vertical="center"/>
    </xf>
    <xf numFmtId="0" fontId="0" fillId="59" borderId="85" xfId="0" applyFill="1" applyBorder="1" applyAlignment="1">
      <alignment vertical="center"/>
    </xf>
    <xf numFmtId="0" fontId="0" fillId="59" borderId="40" xfId="0" applyFill="1" applyBorder="1" applyAlignment="1">
      <alignment vertical="center"/>
    </xf>
    <xf numFmtId="0" fontId="110" fillId="0" borderId="17" xfId="0" applyFont="1" applyFill="1" applyBorder="1" applyAlignment="1">
      <alignment vertical="center"/>
    </xf>
    <xf numFmtId="0" fontId="34" fillId="50" borderId="53" xfId="0" applyFont="1" applyFill="1" applyBorder="1" applyAlignment="1">
      <alignment horizontal="center" vertical="center"/>
    </xf>
    <xf numFmtId="0" fontId="39" fillId="49" borderId="18" xfId="0" applyFont="1" applyFill="1" applyBorder="1" applyAlignment="1">
      <alignment horizontal="center" vertical="center"/>
    </xf>
    <xf numFmtId="0" fontId="28" fillId="48" borderId="18" xfId="0" applyFont="1" applyFill="1" applyBorder="1" applyAlignment="1">
      <alignment horizontal="center" vertical="center"/>
    </xf>
    <xf numFmtId="0" fontId="0" fillId="48" borderId="19" xfId="0" applyFill="1" applyBorder="1" applyAlignment="1">
      <alignment horizontal="center" vertical="center"/>
    </xf>
    <xf numFmtId="0" fontId="0" fillId="47" borderId="19" xfId="0" applyFill="1" applyBorder="1" applyAlignment="1">
      <alignment horizontal="center" vertical="center"/>
    </xf>
    <xf numFmtId="0" fontId="28" fillId="47" borderId="69" xfId="0" applyFont="1" applyFill="1" applyBorder="1" applyAlignment="1">
      <alignment horizontal="center" vertical="center"/>
    </xf>
    <xf numFmtId="2" fontId="19" fillId="0" borderId="88" xfId="0" applyNumberFormat="1" applyFont="1" applyFill="1" applyBorder="1" applyAlignment="1">
      <alignment horizontal="center" vertical="center"/>
    </xf>
    <xf numFmtId="0" fontId="19" fillId="0" borderId="20" xfId="0" applyFont="1" applyFill="1" applyBorder="1" applyAlignment="1">
      <alignment horizontal="center" vertical="center"/>
    </xf>
    <xf numFmtId="2" fontId="19" fillId="0" borderId="33" xfId="0" applyNumberFormat="1" applyFont="1" applyFill="1" applyBorder="1" applyAlignment="1">
      <alignment horizontal="center" vertical="center"/>
    </xf>
    <xf numFmtId="2" fontId="19" fillId="0" borderId="18" xfId="0" quotePrefix="1" applyNumberFormat="1" applyFont="1" applyFill="1" applyBorder="1" applyAlignment="1">
      <alignment horizontal="center" vertical="center"/>
    </xf>
    <xf numFmtId="2" fontId="19" fillId="0" borderId="19" xfId="0" applyNumberFormat="1" applyFont="1" applyBorder="1" applyAlignment="1">
      <alignment horizontal="center" vertical="center"/>
    </xf>
    <xf numFmtId="2" fontId="19" fillId="0" borderId="69" xfId="0" quotePrefix="1" applyNumberFormat="1" applyFont="1" applyFill="1" applyBorder="1" applyAlignment="1">
      <alignment horizontal="center" vertical="center"/>
    </xf>
    <xf numFmtId="2" fontId="85" fillId="57" borderId="0" xfId="362" applyNumberFormat="1" applyFont="1" applyFill="1"/>
    <xf numFmtId="169" fontId="85" fillId="57" borderId="0" xfId="362" applyNumberFormat="1" applyFont="1" applyFill="1"/>
    <xf numFmtId="0" fontId="85" fillId="57" borderId="0" xfId="362" applyFont="1" applyFill="1"/>
    <xf numFmtId="10" fontId="0" fillId="57" borderId="19" xfId="0" applyNumberFormat="1" applyFill="1" applyBorder="1" applyAlignment="1">
      <alignment horizontal="center" vertical="center"/>
    </xf>
    <xf numFmtId="0" fontId="1" fillId="57" borderId="19" xfId="0" applyFont="1" applyFill="1" applyBorder="1" applyAlignment="1">
      <alignment horizontal="center" vertical="center"/>
    </xf>
    <xf numFmtId="2" fontId="1" fillId="0" borderId="0" xfId="0" quotePrefix="1" applyNumberFormat="1" applyFont="1" applyFill="1" applyAlignment="1">
      <alignment vertical="center"/>
    </xf>
    <xf numFmtId="0" fontId="0" fillId="0" borderId="17" xfId="0" applyFill="1" applyBorder="1" applyAlignment="1">
      <alignment vertical="center"/>
    </xf>
    <xf numFmtId="0" fontId="34" fillId="50" borderId="39" xfId="0" applyFont="1" applyFill="1" applyBorder="1" applyAlignment="1">
      <alignment horizontal="center" vertical="center"/>
    </xf>
    <xf numFmtId="0" fontId="39" fillId="49" borderId="34" xfId="0" applyFont="1" applyFill="1" applyBorder="1" applyAlignment="1">
      <alignment horizontal="center" vertical="center"/>
    </xf>
    <xf numFmtId="0" fontId="28" fillId="48" borderId="19" xfId="0" applyFont="1" applyFill="1" applyBorder="1" applyAlignment="1">
      <alignment horizontal="center" vertical="center"/>
    </xf>
    <xf numFmtId="0" fontId="66" fillId="57" borderId="0" xfId="362" applyFont="1" applyFill="1"/>
    <xf numFmtId="169" fontId="66" fillId="57" borderId="0" xfId="362" applyNumberFormat="1" applyFont="1" applyFill="1"/>
    <xf numFmtId="0" fontId="19" fillId="0" borderId="18" xfId="0" quotePrefix="1" applyFont="1" applyFill="1" applyBorder="1" applyAlignment="1">
      <alignment horizontal="center" vertical="center"/>
    </xf>
    <xf numFmtId="0" fontId="19" fillId="0" borderId="19" xfId="0" applyFont="1" applyBorder="1" applyAlignment="1">
      <alignment horizontal="center" vertical="center"/>
    </xf>
    <xf numFmtId="0" fontId="19" fillId="0" borderId="69" xfId="0" quotePrefix="1" applyFont="1" applyFill="1" applyBorder="1" applyAlignment="1">
      <alignment horizontal="center" vertical="center"/>
    </xf>
    <xf numFmtId="0" fontId="0" fillId="54" borderId="42" xfId="0" applyFill="1" applyBorder="1" applyAlignment="1">
      <alignment vertical="center"/>
    </xf>
    <xf numFmtId="2" fontId="19" fillId="0" borderId="39" xfId="0" applyNumberFormat="1" applyFont="1" applyFill="1" applyBorder="1" applyAlignment="1">
      <alignment horizontal="center" vertical="center"/>
    </xf>
    <xf numFmtId="174" fontId="19" fillId="0" borderId="34" xfId="0" applyNumberFormat="1" applyFont="1" applyFill="1" applyBorder="1" applyAlignment="1">
      <alignment horizontal="center" vertical="center"/>
    </xf>
    <xf numFmtId="2" fontId="19" fillId="0" borderId="19" xfId="0" applyNumberFormat="1" applyFont="1" applyFill="1" applyBorder="1" applyAlignment="1">
      <alignment horizontal="center" vertical="center"/>
    </xf>
    <xf numFmtId="174" fontId="19" fillId="0" borderId="40" xfId="0" applyNumberFormat="1" applyFont="1" applyFill="1" applyBorder="1" applyAlignment="1">
      <alignment horizontal="center" vertical="center"/>
    </xf>
    <xf numFmtId="0" fontId="0" fillId="59" borderId="54" xfId="0" applyFill="1" applyBorder="1" applyAlignment="1">
      <alignment vertical="center"/>
    </xf>
    <xf numFmtId="0" fontId="0" fillId="54" borderId="34" xfId="0" applyFill="1" applyBorder="1" applyAlignment="1">
      <alignment vertical="center"/>
    </xf>
    <xf numFmtId="0" fontId="0" fillId="54" borderId="25" xfId="0" applyFill="1" applyBorder="1" applyAlignment="1">
      <alignment vertical="center"/>
    </xf>
    <xf numFmtId="0" fontId="0" fillId="54" borderId="84" xfId="0" applyFill="1" applyBorder="1" applyAlignment="1">
      <alignment vertical="center"/>
    </xf>
    <xf numFmtId="0" fontId="0" fillId="54" borderId="85" xfId="0" applyFill="1" applyBorder="1" applyAlignment="1">
      <alignment vertical="center"/>
    </xf>
    <xf numFmtId="0" fontId="0" fillId="58" borderId="42" xfId="0" applyFill="1" applyBorder="1" applyAlignment="1">
      <alignment vertical="center"/>
    </xf>
    <xf numFmtId="0" fontId="0" fillId="58" borderId="34" xfId="0" applyFill="1" applyBorder="1" applyAlignment="1">
      <alignment vertical="center"/>
    </xf>
    <xf numFmtId="0" fontId="0" fillId="58" borderId="25" xfId="0" applyFill="1" applyBorder="1" applyAlignment="1">
      <alignment vertical="center"/>
    </xf>
    <xf numFmtId="0" fontId="28" fillId="47" borderId="40" xfId="0" applyFont="1" applyFill="1" applyBorder="1" applyAlignment="1">
      <alignment horizontal="center" vertical="center"/>
    </xf>
    <xf numFmtId="0" fontId="0" fillId="59" borderId="34" xfId="0" applyFill="1" applyBorder="1" applyAlignment="1">
      <alignment vertical="center"/>
    </xf>
    <xf numFmtId="0" fontId="0" fillId="58" borderId="84" xfId="0" applyFill="1" applyBorder="1" applyAlignment="1">
      <alignment vertical="center"/>
    </xf>
    <xf numFmtId="0" fontId="0" fillId="58" borderId="85" xfId="0" applyFill="1" applyBorder="1" applyAlignment="1">
      <alignment vertical="center"/>
    </xf>
    <xf numFmtId="2" fontId="19" fillId="0" borderId="34" xfId="425" applyNumberFormat="1" applyFont="1" applyFill="1" applyBorder="1" applyAlignment="1">
      <alignment horizontal="center" vertical="center"/>
    </xf>
    <xf numFmtId="169" fontId="19" fillId="0" borderId="19" xfId="0" applyNumberFormat="1" applyFont="1" applyFill="1" applyBorder="1" applyAlignment="1">
      <alignment horizontal="center" vertical="center"/>
    </xf>
    <xf numFmtId="0" fontId="0" fillId="58" borderId="40" xfId="0" applyFill="1" applyBorder="1" applyAlignment="1">
      <alignment vertical="center"/>
    </xf>
    <xf numFmtId="210" fontId="19" fillId="0" borderId="34" xfId="0" applyNumberFormat="1" applyFont="1" applyFill="1" applyBorder="1" applyAlignment="1">
      <alignment horizontal="center" vertical="center"/>
    </xf>
    <xf numFmtId="210" fontId="19" fillId="0" borderId="40" xfId="0" applyNumberFormat="1" applyFont="1" applyFill="1" applyBorder="1" applyAlignment="1">
      <alignment horizontal="center" vertical="center"/>
    </xf>
    <xf numFmtId="0" fontId="0" fillId="58" borderId="54" xfId="0" applyFill="1" applyBorder="1" applyAlignment="1">
      <alignment vertical="center"/>
    </xf>
    <xf numFmtId="0" fontId="0" fillId="48" borderId="34" xfId="0" applyFill="1" applyBorder="1" applyAlignment="1">
      <alignment horizontal="center" vertical="center"/>
    </xf>
    <xf numFmtId="0" fontId="28" fillId="47" borderId="7" xfId="0" applyFont="1" applyFill="1" applyBorder="1" applyAlignment="1">
      <alignment horizontal="center" vertical="center"/>
    </xf>
    <xf numFmtId="0" fontId="34" fillId="50" borderId="34" xfId="0" applyFont="1" applyFill="1" applyBorder="1" applyAlignment="1">
      <alignment horizontal="center" vertical="center"/>
    </xf>
    <xf numFmtId="0" fontId="0" fillId="0" borderId="30" xfId="0" applyFill="1" applyBorder="1" applyAlignment="1">
      <alignment vertical="center"/>
    </xf>
    <xf numFmtId="0" fontId="0" fillId="0" borderId="60" xfId="0" applyFill="1" applyBorder="1" applyAlignment="1">
      <alignment vertical="center"/>
    </xf>
    <xf numFmtId="0" fontId="0" fillId="0" borderId="47" xfId="0" applyFill="1" applyBorder="1" applyAlignment="1">
      <alignment vertical="center"/>
    </xf>
    <xf numFmtId="0" fontId="0" fillId="0" borderId="89" xfId="0" applyFill="1" applyBorder="1" applyAlignment="1">
      <alignment vertical="center"/>
    </xf>
    <xf numFmtId="0" fontId="0" fillId="0" borderId="90" xfId="0" applyFill="1" applyBorder="1" applyAlignment="1">
      <alignment vertical="center"/>
    </xf>
    <xf numFmtId="0" fontId="0" fillId="0" borderId="91" xfId="0" applyFill="1" applyBorder="1" applyAlignment="1">
      <alignment vertical="center"/>
    </xf>
    <xf numFmtId="0" fontId="0" fillId="0" borderId="46" xfId="0" applyFill="1" applyBorder="1" applyAlignment="1">
      <alignment vertical="center"/>
    </xf>
    <xf numFmtId="0" fontId="0" fillId="0" borderId="92" xfId="0" applyFill="1" applyBorder="1" applyAlignment="1">
      <alignment vertical="center"/>
    </xf>
    <xf numFmtId="2" fontId="19" fillId="0" borderId="49" xfId="0" applyNumberFormat="1" applyFont="1" applyFill="1" applyBorder="1" applyAlignment="1">
      <alignment horizontal="center" vertical="center"/>
    </xf>
    <xf numFmtId="174" fontId="19" fillId="0" borderId="91" xfId="0" applyNumberFormat="1" applyFont="1" applyFill="1" applyBorder="1" applyAlignment="1">
      <alignment horizontal="center" vertical="center"/>
    </xf>
    <xf numFmtId="0" fontId="19" fillId="0" borderId="50" xfId="0" applyFont="1" applyBorder="1" applyAlignment="1">
      <alignment horizontal="center" vertical="center"/>
    </xf>
    <xf numFmtId="174" fontId="19" fillId="0" borderId="92" xfId="0" applyNumberFormat="1" applyFont="1" applyFill="1" applyBorder="1" applyAlignment="1">
      <alignment horizontal="center" vertical="center"/>
    </xf>
    <xf numFmtId="0" fontId="0" fillId="57" borderId="0" xfId="0" applyFill="1" applyBorder="1" applyAlignment="1">
      <alignment vertical="center"/>
    </xf>
    <xf numFmtId="0" fontId="19" fillId="0" borderId="0" xfId="0" applyFont="1" applyFill="1" applyAlignment="1">
      <alignment horizontal="justify" vertical="top" wrapText="1"/>
    </xf>
    <xf numFmtId="0" fontId="107" fillId="0" borderId="0" xfId="190" applyFill="1" applyAlignment="1" applyProtection="1">
      <alignment vertical="center"/>
    </xf>
    <xf numFmtId="0" fontId="107" fillId="57" borderId="0" xfId="190" applyFill="1" applyAlignment="1" applyProtection="1">
      <alignment horizontal="center" vertical="center"/>
    </xf>
    <xf numFmtId="0" fontId="20" fillId="0" borderId="0" xfId="0" applyFont="1" applyFill="1" applyAlignment="1">
      <alignment horizontal="center" vertical="center"/>
    </xf>
    <xf numFmtId="172" fontId="19" fillId="0" borderId="0" xfId="0" applyNumberFormat="1" applyFont="1" applyFill="1" applyBorder="1" applyAlignment="1">
      <alignment horizontal="center" vertical="center"/>
    </xf>
    <xf numFmtId="0" fontId="27" fillId="0" borderId="48" xfId="0" applyFont="1" applyBorder="1" applyAlignment="1">
      <alignment horizontal="center" vertical="center" wrapText="1"/>
    </xf>
    <xf numFmtId="0" fontId="36" fillId="0" borderId="0" xfId="0" applyFont="1" applyAlignment="1">
      <alignment horizontal="center"/>
    </xf>
    <xf numFmtId="0" fontId="84" fillId="54" borderId="54" xfId="0" applyFont="1" applyFill="1" applyBorder="1" applyAlignment="1">
      <alignment vertical="center"/>
    </xf>
    <xf numFmtId="0" fontId="84" fillId="54" borderId="0" xfId="0" applyFont="1" applyFill="1" applyBorder="1" applyAlignment="1">
      <alignment vertical="center"/>
    </xf>
    <xf numFmtId="0" fontId="84" fillId="54" borderId="84" xfId="0" applyFont="1" applyFill="1" applyBorder="1" applyAlignment="1">
      <alignment vertical="center"/>
    </xf>
    <xf numFmtId="0" fontId="84" fillId="60" borderId="0" xfId="0" applyFont="1" applyFill="1" applyBorder="1" applyAlignment="1">
      <alignment vertical="center"/>
    </xf>
    <xf numFmtId="0" fontId="84" fillId="60" borderId="34" xfId="0" applyFont="1" applyFill="1" applyBorder="1" applyAlignment="1">
      <alignment vertical="center"/>
    </xf>
    <xf numFmtId="0" fontId="84" fillId="60" borderId="84" xfId="0" applyFont="1" applyFill="1" applyBorder="1" applyAlignment="1">
      <alignment vertical="center"/>
    </xf>
    <xf numFmtId="0" fontId="1" fillId="60" borderId="42" xfId="0" applyFont="1" applyFill="1" applyBorder="1" applyAlignment="1">
      <alignment vertical="center"/>
    </xf>
    <xf numFmtId="0" fontId="27" fillId="0" borderId="26" xfId="0" applyFont="1" applyFill="1" applyBorder="1" applyAlignment="1">
      <alignment horizontal="center" vertical="center"/>
    </xf>
    <xf numFmtId="0" fontId="28" fillId="0" borderId="58" xfId="0" applyFont="1" applyFill="1" applyBorder="1" applyAlignment="1">
      <alignment horizontal="center" vertical="center"/>
    </xf>
    <xf numFmtId="0" fontId="0" fillId="0" borderId="93" xfId="0" applyFill="1" applyBorder="1" applyAlignment="1">
      <alignment vertical="center"/>
    </xf>
    <xf numFmtId="0" fontId="0" fillId="0" borderId="94" xfId="0" applyFill="1" applyBorder="1" applyAlignment="1">
      <alignment vertical="center"/>
    </xf>
    <xf numFmtId="0" fontId="0" fillId="0" borderId="95" xfId="0" applyFill="1" applyBorder="1" applyAlignment="1">
      <alignment vertical="center"/>
    </xf>
    <xf numFmtId="0" fontId="0" fillId="0" borderId="32" xfId="0" applyFill="1" applyBorder="1" applyAlignment="1">
      <alignment vertical="center"/>
    </xf>
    <xf numFmtId="0" fontId="84" fillId="58" borderId="54" xfId="0" applyFont="1" applyFill="1" applyBorder="1" applyAlignment="1">
      <alignment vertical="center"/>
    </xf>
    <xf numFmtId="175" fontId="34" fillId="50" borderId="53" xfId="0" applyNumberFormat="1" applyFont="1" applyFill="1" applyBorder="1" applyAlignment="1">
      <alignment horizontal="center" vertical="center"/>
    </xf>
    <xf numFmtId="175" fontId="39" fillId="49" borderId="18" xfId="0" applyNumberFormat="1" applyFont="1" applyFill="1" applyBorder="1" applyAlignment="1">
      <alignment horizontal="center" vertical="center"/>
    </xf>
    <xf numFmtId="175" fontId="28" fillId="48" borderId="18" xfId="0" applyNumberFormat="1" applyFont="1" applyFill="1" applyBorder="1" applyAlignment="1">
      <alignment horizontal="center" vertical="center"/>
    </xf>
    <xf numFmtId="175" fontId="0" fillId="48" borderId="19" xfId="0" applyNumberFormat="1" applyFill="1" applyBorder="1" applyAlignment="1">
      <alignment horizontal="center" vertical="center"/>
    </xf>
    <xf numFmtId="175" fontId="0" fillId="47" borderId="19" xfId="0" applyNumberFormat="1" applyFill="1" applyBorder="1" applyAlignment="1">
      <alignment horizontal="center" vertical="center"/>
    </xf>
    <xf numFmtId="175" fontId="28" fillId="47" borderId="69" xfId="0" applyNumberFormat="1" applyFont="1" applyFill="1" applyBorder="1" applyAlignment="1">
      <alignment horizontal="center" vertical="center"/>
    </xf>
    <xf numFmtId="0" fontId="0" fillId="0" borderId="96" xfId="0" applyFill="1" applyBorder="1" applyAlignment="1">
      <alignment vertical="center"/>
    </xf>
    <xf numFmtId="0" fontId="0" fillId="0" borderId="97" xfId="0" applyFill="1" applyBorder="1" applyAlignment="1">
      <alignment vertical="center"/>
    </xf>
    <xf numFmtId="0" fontId="0" fillId="0" borderId="18" xfId="0" applyFill="1" applyBorder="1" applyAlignment="1">
      <alignment vertical="center"/>
    </xf>
    <xf numFmtId="0" fontId="0" fillId="0" borderId="21" xfId="0" applyFill="1" applyBorder="1" applyAlignment="1">
      <alignment vertical="center"/>
    </xf>
    <xf numFmtId="210" fontId="19" fillId="0" borderId="33" xfId="0" applyNumberFormat="1" applyFont="1" applyFill="1" applyBorder="1" applyAlignment="1">
      <alignment horizontal="center" vertical="center"/>
    </xf>
    <xf numFmtId="175" fontId="19" fillId="0" borderId="33" xfId="0" applyNumberFormat="1" applyFont="1" applyFill="1" applyBorder="1" applyAlignment="1">
      <alignment horizontal="center" vertical="center"/>
    </xf>
    <xf numFmtId="175" fontId="19" fillId="0" borderId="18" xfId="0" quotePrefix="1" applyNumberFormat="1" applyFont="1" applyFill="1" applyBorder="1" applyAlignment="1">
      <alignment horizontal="center" vertical="center"/>
    </xf>
    <xf numFmtId="210" fontId="19" fillId="0" borderId="19" xfId="0" applyNumberFormat="1" applyFont="1" applyBorder="1" applyAlignment="1">
      <alignment horizontal="center" vertical="center"/>
    </xf>
    <xf numFmtId="175" fontId="19" fillId="0" borderId="69" xfId="0" quotePrefix="1" applyNumberFormat="1" applyFont="1" applyFill="1" applyBorder="1" applyAlignment="1">
      <alignment horizontal="center" vertical="center"/>
    </xf>
    <xf numFmtId="210" fontId="111" fillId="0" borderId="0" xfId="0" applyNumberFormat="1" applyFont="1" applyFill="1" applyAlignment="1">
      <alignment vertical="center"/>
    </xf>
    <xf numFmtId="0" fontId="111" fillId="0" borderId="0" xfId="0" applyFont="1" applyFill="1" applyAlignment="1">
      <alignment vertical="center"/>
    </xf>
    <xf numFmtId="2" fontId="112" fillId="0" borderId="0" xfId="362" applyNumberFormat="1" applyFont="1" applyFill="1"/>
    <xf numFmtId="169" fontId="112" fillId="0" borderId="0" xfId="362" applyNumberFormat="1" applyFont="1" applyFill="1"/>
    <xf numFmtId="175" fontId="34" fillId="50" borderId="39" xfId="0" applyNumberFormat="1" applyFont="1" applyFill="1" applyBorder="1" applyAlignment="1">
      <alignment horizontal="center" vertical="center"/>
    </xf>
    <xf numFmtId="175" fontId="39" fillId="49" borderId="34" xfId="0" applyNumberFormat="1" applyFont="1" applyFill="1" applyBorder="1" applyAlignment="1">
      <alignment horizontal="center" vertical="center"/>
    </xf>
    <xf numFmtId="175" fontId="28" fillId="48" borderId="19" xfId="0" applyNumberFormat="1" applyFont="1" applyFill="1" applyBorder="1" applyAlignment="1">
      <alignment horizontal="center" vertical="center"/>
    </xf>
    <xf numFmtId="0" fontId="113" fillId="0" borderId="0" xfId="362" applyFont="1" applyFill="1"/>
    <xf numFmtId="169" fontId="113" fillId="0" borderId="0" xfId="362" applyNumberFormat="1" applyFont="1" applyFill="1"/>
    <xf numFmtId="175" fontId="19" fillId="0" borderId="98" xfId="0" applyNumberFormat="1" applyFont="1" applyFill="1" applyBorder="1" applyAlignment="1">
      <alignment horizontal="center" vertical="center"/>
    </xf>
    <xf numFmtId="210" fontId="114" fillId="0" borderId="19" xfId="0" applyNumberFormat="1" applyFont="1" applyBorder="1" applyAlignment="1">
      <alignment horizontal="center" vertical="center"/>
    </xf>
    <xf numFmtId="2" fontId="115" fillId="0" borderId="0" xfId="0" applyNumberFormat="1" applyFont="1" applyFill="1" applyAlignment="1">
      <alignment vertical="center"/>
    </xf>
    <xf numFmtId="175" fontId="19" fillId="0" borderId="20" xfId="0" applyNumberFormat="1" applyFont="1" applyFill="1" applyBorder="1" applyAlignment="1">
      <alignment horizontal="center" vertical="center"/>
    </xf>
    <xf numFmtId="175" fontId="19" fillId="0" borderId="19" xfId="0" applyNumberFormat="1" applyFont="1" applyBorder="1" applyAlignment="1">
      <alignment horizontal="center" vertical="center"/>
    </xf>
    <xf numFmtId="2" fontId="85" fillId="0" borderId="0" xfId="362" applyNumberFormat="1" applyFont="1" applyFill="1"/>
    <xf numFmtId="169" fontId="85" fillId="0" borderId="0" xfId="362" applyNumberFormat="1" applyFont="1" applyFill="1"/>
    <xf numFmtId="0" fontId="0" fillId="54" borderId="54" xfId="0" applyFill="1" applyBorder="1" applyAlignment="1">
      <alignment vertical="center"/>
    </xf>
    <xf numFmtId="0" fontId="66" fillId="0" borderId="0" xfId="362" applyFont="1" applyFill="1"/>
    <xf numFmtId="169" fontId="66" fillId="0" borderId="0" xfId="362" applyNumberFormat="1" applyFont="1" applyFill="1"/>
    <xf numFmtId="2" fontId="0" fillId="0" borderId="0" xfId="0" applyNumberFormat="1" applyFill="1" applyAlignment="1">
      <alignment vertical="center"/>
    </xf>
    <xf numFmtId="0" fontId="0" fillId="54" borderId="40" xfId="0" applyFill="1" applyBorder="1" applyAlignment="1">
      <alignment vertical="center"/>
    </xf>
    <xf numFmtId="210" fontId="19" fillId="0" borderId="88" xfId="0" applyNumberFormat="1" applyFont="1" applyFill="1" applyBorder="1" applyAlignment="1">
      <alignment horizontal="center" vertical="center"/>
    </xf>
    <xf numFmtId="175" fontId="0" fillId="48" borderId="34" xfId="0" applyNumberFormat="1" applyFill="1" applyBorder="1" applyAlignment="1">
      <alignment horizontal="center" vertical="center"/>
    </xf>
    <xf numFmtId="175" fontId="28" fillId="47" borderId="7" xfId="0" applyNumberFormat="1" applyFont="1" applyFill="1" applyBorder="1" applyAlignment="1">
      <alignment horizontal="center" vertical="center"/>
    </xf>
    <xf numFmtId="210" fontId="0" fillId="0" borderId="0" xfId="0" applyNumberFormat="1" applyFill="1" applyAlignment="1">
      <alignment vertical="center"/>
    </xf>
    <xf numFmtId="175" fontId="34" fillId="50" borderId="34" xfId="0" applyNumberFormat="1" applyFont="1" applyFill="1" applyBorder="1" applyAlignment="1">
      <alignment horizontal="center" vertical="center"/>
    </xf>
    <xf numFmtId="175" fontId="19" fillId="0" borderId="49" xfId="0" applyNumberFormat="1" applyFont="1" applyFill="1" applyBorder="1" applyAlignment="1">
      <alignment horizontal="center" vertical="center"/>
    </xf>
    <xf numFmtId="175" fontId="19" fillId="0" borderId="91" xfId="0" applyNumberFormat="1" applyFont="1" applyFill="1" applyBorder="1" applyAlignment="1">
      <alignment horizontal="center" vertical="center"/>
    </xf>
    <xf numFmtId="175" fontId="19" fillId="0" borderId="50" xfId="0" applyNumberFormat="1" applyFont="1" applyBorder="1" applyAlignment="1">
      <alignment horizontal="center" vertical="center"/>
    </xf>
    <xf numFmtId="175" fontId="19" fillId="0" borderId="92" xfId="0" quotePrefix="1" applyNumberFormat="1" applyFont="1" applyFill="1" applyBorder="1" applyAlignment="1">
      <alignment horizontal="center" vertical="center"/>
    </xf>
    <xf numFmtId="0" fontId="20" fillId="0" borderId="0" xfId="0" applyFont="1" applyFill="1" applyAlignment="1">
      <alignment vertical="center"/>
    </xf>
    <xf numFmtId="0" fontId="19" fillId="0" borderId="0" xfId="0" applyFont="1" applyFill="1" applyBorder="1" applyAlignment="1">
      <alignment vertical="center"/>
    </xf>
    <xf numFmtId="172" fontId="19" fillId="0" borderId="0" xfId="0" applyNumberFormat="1" applyFont="1" applyBorder="1" applyAlignment="1">
      <alignment vertical="center"/>
    </xf>
    <xf numFmtId="173" fontId="24" fillId="0" borderId="0" xfId="0" applyNumberFormat="1" applyFont="1" applyBorder="1" applyAlignment="1">
      <alignment horizontal="center" vertical="center"/>
    </xf>
    <xf numFmtId="0" fontId="0" fillId="0" borderId="0" xfId="0" applyFill="1" applyAlignment="1">
      <alignment horizontal="center" vertical="center"/>
    </xf>
    <xf numFmtId="0" fontId="19" fillId="0" borderId="86" xfId="0" applyFont="1" applyFill="1" applyBorder="1" applyAlignment="1">
      <alignment horizontal="left"/>
    </xf>
    <xf numFmtId="0" fontId="19" fillId="0" borderId="86" xfId="0" applyFont="1" applyFill="1" applyBorder="1" applyAlignment="1">
      <alignment horizontal="center"/>
    </xf>
    <xf numFmtId="0" fontId="110" fillId="0" borderId="0" xfId="0" applyFont="1"/>
    <xf numFmtId="0" fontId="110" fillId="0" borderId="0" xfId="0" applyFont="1" applyFill="1"/>
    <xf numFmtId="0" fontId="115" fillId="0" borderId="0" xfId="0" applyFont="1" applyFill="1"/>
    <xf numFmtId="0" fontId="116" fillId="0" borderId="0" xfId="362" applyFont="1" applyFill="1" applyAlignment="1"/>
    <xf numFmtId="0" fontId="1" fillId="0" borderId="17" xfId="0" applyFont="1" applyBorder="1" applyAlignment="1">
      <alignment horizontal="center"/>
    </xf>
    <xf numFmtId="0" fontId="115" fillId="0" borderId="0" xfId="0" applyFont="1"/>
    <xf numFmtId="0" fontId="117" fillId="0" borderId="0" xfId="362" applyFont="1" applyFill="1" applyAlignment="1">
      <alignment horizontal="center"/>
    </xf>
    <xf numFmtId="0" fontId="87" fillId="0" borderId="0" xfId="362" applyFont="1" applyFill="1" applyAlignment="1">
      <alignment horizontal="center"/>
    </xf>
    <xf numFmtId="10" fontId="87" fillId="0" borderId="0" xfId="425" applyNumberFormat="1" applyFont="1" applyFill="1" applyAlignment="1">
      <alignment horizontal="center"/>
    </xf>
    <xf numFmtId="0" fontId="24" fillId="0" borderId="35" xfId="0" applyFont="1" applyBorder="1" applyAlignment="1">
      <alignment horizontal="center"/>
    </xf>
    <xf numFmtId="0" fontId="110" fillId="0" borderId="0" xfId="0" applyFont="1" applyFill="1" applyBorder="1"/>
    <xf numFmtId="0" fontId="86" fillId="0" borderId="0" xfId="362" applyFont="1" applyFill="1" applyAlignment="1">
      <alignment horizontal="center"/>
    </xf>
    <xf numFmtId="0" fontId="1" fillId="0" borderId="0" xfId="0" applyFont="1" applyFill="1"/>
    <xf numFmtId="0" fontId="109" fillId="0" borderId="0" xfId="0" applyFont="1" applyFill="1"/>
    <xf numFmtId="172" fontId="84" fillId="0" borderId="35" xfId="0" applyNumberFormat="1" applyFont="1" applyFill="1" applyBorder="1" applyAlignment="1">
      <alignment vertical="center"/>
    </xf>
    <xf numFmtId="0" fontId="84" fillId="0" borderId="35" xfId="0" applyFont="1" applyFill="1" applyBorder="1" applyAlignment="1">
      <alignment vertical="center"/>
    </xf>
    <xf numFmtId="172" fontId="84" fillId="0" borderId="19" xfId="0" applyNumberFormat="1" applyFont="1" applyFill="1" applyBorder="1" applyAlignment="1">
      <alignment vertical="center"/>
    </xf>
    <xf numFmtId="0" fontId="84" fillId="0" borderId="19" xfId="0" applyFont="1" applyFill="1" applyBorder="1" applyAlignment="1">
      <alignment vertical="center"/>
    </xf>
    <xf numFmtId="0" fontId="27" fillId="0" borderId="0" xfId="0" applyFont="1" applyAlignment="1">
      <alignment horizontal="centerContinuous" wrapText="1"/>
    </xf>
    <xf numFmtId="0" fontId="27" fillId="45" borderId="33" xfId="0" applyFont="1" applyFill="1" applyBorder="1" applyAlignment="1">
      <alignment horizontal="center" vertical="center"/>
    </xf>
    <xf numFmtId="0" fontId="27" fillId="45" borderId="35" xfId="0" applyFont="1" applyFill="1" applyBorder="1" applyAlignment="1">
      <alignment horizontal="center" vertical="center"/>
    </xf>
    <xf numFmtId="0" fontId="0" fillId="0" borderId="99" xfId="0" applyFill="1" applyBorder="1" applyAlignment="1">
      <alignment horizontal="center"/>
    </xf>
    <xf numFmtId="172" fontId="0" fillId="0" borderId="99" xfId="0" applyNumberFormat="1" applyBorder="1" applyAlignment="1">
      <alignment horizontal="center" vertical="center"/>
    </xf>
    <xf numFmtId="49" fontId="1" fillId="0" borderId="0" xfId="0" applyNumberFormat="1" applyFont="1"/>
    <xf numFmtId="172" fontId="0" fillId="0" borderId="0" xfId="0" applyNumberFormat="1" applyAlignment="1">
      <alignment horizontal="left" vertical="center"/>
    </xf>
    <xf numFmtId="0" fontId="0" fillId="0" borderId="71" xfId="0" applyFill="1" applyBorder="1" applyAlignment="1">
      <alignment horizontal="center"/>
    </xf>
    <xf numFmtId="0" fontId="0" fillId="0" borderId="100" xfId="0" applyFill="1" applyBorder="1" applyAlignment="1">
      <alignment horizontal="center"/>
    </xf>
    <xf numFmtId="172" fontId="0" fillId="0" borderId="100" xfId="0" applyNumberFormat="1" applyBorder="1" applyAlignment="1">
      <alignment horizontal="center" vertical="center"/>
    </xf>
    <xf numFmtId="176" fontId="0" fillId="0" borderId="0" xfId="0" applyNumberFormat="1" applyAlignment="1">
      <alignment horizontal="left" vertical="center"/>
    </xf>
    <xf numFmtId="171" fontId="0" fillId="0" borderId="0" xfId="0" applyNumberFormat="1"/>
    <xf numFmtId="0" fontId="2" fillId="0" borderId="0" xfId="0" applyFont="1" applyAlignment="1"/>
    <xf numFmtId="0" fontId="1" fillId="0" borderId="0" xfId="0" applyFont="1" applyFill="1" applyBorder="1" applyAlignment="1">
      <alignment horizontal="center"/>
    </xf>
    <xf numFmtId="0" fontId="0" fillId="0" borderId="0" xfId="0" applyFill="1" applyBorder="1" applyAlignment="1">
      <alignment horizontal="center"/>
    </xf>
    <xf numFmtId="171" fontId="0" fillId="0" borderId="0" xfId="0" applyNumberFormat="1" applyFill="1" applyBorder="1" applyAlignment="1">
      <alignment horizontal="center"/>
    </xf>
    <xf numFmtId="172" fontId="0" fillId="0" borderId="0" xfId="0" applyNumberFormat="1"/>
    <xf numFmtId="2" fontId="2" fillId="0" borderId="0" xfId="0" applyNumberFormat="1" applyFont="1" applyBorder="1" applyAlignment="1">
      <alignment horizontal="center" vertical="center"/>
    </xf>
    <xf numFmtId="0" fontId="2" fillId="0" borderId="0" xfId="0" applyFont="1" applyAlignment="1">
      <alignment vertical="center"/>
    </xf>
    <xf numFmtId="0" fontId="28" fillId="55" borderId="25" xfId="0" applyFont="1" applyFill="1" applyBorder="1" applyAlignment="1">
      <alignment vertical="center"/>
    </xf>
    <xf numFmtId="0" fontId="27" fillId="55" borderId="42" xfId="0" applyFont="1" applyFill="1" applyBorder="1" applyAlignment="1">
      <alignment vertical="center"/>
    </xf>
    <xf numFmtId="2" fontId="28" fillId="55" borderId="19" xfId="0" applyNumberFormat="1" applyFont="1" applyFill="1" applyBorder="1" applyAlignment="1">
      <alignment horizontal="center" vertical="center"/>
    </xf>
    <xf numFmtId="0" fontId="2" fillId="0" borderId="0" xfId="0" applyFont="1" applyBorder="1" applyAlignment="1">
      <alignment vertical="center"/>
    </xf>
    <xf numFmtId="0" fontId="28" fillId="0" borderId="19" xfId="0" applyFont="1" applyBorder="1" applyAlignment="1">
      <alignment horizontal="center" vertical="center"/>
    </xf>
    <xf numFmtId="0" fontId="2" fillId="0" borderId="19" xfId="0" applyFont="1" applyBorder="1" applyAlignment="1">
      <alignment vertical="center"/>
    </xf>
    <xf numFmtId="2" fontId="2" fillId="0" borderId="19" xfId="0" applyNumberFormat="1" applyFont="1" applyBorder="1" applyAlignment="1">
      <alignment horizontal="center" vertical="center"/>
    </xf>
    <xf numFmtId="171" fontId="2" fillId="0" borderId="19" xfId="0" applyNumberFormat="1" applyFont="1" applyBorder="1" applyAlignment="1">
      <alignment horizontal="center" vertical="center"/>
    </xf>
    <xf numFmtId="169" fontId="2" fillId="0" borderId="19" xfId="0" applyNumberFormat="1" applyFont="1" applyBorder="1" applyAlignment="1">
      <alignment horizontal="center" vertical="center"/>
    </xf>
    <xf numFmtId="2" fontId="2" fillId="0" borderId="0" xfId="0" applyNumberFormat="1" applyFont="1" applyAlignment="1">
      <alignment vertical="center"/>
    </xf>
    <xf numFmtId="171" fontId="28" fillId="55" borderId="19" xfId="0" applyNumberFormat="1" applyFont="1" applyFill="1" applyBorder="1" applyAlignment="1">
      <alignment horizontal="center" vertical="center"/>
    </xf>
    <xf numFmtId="0" fontId="27" fillId="0" borderId="23" xfId="0" applyFont="1" applyBorder="1" applyAlignment="1">
      <alignment vertical="center"/>
    </xf>
    <xf numFmtId="0" fontId="0" fillId="0" borderId="0" xfId="0" applyAlignment="1">
      <alignment horizontal="center" vertical="center"/>
    </xf>
    <xf numFmtId="0" fontId="2" fillId="0" borderId="99" xfId="0" applyFont="1" applyBorder="1" applyAlignment="1">
      <alignment vertical="center"/>
    </xf>
    <xf numFmtId="171" fontId="2" fillId="0" borderId="99" xfId="0" applyNumberFormat="1" applyFont="1" applyBorder="1" applyAlignment="1">
      <alignment horizontal="center" vertical="center"/>
    </xf>
    <xf numFmtId="169" fontId="2" fillId="0" borderId="99" xfId="0" applyNumberFormat="1" applyFont="1" applyBorder="1" applyAlignment="1">
      <alignment horizontal="center" vertical="center"/>
    </xf>
    <xf numFmtId="0" fontId="2" fillId="0" borderId="101" xfId="0" applyFont="1" applyBorder="1" applyAlignment="1">
      <alignment vertical="center"/>
    </xf>
    <xf numFmtId="171" fontId="2" fillId="0" borderId="101" xfId="0" applyNumberFormat="1" applyFont="1" applyBorder="1" applyAlignment="1">
      <alignment horizontal="center" vertical="center"/>
    </xf>
    <xf numFmtId="169" fontId="2" fillId="0" borderId="101" xfId="0" applyNumberFormat="1" applyFont="1" applyBorder="1" applyAlignment="1">
      <alignment horizontal="center" vertical="center"/>
    </xf>
    <xf numFmtId="0" fontId="107" fillId="0" borderId="0" xfId="190" applyBorder="1" applyAlignment="1" applyProtection="1"/>
    <xf numFmtId="49" fontId="24" fillId="0" borderId="0" xfId="0" applyNumberFormat="1" applyFont="1" applyFill="1" applyBorder="1" applyAlignment="1">
      <alignment vertical="center"/>
    </xf>
    <xf numFmtId="49" fontId="24" fillId="0" borderId="0" xfId="0" applyNumberFormat="1" applyFont="1" applyFill="1" applyBorder="1" applyAlignment="1">
      <alignment horizontal="center" vertical="center"/>
    </xf>
    <xf numFmtId="0" fontId="24" fillId="0" borderId="0" xfId="0" applyNumberFormat="1" applyFont="1" applyFill="1" applyBorder="1" applyAlignment="1">
      <alignment horizontal="center" vertical="center"/>
    </xf>
    <xf numFmtId="171" fontId="0" fillId="0" borderId="0" xfId="0" applyNumberFormat="1" applyFill="1" applyAlignment="1">
      <alignment vertical="center"/>
    </xf>
    <xf numFmtId="0" fontId="0" fillId="0" borderId="17" xfId="0" applyFill="1" applyBorder="1" applyAlignment="1">
      <alignment horizontal="center" vertical="center"/>
    </xf>
    <xf numFmtId="0" fontId="0" fillId="0" borderId="19" xfId="0" applyFill="1" applyBorder="1" applyAlignment="1">
      <alignment horizontal="center" vertical="center"/>
    </xf>
    <xf numFmtId="0" fontId="0" fillId="0" borderId="54" xfId="0" applyFill="1" applyBorder="1" applyAlignment="1">
      <alignment horizontal="center"/>
    </xf>
    <xf numFmtId="0" fontId="84" fillId="0" borderId="25" xfId="0" applyFont="1" applyFill="1" applyBorder="1" applyAlignment="1">
      <alignment vertical="center"/>
    </xf>
    <xf numFmtId="0" fontId="84" fillId="0" borderId="40" xfId="0" applyFont="1" applyFill="1" applyBorder="1" applyAlignment="1">
      <alignment vertical="center"/>
    </xf>
    <xf numFmtId="0" fontId="2" fillId="51" borderId="39" xfId="0" applyFont="1" applyFill="1" applyBorder="1"/>
    <xf numFmtId="0" fontId="2" fillId="51" borderId="19" xfId="0" applyFont="1" applyFill="1" applyBorder="1"/>
    <xf numFmtId="0" fontId="88" fillId="49" borderId="34" xfId="0" applyFont="1" applyFill="1" applyBorder="1"/>
    <xf numFmtId="0" fontId="28" fillId="48" borderId="34" xfId="0" applyFont="1" applyFill="1" applyBorder="1" applyAlignment="1">
      <alignment horizontal="center"/>
    </xf>
    <xf numFmtId="0" fontId="2" fillId="48" borderId="19" xfId="0" applyFont="1" applyFill="1" applyBorder="1"/>
    <xf numFmtId="0" fontId="2" fillId="61" borderId="19" xfId="0" applyFont="1" applyFill="1" applyBorder="1"/>
    <xf numFmtId="0" fontId="2" fillId="47" borderId="19" xfId="0" applyFont="1" applyFill="1" applyBorder="1"/>
    <xf numFmtId="0" fontId="28" fillId="47" borderId="40" xfId="0" applyFont="1" applyFill="1" applyBorder="1" applyAlignment="1">
      <alignment horizontal="center"/>
    </xf>
    <xf numFmtId="210" fontId="2" fillId="0" borderId="39" xfId="0" applyNumberFormat="1" applyFont="1" applyFill="1" applyBorder="1" applyAlignment="1">
      <alignment horizontal="center" vertical="center"/>
    </xf>
    <xf numFmtId="210" fontId="2" fillId="0" borderId="34" xfId="0" applyNumberFormat="1" applyFont="1" applyFill="1" applyBorder="1" applyAlignment="1">
      <alignment horizontal="center" vertical="center"/>
    </xf>
    <xf numFmtId="210" fontId="2" fillId="0" borderId="19" xfId="0" applyNumberFormat="1" applyFont="1" applyFill="1" applyBorder="1" applyAlignment="1">
      <alignment horizontal="center" vertical="center"/>
    </xf>
    <xf numFmtId="210" fontId="2" fillId="0" borderId="34" xfId="0" quotePrefix="1" applyNumberFormat="1" applyFont="1" applyFill="1" applyBorder="1" applyAlignment="1">
      <alignment horizontal="center" vertical="center"/>
    </xf>
    <xf numFmtId="175" fontId="2" fillId="0" borderId="19" xfId="0" applyNumberFormat="1" applyFont="1" applyBorder="1" applyAlignment="1">
      <alignment horizontal="center" vertical="center"/>
    </xf>
    <xf numFmtId="175" fontId="2" fillId="0" borderId="40" xfId="0" quotePrefix="1" applyNumberFormat="1" applyFont="1" applyFill="1" applyBorder="1" applyAlignment="1">
      <alignment horizontal="center" vertical="center"/>
    </xf>
    <xf numFmtId="0" fontId="85" fillId="0" borderId="0" xfId="362" applyFont="1" applyFill="1"/>
    <xf numFmtId="175" fontId="2" fillId="51" borderId="39" xfId="0" applyNumberFormat="1" applyFont="1" applyFill="1" applyBorder="1"/>
    <xf numFmtId="175" fontId="2" fillId="51" borderId="19" xfId="0" applyNumberFormat="1" applyFont="1" applyFill="1" applyBorder="1"/>
    <xf numFmtId="175" fontId="34" fillId="50" borderId="34" xfId="0" applyNumberFormat="1" applyFont="1" applyFill="1" applyBorder="1" applyAlignment="1">
      <alignment horizontal="center"/>
    </xf>
    <xf numFmtId="175" fontId="88" fillId="49" borderId="34" xfId="0" applyNumberFormat="1" applyFont="1" applyFill="1" applyBorder="1"/>
    <xf numFmtId="175" fontId="28" fillId="48" borderId="34" xfId="0" applyNumberFormat="1" applyFont="1" applyFill="1" applyBorder="1" applyAlignment="1">
      <alignment horizontal="center"/>
    </xf>
    <xf numFmtId="175" fontId="2" fillId="48" borderId="19" xfId="0" applyNumberFormat="1" applyFont="1" applyFill="1" applyBorder="1"/>
    <xf numFmtId="175" fontId="2" fillId="47" borderId="19" xfId="0" applyNumberFormat="1" applyFont="1" applyFill="1" applyBorder="1"/>
    <xf numFmtId="175" fontId="28" fillId="47" borderId="40" xfId="0" applyNumberFormat="1" applyFont="1" applyFill="1" applyBorder="1" applyAlignment="1">
      <alignment horizontal="center"/>
    </xf>
    <xf numFmtId="175" fontId="2" fillId="0" borderId="39" xfId="0" applyNumberFormat="1" applyFont="1" applyFill="1" applyBorder="1" applyAlignment="1">
      <alignment horizontal="center" vertical="center"/>
    </xf>
    <xf numFmtId="175" fontId="2" fillId="0" borderId="19" xfId="0" applyNumberFormat="1" applyFont="1" applyFill="1" applyBorder="1" applyAlignment="1">
      <alignment horizontal="center" vertical="center"/>
    </xf>
    <xf numFmtId="175" fontId="2" fillId="0" borderId="19" xfId="0" quotePrefix="1" applyNumberFormat="1" applyFont="1" applyFill="1" applyBorder="1" applyAlignment="1">
      <alignment horizontal="center" vertical="center"/>
    </xf>
    <xf numFmtId="175" fontId="2" fillId="0" borderId="7" xfId="0" quotePrefix="1" applyNumberFormat="1" applyFont="1" applyFill="1" applyBorder="1" applyAlignment="1">
      <alignment horizontal="center" vertical="center"/>
    </xf>
    <xf numFmtId="175" fontId="34" fillId="50" borderId="19" xfId="0" applyNumberFormat="1" applyFont="1" applyFill="1" applyBorder="1" applyAlignment="1">
      <alignment horizontal="center"/>
    </xf>
    <xf numFmtId="175" fontId="88" fillId="49" borderId="19" xfId="0" applyNumberFormat="1" applyFont="1" applyFill="1" applyBorder="1"/>
    <xf numFmtId="175" fontId="28" fillId="48" borderId="19" xfId="0" applyNumberFormat="1" applyFont="1" applyFill="1" applyBorder="1" applyAlignment="1">
      <alignment horizontal="center"/>
    </xf>
    <xf numFmtId="175" fontId="28" fillId="47" borderId="7" xfId="0" applyNumberFormat="1" applyFont="1" applyFill="1" applyBorder="1" applyAlignment="1">
      <alignment horizontal="center"/>
    </xf>
    <xf numFmtId="210" fontId="2" fillId="0" borderId="19" xfId="0" applyNumberFormat="1" applyFont="1" applyBorder="1" applyAlignment="1">
      <alignment horizontal="center" vertical="center"/>
    </xf>
    <xf numFmtId="210" fontId="2" fillId="0" borderId="7" xfId="0" applyNumberFormat="1" applyFont="1" applyFill="1" applyBorder="1" applyAlignment="1">
      <alignment horizontal="center" vertical="center"/>
    </xf>
    <xf numFmtId="0" fontId="1" fillId="0" borderId="54" xfId="0" applyFont="1" applyFill="1" applyBorder="1" applyAlignment="1">
      <alignment horizontal="center"/>
    </xf>
    <xf numFmtId="210" fontId="2" fillId="62" borderId="39" xfId="0" applyNumberFormat="1" applyFont="1" applyFill="1" applyBorder="1"/>
    <xf numFmtId="210" fontId="2" fillId="51" borderId="19" xfId="0" applyNumberFormat="1" applyFont="1" applyFill="1" applyBorder="1"/>
    <xf numFmtId="210" fontId="34" fillId="50" borderId="19" xfId="0" applyNumberFormat="1" applyFont="1" applyFill="1" applyBorder="1" applyAlignment="1">
      <alignment horizontal="center"/>
    </xf>
    <xf numFmtId="210" fontId="88" fillId="49" borderId="19" xfId="0" applyNumberFormat="1" applyFont="1" applyFill="1" applyBorder="1"/>
    <xf numFmtId="210" fontId="28" fillId="48" borderId="19" xfId="0" applyNumberFormat="1" applyFont="1" applyFill="1" applyBorder="1" applyAlignment="1">
      <alignment horizontal="center"/>
    </xf>
    <xf numFmtId="210" fontId="2" fillId="48" borderId="19" xfId="0" applyNumberFormat="1" applyFont="1" applyFill="1" applyBorder="1"/>
    <xf numFmtId="210" fontId="2" fillId="61" borderId="19" xfId="0" applyNumberFormat="1" applyFont="1" applyFill="1" applyBorder="1"/>
    <xf numFmtId="210" fontId="2" fillId="47" borderId="19" xfId="0" applyNumberFormat="1" applyFont="1" applyFill="1" applyBorder="1"/>
    <xf numFmtId="210" fontId="28" fillId="47" borderId="7" xfId="0" applyNumberFormat="1" applyFont="1" applyFill="1" applyBorder="1" applyAlignment="1">
      <alignment horizontal="center"/>
    </xf>
    <xf numFmtId="210" fontId="2" fillId="51" borderId="39" xfId="0" applyNumberFormat="1" applyFont="1" applyFill="1" applyBorder="1"/>
    <xf numFmtId="0" fontId="0" fillId="59" borderId="54" xfId="0" applyFill="1" applyBorder="1" applyAlignment="1">
      <alignment horizontal="center"/>
    </xf>
    <xf numFmtId="0" fontId="84" fillId="59" borderId="0" xfId="0" applyFont="1" applyFill="1" applyBorder="1" applyAlignment="1">
      <alignment vertical="center"/>
    </xf>
    <xf numFmtId="0" fontId="84" fillId="59" borderId="84" xfId="0" applyFont="1" applyFill="1" applyBorder="1" applyAlignment="1">
      <alignment vertical="center"/>
    </xf>
    <xf numFmtId="0" fontId="84" fillId="59" borderId="34" xfId="0" applyFont="1" applyFill="1" applyBorder="1" applyAlignment="1">
      <alignment vertical="center"/>
    </xf>
    <xf numFmtId="210" fontId="28" fillId="59" borderId="19" xfId="0" applyNumberFormat="1" applyFont="1" applyFill="1" applyBorder="1" applyAlignment="1">
      <alignment horizontal="center"/>
    </xf>
    <xf numFmtId="210" fontId="2" fillId="0" borderId="49" xfId="0" applyNumberFormat="1" applyFont="1" applyFill="1" applyBorder="1" applyAlignment="1">
      <alignment horizontal="center" vertical="center"/>
    </xf>
    <xf numFmtId="210" fontId="2" fillId="0" borderId="50" xfId="0" applyNumberFormat="1" applyFont="1" applyFill="1" applyBorder="1" applyAlignment="1">
      <alignment horizontal="center" vertical="center"/>
    </xf>
    <xf numFmtId="210" fontId="2" fillId="0" borderId="50" xfId="0" applyNumberFormat="1" applyFont="1" applyBorder="1" applyAlignment="1">
      <alignment horizontal="center" vertical="center"/>
    </xf>
    <xf numFmtId="210" fontId="2" fillId="0" borderId="41" xfId="0" applyNumberFormat="1" applyFont="1" applyFill="1" applyBorder="1" applyAlignment="1">
      <alignment horizontal="center" vertical="center"/>
    </xf>
    <xf numFmtId="0" fontId="66" fillId="0" borderId="0" xfId="0" applyFont="1" applyFill="1"/>
    <xf numFmtId="169" fontId="66" fillId="0" borderId="0" xfId="0" applyNumberFormat="1" applyFont="1" applyFill="1"/>
    <xf numFmtId="0" fontId="66" fillId="0" borderId="0" xfId="0" applyFont="1" applyFill="1" applyBorder="1"/>
    <xf numFmtId="0" fontId="109" fillId="0" borderId="0" xfId="0" applyFont="1" applyFill="1" applyAlignment="1">
      <alignment vertical="center"/>
    </xf>
    <xf numFmtId="0" fontId="109" fillId="0" borderId="0" xfId="0" applyFont="1" applyFill="1" applyAlignment="1"/>
    <xf numFmtId="0" fontId="118" fillId="0" borderId="0" xfId="0" applyFont="1" applyFill="1" applyAlignment="1">
      <alignment vertical="center"/>
    </xf>
    <xf numFmtId="0" fontId="19" fillId="0" borderId="24" xfId="0" applyFont="1" applyFill="1" applyBorder="1" applyAlignment="1">
      <alignment horizontal="centerContinuous" vertical="center"/>
    </xf>
    <xf numFmtId="0" fontId="0" fillId="0" borderId="31" xfId="0" applyFill="1" applyBorder="1" applyAlignment="1">
      <alignment horizontal="centerContinuous" vertical="center"/>
    </xf>
    <xf numFmtId="0" fontId="19" fillId="0" borderId="44" xfId="0" applyFont="1" applyFill="1" applyBorder="1" applyAlignment="1">
      <alignment horizontal="centerContinuous" vertical="center"/>
    </xf>
    <xf numFmtId="0" fontId="19" fillId="0" borderId="44" xfId="0" applyFont="1" applyFill="1" applyBorder="1" applyAlignment="1">
      <alignment horizontal="left" vertical="center"/>
    </xf>
    <xf numFmtId="0" fontId="0" fillId="0" borderId="44" xfId="0" applyFill="1" applyBorder="1" applyAlignment="1">
      <alignment horizontal="centerContinuous" vertical="center"/>
    </xf>
    <xf numFmtId="175" fontId="2" fillId="0" borderId="34" xfId="0" applyNumberFormat="1" applyFont="1" applyFill="1" applyBorder="1" applyAlignment="1">
      <alignment horizontal="center" vertical="center"/>
    </xf>
    <xf numFmtId="175" fontId="2" fillId="0" borderId="34" xfId="0" quotePrefix="1" applyNumberFormat="1" applyFont="1" applyFill="1" applyBorder="1" applyAlignment="1">
      <alignment horizontal="center" vertical="center"/>
    </xf>
    <xf numFmtId="2" fontId="119" fillId="0" borderId="0" xfId="362" applyNumberFormat="1" applyFont="1" applyFill="1"/>
    <xf numFmtId="169" fontId="119" fillId="0" borderId="0" xfId="362" applyNumberFormat="1" applyFont="1" applyFill="1"/>
    <xf numFmtId="0" fontId="120" fillId="0" borderId="0" xfId="362" applyFont="1" applyFill="1"/>
    <xf numFmtId="169" fontId="120" fillId="0" borderId="0" xfId="362" applyNumberFormat="1" applyFont="1" applyFill="1"/>
    <xf numFmtId="212" fontId="2" fillId="0" borderId="34" xfId="0" applyNumberFormat="1" applyFont="1" applyFill="1" applyBorder="1" applyAlignment="1">
      <alignment horizontal="center" vertical="center"/>
    </xf>
    <xf numFmtId="212" fontId="2" fillId="0" borderId="19" xfId="0" applyNumberFormat="1" applyFont="1" applyFill="1" applyBorder="1" applyAlignment="1">
      <alignment horizontal="center" vertical="center"/>
    </xf>
    <xf numFmtId="175" fontId="2" fillId="0" borderId="7" xfId="0" applyNumberFormat="1" applyFont="1" applyFill="1" applyBorder="1" applyAlignment="1">
      <alignment horizontal="center" vertical="center"/>
    </xf>
    <xf numFmtId="175" fontId="109" fillId="0" borderId="0" xfId="0" applyNumberFormat="1" applyFont="1" applyFill="1" applyAlignment="1">
      <alignment vertical="center"/>
    </xf>
    <xf numFmtId="175" fontId="2" fillId="0" borderId="49" xfId="0" applyNumberFormat="1" applyFont="1" applyFill="1" applyBorder="1" applyAlignment="1">
      <alignment horizontal="center" vertical="center"/>
    </xf>
    <xf numFmtId="175" fontId="2" fillId="0" borderId="91" xfId="0" applyNumberFormat="1" applyFont="1" applyFill="1" applyBorder="1" applyAlignment="1">
      <alignment horizontal="center" vertical="center"/>
    </xf>
    <xf numFmtId="175" fontId="2" fillId="0" borderId="50" xfId="0" applyNumberFormat="1" applyFont="1" applyFill="1" applyBorder="1" applyAlignment="1">
      <alignment horizontal="center" vertical="center"/>
    </xf>
    <xf numFmtId="175" fontId="2" fillId="0" borderId="50" xfId="0" quotePrefix="1" applyNumberFormat="1" applyFont="1" applyFill="1" applyBorder="1" applyAlignment="1">
      <alignment horizontal="center" vertical="center"/>
    </xf>
    <xf numFmtId="175" fontId="2" fillId="0" borderId="50" xfId="0" applyNumberFormat="1" applyFont="1" applyBorder="1" applyAlignment="1">
      <alignment horizontal="center" vertical="center"/>
    </xf>
    <xf numFmtId="175" fontId="2" fillId="0" borderId="92" xfId="0" quotePrefix="1" applyNumberFormat="1" applyFont="1" applyFill="1" applyBorder="1" applyAlignment="1">
      <alignment horizontal="center" vertical="center"/>
    </xf>
    <xf numFmtId="0" fontId="109" fillId="0" borderId="0" xfId="0" applyFont="1" applyFill="1" applyBorder="1" applyAlignment="1">
      <alignment vertical="center"/>
    </xf>
    <xf numFmtId="0" fontId="121" fillId="0" borderId="0" xfId="190" applyFont="1" applyFill="1" applyAlignment="1" applyProtection="1">
      <alignment horizontal="center" vertical="center"/>
    </xf>
    <xf numFmtId="0" fontId="120" fillId="0" borderId="0" xfId="0" applyFont="1" applyFill="1" applyBorder="1"/>
    <xf numFmtId="0" fontId="32" fillId="45" borderId="37" xfId="0" applyFont="1" applyFill="1" applyBorder="1"/>
    <xf numFmtId="17" fontId="22" fillId="45" borderId="30" xfId="0" applyNumberFormat="1" applyFont="1" applyFill="1" applyBorder="1" applyAlignment="1">
      <alignment horizontal="center"/>
    </xf>
    <xf numFmtId="0" fontId="24" fillId="0" borderId="19" xfId="0" applyFont="1" applyBorder="1" applyAlignment="1">
      <alignment horizontal="center"/>
    </xf>
    <xf numFmtId="0" fontId="0" fillId="0" borderId="0" xfId="0" applyAlignment="1">
      <alignment wrapText="1"/>
    </xf>
    <xf numFmtId="0" fontId="27" fillId="0" borderId="59" xfId="0" applyFont="1" applyBorder="1" applyAlignment="1">
      <alignment horizontal="center" vertical="center"/>
    </xf>
    <xf numFmtId="0" fontId="27" fillId="0" borderId="48" xfId="0" applyFont="1" applyBorder="1" applyAlignment="1">
      <alignment horizontal="center" vertical="center"/>
    </xf>
    <xf numFmtId="0" fontId="27" fillId="0" borderId="66" xfId="0" applyFont="1" applyBorder="1" applyAlignment="1">
      <alignment horizontal="center" vertical="center"/>
    </xf>
    <xf numFmtId="0" fontId="0" fillId="0" borderId="39" xfId="0" applyBorder="1" applyAlignment="1">
      <alignment horizontal="center" vertical="center"/>
    </xf>
    <xf numFmtId="0" fontId="0" fillId="0" borderId="34" xfId="0" applyBorder="1" applyAlignment="1">
      <alignment horizontal="center" vertical="center" wrapText="1"/>
    </xf>
    <xf numFmtId="0" fontId="1" fillId="0" borderId="19" xfId="0" applyFont="1" applyBorder="1" applyAlignment="1">
      <alignment horizontal="center" vertical="center" wrapText="1"/>
    </xf>
    <xf numFmtId="0" fontId="0" fillId="0" borderId="19" xfId="0" applyBorder="1" applyAlignment="1">
      <alignment horizontal="center" vertical="center" wrapText="1"/>
    </xf>
    <xf numFmtId="0" fontId="1" fillId="0" borderId="91" xfId="0" quotePrefix="1" applyFont="1" applyBorder="1" applyAlignment="1">
      <alignment horizontal="center" vertical="center" wrapText="1"/>
    </xf>
    <xf numFmtId="0" fontId="1" fillId="0" borderId="50" xfId="0" applyFont="1" applyBorder="1" applyAlignment="1">
      <alignment horizontal="center" vertical="center" wrapText="1"/>
    </xf>
    <xf numFmtId="0" fontId="24" fillId="0" borderId="0" xfId="0" applyFont="1" applyBorder="1"/>
    <xf numFmtId="0" fontId="27" fillId="0" borderId="17" xfId="0" applyFont="1" applyBorder="1" applyAlignment="1"/>
    <xf numFmtId="0" fontId="6" fillId="0" borderId="17" xfId="0" applyFont="1" applyBorder="1" applyAlignment="1">
      <alignment horizontal="center"/>
    </xf>
    <xf numFmtId="0" fontId="1" fillId="0" borderId="19" xfId="0" applyFont="1" applyFill="1" applyBorder="1" applyAlignment="1">
      <alignment horizontal="center" vertical="center"/>
    </xf>
    <xf numFmtId="49" fontId="2" fillId="0" borderId="19" xfId="0" applyNumberFormat="1" applyFont="1" applyBorder="1" applyAlignment="1">
      <alignment horizontal="center" vertical="center" wrapText="1"/>
    </xf>
    <xf numFmtId="0" fontId="2" fillId="0" borderId="7" xfId="0" applyFont="1" applyBorder="1" applyAlignment="1">
      <alignment horizontal="center" vertical="center" wrapText="1"/>
    </xf>
    <xf numFmtId="0" fontId="1" fillId="0" borderId="50" xfId="0" applyFont="1" applyFill="1" applyBorder="1" applyAlignment="1">
      <alignment horizontal="center" vertical="center"/>
    </xf>
    <xf numFmtId="49" fontId="2" fillId="0" borderId="50" xfId="0" applyNumberFormat="1" applyFont="1" applyBorder="1" applyAlignment="1">
      <alignment horizontal="center" vertical="center" wrapText="1"/>
    </xf>
    <xf numFmtId="3" fontId="1" fillId="0" borderId="50" xfId="0" applyNumberFormat="1" applyFont="1" applyFill="1" applyBorder="1" applyAlignment="1">
      <alignment horizontal="center" vertical="center" wrapText="1"/>
    </xf>
    <xf numFmtId="0" fontId="2" fillId="0" borderId="41" xfId="0" applyFont="1" applyBorder="1" applyAlignment="1">
      <alignment horizontal="center" vertical="center" wrapText="1"/>
    </xf>
    <xf numFmtId="3" fontId="27" fillId="0" borderId="0" xfId="0" applyNumberFormat="1" applyFont="1" applyBorder="1" applyAlignment="1">
      <alignment horizontal="center"/>
    </xf>
    <xf numFmtId="0" fontId="89" fillId="0" borderId="0" xfId="0" applyFont="1" applyBorder="1" applyAlignment="1"/>
    <xf numFmtId="0" fontId="11" fillId="0" borderId="0" xfId="0" applyFont="1" applyBorder="1" applyAlignment="1"/>
    <xf numFmtId="0" fontId="7" fillId="0" borderId="17" xfId="0" applyFont="1" applyBorder="1" applyAlignment="1">
      <alignment horizontal="center"/>
    </xf>
    <xf numFmtId="0" fontId="7" fillId="45" borderId="102" xfId="0" applyFont="1" applyFill="1" applyBorder="1" applyAlignment="1">
      <alignment horizontal="center" vertical="center"/>
    </xf>
    <xf numFmtId="0" fontId="7" fillId="45" borderId="103" xfId="0" applyFont="1" applyFill="1" applyBorder="1" applyAlignment="1">
      <alignment horizontal="center" vertical="center"/>
    </xf>
    <xf numFmtId="0" fontId="7" fillId="45" borderId="103" xfId="0" applyFont="1" applyFill="1" applyBorder="1" applyAlignment="1">
      <alignment horizontal="center" vertical="center" wrapText="1"/>
    </xf>
    <xf numFmtId="0" fontId="7" fillId="45" borderId="104" xfId="0" applyFont="1" applyFill="1" applyBorder="1" applyAlignment="1">
      <alignment horizontal="center" vertical="center"/>
    </xf>
    <xf numFmtId="3" fontId="0" fillId="0" borderId="0" xfId="0" applyNumberFormat="1" applyAlignment="1">
      <alignment horizontal="center"/>
    </xf>
    <xf numFmtId="0" fontId="1" fillId="0" borderId="34" xfId="0" applyFont="1" applyFill="1" applyBorder="1" applyAlignment="1">
      <alignment horizontal="center" vertical="center"/>
    </xf>
    <xf numFmtId="49" fontId="1" fillId="0" borderId="19" xfId="0" applyNumberFormat="1" applyFont="1" applyFill="1" applyBorder="1" applyAlignment="1">
      <alignment horizontal="center" vertical="center" wrapText="1"/>
    </xf>
    <xf numFmtId="0" fontId="1" fillId="0" borderId="20" xfId="0" applyFont="1" applyBorder="1" applyAlignment="1">
      <alignment horizontal="center" vertical="center"/>
    </xf>
    <xf numFmtId="0" fontId="1" fillId="0" borderId="7" xfId="0" applyFont="1" applyFill="1" applyBorder="1" applyAlignment="1">
      <alignment horizontal="center" vertical="center" wrapText="1"/>
    </xf>
    <xf numFmtId="172" fontId="0" fillId="0" borderId="19" xfId="0" applyNumberForma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3" fontId="27" fillId="0" borderId="0" xfId="0" applyNumberFormat="1" applyFont="1" applyFill="1" applyBorder="1" applyAlignment="1">
      <alignment horizontal="center" vertical="center" wrapText="1"/>
    </xf>
    <xf numFmtId="0" fontId="27" fillId="0" borderId="0" xfId="0" applyFont="1" applyFill="1" applyAlignment="1">
      <alignment horizontal="right"/>
    </xf>
    <xf numFmtId="0" fontId="21" fillId="0" borderId="0" xfId="0" applyFont="1" applyAlignment="1">
      <alignment horizontal="right"/>
    </xf>
    <xf numFmtId="0" fontId="6" fillId="0" borderId="0" xfId="0" applyFont="1" applyFill="1"/>
    <xf numFmtId="49" fontId="90" fillId="0" borderId="0" xfId="368" applyNumberFormat="1" applyFont="1" applyFill="1" applyAlignment="1">
      <alignment vertical="center"/>
    </xf>
    <xf numFmtId="0" fontId="91" fillId="0" borderId="19" xfId="368" applyFont="1" applyFill="1" applyBorder="1" applyAlignment="1">
      <alignment horizontal="center" vertical="center" wrapText="1"/>
    </xf>
    <xf numFmtId="0" fontId="122" fillId="0" borderId="19" xfId="368" applyFont="1" applyFill="1" applyBorder="1" applyAlignment="1">
      <alignment horizontal="center" vertical="center"/>
    </xf>
    <xf numFmtId="0" fontId="91" fillId="0" borderId="19" xfId="368" applyFont="1" applyFill="1" applyBorder="1" applyAlignment="1">
      <alignment horizontal="center" vertical="center"/>
    </xf>
    <xf numFmtId="185" fontId="91" fillId="0" borderId="19" xfId="368" applyNumberFormat="1" applyFont="1" applyFill="1" applyBorder="1" applyAlignment="1">
      <alignment vertical="center"/>
    </xf>
    <xf numFmtId="178" fontId="91" fillId="0" borderId="19" xfId="368" applyNumberFormat="1" applyFont="1" applyFill="1" applyBorder="1" applyAlignment="1">
      <alignment vertical="center"/>
    </xf>
    <xf numFmtId="178" fontId="122" fillId="0" borderId="19" xfId="368" applyNumberFormat="1" applyFont="1" applyFill="1" applyBorder="1" applyAlignment="1">
      <alignment vertical="center"/>
    </xf>
    <xf numFmtId="0" fontId="123" fillId="0" borderId="19" xfId="0" applyFont="1" applyFill="1" applyBorder="1" applyAlignment="1">
      <alignment horizontal="center" vertical="center"/>
    </xf>
    <xf numFmtId="49" fontId="91" fillId="0" borderId="0" xfId="368" applyNumberFormat="1" applyFont="1" applyFill="1" applyBorder="1" applyAlignment="1">
      <alignment horizontal="center" vertical="center"/>
    </xf>
    <xf numFmtId="0" fontId="91" fillId="0" borderId="0" xfId="368" applyFont="1" applyFill="1" applyBorder="1" applyAlignment="1">
      <alignment horizontal="center" vertical="center"/>
    </xf>
    <xf numFmtId="178" fontId="91" fillId="0" borderId="0" xfId="368" applyNumberFormat="1" applyFont="1" applyFill="1" applyBorder="1"/>
    <xf numFmtId="178" fontId="91" fillId="0" borderId="0" xfId="368" applyNumberFormat="1" applyFont="1" applyFill="1" applyBorder="1" applyAlignment="1">
      <alignment horizontal="right" vertical="center"/>
    </xf>
    <xf numFmtId="49" fontId="91" fillId="0" borderId="0" xfId="368" applyNumberFormat="1" applyFont="1" applyFill="1" applyAlignment="1">
      <alignment vertical="center"/>
    </xf>
    <xf numFmtId="0" fontId="91" fillId="0" borderId="0" xfId="368" applyFont="1" applyFill="1" applyAlignment="1">
      <alignment vertical="center"/>
    </xf>
    <xf numFmtId="178" fontId="91" fillId="0" borderId="19" xfId="368" applyNumberFormat="1" applyFont="1" applyFill="1" applyBorder="1"/>
    <xf numFmtId="0" fontId="122" fillId="0" borderId="0" xfId="368" applyFont="1" applyFill="1" applyAlignment="1">
      <alignment vertical="center"/>
    </xf>
    <xf numFmtId="178" fontId="122" fillId="0" borderId="0" xfId="368" applyNumberFormat="1" applyFont="1" applyFill="1" applyBorder="1"/>
    <xf numFmtId="178" fontId="92" fillId="0" borderId="19" xfId="368" applyNumberFormat="1" applyFont="1" applyFill="1" applyBorder="1" applyAlignment="1">
      <alignment vertical="center"/>
    </xf>
    <xf numFmtId="178" fontId="92" fillId="0" borderId="0" xfId="368" applyNumberFormat="1" applyFont="1" applyFill="1" applyBorder="1"/>
    <xf numFmtId="0" fontId="1" fillId="0" borderId="0" xfId="0" applyFont="1" applyFill="1" applyBorder="1" applyAlignment="1">
      <alignment horizontal="center" vertical="center"/>
    </xf>
    <xf numFmtId="49" fontId="90" fillId="0" borderId="0" xfId="368" applyNumberFormat="1" applyFont="1" applyFill="1"/>
    <xf numFmtId="0" fontId="93" fillId="0" borderId="0" xfId="368" applyFont="1" applyFill="1"/>
    <xf numFmtId="0" fontId="91" fillId="0" borderId="0" xfId="368" applyFont="1" applyFill="1"/>
    <xf numFmtId="0" fontId="91" fillId="0" borderId="0" xfId="368" applyFont="1" applyFill="1" applyBorder="1" applyAlignment="1">
      <alignment vertical="center"/>
    </xf>
    <xf numFmtId="0" fontId="122" fillId="0" borderId="0" xfId="368" applyFont="1" applyFill="1" applyBorder="1" applyAlignment="1">
      <alignment horizontal="center" vertical="center"/>
    </xf>
    <xf numFmtId="0" fontId="122" fillId="0" borderId="19" xfId="368" applyFont="1" applyFill="1" applyBorder="1" applyAlignment="1">
      <alignment horizontal="left" vertical="center"/>
    </xf>
    <xf numFmtId="0" fontId="122" fillId="0" borderId="0" xfId="368" applyFont="1" applyFill="1" applyBorder="1" applyAlignment="1">
      <alignment horizontal="left" vertical="center"/>
    </xf>
    <xf numFmtId="3" fontId="122" fillId="0" borderId="0" xfId="368" applyNumberFormat="1" applyFont="1" applyFill="1" applyBorder="1" applyAlignment="1">
      <alignment horizontal="right" vertical="center"/>
    </xf>
    <xf numFmtId="0" fontId="122" fillId="0" borderId="0" xfId="368" applyFont="1" applyFill="1" applyAlignment="1">
      <alignment horizontal="left" vertical="center"/>
    </xf>
    <xf numFmtId="3" fontId="122" fillId="0" borderId="0" xfId="368" applyNumberFormat="1" applyFont="1" applyFill="1" applyBorder="1" applyAlignment="1">
      <alignment horizontal="right"/>
    </xf>
    <xf numFmtId="178" fontId="122" fillId="0" borderId="19" xfId="368" applyNumberFormat="1" applyFont="1" applyFill="1" applyBorder="1"/>
    <xf numFmtId="178" fontId="124" fillId="0" borderId="19" xfId="368" applyNumberFormat="1" applyFont="1" applyFill="1" applyBorder="1" applyAlignment="1">
      <alignment horizontal="right" vertical="center"/>
    </xf>
    <xf numFmtId="0" fontId="119" fillId="0" borderId="0" xfId="368" applyFont="1" applyFill="1" applyAlignment="1">
      <alignment horizontal="left" vertical="center"/>
    </xf>
    <xf numFmtId="0" fontId="91" fillId="0" borderId="0" xfId="368" applyFont="1" applyFill="1" applyBorder="1" applyAlignment="1">
      <alignment horizontal="left" vertical="center"/>
    </xf>
    <xf numFmtId="185" fontId="91" fillId="0" borderId="0" xfId="368" applyNumberFormat="1" applyFont="1" applyFill="1" applyBorder="1" applyAlignment="1">
      <alignment horizontal="left" vertical="center"/>
    </xf>
    <xf numFmtId="178" fontId="91" fillId="0" borderId="0" xfId="368" applyNumberFormat="1" applyFont="1" applyFill="1" applyBorder="1" applyAlignment="1">
      <alignment horizontal="left" vertical="center"/>
    </xf>
    <xf numFmtId="178" fontId="92" fillId="0" borderId="0" xfId="368" applyNumberFormat="1" applyFont="1" applyFill="1" applyBorder="1" applyAlignment="1">
      <alignment horizontal="left" vertical="center"/>
    </xf>
    <xf numFmtId="0" fontId="0" fillId="0" borderId="0" xfId="0" applyFill="1" applyAlignment="1">
      <alignment horizontal="left" vertical="center"/>
    </xf>
    <xf numFmtId="0" fontId="94" fillId="0" borderId="19" xfId="369" applyFont="1" applyFill="1" applyBorder="1" applyAlignment="1">
      <alignment horizontal="center" vertical="top" wrapText="1"/>
    </xf>
    <xf numFmtId="0" fontId="94" fillId="0" borderId="19" xfId="398" applyFont="1" applyFill="1" applyBorder="1" applyAlignment="1">
      <alignment horizontal="justify" vertical="top" wrapText="1"/>
    </xf>
    <xf numFmtId="0" fontId="94" fillId="0" borderId="19" xfId="398" applyFont="1" applyFill="1" applyBorder="1" applyAlignment="1">
      <alignment horizontal="center" vertical="top" wrapText="1"/>
    </xf>
    <xf numFmtId="4" fontId="95" fillId="0" borderId="19" xfId="0" applyNumberFormat="1" applyFont="1" applyFill="1" applyBorder="1" applyAlignment="1">
      <alignment horizontal="right" vertical="top" wrapText="1"/>
    </xf>
    <xf numFmtId="0" fontId="94" fillId="0" borderId="0" xfId="369" applyFont="1" applyFill="1" applyBorder="1" applyAlignment="1">
      <alignment horizontal="left" vertical="top" wrapText="1"/>
    </xf>
    <xf numFmtId="0" fontId="94" fillId="0" borderId="0" xfId="369" applyFont="1" applyFill="1" applyBorder="1" applyAlignment="1">
      <alignment horizontal="center" vertical="top" wrapText="1"/>
    </xf>
    <xf numFmtId="0" fontId="94" fillId="0" borderId="0" xfId="398" applyFont="1" applyFill="1" applyBorder="1" applyAlignment="1">
      <alignment horizontal="justify" vertical="top" wrapText="1"/>
    </xf>
    <xf numFmtId="0" fontId="94" fillId="0" borderId="0" xfId="398" applyFont="1" applyFill="1" applyBorder="1" applyAlignment="1">
      <alignment horizontal="center" vertical="top" wrapText="1"/>
    </xf>
    <xf numFmtId="4" fontId="95" fillId="0" borderId="0" xfId="0" applyNumberFormat="1" applyFont="1" applyFill="1" applyBorder="1" applyAlignment="1">
      <alignment horizontal="right" vertical="top" wrapText="1"/>
    </xf>
    <xf numFmtId="3" fontId="95" fillId="0" borderId="0" xfId="0" applyNumberFormat="1" applyFont="1" applyFill="1" applyBorder="1" applyAlignment="1">
      <alignment horizontal="right" vertical="top" wrapText="1"/>
    </xf>
    <xf numFmtId="213" fontId="95" fillId="0" borderId="0" xfId="203" applyNumberFormat="1" applyFont="1" applyFill="1" applyBorder="1" applyAlignment="1">
      <alignment horizontal="right" vertical="top" wrapText="1"/>
    </xf>
    <xf numFmtId="0" fontId="0" fillId="0" borderId="0" xfId="0" applyFill="1" applyBorder="1" applyAlignment="1">
      <alignment horizontal="left" vertical="center"/>
    </xf>
    <xf numFmtId="0" fontId="94" fillId="0" borderId="19" xfId="398" applyFont="1" applyFill="1" applyBorder="1" applyAlignment="1">
      <alignment horizontal="left" vertical="top" wrapText="1"/>
    </xf>
    <xf numFmtId="4" fontId="94" fillId="0" borderId="19" xfId="369" applyNumberFormat="1" applyFont="1" applyFill="1" applyBorder="1" applyAlignment="1">
      <alignment horizontal="right" vertical="top" wrapText="1"/>
    </xf>
    <xf numFmtId="0" fontId="94" fillId="0" borderId="0" xfId="398" applyFont="1" applyFill="1" applyBorder="1" applyAlignment="1">
      <alignment horizontal="left" vertical="top" wrapText="1"/>
    </xf>
    <xf numFmtId="4" fontId="94" fillId="0" borderId="0" xfId="369" applyNumberFormat="1" applyFont="1" applyFill="1" applyBorder="1" applyAlignment="1">
      <alignment horizontal="right" vertical="top" wrapText="1"/>
    </xf>
    <xf numFmtId="168" fontId="94" fillId="0" borderId="0" xfId="203" applyNumberFormat="1" applyFont="1" applyFill="1" applyBorder="1" applyAlignment="1">
      <alignment horizontal="right" vertical="top" wrapText="1"/>
    </xf>
    <xf numFmtId="0" fontId="95" fillId="0" borderId="19" xfId="0" applyFont="1" applyFill="1" applyBorder="1" applyAlignment="1">
      <alignment horizontal="left" vertical="top" wrapText="1"/>
    </xf>
    <xf numFmtId="0" fontId="95" fillId="0" borderId="0" xfId="0" applyFont="1" applyFill="1" applyBorder="1" applyAlignment="1">
      <alignment horizontal="left" vertical="top" wrapText="1"/>
    </xf>
    <xf numFmtId="0" fontId="123" fillId="57" borderId="105" xfId="359" applyFont="1" applyFill="1" applyBorder="1" applyAlignment="1">
      <alignment horizontal="left" vertical="center"/>
    </xf>
    <xf numFmtId="0" fontId="94" fillId="0" borderId="19" xfId="398" applyFont="1" applyFill="1" applyBorder="1" applyAlignment="1">
      <alignment horizontal="left" vertical="center" wrapText="1"/>
    </xf>
    <xf numFmtId="0" fontId="1" fillId="0" borderId="0" xfId="359" applyFont="1" applyBorder="1" applyAlignment="1">
      <alignment horizontal="left" vertical="center"/>
    </xf>
    <xf numFmtId="0" fontId="125" fillId="0" borderId="0" xfId="359" applyFont="1" applyBorder="1" applyAlignment="1">
      <alignment horizontal="left" wrapText="1"/>
    </xf>
    <xf numFmtId="0" fontId="95" fillId="57" borderId="0" xfId="0" applyFont="1" applyFill="1" applyBorder="1" applyAlignment="1">
      <alignment horizontal="left" vertical="top" wrapText="1"/>
    </xf>
    <xf numFmtId="3" fontId="94" fillId="0" borderId="19" xfId="369" applyNumberFormat="1" applyFont="1" applyFill="1" applyBorder="1" applyAlignment="1">
      <alignment horizontal="right" vertical="top" wrapText="1"/>
    </xf>
    <xf numFmtId="3" fontId="94" fillId="0" borderId="0" xfId="369" applyNumberFormat="1" applyFont="1" applyFill="1" applyBorder="1" applyAlignment="1">
      <alignment horizontal="right" vertical="top" wrapText="1"/>
    </xf>
    <xf numFmtId="0" fontId="123" fillId="0" borderId="19" xfId="363" applyFont="1" applyFill="1" applyBorder="1" applyAlignment="1">
      <alignment horizontal="left" vertical="center"/>
    </xf>
    <xf numFmtId="3" fontId="91" fillId="0" borderId="0" xfId="368" applyNumberFormat="1" applyFont="1" applyFill="1" applyBorder="1" applyAlignment="1">
      <alignment horizontal="right" vertical="center"/>
    </xf>
    <xf numFmtId="0" fontId="91" fillId="0" borderId="0" xfId="368" applyFont="1" applyFill="1" applyAlignment="1">
      <alignment horizontal="left" vertical="center"/>
    </xf>
    <xf numFmtId="3" fontId="91" fillId="0" borderId="0" xfId="368" applyNumberFormat="1" applyFont="1" applyFill="1" applyBorder="1" applyAlignment="1">
      <alignment horizontal="right"/>
    </xf>
    <xf numFmtId="178" fontId="91" fillId="0" borderId="19" xfId="368" applyNumberFormat="1" applyFont="1" applyFill="1" applyBorder="1" applyAlignment="1">
      <alignment horizontal="right" vertical="center"/>
    </xf>
    <xf numFmtId="185" fontId="91" fillId="0" borderId="0" xfId="368" applyNumberFormat="1" applyFont="1" applyFill="1" applyBorder="1" applyAlignment="1">
      <alignment horizontal="center" vertical="center"/>
    </xf>
    <xf numFmtId="178" fontId="92" fillId="0" borderId="0" xfId="368" applyNumberFormat="1" applyFont="1" applyFill="1" applyBorder="1" applyAlignment="1">
      <alignment vertical="center"/>
    </xf>
    <xf numFmtId="49" fontId="93" fillId="0" borderId="0" xfId="368" applyNumberFormat="1" applyFont="1" applyFill="1" applyAlignment="1">
      <alignment horizontal="left" vertical="center"/>
    </xf>
    <xf numFmtId="178" fontId="122" fillId="0" borderId="0" xfId="368" applyNumberFormat="1" applyFont="1" applyFill="1" applyBorder="1" applyAlignment="1">
      <alignment vertical="center"/>
    </xf>
    <xf numFmtId="178" fontId="124" fillId="0" borderId="0" xfId="368" applyNumberFormat="1" applyFont="1" applyFill="1" applyBorder="1" applyAlignment="1">
      <alignment vertical="center"/>
    </xf>
    <xf numFmtId="185" fontId="91" fillId="0" borderId="0" xfId="368" applyNumberFormat="1" applyFont="1" applyFill="1" applyBorder="1" applyAlignment="1">
      <alignment vertical="center"/>
    </xf>
    <xf numFmtId="1" fontId="0" fillId="0" borderId="0" xfId="0" applyNumberFormat="1" applyFill="1" applyBorder="1"/>
    <xf numFmtId="0" fontId="91" fillId="0" borderId="19" xfId="368" applyFont="1" applyFill="1" applyBorder="1" applyAlignment="1">
      <alignment horizontal="left" vertical="center"/>
    </xf>
    <xf numFmtId="208" fontId="0" fillId="0" borderId="0" xfId="0" applyNumberFormat="1" applyFill="1"/>
    <xf numFmtId="209" fontId="0" fillId="0" borderId="0" xfId="0" applyNumberFormat="1" applyFill="1"/>
    <xf numFmtId="172" fontId="19" fillId="0" borderId="0" xfId="413" applyNumberFormat="1" applyFont="1" applyFill="1" applyBorder="1" applyAlignment="1">
      <alignment horizontal="center" vertical="center" wrapText="1"/>
    </xf>
    <xf numFmtId="0" fontId="91" fillId="0" borderId="0" xfId="368" applyFont="1" applyFill="1" applyBorder="1"/>
    <xf numFmtId="178" fontId="92" fillId="0" borderId="0" xfId="368" applyNumberFormat="1" applyFont="1" applyFill="1" applyBorder="1" applyAlignment="1">
      <alignment horizontal="right" vertical="center"/>
    </xf>
    <xf numFmtId="49" fontId="85" fillId="0" borderId="0" xfId="368" applyNumberFormat="1" applyFont="1" applyFill="1" applyAlignment="1">
      <alignment horizontal="right" vertical="center"/>
    </xf>
    <xf numFmtId="172" fontId="27" fillId="0" borderId="0" xfId="413" applyNumberFormat="1" applyFont="1" applyFill="1" applyBorder="1" applyAlignment="1">
      <alignment horizontal="left" vertical="center" wrapText="1"/>
    </xf>
    <xf numFmtId="172" fontId="24" fillId="0" borderId="0" xfId="413" applyNumberFormat="1" applyFont="1" applyFill="1" applyBorder="1" applyAlignment="1">
      <alignment horizontal="left" wrapText="1"/>
    </xf>
    <xf numFmtId="49" fontId="93" fillId="0" borderId="0" xfId="368" applyNumberFormat="1" applyFont="1" applyFill="1" applyAlignment="1">
      <alignment horizontal="left"/>
    </xf>
    <xf numFmtId="0" fontId="92" fillId="0" borderId="0" xfId="368" applyFont="1" applyFill="1"/>
    <xf numFmtId="0" fontId="123" fillId="0" borderId="19" xfId="363" applyFont="1" applyFill="1" applyBorder="1" applyAlignment="1">
      <alignment vertical="center"/>
    </xf>
    <xf numFmtId="0" fontId="123" fillId="0" borderId="19" xfId="396" applyFont="1" applyFill="1" applyBorder="1" applyAlignment="1">
      <alignment horizontal="left" vertical="center"/>
    </xf>
    <xf numFmtId="186" fontId="96" fillId="0" borderId="0" xfId="411" applyNumberFormat="1" applyFont="1" applyFill="1" applyAlignment="1"/>
    <xf numFmtId="0" fontId="123" fillId="0" borderId="19" xfId="396" applyFont="1" applyFill="1" applyBorder="1" applyAlignment="1">
      <alignment horizontal="center" vertical="center"/>
    </xf>
    <xf numFmtId="3" fontId="91" fillId="0" borderId="0" xfId="368" applyNumberFormat="1" applyFont="1" applyFill="1" applyBorder="1"/>
    <xf numFmtId="0" fontId="119" fillId="0" borderId="0" xfId="369" applyFont="1" applyFill="1" applyAlignment="1">
      <alignment horizontal="left" vertical="center"/>
    </xf>
    <xf numFmtId="0" fontId="91" fillId="0" borderId="0" xfId="369" applyFont="1" applyFill="1" applyBorder="1" applyAlignment="1">
      <alignment horizontal="left" vertical="center"/>
    </xf>
    <xf numFmtId="185" fontId="91" fillId="0" borderId="0" xfId="369" applyNumberFormat="1" applyFont="1" applyFill="1" applyBorder="1" applyAlignment="1">
      <alignment horizontal="left" vertical="center"/>
    </xf>
    <xf numFmtId="178" fontId="91" fillId="0" borderId="0" xfId="369" applyNumberFormat="1" applyFont="1" applyFill="1" applyBorder="1" applyAlignment="1">
      <alignment horizontal="left" vertical="center"/>
    </xf>
    <xf numFmtId="178" fontId="92" fillId="0" borderId="0" xfId="369" applyNumberFormat="1" applyFont="1" applyFill="1" applyBorder="1" applyAlignment="1">
      <alignment horizontal="left" vertical="center"/>
    </xf>
    <xf numFmtId="168" fontId="94" fillId="0" borderId="19" xfId="203" applyNumberFormat="1" applyFont="1" applyFill="1" applyBorder="1" applyAlignment="1">
      <alignment horizontal="right" vertical="top" wrapText="1"/>
    </xf>
    <xf numFmtId="211" fontId="94" fillId="0" borderId="19" xfId="369" applyNumberFormat="1" applyFont="1" applyFill="1" applyBorder="1" applyAlignment="1">
      <alignment horizontal="right" vertical="top" wrapText="1"/>
    </xf>
    <xf numFmtId="0" fontId="95" fillId="0" borderId="19" xfId="0" applyFont="1" applyFill="1" applyBorder="1" applyAlignment="1">
      <alignment horizontal="center" vertical="top" wrapText="1"/>
    </xf>
    <xf numFmtId="0" fontId="95" fillId="57" borderId="19" xfId="0" applyFont="1" applyFill="1" applyBorder="1" applyAlignment="1">
      <alignment horizontal="center" vertical="top" wrapText="1"/>
    </xf>
    <xf numFmtId="0" fontId="122" fillId="0" borderId="0" xfId="369" applyFont="1" applyFill="1" applyBorder="1" applyAlignment="1">
      <alignment horizontal="center" vertical="center"/>
    </xf>
    <xf numFmtId="0" fontId="91" fillId="0" borderId="0" xfId="369" applyFont="1" applyFill="1" applyBorder="1" applyAlignment="1">
      <alignment horizontal="center" vertical="center"/>
    </xf>
    <xf numFmtId="178" fontId="91" fillId="0" borderId="0" xfId="369" applyNumberFormat="1" applyFont="1" applyFill="1" applyBorder="1"/>
    <xf numFmtId="3" fontId="91" fillId="0" borderId="0" xfId="369" applyNumberFormat="1" applyFont="1" applyFill="1" applyBorder="1" applyAlignment="1">
      <alignment horizontal="right" vertical="center"/>
    </xf>
    <xf numFmtId="178" fontId="91" fillId="0" borderId="19" xfId="369" applyNumberFormat="1" applyFont="1" applyFill="1" applyBorder="1" applyAlignment="1">
      <alignment vertical="center"/>
    </xf>
    <xf numFmtId="0" fontId="122" fillId="0" borderId="0" xfId="369" applyFont="1" applyFill="1" applyAlignment="1">
      <alignment vertical="center"/>
    </xf>
    <xf numFmtId="0" fontId="91" fillId="0" borderId="0" xfId="369" applyFont="1" applyFill="1" applyAlignment="1">
      <alignment horizontal="left" vertical="center"/>
    </xf>
    <xf numFmtId="0" fontId="91" fillId="0" borderId="0" xfId="369" applyFont="1" applyFill="1" applyAlignment="1">
      <alignment vertical="center"/>
    </xf>
    <xf numFmtId="3" fontId="91" fillId="0" borderId="0" xfId="369" applyNumberFormat="1" applyFont="1" applyFill="1" applyBorder="1" applyAlignment="1">
      <alignment horizontal="right"/>
    </xf>
    <xf numFmtId="178" fontId="91" fillId="0" borderId="19" xfId="369" applyNumberFormat="1" applyFont="1" applyFill="1" applyBorder="1" applyAlignment="1">
      <alignment horizontal="right" vertical="center"/>
    </xf>
    <xf numFmtId="178" fontId="92" fillId="0" borderId="19" xfId="369" applyNumberFormat="1" applyFont="1" applyFill="1" applyBorder="1" applyAlignment="1">
      <alignment vertical="center"/>
    </xf>
    <xf numFmtId="0" fontId="90" fillId="0" borderId="0" xfId="368" applyFont="1" applyFill="1"/>
    <xf numFmtId="0" fontId="97" fillId="0" borderId="0" xfId="368" applyFont="1" applyFill="1"/>
    <xf numFmtId="0" fontId="97" fillId="0" borderId="0" xfId="368" applyFont="1" applyFill="1" applyAlignment="1">
      <alignment horizontal="left"/>
    </xf>
    <xf numFmtId="0" fontId="96" fillId="0" borderId="0" xfId="368" applyFont="1" applyFill="1"/>
    <xf numFmtId="3" fontId="91" fillId="0" borderId="0" xfId="368" applyNumberFormat="1" applyFont="1" applyFill="1" applyAlignment="1">
      <alignment horizontal="right"/>
    </xf>
    <xf numFmtId="0" fontId="109" fillId="0" borderId="0" xfId="412" applyFont="1" applyFill="1" applyBorder="1" applyAlignment="1">
      <alignment horizontal="center" vertical="center" shrinkToFit="1"/>
    </xf>
    <xf numFmtId="0" fontId="27" fillId="0" borderId="0" xfId="0" applyFont="1" applyBorder="1" applyAlignment="1">
      <alignment horizontal="right"/>
    </xf>
    <xf numFmtId="0" fontId="7" fillId="45" borderId="43" xfId="0" applyFont="1" applyFill="1" applyBorder="1" applyAlignment="1">
      <alignment horizontal="center" vertical="center" wrapText="1"/>
    </xf>
    <xf numFmtId="0" fontId="4" fillId="0" borderId="0" xfId="0" applyFont="1" applyAlignment="1">
      <alignment horizontal="center" wrapText="1"/>
    </xf>
    <xf numFmtId="15" fontId="0" fillId="0" borderId="39" xfId="0" applyNumberFormat="1" applyBorder="1" applyAlignment="1">
      <alignment horizontal="center" vertical="center"/>
    </xf>
    <xf numFmtId="0" fontId="0" fillId="0" borderId="25" xfId="0" applyBorder="1" applyAlignment="1">
      <alignment horizontal="center" vertical="center"/>
    </xf>
    <xf numFmtId="0" fontId="1" fillId="0" borderId="21" xfId="0" applyFont="1" applyBorder="1" applyAlignment="1">
      <alignment horizontal="center" vertical="center"/>
    </xf>
    <xf numFmtId="0" fontId="1" fillId="0" borderId="19" xfId="0" applyFont="1" applyBorder="1" applyAlignment="1">
      <alignment horizontal="justify" vertical="center" wrapText="1"/>
    </xf>
    <xf numFmtId="203" fontId="0" fillId="0" borderId="19" xfId="0" applyNumberFormat="1" applyFill="1" applyBorder="1" applyAlignment="1">
      <alignment horizontal="center" vertical="center"/>
    </xf>
    <xf numFmtId="0" fontId="1" fillId="0" borderId="64" xfId="0" applyFont="1" applyBorder="1" applyAlignment="1">
      <alignment horizontal="justify" vertical="center" wrapText="1"/>
    </xf>
    <xf numFmtId="0" fontId="1" fillId="0" borderId="19" xfId="0" applyFont="1" applyBorder="1" applyAlignment="1">
      <alignment vertical="center" wrapText="1"/>
    </xf>
    <xf numFmtId="0" fontId="1" fillId="0" borderId="19" xfId="0" applyFont="1" applyFill="1" applyBorder="1" applyAlignment="1">
      <alignment vertical="center" wrapText="1"/>
    </xf>
    <xf numFmtId="0" fontId="2" fillId="0" borderId="7" xfId="0" applyFont="1" applyFill="1" applyBorder="1" applyAlignment="1">
      <alignment vertical="center" wrapText="1"/>
    </xf>
    <xf numFmtId="0" fontId="0" fillId="0" borderId="19" xfId="0" applyBorder="1" applyAlignment="1">
      <alignment vertical="center" wrapText="1"/>
    </xf>
    <xf numFmtId="0" fontId="1" fillId="0" borderId="19" xfId="0" quotePrefix="1" applyFont="1" applyBorder="1" applyAlignment="1">
      <alignment vertical="center"/>
    </xf>
    <xf numFmtId="0" fontId="1" fillId="0" borderId="7" xfId="0" applyFont="1" applyBorder="1" applyAlignment="1">
      <alignment vertical="center" wrapText="1"/>
    </xf>
    <xf numFmtId="0" fontId="0" fillId="0" borderId="39" xfId="0" applyBorder="1" applyAlignment="1">
      <alignment textRotation="180" wrapText="1"/>
    </xf>
    <xf numFmtId="0" fontId="7" fillId="59" borderId="19" xfId="0" applyFont="1" applyFill="1" applyBorder="1" applyAlignment="1">
      <alignment horizontal="center" vertical="center"/>
    </xf>
    <xf numFmtId="0" fontId="27" fillId="0" borderId="19" xfId="0" applyFont="1" applyBorder="1" applyAlignment="1">
      <alignment horizontal="center" vertical="center"/>
    </xf>
    <xf numFmtId="0" fontId="85" fillId="0" borderId="19" xfId="368" applyFont="1" applyBorder="1" applyAlignment="1">
      <alignment horizontal="center" vertical="center"/>
    </xf>
    <xf numFmtId="0" fontId="126" fillId="46" borderId="19" xfId="368" applyFont="1" applyFill="1" applyBorder="1" applyAlignment="1">
      <alignment horizontal="center" vertical="center"/>
    </xf>
    <xf numFmtId="0" fontId="98" fillId="46" borderId="19" xfId="368" applyFont="1" applyFill="1" applyBorder="1" applyAlignment="1">
      <alignment horizontal="center" vertical="center"/>
    </xf>
    <xf numFmtId="0" fontId="0" fillId="0" borderId="0" xfId="0" applyAlignment="1">
      <alignment horizontal="center" vertical="center" wrapText="1"/>
    </xf>
    <xf numFmtId="169" fontId="0" fillId="0" borderId="19" xfId="0" applyNumberFormat="1" applyBorder="1" applyAlignment="1">
      <alignment horizontal="center" vertical="center"/>
    </xf>
    <xf numFmtId="0" fontId="7" fillId="54" borderId="19" xfId="0" applyFont="1" applyFill="1" applyBorder="1" applyAlignment="1">
      <alignment horizontal="center" vertical="center"/>
    </xf>
    <xf numFmtId="0" fontId="127" fillId="0" borderId="19" xfId="368" applyFont="1" applyFill="1" applyBorder="1" applyAlignment="1">
      <alignment horizontal="center" vertical="center"/>
    </xf>
    <xf numFmtId="0" fontId="7" fillId="59" borderId="19" xfId="0" applyFont="1" applyFill="1" applyBorder="1" applyAlignment="1">
      <alignment horizontal="center" vertical="center" wrapText="1"/>
    </xf>
    <xf numFmtId="0" fontId="126" fillId="0" borderId="19" xfId="368" applyFont="1" applyFill="1" applyBorder="1" applyAlignment="1">
      <alignment horizontal="center" vertical="center"/>
    </xf>
    <xf numFmtId="0" fontId="27" fillId="53" borderId="19" xfId="0" applyFont="1" applyFill="1" applyBorder="1" applyAlignment="1">
      <alignment horizontal="center" vertical="center"/>
    </xf>
    <xf numFmtId="0" fontId="24" fillId="0" borderId="0" xfId="0" applyFont="1"/>
    <xf numFmtId="0" fontId="2" fillId="0" borderId="0" xfId="0" applyFont="1" applyAlignment="1">
      <alignment horizontal="center" vertical="center" wrapText="1"/>
    </xf>
    <xf numFmtId="0" fontId="19" fillId="0" borderId="19" xfId="413" applyFont="1" applyBorder="1" applyAlignment="1">
      <alignment horizontal="center" vertical="center" wrapText="1"/>
    </xf>
    <xf numFmtId="49" fontId="2" fillId="0" borderId="19" xfId="413" applyNumberFormat="1" applyFont="1" applyBorder="1" applyAlignment="1">
      <alignment horizontal="center" vertical="center" wrapText="1"/>
    </xf>
    <xf numFmtId="0" fontId="19" fillId="0" borderId="19" xfId="413" applyFont="1" applyFill="1" applyBorder="1" applyAlignment="1">
      <alignment horizontal="center" vertical="center" wrapText="1"/>
    </xf>
    <xf numFmtId="172" fontId="19" fillId="0" borderId="19" xfId="413" applyNumberFormat="1" applyFont="1" applyBorder="1" applyAlignment="1">
      <alignment horizontal="center" vertical="center" wrapText="1"/>
    </xf>
    <xf numFmtId="0" fontId="19" fillId="0" borderId="19" xfId="413" applyFont="1" applyBorder="1" applyAlignment="1">
      <alignment horizontal="left" vertical="center" wrapText="1"/>
    </xf>
    <xf numFmtId="0" fontId="2" fillId="0" borderId="19" xfId="413" applyFont="1" applyBorder="1" applyAlignment="1">
      <alignment horizontal="justify" vertical="center" wrapText="1"/>
    </xf>
    <xf numFmtId="168" fontId="19" fillId="0" borderId="19" xfId="203" applyNumberFormat="1" applyFont="1" applyBorder="1" applyAlignment="1">
      <alignment horizontal="center" vertical="center" wrapText="1"/>
    </xf>
    <xf numFmtId="168" fontId="19" fillId="0" borderId="19" xfId="268" applyNumberFormat="1" applyFont="1" applyBorder="1" applyAlignment="1">
      <alignment horizontal="center" vertical="center" wrapText="1"/>
    </xf>
    <xf numFmtId="0" fontId="19" fillId="0" borderId="19" xfId="415" applyFont="1" applyBorder="1" applyAlignment="1">
      <alignment horizontal="center" vertical="center" wrapText="1"/>
    </xf>
    <xf numFmtId="178" fontId="92" fillId="0" borderId="0" xfId="368" applyNumberFormat="1" applyFont="1" applyBorder="1" applyAlignment="1">
      <alignment vertical="center"/>
    </xf>
    <xf numFmtId="0" fontId="19" fillId="0" borderId="35" xfId="415" applyFont="1" applyBorder="1" applyAlignment="1">
      <alignment horizontal="center" vertical="center" wrapText="1"/>
    </xf>
    <xf numFmtId="0" fontId="19" fillId="0" borderId="35" xfId="413" applyFont="1" applyBorder="1" applyAlignment="1">
      <alignment horizontal="center" vertical="center" wrapText="1"/>
    </xf>
    <xf numFmtId="49" fontId="2" fillId="0" borderId="35" xfId="413" applyNumberFormat="1" applyFont="1" applyBorder="1" applyAlignment="1">
      <alignment horizontal="center" vertical="center" wrapText="1"/>
    </xf>
    <xf numFmtId="0" fontId="19" fillId="0" borderId="35" xfId="413" applyFont="1" applyFill="1" applyBorder="1" applyAlignment="1">
      <alignment horizontal="center" vertical="center" wrapText="1"/>
    </xf>
    <xf numFmtId="172" fontId="19" fillId="0" borderId="35" xfId="413" applyNumberFormat="1" applyFont="1" applyBorder="1" applyAlignment="1">
      <alignment horizontal="center" vertical="center" wrapText="1"/>
    </xf>
    <xf numFmtId="0" fontId="19" fillId="0" borderId="35" xfId="413" applyFont="1" applyBorder="1" applyAlignment="1">
      <alignment horizontal="left" vertical="center" wrapText="1"/>
    </xf>
    <xf numFmtId="0" fontId="2" fillId="0" borderId="35" xfId="413" applyFont="1" applyBorder="1" applyAlignment="1">
      <alignment horizontal="justify" vertical="center" wrapText="1"/>
    </xf>
    <xf numFmtId="166" fontId="0" fillId="0" borderId="0" xfId="0" applyNumberFormat="1" applyAlignment="1">
      <alignment wrapText="1"/>
    </xf>
    <xf numFmtId="0" fontId="19" fillId="0" borderId="0" xfId="415" applyFont="1" applyBorder="1" applyAlignment="1">
      <alignment horizontal="center" vertical="center" wrapText="1"/>
    </xf>
    <xf numFmtId="0" fontId="19" fillId="0" borderId="0" xfId="413" applyFont="1" applyBorder="1" applyAlignment="1">
      <alignment horizontal="center" vertical="center" wrapText="1"/>
    </xf>
    <xf numFmtId="49" fontId="2" fillId="0" borderId="0" xfId="413" applyNumberFormat="1" applyFont="1" applyBorder="1" applyAlignment="1">
      <alignment horizontal="center" vertical="center" wrapText="1"/>
    </xf>
    <xf numFmtId="0" fontId="19" fillId="0" borderId="0" xfId="413" applyFont="1" applyFill="1" applyBorder="1" applyAlignment="1">
      <alignment horizontal="center" vertical="center" wrapText="1"/>
    </xf>
    <xf numFmtId="172" fontId="19" fillId="0" borderId="0" xfId="413" applyNumberFormat="1" applyFont="1" applyBorder="1" applyAlignment="1">
      <alignment horizontal="center" vertical="center" wrapText="1"/>
    </xf>
    <xf numFmtId="0" fontId="19" fillId="0" borderId="0" xfId="413" applyFont="1" applyBorder="1" applyAlignment="1">
      <alignment horizontal="left" vertical="center" wrapText="1"/>
    </xf>
    <xf numFmtId="0" fontId="2" fillId="0" borderId="0" xfId="413" applyFont="1" applyBorder="1" applyAlignment="1">
      <alignment horizontal="justify" vertical="center" wrapText="1"/>
    </xf>
    <xf numFmtId="168" fontId="24" fillId="0" borderId="0" xfId="413" applyNumberFormat="1" applyFont="1" applyBorder="1" applyAlignment="1">
      <alignment horizontal="center" vertical="center" wrapText="1"/>
    </xf>
    <xf numFmtId="0" fontId="2" fillId="0" borderId="0" xfId="413" applyFont="1" applyBorder="1" applyAlignment="1">
      <alignment horizontal="center" vertical="center" wrapText="1"/>
    </xf>
    <xf numFmtId="168" fontId="19" fillId="0" borderId="0" xfId="268" applyNumberFormat="1" applyFont="1" applyBorder="1" applyAlignment="1">
      <alignment horizontal="center" vertical="center" wrapText="1"/>
    </xf>
    <xf numFmtId="0" fontId="1" fillId="0" borderId="0" xfId="413" applyAlignment="1"/>
    <xf numFmtId="0" fontId="0" fillId="0" borderId="106" xfId="0" applyBorder="1"/>
    <xf numFmtId="0" fontId="7" fillId="63" borderId="19" xfId="368" applyFont="1" applyFill="1" applyBorder="1" applyAlignment="1">
      <alignment horizontal="center" vertical="center"/>
    </xf>
    <xf numFmtId="0" fontId="1" fillId="0" borderId="19" xfId="368" applyFont="1" applyBorder="1" applyAlignment="1">
      <alignment horizontal="center" vertical="center"/>
    </xf>
    <xf numFmtId="1" fontId="1" fillId="0" borderId="19" xfId="368" applyNumberFormat="1" applyFont="1" applyBorder="1" applyAlignment="1">
      <alignment horizontal="center" vertical="center"/>
    </xf>
    <xf numFmtId="0" fontId="27" fillId="0" borderId="19" xfId="368" applyFont="1" applyBorder="1" applyAlignment="1">
      <alignment horizontal="center" vertical="center"/>
    </xf>
    <xf numFmtId="0" fontId="99" fillId="46" borderId="19" xfId="368" applyFont="1" applyFill="1" applyBorder="1" applyAlignment="1">
      <alignment horizontal="center" vertical="center"/>
    </xf>
    <xf numFmtId="0" fontId="128" fillId="46" borderId="19" xfId="368" applyFont="1" applyFill="1" applyBorder="1" applyAlignment="1">
      <alignment horizontal="center" vertical="center"/>
    </xf>
    <xf numFmtId="0" fontId="2" fillId="0" borderId="19" xfId="368" applyFont="1" applyBorder="1" applyAlignment="1">
      <alignment vertical="center"/>
    </xf>
    <xf numFmtId="0" fontId="7" fillId="48" borderId="19" xfId="368" applyFont="1" applyFill="1" applyBorder="1" applyAlignment="1">
      <alignment horizontal="center" vertical="center"/>
    </xf>
    <xf numFmtId="0" fontId="129" fillId="46" borderId="19" xfId="368" applyFont="1" applyFill="1" applyBorder="1" applyAlignment="1">
      <alignment horizontal="center" vertical="center"/>
    </xf>
    <xf numFmtId="0" fontId="2" fillId="0" borderId="19" xfId="368" applyFont="1" applyBorder="1" applyAlignment="1">
      <alignment horizontal="justify" vertical="center" wrapText="1"/>
    </xf>
    <xf numFmtId="0" fontId="7" fillId="63" borderId="19" xfId="368" applyFont="1" applyFill="1" applyBorder="1" applyAlignment="1">
      <alignment horizontal="center" vertical="center" wrapText="1"/>
    </xf>
    <xf numFmtId="0" fontId="2" fillId="0" borderId="19" xfId="368" applyFont="1" applyBorder="1" applyAlignment="1">
      <alignment vertical="center" wrapText="1"/>
    </xf>
    <xf numFmtId="0" fontId="28" fillId="0" borderId="19" xfId="368" applyFont="1" applyBorder="1" applyAlignment="1">
      <alignment horizontal="justify" vertical="center" wrapText="1"/>
    </xf>
    <xf numFmtId="0" fontId="90" fillId="0" borderId="23" xfId="368" applyFont="1" applyFill="1" applyBorder="1" applyAlignment="1">
      <alignment horizontal="center" vertical="center"/>
    </xf>
    <xf numFmtId="0" fontId="66" fillId="0" borderId="0" xfId="368" applyFont="1" applyBorder="1" applyAlignment="1">
      <alignment vertical="center"/>
    </xf>
    <xf numFmtId="0" fontId="66" fillId="0" borderId="0" xfId="368" applyFont="1" applyBorder="1" applyAlignment="1">
      <alignment horizontal="center" vertical="center"/>
    </xf>
    <xf numFmtId="1" fontId="66" fillId="0" borderId="0" xfId="368" applyNumberFormat="1" applyFont="1" applyBorder="1" applyAlignment="1">
      <alignment horizontal="center" vertical="center"/>
    </xf>
    <xf numFmtId="0" fontId="85" fillId="0" borderId="0" xfId="368" applyFont="1" applyBorder="1" applyAlignment="1">
      <alignment horizontal="center" vertical="center"/>
    </xf>
    <xf numFmtId="0" fontId="98" fillId="46" borderId="0" xfId="368" applyFont="1" applyFill="1" applyBorder="1" applyAlignment="1">
      <alignment horizontal="center" vertical="center"/>
    </xf>
    <xf numFmtId="0" fontId="91" fillId="0" borderId="20" xfId="368" applyFont="1" applyBorder="1" applyAlignment="1">
      <alignment vertical="center" wrapText="1"/>
    </xf>
    <xf numFmtId="0" fontId="7" fillId="45" borderId="64" xfId="0" applyFont="1" applyFill="1" applyBorder="1" applyAlignment="1">
      <alignment horizontal="center" vertical="center"/>
    </xf>
    <xf numFmtId="0" fontId="1" fillId="46" borderId="39" xfId="368" applyFont="1" applyFill="1" applyBorder="1" applyAlignment="1">
      <alignment horizontal="center" vertical="center" wrapText="1"/>
    </xf>
    <xf numFmtId="0" fontId="1" fillId="46" borderId="19" xfId="368" applyFont="1" applyFill="1" applyBorder="1" applyAlignment="1">
      <alignment horizontal="center" vertical="center" wrapText="1"/>
    </xf>
    <xf numFmtId="3" fontId="1" fillId="46" borderId="19" xfId="368" applyNumberFormat="1" applyFont="1" applyFill="1" applyBorder="1" applyAlignment="1">
      <alignment horizontal="center" vertical="center" wrapText="1"/>
    </xf>
    <xf numFmtId="169" fontId="2" fillId="46" borderId="19" xfId="368" applyNumberFormat="1" applyFont="1" applyFill="1" applyBorder="1" applyAlignment="1">
      <alignment horizontal="justify" vertical="center" wrapText="1"/>
    </xf>
    <xf numFmtId="178" fontId="1" fillId="0" borderId="19" xfId="368" applyNumberFormat="1" applyFont="1" applyFill="1" applyBorder="1" applyAlignment="1">
      <alignment horizontal="right" vertical="center" wrapText="1"/>
    </xf>
    <xf numFmtId="0" fontId="2" fillId="0" borderId="87" xfId="368" applyFont="1" applyFill="1" applyBorder="1" applyAlignment="1">
      <alignment horizontal="center" vertical="center" wrapText="1"/>
    </xf>
    <xf numFmtId="0" fontId="109" fillId="0" borderId="17" xfId="0" applyFont="1" applyBorder="1" applyAlignment="1"/>
    <xf numFmtId="0" fontId="2" fillId="0" borderId="0" xfId="0" applyFont="1" applyAlignment="1">
      <alignment vertical="center" wrapText="1"/>
    </xf>
    <xf numFmtId="0" fontId="24" fillId="0" borderId="50" xfId="0" applyFont="1" applyBorder="1" applyAlignment="1">
      <alignment horizontal="center" vertical="center" wrapText="1"/>
    </xf>
    <xf numFmtId="0" fontId="28" fillId="0" borderId="19" xfId="414" applyFont="1" applyFill="1" applyBorder="1" applyAlignment="1">
      <alignment horizontal="center" vertical="center" wrapText="1"/>
    </xf>
    <xf numFmtId="0" fontId="5" fillId="0" borderId="0" xfId="0" applyFont="1" applyBorder="1" applyAlignment="1">
      <alignment horizontal="center"/>
    </xf>
    <xf numFmtId="49" fontId="5" fillId="0" borderId="17" xfId="0" applyNumberFormat="1" applyFont="1" applyBorder="1" applyAlignment="1">
      <alignment horizontal="left"/>
    </xf>
    <xf numFmtId="0" fontId="5" fillId="0" borderId="42" xfId="0" applyFont="1" applyBorder="1" applyAlignment="1">
      <alignment horizontal="center"/>
    </xf>
    <xf numFmtId="0" fontId="2" fillId="0" borderId="39" xfId="0" applyFont="1" applyBorder="1" applyAlignment="1">
      <alignment horizontal="center"/>
    </xf>
    <xf numFmtId="0" fontId="2" fillId="0" borderId="19" xfId="0" applyFont="1" applyBorder="1" applyAlignment="1">
      <alignment horizontal="center"/>
    </xf>
    <xf numFmtId="0" fontId="2" fillId="0" borderId="7" xfId="0" applyFont="1" applyBorder="1" applyAlignment="1">
      <alignment horizontal="center"/>
    </xf>
    <xf numFmtId="0" fontId="19" fillId="0" borderId="39" xfId="0" applyFont="1" applyBorder="1" applyAlignment="1">
      <alignment horizontal="center"/>
    </xf>
    <xf numFmtId="2" fontId="19" fillId="0" borderId="7" xfId="0" applyNumberFormat="1" applyFont="1" applyBorder="1" applyAlignment="1">
      <alignment horizontal="center"/>
    </xf>
    <xf numFmtId="0" fontId="19" fillId="0" borderId="19" xfId="0" applyFont="1" applyBorder="1" applyAlignment="1">
      <alignment horizontal="center"/>
    </xf>
    <xf numFmtId="0" fontId="19" fillId="0" borderId="7" xfId="0" applyFont="1" applyFill="1" applyBorder="1" applyAlignment="1">
      <alignment horizontal="center"/>
    </xf>
    <xf numFmtId="0" fontId="19" fillId="0" borderId="7" xfId="0" applyFont="1" applyBorder="1" applyAlignment="1">
      <alignment horizontal="center"/>
    </xf>
    <xf numFmtId="49" fontId="0" fillId="0" borderId="19" xfId="0" applyNumberFormat="1" applyBorder="1"/>
    <xf numFmtId="0" fontId="0" fillId="0" borderId="49" xfId="0" applyBorder="1" applyAlignment="1">
      <alignment horizontal="center"/>
    </xf>
    <xf numFmtId="0" fontId="0" fillId="0" borderId="50" xfId="0" applyBorder="1" applyAlignment="1">
      <alignment horizontal="center"/>
    </xf>
    <xf numFmtId="0" fontId="0" fillId="0" borderId="41" xfId="0" applyBorder="1" applyAlignment="1">
      <alignment horizontal="center"/>
    </xf>
    <xf numFmtId="0" fontId="29" fillId="0" borderId="17" xfId="0" applyFont="1" applyBorder="1"/>
    <xf numFmtId="0" fontId="29" fillId="0" borderId="42" xfId="0" applyFont="1" applyBorder="1"/>
    <xf numFmtId="0" fontId="29" fillId="0" borderId="34" xfId="0" applyFont="1" applyBorder="1"/>
    <xf numFmtId="0" fontId="29" fillId="0" borderId="0" xfId="0" applyFont="1"/>
    <xf numFmtId="0" fontId="29" fillId="0" borderId="86" xfId="0" applyFont="1" applyBorder="1"/>
    <xf numFmtId="0" fontId="29" fillId="0" borderId="95" xfId="0" applyFont="1" applyBorder="1"/>
    <xf numFmtId="0" fontId="29" fillId="0" borderId="20" xfId="0" applyFont="1" applyBorder="1"/>
    <xf numFmtId="0" fontId="36" fillId="0" borderId="0" xfId="0" applyFont="1" applyAlignment="1">
      <alignment horizontal="left"/>
    </xf>
    <xf numFmtId="0" fontId="130" fillId="0" borderId="0" xfId="0" applyFont="1" applyAlignment="1">
      <alignment horizontal="left"/>
    </xf>
    <xf numFmtId="0" fontId="131" fillId="0" borderId="0" xfId="0" applyFont="1" applyAlignment="1">
      <alignment horizontal="left"/>
    </xf>
    <xf numFmtId="0" fontId="132" fillId="0" borderId="0" xfId="0" applyFont="1" applyAlignment="1">
      <alignment horizontal="left"/>
    </xf>
    <xf numFmtId="0" fontId="115" fillId="0" borderId="0" xfId="0" applyFont="1" applyAlignment="1">
      <alignment horizontal="left"/>
    </xf>
    <xf numFmtId="0" fontId="5" fillId="0" borderId="0" xfId="0" applyFont="1" applyBorder="1" applyAlignment="1">
      <alignment horizontal="left"/>
    </xf>
    <xf numFmtId="0" fontId="132" fillId="0" borderId="0" xfId="0" applyFont="1"/>
    <xf numFmtId="0" fontId="115" fillId="0" borderId="0" xfId="0" applyFont="1" applyAlignment="1">
      <alignment horizontal="center"/>
    </xf>
    <xf numFmtId="0" fontId="19" fillId="0" borderId="107" xfId="0" applyFont="1" applyBorder="1" applyAlignment="1">
      <alignment horizontal="center"/>
    </xf>
    <xf numFmtId="0" fontId="19" fillId="0" borderId="107" xfId="0" quotePrefix="1" applyFont="1" applyBorder="1" applyAlignment="1">
      <alignment horizontal="center"/>
    </xf>
    <xf numFmtId="2" fontId="19" fillId="0" borderId="107" xfId="0" applyNumberFormat="1" applyFont="1" applyBorder="1" applyAlignment="1">
      <alignment horizontal="center"/>
    </xf>
    <xf numFmtId="3" fontId="19" fillId="0" borderId="45" xfId="0" applyNumberFormat="1" applyFont="1" applyFill="1" applyBorder="1" applyAlignment="1">
      <alignment horizontal="center"/>
    </xf>
    <xf numFmtId="3" fontId="19" fillId="0" borderId="18" xfId="0" applyNumberFormat="1" applyFont="1" applyBorder="1" applyAlignment="1">
      <alignment horizontal="center"/>
    </xf>
    <xf numFmtId="3" fontId="19" fillId="0" borderId="35" xfId="0" applyNumberFormat="1" applyFont="1" applyFill="1" applyBorder="1" applyAlignment="1">
      <alignment horizontal="center"/>
    </xf>
    <xf numFmtId="3" fontId="19" fillId="0" borderId="21" xfId="0" applyNumberFormat="1" applyFont="1" applyBorder="1" applyAlignment="1">
      <alignment horizontal="center"/>
    </xf>
    <xf numFmtId="3" fontId="19" fillId="0" borderId="53" xfId="0" applyNumberFormat="1" applyFont="1" applyBorder="1" applyAlignment="1">
      <alignment horizontal="center"/>
    </xf>
    <xf numFmtId="3" fontId="19" fillId="0" borderId="35" xfId="0" applyNumberFormat="1" applyFont="1" applyBorder="1" applyAlignment="1">
      <alignment horizontal="center"/>
    </xf>
    <xf numFmtId="3" fontId="19" fillId="0" borderId="87" xfId="0" applyNumberFormat="1" applyFont="1" applyBorder="1" applyAlignment="1">
      <alignment horizontal="center"/>
    </xf>
    <xf numFmtId="3" fontId="19" fillId="0" borderId="21" xfId="0" applyNumberFormat="1" applyFont="1" applyFill="1" applyBorder="1" applyAlignment="1">
      <alignment horizontal="center"/>
    </xf>
    <xf numFmtId="3" fontId="115" fillId="0" borderId="0" xfId="0" applyNumberFormat="1" applyFont="1"/>
    <xf numFmtId="0" fontId="133" fillId="0" borderId="0" xfId="0" applyFont="1" applyAlignment="1">
      <alignment vertical="center"/>
    </xf>
    <xf numFmtId="3" fontId="0" fillId="0" borderId="19" xfId="0" applyNumberFormat="1" applyBorder="1"/>
    <xf numFmtId="0" fontId="27" fillId="0" borderId="59" xfId="0" applyFont="1" applyBorder="1" applyAlignment="1">
      <alignment horizontal="left"/>
    </xf>
    <xf numFmtId="0" fontId="0" fillId="0" borderId="44" xfId="0" applyBorder="1" applyAlignment="1">
      <alignment horizontal="center"/>
    </xf>
    <xf numFmtId="2" fontId="0" fillId="0" borderId="55" xfId="0" applyNumberFormat="1" applyBorder="1" applyAlignment="1">
      <alignment horizontal="center"/>
    </xf>
    <xf numFmtId="3" fontId="0" fillId="0" borderId="43" xfId="0" applyNumberFormat="1" applyBorder="1" applyAlignment="1">
      <alignment horizontal="center"/>
    </xf>
    <xf numFmtId="3" fontId="0" fillId="0" borderId="48" xfId="0" applyNumberFormat="1" applyBorder="1" applyAlignment="1">
      <alignment horizontal="center"/>
    </xf>
    <xf numFmtId="3" fontId="0" fillId="0" borderId="51" xfId="0" applyNumberFormat="1" applyBorder="1" applyAlignment="1">
      <alignment horizontal="center"/>
    </xf>
    <xf numFmtId="3" fontId="0" fillId="0" borderId="108" xfId="0" applyNumberFormat="1" applyBorder="1" applyAlignment="1">
      <alignment horizontal="center"/>
    </xf>
    <xf numFmtId="3" fontId="0" fillId="0" borderId="0" xfId="0" applyNumberFormat="1"/>
    <xf numFmtId="0" fontId="19" fillId="0" borderId="0" xfId="0" applyFont="1" applyAlignment="1">
      <alignment vertical="center"/>
    </xf>
    <xf numFmtId="0" fontId="134" fillId="0" borderId="0" xfId="0" applyFont="1" applyAlignment="1">
      <alignment vertical="center"/>
    </xf>
    <xf numFmtId="0" fontId="2" fillId="0" borderId="42" xfId="0" applyFont="1" applyBorder="1"/>
    <xf numFmtId="0" fontId="2" fillId="0" borderId="34" xfId="0" applyFont="1" applyBorder="1"/>
    <xf numFmtId="0" fontId="2" fillId="0" borderId="86" xfId="0" applyFont="1" applyBorder="1"/>
    <xf numFmtId="0" fontId="2" fillId="0" borderId="95" xfId="0" applyFont="1" applyBorder="1"/>
    <xf numFmtId="0" fontId="2" fillId="0" borderId="21" xfId="0" quotePrefix="1" applyFont="1" applyBorder="1"/>
    <xf numFmtId="0" fontId="2" fillId="0" borderId="17" xfId="0" applyFont="1" applyBorder="1"/>
    <xf numFmtId="0" fontId="2" fillId="0" borderId="18" xfId="0" applyFont="1" applyBorder="1"/>
    <xf numFmtId="0" fontId="2" fillId="0" borderId="0" xfId="0" applyFont="1" applyBorder="1"/>
    <xf numFmtId="0" fontId="132" fillId="0" borderId="0" xfId="0" applyFont="1" applyBorder="1"/>
    <xf numFmtId="0" fontId="27" fillId="46" borderId="0" xfId="0" applyFont="1" applyFill="1" applyAlignment="1">
      <alignment horizontal="centerContinuous"/>
    </xf>
    <xf numFmtId="0" fontId="27" fillId="46" borderId="0" xfId="0" applyFont="1" applyFill="1" applyAlignment="1">
      <alignment textRotation="180"/>
    </xf>
    <xf numFmtId="49" fontId="27" fillId="46" borderId="0" xfId="0" applyNumberFormat="1" applyFont="1" applyFill="1"/>
    <xf numFmtId="3" fontId="1" fillId="0" borderId="19" xfId="0" applyNumberFormat="1" applyFont="1" applyBorder="1" applyAlignment="1">
      <alignment horizontal="center" vertical="center"/>
    </xf>
    <xf numFmtId="3" fontId="1" fillId="0" borderId="7" xfId="0" applyNumberFormat="1" applyFont="1" applyBorder="1" applyAlignment="1">
      <alignment horizontal="center" vertical="center"/>
    </xf>
    <xf numFmtId="0" fontId="27" fillId="0" borderId="0" xfId="0" applyFont="1" applyAlignment="1">
      <alignment textRotation="180"/>
    </xf>
    <xf numFmtId="0" fontId="2" fillId="0" borderId="25" xfId="0" applyFont="1" applyBorder="1" applyAlignment="1">
      <alignment horizontal="center" vertical="center" wrapText="1"/>
    </xf>
    <xf numFmtId="0" fontId="1" fillId="0" borderId="0" xfId="0" applyFont="1" applyAlignment="1">
      <alignment horizontal="center" vertical="center" wrapText="1"/>
    </xf>
    <xf numFmtId="0" fontId="0" fillId="0" borderId="0" xfId="0" applyAlignment="1">
      <alignment vertical="center" wrapText="1"/>
    </xf>
    <xf numFmtId="0" fontId="1" fillId="0" borderId="0" xfId="0" applyFont="1" applyAlignment="1">
      <alignment vertical="center" wrapText="1"/>
    </xf>
    <xf numFmtId="0" fontId="2" fillId="0" borderId="19" xfId="0" applyFont="1" applyBorder="1" applyAlignment="1">
      <alignment horizontal="center" vertical="center"/>
    </xf>
    <xf numFmtId="0" fontId="2" fillId="0" borderId="19" xfId="0" applyFont="1" applyBorder="1" applyAlignment="1">
      <alignment horizontal="center" vertical="center" wrapText="1"/>
    </xf>
    <xf numFmtId="0" fontId="27" fillId="45" borderId="19" xfId="0" applyFont="1" applyFill="1" applyBorder="1" applyAlignment="1">
      <alignment horizontal="center" vertical="center"/>
    </xf>
    <xf numFmtId="0" fontId="19" fillId="0" borderId="34" xfId="0" applyFont="1" applyBorder="1" applyAlignment="1">
      <alignment horizontal="center" vertical="center"/>
    </xf>
    <xf numFmtId="0" fontId="42" fillId="45" borderId="37" xfId="0" applyFont="1" applyFill="1" applyBorder="1" applyAlignment="1">
      <alignment horizontal="center"/>
    </xf>
    <xf numFmtId="0" fontId="42" fillId="45" borderId="37" xfId="0" applyFont="1" applyFill="1" applyBorder="1" applyAlignment="1"/>
    <xf numFmtId="0" fontId="2" fillId="0" borderId="88" xfId="0" applyFont="1" applyFill="1" applyBorder="1" applyAlignment="1">
      <alignment vertical="center" wrapText="1"/>
    </xf>
    <xf numFmtId="0" fontId="2" fillId="0" borderId="109" xfId="0" applyFont="1" applyFill="1" applyBorder="1" applyAlignment="1">
      <alignment vertical="center" wrapText="1"/>
    </xf>
    <xf numFmtId="0" fontId="2" fillId="0" borderId="110" xfId="0" applyFont="1" applyFill="1" applyBorder="1" applyAlignment="1">
      <alignment vertical="center" wrapText="1"/>
    </xf>
    <xf numFmtId="0" fontId="42" fillId="0" borderId="22" xfId="0" applyFont="1" applyBorder="1" applyAlignment="1">
      <alignment vertical="center"/>
    </xf>
    <xf numFmtId="0" fontId="29" fillId="0" borderId="0" xfId="0" applyFont="1" applyBorder="1" applyAlignment="1">
      <alignment vertical="center"/>
    </xf>
    <xf numFmtId="0" fontId="28" fillId="45" borderId="38" xfId="0" applyFont="1" applyFill="1" applyBorder="1" applyAlignment="1">
      <alignment horizontal="center"/>
    </xf>
    <xf numFmtId="0" fontId="28" fillId="45" borderId="55" xfId="0" applyFont="1" applyFill="1" applyBorder="1" applyAlignment="1">
      <alignment horizontal="center"/>
    </xf>
    <xf numFmtId="0" fontId="19" fillId="0" borderId="45" xfId="0" applyFont="1" applyBorder="1" applyAlignment="1">
      <alignment horizontal="center" vertical="center"/>
    </xf>
    <xf numFmtId="0" fontId="93" fillId="0" borderId="63" xfId="0" applyFont="1" applyBorder="1" applyAlignment="1">
      <alignment horizontal="center" vertical="center" wrapText="1"/>
    </xf>
    <xf numFmtId="0" fontId="19" fillId="0" borderId="49" xfId="0" applyFont="1" applyBorder="1" applyAlignment="1">
      <alignment horizontal="center" vertical="center"/>
    </xf>
    <xf numFmtId="0" fontId="93" fillId="0" borderId="50" xfId="0" applyFont="1" applyBorder="1" applyAlignment="1">
      <alignment horizontal="center" vertical="center" wrapText="1"/>
    </xf>
    <xf numFmtId="0" fontId="1" fillId="0" borderId="0" xfId="395"/>
    <xf numFmtId="0" fontId="27" fillId="0" borderId="19" xfId="395" applyFont="1" applyBorder="1" applyAlignment="1">
      <alignment horizontal="center" vertical="center" wrapText="1"/>
    </xf>
    <xf numFmtId="0" fontId="1" fillId="0" borderId="0" xfId="395" applyAlignment="1">
      <alignment vertical="center" wrapText="1"/>
    </xf>
    <xf numFmtId="0" fontId="27" fillId="0" borderId="19" xfId="395" applyFont="1" applyBorder="1" applyAlignment="1">
      <alignment horizontal="center"/>
    </xf>
    <xf numFmtId="0" fontId="1" fillId="0" borderId="19" xfId="395" applyFont="1" applyBorder="1" applyAlignment="1">
      <alignment horizontal="center" vertical="center" wrapText="1"/>
    </xf>
    <xf numFmtId="0" fontId="19" fillId="0" borderId="19" xfId="395" applyFont="1" applyBorder="1" applyAlignment="1">
      <alignment horizontal="center" vertical="center" wrapText="1"/>
    </xf>
    <xf numFmtId="14" fontId="1" fillId="0" borderId="19" xfId="395" applyNumberFormat="1" applyFont="1" applyBorder="1" applyAlignment="1">
      <alignment horizontal="center" vertical="center"/>
    </xf>
    <xf numFmtId="0" fontId="1" fillId="0" borderId="19" xfId="395" applyFont="1" applyBorder="1" applyAlignment="1">
      <alignment horizontal="center" vertical="center"/>
    </xf>
    <xf numFmtId="168" fontId="1" fillId="0" borderId="19" xfId="203" applyNumberFormat="1" applyFont="1" applyBorder="1" applyAlignment="1">
      <alignment horizontal="center" vertical="center" wrapText="1"/>
    </xf>
    <xf numFmtId="168" fontId="1" fillId="0" borderId="19" xfId="395" applyNumberFormat="1" applyFont="1" applyBorder="1" applyAlignment="1">
      <alignment horizontal="center" vertical="center" wrapText="1"/>
    </xf>
    <xf numFmtId="0" fontId="1" fillId="0" borderId="0" xfId="395" applyFont="1"/>
    <xf numFmtId="0" fontId="19" fillId="0" borderId="19" xfId="395" applyFont="1" applyBorder="1" applyAlignment="1">
      <alignment horizontal="left" vertical="center" wrapText="1"/>
    </xf>
    <xf numFmtId="0" fontId="1" fillId="0" borderId="19" xfId="395" applyFont="1" applyBorder="1" applyAlignment="1">
      <alignment vertical="center" wrapText="1"/>
    </xf>
    <xf numFmtId="0" fontId="3" fillId="0" borderId="0" xfId="395" applyFont="1"/>
    <xf numFmtId="0" fontId="100" fillId="0" borderId="0" xfId="0" applyFont="1"/>
    <xf numFmtId="166" fontId="0" fillId="0" borderId="0" xfId="203" applyFont="1"/>
    <xf numFmtId="0" fontId="1" fillId="0" borderId="0" xfId="0" applyFont="1" applyAlignment="1">
      <alignment horizontal="centerContinuous"/>
    </xf>
    <xf numFmtId="0" fontId="7" fillId="0" borderId="0" xfId="0" applyFont="1" applyBorder="1" applyAlignment="1">
      <alignment horizontal="right"/>
    </xf>
    <xf numFmtId="0" fontId="27" fillId="0" borderId="0" xfId="0" applyFont="1" applyAlignment="1">
      <alignment horizontal="right" vertical="center"/>
    </xf>
    <xf numFmtId="0" fontId="20" fillId="46" borderId="0" xfId="363" applyFont="1" applyFill="1" applyAlignment="1">
      <alignment vertical="center"/>
    </xf>
    <xf numFmtId="0" fontId="35" fillId="46" borderId="0" xfId="363" applyFont="1" applyFill="1" applyAlignment="1">
      <alignment vertical="center"/>
    </xf>
    <xf numFmtId="0" fontId="5" fillId="46" borderId="0" xfId="363" applyFont="1" applyFill="1" applyAlignment="1">
      <alignment vertical="center"/>
    </xf>
    <xf numFmtId="0" fontId="24" fillId="46" borderId="103" xfId="363" applyFont="1" applyFill="1" applyBorder="1" applyAlignment="1">
      <alignment horizontal="center" vertical="center"/>
    </xf>
    <xf numFmtId="214" fontId="24" fillId="46" borderId="104" xfId="363" applyNumberFormat="1" applyFont="1" applyFill="1" applyBorder="1" applyAlignment="1">
      <alignment horizontal="center" vertical="center"/>
    </xf>
    <xf numFmtId="0" fontId="24" fillId="46" borderId="5" xfId="363" applyFont="1" applyFill="1" applyBorder="1" applyAlignment="1">
      <alignment horizontal="center" vertical="center"/>
    </xf>
    <xf numFmtId="0" fontId="24" fillId="46" borderId="5" xfId="363" quotePrefix="1" applyFont="1" applyFill="1" applyBorder="1" applyAlignment="1">
      <alignment horizontal="center" vertical="center"/>
    </xf>
    <xf numFmtId="214" fontId="24" fillId="46" borderId="109" xfId="363" applyNumberFormat="1" applyFont="1" applyFill="1" applyBorder="1" applyAlignment="1">
      <alignment horizontal="center" vertical="center"/>
    </xf>
    <xf numFmtId="168" fontId="19" fillId="0" borderId="44" xfId="272" applyNumberFormat="1" applyFont="1" applyFill="1" applyBorder="1" applyAlignment="1">
      <alignment vertical="center"/>
    </xf>
    <xf numFmtId="214" fontId="24" fillId="0" borderId="61" xfId="272" applyNumberFormat="1" applyFont="1" applyFill="1" applyBorder="1" applyAlignment="1">
      <alignment vertical="center"/>
    </xf>
    <xf numFmtId="214" fontId="1" fillId="0" borderId="71" xfId="351" applyNumberFormat="1" applyFont="1" applyFill="1" applyBorder="1" applyAlignment="1">
      <alignment vertical="center"/>
    </xf>
    <xf numFmtId="214" fontId="1" fillId="0" borderId="64" xfId="350" applyNumberFormat="1" applyFont="1" applyFill="1" applyBorder="1" applyAlignment="1">
      <alignment vertical="center"/>
    </xf>
    <xf numFmtId="214" fontId="1" fillId="0" borderId="7" xfId="272" applyNumberFormat="1" applyFont="1" applyFill="1" applyBorder="1" applyAlignment="1">
      <alignment vertical="center"/>
    </xf>
    <xf numFmtId="214" fontId="1" fillId="0" borderId="41" xfId="350" applyNumberFormat="1" applyFont="1" applyFill="1" applyBorder="1" applyAlignment="1">
      <alignment vertical="center"/>
    </xf>
    <xf numFmtId="215" fontId="1" fillId="0" borderId="99" xfId="247" applyNumberFormat="1" applyFont="1" applyFill="1" applyBorder="1" applyAlignment="1">
      <alignment vertical="center"/>
    </xf>
    <xf numFmtId="214" fontId="1" fillId="0" borderId="99" xfId="272" applyNumberFormat="1" applyFont="1" applyFill="1" applyBorder="1" applyAlignment="1">
      <alignment vertical="center"/>
    </xf>
    <xf numFmtId="216" fontId="1" fillId="0" borderId="71" xfId="247" applyNumberFormat="1" applyFont="1" applyFill="1" applyBorder="1" applyAlignment="1">
      <alignment vertical="center"/>
    </xf>
    <xf numFmtId="214" fontId="1" fillId="0" borderId="64" xfId="272" applyNumberFormat="1" applyFont="1" applyFill="1" applyBorder="1" applyAlignment="1">
      <alignment vertical="center"/>
    </xf>
    <xf numFmtId="214" fontId="1" fillId="0" borderId="7" xfId="350" applyNumberFormat="1" applyFont="1" applyFill="1" applyBorder="1" applyAlignment="1">
      <alignment vertical="center"/>
    </xf>
    <xf numFmtId="214" fontId="27" fillId="0" borderId="41" xfId="350" applyNumberFormat="1" applyFont="1" applyFill="1" applyBorder="1" applyAlignment="1">
      <alignment vertical="center"/>
    </xf>
    <xf numFmtId="0" fontId="27" fillId="46" borderId="0" xfId="363" applyFont="1" applyFill="1" applyAlignment="1">
      <alignment vertical="center"/>
    </xf>
    <xf numFmtId="0" fontId="27" fillId="46" borderId="27" xfId="363" applyFont="1" applyFill="1" applyBorder="1" applyAlignment="1">
      <alignment horizontal="center" vertical="center" wrapText="1"/>
    </xf>
    <xf numFmtId="214" fontId="1" fillId="46" borderId="0" xfId="272" applyNumberFormat="1" applyFont="1" applyFill="1" applyAlignment="1">
      <alignment vertical="center"/>
    </xf>
    <xf numFmtId="0" fontId="27" fillId="46" borderId="0" xfId="363" applyFont="1" applyFill="1" applyAlignment="1">
      <alignment horizontal="center" vertical="center" wrapText="1"/>
    </xf>
    <xf numFmtId="9" fontId="115" fillId="0" borderId="0" xfId="0" applyNumberFormat="1" applyFont="1" applyFill="1"/>
    <xf numFmtId="9" fontId="115" fillId="0" borderId="0" xfId="425" applyFont="1"/>
    <xf numFmtId="10" fontId="117" fillId="0" borderId="0" xfId="425" applyNumberFormat="1" applyFont="1" applyFill="1" applyAlignment="1">
      <alignment horizontal="center"/>
    </xf>
    <xf numFmtId="9" fontId="117" fillId="0" borderId="0" xfId="362" applyNumberFormat="1" applyFont="1" applyFill="1" applyAlignment="1">
      <alignment horizontal="center"/>
    </xf>
    <xf numFmtId="172" fontId="1" fillId="55" borderId="101" xfId="0" applyNumberFormat="1" applyFont="1" applyFill="1" applyBorder="1" applyAlignment="1">
      <alignment horizontal="center" vertical="center"/>
    </xf>
    <xf numFmtId="212" fontId="0" fillId="0" borderId="0" xfId="0" applyNumberFormat="1" applyFill="1" applyAlignment="1">
      <alignment vertical="center"/>
    </xf>
    <xf numFmtId="213" fontId="95" fillId="0" borderId="19" xfId="203" applyNumberFormat="1" applyFont="1" applyFill="1" applyBorder="1" applyAlignment="1">
      <alignment horizontal="right" vertical="top" wrapText="1"/>
    </xf>
    <xf numFmtId="0" fontId="127" fillId="46" borderId="19" xfId="368" applyFont="1" applyFill="1" applyBorder="1" applyAlignment="1">
      <alignment horizontal="center" vertical="center"/>
    </xf>
    <xf numFmtId="0" fontId="1" fillId="0" borderId="0" xfId="378" applyAlignment="1">
      <alignment vertical="center"/>
    </xf>
    <xf numFmtId="0" fontId="0" fillId="64" borderId="85" xfId="0" applyFill="1" applyBorder="1" applyAlignment="1">
      <alignment vertical="center"/>
    </xf>
    <xf numFmtId="0" fontId="0" fillId="64" borderId="42" xfId="0" applyFill="1" applyBorder="1" applyAlignment="1">
      <alignment vertical="center"/>
    </xf>
    <xf numFmtId="0" fontId="0" fillId="64" borderId="34" xfId="0" applyFill="1" applyBorder="1" applyAlignment="1">
      <alignment vertical="center"/>
    </xf>
    <xf numFmtId="212" fontId="19" fillId="0" borderId="88" xfId="0" applyNumberFormat="1" applyFont="1" applyFill="1" applyBorder="1" applyAlignment="1">
      <alignment horizontal="center" vertical="center"/>
    </xf>
    <xf numFmtId="0" fontId="19" fillId="0" borderId="0" xfId="0" applyFont="1" applyFill="1" applyAlignment="1">
      <alignment vertical="center" wrapText="1"/>
    </xf>
    <xf numFmtId="0" fontId="19" fillId="0" borderId="0" xfId="0" applyFont="1" applyFill="1" applyBorder="1" applyAlignment="1">
      <alignment vertical="center" wrapText="1"/>
    </xf>
    <xf numFmtId="0" fontId="0" fillId="0" borderId="0" xfId="0" applyBorder="1" applyAlignment="1">
      <alignment horizontal="center"/>
    </xf>
    <xf numFmtId="210" fontId="19" fillId="0" borderId="18" xfId="0" quotePrefix="1" applyNumberFormat="1" applyFont="1" applyFill="1" applyBorder="1" applyAlignment="1">
      <alignment horizontal="center" vertical="center"/>
    </xf>
    <xf numFmtId="0" fontId="135" fillId="66" borderId="63" xfId="365" applyFont="1" applyFill="1" applyBorder="1" applyAlignment="1">
      <alignment horizontal="centerContinuous" vertical="center"/>
    </xf>
    <xf numFmtId="0" fontId="135" fillId="66" borderId="19" xfId="365" applyFont="1" applyFill="1" applyBorder="1" applyAlignment="1">
      <alignment horizontal="centerContinuous" vertical="center"/>
    </xf>
    <xf numFmtId="0" fontId="136" fillId="67" borderId="42" xfId="396" applyFont="1" applyFill="1" applyBorder="1" applyAlignment="1">
      <alignment vertical="center"/>
    </xf>
    <xf numFmtId="44" fontId="136" fillId="67" borderId="42" xfId="396" applyNumberFormat="1" applyFont="1" applyFill="1" applyBorder="1" applyAlignment="1">
      <alignment vertical="center"/>
    </xf>
    <xf numFmtId="44" fontId="136" fillId="67" borderId="40" xfId="396" applyNumberFormat="1" applyFont="1" applyFill="1" applyBorder="1" applyAlignment="1">
      <alignment vertical="center"/>
    </xf>
    <xf numFmtId="0" fontId="123" fillId="57" borderId="19" xfId="363" applyFont="1" applyFill="1" applyBorder="1" applyAlignment="1">
      <alignment horizontal="left" vertical="center"/>
    </xf>
    <xf numFmtId="0" fontId="123" fillId="57" borderId="19" xfId="363" applyFont="1" applyFill="1" applyBorder="1" applyAlignment="1">
      <alignment vertical="center"/>
    </xf>
    <xf numFmtId="0" fontId="102" fillId="57" borderId="19" xfId="368" applyFont="1" applyFill="1" applyBorder="1" applyAlignment="1">
      <alignment horizontal="justify" vertical="center" wrapText="1"/>
    </xf>
    <xf numFmtId="0" fontId="123" fillId="57" borderId="19" xfId="395" applyFont="1" applyFill="1" applyBorder="1" applyAlignment="1">
      <alignment horizontal="center" vertical="center"/>
    </xf>
    <xf numFmtId="185" fontId="123" fillId="57" borderId="19" xfId="363" applyNumberFormat="1" applyFont="1" applyFill="1" applyBorder="1" applyAlignment="1">
      <alignment vertical="center"/>
    </xf>
    <xf numFmtId="217" fontId="123" fillId="57" borderId="19" xfId="354" applyNumberFormat="1" applyFont="1" applyFill="1" applyBorder="1" applyAlignment="1">
      <alignment horizontal="center" vertical="center"/>
    </xf>
    <xf numFmtId="217" fontId="123" fillId="0" borderId="7" xfId="354" applyNumberFormat="1" applyFont="1" applyFill="1" applyBorder="1" applyAlignment="1">
      <alignment vertical="center"/>
    </xf>
    <xf numFmtId="0" fontId="123" fillId="57" borderId="19" xfId="395" applyFont="1" applyFill="1" applyBorder="1" applyAlignment="1">
      <alignment horizontal="left" vertical="center" wrapText="1"/>
    </xf>
    <xf numFmtId="185" fontId="95" fillId="0" borderId="19" xfId="368" applyNumberFormat="1" applyFont="1" applyFill="1" applyBorder="1" applyAlignment="1">
      <alignment horizontal="right" vertical="center"/>
    </xf>
    <xf numFmtId="218" fontId="136" fillId="67" borderId="42" xfId="396" applyNumberFormat="1" applyFont="1" applyFill="1" applyBorder="1" applyAlignment="1">
      <alignment vertical="center"/>
    </xf>
    <xf numFmtId="0" fontId="95" fillId="57" borderId="19" xfId="368" applyFont="1" applyFill="1" applyBorder="1" applyAlignment="1">
      <alignment horizontal="justify" vertical="center" wrapText="1"/>
    </xf>
    <xf numFmtId="0" fontId="95" fillId="57" borderId="19" xfId="395" applyFont="1" applyFill="1" applyBorder="1" applyAlignment="1">
      <alignment horizontal="left" vertical="center"/>
    </xf>
    <xf numFmtId="185" fontId="123" fillId="0" borderId="19" xfId="363" applyNumberFormat="1" applyFont="1" applyFill="1" applyBorder="1" applyAlignment="1">
      <alignment vertical="center"/>
    </xf>
    <xf numFmtId="0" fontId="123" fillId="57" borderId="19" xfId="395" applyFont="1" applyFill="1" applyBorder="1" applyAlignment="1">
      <alignment horizontal="left" vertical="center"/>
    </xf>
    <xf numFmtId="219" fontId="136" fillId="68" borderId="50" xfId="396" applyNumberFormat="1" applyFont="1" applyFill="1" applyBorder="1" applyAlignment="1">
      <alignment horizontal="center" vertical="center"/>
    </xf>
    <xf numFmtId="0" fontId="136" fillId="68" borderId="50" xfId="396" applyFont="1" applyFill="1" applyBorder="1" applyAlignment="1">
      <alignment horizontal="center" vertical="center" wrapText="1"/>
    </xf>
    <xf numFmtId="0" fontId="136" fillId="68" borderId="50" xfId="396" applyFont="1" applyFill="1" applyBorder="1" applyAlignment="1">
      <alignment vertical="center" wrapText="1"/>
    </xf>
    <xf numFmtId="44" fontId="136" fillId="68" borderId="41" xfId="339" applyNumberFormat="1" applyFont="1" applyFill="1" applyBorder="1" applyAlignment="1">
      <alignment horizontal="right" vertical="center"/>
    </xf>
    <xf numFmtId="0" fontId="123" fillId="0" borderId="19" xfId="365" applyFont="1" applyFill="1" applyBorder="1" applyAlignment="1">
      <alignment horizontal="left" vertical="center"/>
    </xf>
    <xf numFmtId="0" fontId="123" fillId="0" borderId="19" xfId="365" applyFont="1" applyFill="1" applyBorder="1" applyAlignment="1">
      <alignment vertical="center"/>
    </xf>
    <xf numFmtId="0" fontId="123" fillId="57" borderId="19" xfId="365" applyFont="1" applyFill="1" applyBorder="1" applyAlignment="1">
      <alignment horizontal="left" vertical="center"/>
    </xf>
    <xf numFmtId="168" fontId="1" fillId="57" borderId="19" xfId="268" applyNumberFormat="1" applyFont="1" applyFill="1" applyBorder="1"/>
    <xf numFmtId="0" fontId="123" fillId="57" borderId="33" xfId="365" applyFont="1" applyFill="1" applyBorder="1" applyAlignment="1">
      <alignment horizontal="left" vertical="center"/>
    </xf>
    <xf numFmtId="0" fontId="95" fillId="0" borderId="19" xfId="367" applyFont="1" applyFill="1" applyBorder="1" applyAlignment="1">
      <alignment horizontal="center" vertical="top" wrapText="1"/>
    </xf>
    <xf numFmtId="0" fontId="95" fillId="0" borderId="19" xfId="398" applyFont="1" applyFill="1" applyBorder="1" applyAlignment="1">
      <alignment horizontal="justify" vertical="top" wrapText="1"/>
    </xf>
    <xf numFmtId="0" fontId="94" fillId="0" borderId="33" xfId="367" applyFont="1" applyFill="1" applyBorder="1" applyAlignment="1">
      <alignment horizontal="left" vertical="top" wrapText="1"/>
    </xf>
    <xf numFmtId="0" fontId="94" fillId="0" borderId="33" xfId="367" applyFont="1" applyFill="1" applyBorder="1" applyAlignment="1">
      <alignment horizontal="center" vertical="top" wrapText="1"/>
    </xf>
    <xf numFmtId="0" fontId="94" fillId="0" borderId="33" xfId="398" applyFont="1" applyFill="1" applyBorder="1" applyAlignment="1">
      <alignment horizontal="justify" vertical="top" wrapText="1"/>
    </xf>
    <xf numFmtId="0" fontId="94" fillId="0" borderId="33" xfId="398" applyFont="1" applyFill="1" applyBorder="1" applyAlignment="1">
      <alignment horizontal="center" vertical="top" wrapText="1"/>
    </xf>
    <xf numFmtId="4" fontId="95" fillId="0" borderId="33" xfId="0" applyNumberFormat="1" applyFont="1" applyFill="1" applyBorder="1" applyAlignment="1">
      <alignment horizontal="right" vertical="top" wrapText="1"/>
    </xf>
    <xf numFmtId="3" fontId="95" fillId="57" borderId="33" xfId="0" applyNumberFormat="1" applyFont="1" applyFill="1" applyBorder="1" applyAlignment="1">
      <alignment horizontal="right" vertical="top" wrapText="1"/>
    </xf>
    <xf numFmtId="0" fontId="94" fillId="0" borderId="19" xfId="367" applyFont="1" applyFill="1" applyBorder="1" applyAlignment="1">
      <alignment horizontal="left" vertical="top" wrapText="1"/>
    </xf>
    <xf numFmtId="0" fontId="94" fillId="0" borderId="19" xfId="367" applyFont="1" applyFill="1" applyBorder="1" applyAlignment="1">
      <alignment horizontal="center" vertical="top" wrapText="1"/>
    </xf>
    <xf numFmtId="4" fontId="94" fillId="0" borderId="19" xfId="367" applyNumberFormat="1" applyFont="1" applyFill="1" applyBorder="1" applyAlignment="1">
      <alignment horizontal="right" vertical="top" wrapText="1"/>
    </xf>
    <xf numFmtId="211" fontId="94" fillId="0" borderId="19" xfId="367" applyNumberFormat="1" applyFont="1" applyFill="1" applyBorder="1" applyAlignment="1">
      <alignment horizontal="right" vertical="top" wrapText="1"/>
    </xf>
    <xf numFmtId="0" fontId="1" fillId="0" borderId="115" xfId="359" applyFont="1" applyBorder="1" applyAlignment="1">
      <alignment horizontal="left" vertical="center"/>
    </xf>
    <xf numFmtId="0" fontId="125" fillId="0" borderId="33" xfId="359" applyFont="1" applyBorder="1" applyAlignment="1">
      <alignment horizontal="left" wrapText="1"/>
    </xf>
    <xf numFmtId="4" fontId="94" fillId="0" borderId="33" xfId="367" applyNumberFormat="1" applyFont="1" applyFill="1" applyBorder="1" applyAlignment="1">
      <alignment horizontal="right" vertical="top" wrapText="1"/>
    </xf>
    <xf numFmtId="3" fontId="94" fillId="0" borderId="19" xfId="367" applyNumberFormat="1" applyFont="1" applyFill="1" applyBorder="1" applyAlignment="1">
      <alignment horizontal="right" vertical="top" wrapText="1"/>
    </xf>
    <xf numFmtId="0" fontId="125" fillId="0" borderId="19" xfId="359" applyFont="1" applyBorder="1"/>
    <xf numFmtId="0" fontId="1" fillId="0" borderId="18" xfId="359" applyFont="1" applyBorder="1" applyAlignment="1">
      <alignment horizontal="left" vertical="center"/>
    </xf>
    <xf numFmtId="0" fontId="125" fillId="0" borderId="35" xfId="359" applyFont="1" applyBorder="1" applyAlignment="1">
      <alignment horizontal="left" wrapText="1"/>
    </xf>
    <xf numFmtId="0" fontId="94" fillId="0" borderId="35" xfId="398" applyFont="1" applyFill="1" applyBorder="1" applyAlignment="1">
      <alignment horizontal="center" vertical="top" wrapText="1"/>
    </xf>
    <xf numFmtId="4" fontId="94" fillId="0" borderId="35" xfId="367" applyNumberFormat="1" applyFont="1" applyFill="1" applyBorder="1" applyAlignment="1">
      <alignment horizontal="right" vertical="top" wrapText="1"/>
    </xf>
    <xf numFmtId="185" fontId="123" fillId="0" borderId="19" xfId="365" applyNumberFormat="1" applyFont="1" applyFill="1" applyBorder="1" applyAlignment="1">
      <alignment vertical="center"/>
    </xf>
    <xf numFmtId="4" fontId="95" fillId="0" borderId="19" xfId="0" applyNumberFormat="1" applyFont="1" applyFill="1" applyBorder="1" applyAlignment="1">
      <alignment horizontal="right" vertical="center" wrapText="1"/>
    </xf>
    <xf numFmtId="168" fontId="1" fillId="57" borderId="19" xfId="269" applyNumberFormat="1" applyFont="1" applyFill="1" applyBorder="1" applyAlignment="1">
      <alignment horizontal="center" vertical="center"/>
    </xf>
    <xf numFmtId="0" fontId="95" fillId="57" borderId="19" xfId="395" applyFont="1" applyFill="1" applyBorder="1" applyAlignment="1">
      <alignment horizontal="left" vertical="center" wrapText="1"/>
    </xf>
    <xf numFmtId="165" fontId="137" fillId="56" borderId="40" xfId="365" applyNumberFormat="1" applyFont="1" applyFill="1" applyBorder="1" applyAlignment="1">
      <alignment vertical="center" wrapText="1"/>
    </xf>
    <xf numFmtId="44" fontId="137" fillId="56" borderId="40" xfId="365" applyNumberFormat="1" applyFont="1" applyFill="1" applyBorder="1" applyAlignment="1">
      <alignment vertical="center" wrapText="1"/>
    </xf>
    <xf numFmtId="178" fontId="92" fillId="0" borderId="17" xfId="368" applyNumberFormat="1" applyFont="1" applyFill="1" applyBorder="1" applyAlignment="1">
      <alignment vertical="center"/>
    </xf>
    <xf numFmtId="185" fontId="95" fillId="57" borderId="19" xfId="368" applyNumberFormat="1" applyFont="1" applyFill="1" applyBorder="1" applyAlignment="1">
      <alignment horizontal="right" vertical="center"/>
    </xf>
    <xf numFmtId="0" fontId="123" fillId="57" borderId="19" xfId="359" applyFont="1" applyFill="1" applyBorder="1" applyAlignment="1">
      <alignment horizontal="center" vertical="center"/>
    </xf>
    <xf numFmtId="178" fontId="92" fillId="0" borderId="0" xfId="369" applyNumberFormat="1" applyFont="1" applyFill="1" applyBorder="1" applyAlignment="1">
      <alignment vertical="center"/>
    </xf>
    <xf numFmtId="49" fontId="2" fillId="0" borderId="33" xfId="0" applyNumberFormat="1" applyFont="1" applyBorder="1" applyAlignment="1">
      <alignment horizontal="center" vertical="center" wrapText="1"/>
    </xf>
    <xf numFmtId="0" fontId="2" fillId="0" borderId="116" xfId="0" applyFont="1" applyBorder="1" applyAlignment="1">
      <alignment horizontal="center" vertical="center" wrapText="1"/>
    </xf>
    <xf numFmtId="166" fontId="1" fillId="0" borderId="19" xfId="203" applyFont="1" applyBorder="1" applyAlignment="1">
      <alignment horizontal="center" vertical="center" wrapText="1"/>
    </xf>
    <xf numFmtId="3" fontId="107" fillId="0" borderId="19" xfId="190" applyNumberFormat="1" applyFill="1" applyBorder="1" applyAlignment="1" applyProtection="1">
      <alignment horizontal="center" vertical="center" wrapText="1"/>
    </xf>
    <xf numFmtId="0" fontId="116" fillId="0" borderId="0" xfId="362" applyFont="1" applyFill="1" applyAlignment="1">
      <alignment horizontal="center"/>
    </xf>
    <xf numFmtId="0" fontId="0" fillId="55" borderId="101" xfId="0" applyFill="1" applyBorder="1" applyAlignment="1">
      <alignment horizontal="center"/>
    </xf>
    <xf numFmtId="0" fontId="107" fillId="0" borderId="0" xfId="190" applyFill="1" applyAlignment="1" applyProtection="1">
      <alignment horizontal="center" vertical="center"/>
    </xf>
    <xf numFmtId="0" fontId="19" fillId="0" borderId="0" xfId="0" applyFont="1" applyAlignment="1">
      <alignment horizontal="left"/>
    </xf>
    <xf numFmtId="0" fontId="19" fillId="0" borderId="0" xfId="0" applyFont="1" applyBorder="1" applyAlignment="1">
      <alignment horizontal="left"/>
    </xf>
    <xf numFmtId="0" fontId="19" fillId="0" borderId="0" xfId="0" applyFont="1" applyAlignment="1">
      <alignment horizontal="centerContinuous"/>
    </xf>
    <xf numFmtId="0" fontId="19" fillId="0" borderId="0" xfId="0" applyFont="1" applyBorder="1" applyAlignment="1">
      <alignment horizontal="centerContinuous"/>
    </xf>
    <xf numFmtId="3" fontId="107" fillId="0" borderId="50" xfId="190" applyNumberFormat="1" applyFill="1" applyBorder="1" applyAlignment="1" applyProtection="1">
      <alignment horizontal="center" vertical="center" wrapText="1"/>
    </xf>
    <xf numFmtId="168" fontId="66" fillId="0" borderId="19" xfId="203" applyNumberFormat="1" applyFont="1" applyBorder="1"/>
    <xf numFmtId="0" fontId="107" fillId="0" borderId="0" xfId="190" quotePrefix="1" applyAlignment="1" applyProtection="1"/>
    <xf numFmtId="178" fontId="107" fillId="0" borderId="19" xfId="190" applyNumberFormat="1" applyFill="1" applyBorder="1" applyAlignment="1" applyProtection="1">
      <alignment horizontal="right" vertical="center"/>
    </xf>
    <xf numFmtId="168" fontId="107" fillId="0" borderId="19" xfId="190" applyNumberFormat="1" applyBorder="1" applyAlignment="1" applyProtection="1">
      <alignment horizontal="center" vertical="center" wrapText="1"/>
    </xf>
    <xf numFmtId="0" fontId="1" fillId="0" borderId="0" xfId="378"/>
    <xf numFmtId="0" fontId="27" fillId="0" borderId="0" xfId="378" applyFont="1" applyAlignment="1">
      <alignment textRotation="180"/>
    </xf>
    <xf numFmtId="0" fontId="27" fillId="0" borderId="0" xfId="378" applyFont="1"/>
    <xf numFmtId="0" fontId="1" fillId="0" borderId="0" xfId="378" applyBorder="1"/>
    <xf numFmtId="0" fontId="27" fillId="0" borderId="0" xfId="378" applyFont="1" applyAlignment="1">
      <alignment horizontal="right"/>
    </xf>
    <xf numFmtId="49" fontId="7" fillId="45" borderId="36" xfId="378" applyNumberFormat="1" applyFont="1" applyFill="1" applyBorder="1" applyAlignment="1">
      <alignment horizontal="center" vertical="center" wrapText="1"/>
    </xf>
    <xf numFmtId="0" fontId="27" fillId="45" borderId="36" xfId="378" applyFont="1" applyFill="1" applyBorder="1" applyAlignment="1">
      <alignment horizontal="center" vertical="center"/>
    </xf>
    <xf numFmtId="0" fontId="27" fillId="45" borderId="36" xfId="378" applyFont="1" applyFill="1" applyBorder="1" applyAlignment="1">
      <alignment horizontal="center" vertical="center" wrapText="1"/>
    </xf>
    <xf numFmtId="0" fontId="24" fillId="0" borderId="22" xfId="378" applyFont="1" applyBorder="1"/>
    <xf numFmtId="0" fontId="19" fillId="0" borderId="0" xfId="378" applyFont="1" applyBorder="1"/>
    <xf numFmtId="0" fontId="24" fillId="0" borderId="0" xfId="378" applyFont="1" applyBorder="1"/>
    <xf numFmtId="0" fontId="1" fillId="0" borderId="29" xfId="378" applyBorder="1"/>
    <xf numFmtId="0" fontId="24" fillId="0" borderId="24" xfId="378" applyFont="1" applyBorder="1"/>
    <xf numFmtId="0" fontId="19" fillId="0" borderId="30" xfId="378" applyFont="1" applyBorder="1"/>
    <xf numFmtId="0" fontId="24" fillId="0" borderId="30" xfId="378" applyFont="1" applyBorder="1"/>
    <xf numFmtId="0" fontId="1" fillId="0" borderId="30" xfId="378" applyBorder="1"/>
    <xf numFmtId="0" fontId="1" fillId="0" borderId="31" xfId="378" applyBorder="1"/>
    <xf numFmtId="0" fontId="138" fillId="0" borderId="19" xfId="413" applyFont="1" applyBorder="1" applyAlignment="1">
      <alignment horizontal="justify" vertical="center" wrapText="1"/>
    </xf>
    <xf numFmtId="0" fontId="139" fillId="0" borderId="19" xfId="396" applyFont="1" applyFill="1" applyBorder="1" applyAlignment="1">
      <alignment horizontal="center" vertical="center"/>
    </xf>
    <xf numFmtId="185" fontId="139" fillId="0" borderId="7" xfId="365" applyNumberFormat="1" applyFont="1" applyFill="1" applyBorder="1" applyAlignment="1">
      <alignment vertical="center"/>
    </xf>
    <xf numFmtId="168" fontId="139" fillId="57" borderId="19" xfId="268" applyNumberFormat="1" applyFont="1" applyFill="1" applyBorder="1" applyAlignment="1">
      <alignment horizontal="right"/>
    </xf>
    <xf numFmtId="0" fontId="98" fillId="46" borderId="0" xfId="368" applyFont="1" applyFill="1" applyBorder="1" applyAlignment="1">
      <alignment horizontal="left" vertical="center"/>
    </xf>
    <xf numFmtId="0" fontId="126" fillId="0" borderId="0" xfId="368" applyFont="1" applyFill="1" applyBorder="1" applyAlignment="1">
      <alignment horizontal="left" vertical="center"/>
    </xf>
    <xf numFmtId="0" fontId="127" fillId="0" borderId="0" xfId="368" applyFont="1" applyFill="1" applyBorder="1" applyAlignment="1">
      <alignment horizontal="left" vertical="center"/>
    </xf>
    <xf numFmtId="0" fontId="33" fillId="0" borderId="0" xfId="0" applyFont="1" applyBorder="1" applyAlignment="1">
      <alignment horizontal="center"/>
    </xf>
    <xf numFmtId="0" fontId="6" fillId="0" borderId="0" xfId="0" applyFont="1" applyBorder="1" applyAlignment="1">
      <alignment horizontal="centerContinuous"/>
    </xf>
    <xf numFmtId="0" fontId="11" fillId="0" borderId="0" xfId="0" applyFont="1" applyBorder="1" applyAlignment="1">
      <alignment horizontal="centerContinuous"/>
    </xf>
    <xf numFmtId="49" fontId="2" fillId="0" borderId="22" xfId="0" applyNumberFormat="1" applyFont="1" applyBorder="1" applyAlignment="1">
      <alignment horizontal="center"/>
    </xf>
    <xf numFmtId="0" fontId="2" fillId="0" borderId="29" xfId="0" applyFont="1" applyBorder="1" applyAlignment="1">
      <alignment horizontal="left"/>
    </xf>
    <xf numFmtId="168" fontId="139" fillId="57" borderId="19" xfId="268" applyNumberFormat="1" applyFont="1" applyFill="1" applyBorder="1" applyAlignment="1">
      <alignment horizontal="right" vertical="center"/>
    </xf>
    <xf numFmtId="3" fontId="0" fillId="0" borderId="39" xfId="0" applyNumberFormat="1" applyBorder="1"/>
    <xf numFmtId="203" fontId="0" fillId="0" borderId="0" xfId="0" applyNumberFormat="1"/>
    <xf numFmtId="0" fontId="0" fillId="0" borderId="54" xfId="0" applyBorder="1" applyAlignment="1">
      <alignment vertical="center"/>
    </xf>
    <xf numFmtId="0" fontId="0" fillId="0" borderId="42" xfId="0" applyBorder="1" applyAlignment="1">
      <alignment vertical="center"/>
    </xf>
    <xf numFmtId="0" fontId="0" fillId="0" borderId="84" xfId="0" applyBorder="1" applyAlignment="1">
      <alignment vertical="center"/>
    </xf>
    <xf numFmtId="0" fontId="0" fillId="0" borderId="85" xfId="0" applyBorder="1" applyAlignment="1">
      <alignment vertical="center"/>
    </xf>
    <xf numFmtId="0" fontId="0" fillId="0" borderId="34" xfId="0" applyBorder="1" applyAlignment="1">
      <alignment vertical="center"/>
    </xf>
    <xf numFmtId="0" fontId="0" fillId="0" borderId="25" xfId="0" applyBorder="1" applyAlignment="1">
      <alignment vertical="center"/>
    </xf>
    <xf numFmtId="0" fontId="84" fillId="0" borderId="54" xfId="0" applyFont="1" applyBorder="1" applyAlignment="1">
      <alignment vertical="center"/>
    </xf>
    <xf numFmtId="0" fontId="84" fillId="0" borderId="0" xfId="0" applyFont="1" applyAlignment="1">
      <alignment vertical="center"/>
    </xf>
    <xf numFmtId="0" fontId="84" fillId="0" borderId="84" xfId="0" applyFont="1" applyBorder="1" applyAlignment="1">
      <alignment vertical="center"/>
    </xf>
    <xf numFmtId="0" fontId="84" fillId="0" borderId="34" xfId="0" applyFont="1" applyBorder="1" applyAlignment="1">
      <alignment vertical="center"/>
    </xf>
    <xf numFmtId="0" fontId="0" fillId="0" borderId="60" xfId="0" applyBorder="1" applyAlignment="1">
      <alignment vertical="center"/>
    </xf>
    <xf numFmtId="0" fontId="0" fillId="0" borderId="89" xfId="0" applyBorder="1" applyAlignment="1">
      <alignment vertical="center"/>
    </xf>
    <xf numFmtId="0" fontId="0" fillId="0" borderId="90" xfId="0" applyBorder="1" applyAlignment="1">
      <alignment vertical="center"/>
    </xf>
    <xf numFmtId="0" fontId="0" fillId="0" borderId="91" xfId="0" applyBorder="1" applyAlignment="1">
      <alignment vertical="center"/>
    </xf>
    <xf numFmtId="0" fontId="0" fillId="0" borderId="46" xfId="0" applyBorder="1" applyAlignment="1">
      <alignment vertical="center"/>
    </xf>
    <xf numFmtId="175" fontId="2" fillId="0" borderId="39" xfId="0" applyNumberFormat="1" applyFont="1" applyBorder="1" applyAlignment="1">
      <alignment horizontal="center" vertical="center"/>
    </xf>
    <xf numFmtId="210" fontId="2" fillId="0" borderId="34" xfId="0" applyNumberFormat="1" applyFont="1" applyBorder="1" applyAlignment="1">
      <alignment horizontal="center" vertical="center"/>
    </xf>
    <xf numFmtId="175" fontId="2" fillId="0" borderId="34" xfId="0" applyNumberFormat="1" applyFont="1" applyBorder="1" applyAlignment="1">
      <alignment horizontal="center" vertical="center"/>
    </xf>
    <xf numFmtId="0" fontId="44" fillId="0" borderId="7" xfId="0" applyFont="1" applyBorder="1" applyAlignment="1">
      <alignment horizontal="center" vertical="center"/>
    </xf>
    <xf numFmtId="0" fontId="44" fillId="0" borderId="18" xfId="0" applyFont="1" applyBorder="1" applyAlignment="1">
      <alignment horizontal="center" vertical="center"/>
    </xf>
    <xf numFmtId="0" fontId="44" fillId="0" borderId="87" xfId="0" applyFont="1" applyBorder="1" applyAlignment="1">
      <alignment horizontal="center" vertical="center"/>
    </xf>
    <xf numFmtId="168" fontId="2" fillId="0" borderId="19" xfId="268" applyNumberFormat="1" applyFont="1" applyFill="1" applyBorder="1" applyAlignment="1">
      <alignment horizontal="center" vertical="center"/>
    </xf>
    <xf numFmtId="0" fontId="2" fillId="0" borderId="19" xfId="0" applyFont="1" applyFill="1" applyBorder="1" applyAlignment="1">
      <alignment horizontal="center" vertical="center" wrapText="1"/>
    </xf>
    <xf numFmtId="0" fontId="1" fillId="0" borderId="0" xfId="359"/>
    <xf numFmtId="0" fontId="7" fillId="0" borderId="0" xfId="359" applyFont="1"/>
    <xf numFmtId="0" fontId="11" fillId="0" borderId="0" xfId="359" applyFont="1"/>
    <xf numFmtId="0" fontId="1" fillId="0" borderId="26" xfId="359" applyBorder="1"/>
    <xf numFmtId="0" fontId="1" fillId="0" borderId="27" xfId="359" applyBorder="1"/>
    <xf numFmtId="0" fontId="1" fillId="0" borderId="28" xfId="359" applyBorder="1"/>
    <xf numFmtId="0" fontId="1" fillId="0" borderId="22" xfId="359" applyBorder="1"/>
    <xf numFmtId="0" fontId="1" fillId="0" borderId="29" xfId="359" applyBorder="1"/>
    <xf numFmtId="0" fontId="24" fillId="48" borderId="0" xfId="359" applyFont="1" applyFill="1"/>
    <xf numFmtId="0" fontId="1" fillId="48" borderId="0" xfId="359" applyFill="1"/>
    <xf numFmtId="0" fontId="6" fillId="0" borderId="0" xfId="359" applyFont="1" applyAlignment="1">
      <alignment horizontal="center"/>
    </xf>
    <xf numFmtId="0" fontId="11" fillId="0" borderId="0" xfId="359" applyFont="1" applyAlignment="1">
      <alignment horizontal="center"/>
    </xf>
    <xf numFmtId="0" fontId="1" fillId="0" borderId="0" xfId="359" applyAlignment="1">
      <alignment horizontal="center"/>
    </xf>
    <xf numFmtId="0" fontId="7" fillId="0" borderId="0" xfId="359" applyFont="1" applyAlignment="1">
      <alignment horizontal="center"/>
    </xf>
    <xf numFmtId="0" fontId="13" fillId="0" borderId="0" xfId="359" applyFont="1" applyAlignment="1">
      <alignment horizontal="center"/>
    </xf>
    <xf numFmtId="0" fontId="1" fillId="0" borderId="30" xfId="0" applyFont="1" applyBorder="1" applyAlignment="1">
      <alignment horizontal="center" vertical="center"/>
    </xf>
    <xf numFmtId="0" fontId="0" fillId="0" borderId="0" xfId="0" applyBorder="1" applyAlignment="1">
      <alignment horizontal="center" vertical="center" wrapText="1"/>
    </xf>
    <xf numFmtId="0" fontId="0" fillId="0" borderId="0" xfId="0"/>
    <xf numFmtId="0" fontId="2" fillId="0" borderId="88" xfId="0" applyFont="1" applyFill="1" applyBorder="1" applyAlignment="1">
      <alignment horizontal="center" vertical="center" wrapText="1"/>
    </xf>
    <xf numFmtId="0" fontId="2" fillId="0" borderId="68" xfId="0" applyFont="1" applyFill="1" applyBorder="1" applyAlignment="1">
      <alignment horizontal="center" vertical="center" wrapText="1"/>
    </xf>
    <xf numFmtId="0" fontId="1" fillId="0" borderId="29" xfId="0" applyFont="1" applyBorder="1" applyAlignment="1">
      <alignment horizontal="center" vertical="center"/>
    </xf>
    <xf numFmtId="0" fontId="1" fillId="0" borderId="44" xfId="0" applyFont="1" applyBorder="1" applyAlignment="1">
      <alignment horizontal="center"/>
    </xf>
    <xf numFmtId="0" fontId="1" fillId="0" borderId="61" xfId="0" applyFont="1" applyBorder="1" applyAlignment="1">
      <alignment horizontal="center"/>
    </xf>
    <xf numFmtId="0" fontId="1" fillId="0" borderId="59" xfId="0" applyFont="1" applyBorder="1" applyAlignment="1">
      <alignment horizontal="center"/>
    </xf>
    <xf numFmtId="0" fontId="1" fillId="0" borderId="22"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29" xfId="0" applyFont="1" applyBorder="1" applyAlignment="1">
      <alignment horizontal="center" wrapText="1"/>
    </xf>
    <xf numFmtId="0" fontId="1" fillId="0" borderId="0" xfId="0" applyFont="1" applyAlignment="1">
      <alignment horizontal="center" vertical="center"/>
    </xf>
    <xf numFmtId="0" fontId="1" fillId="0" borderId="139" xfId="0" applyFont="1" applyBorder="1" applyAlignment="1">
      <alignment horizontal="center" vertical="center" wrapText="1"/>
    </xf>
    <xf numFmtId="0" fontId="149" fillId="0" borderId="0" xfId="0" applyFont="1"/>
    <xf numFmtId="10" fontId="150" fillId="0" borderId="0" xfId="425" applyNumberFormat="1" applyFont="1" applyFill="1" applyAlignment="1">
      <alignment horizontal="center"/>
    </xf>
    <xf numFmtId="0" fontId="150" fillId="0" borderId="0" xfId="362" applyFont="1" applyFill="1" applyAlignment="1">
      <alignment horizontal="center"/>
    </xf>
    <xf numFmtId="9" fontId="150" fillId="0" borderId="0" xfId="362" applyNumberFormat="1" applyFont="1" applyFill="1" applyAlignment="1">
      <alignment horizontal="center"/>
    </xf>
    <xf numFmtId="9" fontId="150" fillId="0" borderId="0" xfId="425" applyFont="1" applyFill="1" applyAlignment="1">
      <alignment horizontal="center"/>
    </xf>
    <xf numFmtId="0" fontId="86" fillId="65" borderId="141" xfId="362" applyFont="1" applyFill="1" applyBorder="1" applyAlignment="1">
      <alignment horizontal="center"/>
    </xf>
    <xf numFmtId="10" fontId="87" fillId="65" borderId="142" xfId="425" applyNumberFormat="1" applyFont="1" applyFill="1" applyBorder="1" applyAlignment="1">
      <alignment horizontal="center"/>
    </xf>
    <xf numFmtId="10" fontId="87" fillId="65" borderId="143" xfId="425" applyNumberFormat="1" applyFont="1" applyFill="1" applyBorder="1" applyAlignment="1">
      <alignment horizontal="center"/>
    </xf>
    <xf numFmtId="0" fontId="86" fillId="64" borderId="141" xfId="362" applyFont="1" applyFill="1" applyBorder="1" applyAlignment="1">
      <alignment horizontal="center"/>
    </xf>
    <xf numFmtId="10" fontId="87" fillId="64" borderId="142" xfId="425" applyNumberFormat="1" applyFont="1" applyFill="1" applyBorder="1" applyAlignment="1">
      <alignment horizontal="center"/>
    </xf>
    <xf numFmtId="10" fontId="87" fillId="64" borderId="143" xfId="425" applyNumberFormat="1" applyFont="1" applyFill="1" applyBorder="1" applyAlignment="1">
      <alignment horizontal="center"/>
    </xf>
    <xf numFmtId="0" fontId="86" fillId="59" borderId="141" xfId="362" applyFont="1" applyFill="1" applyBorder="1" applyAlignment="1">
      <alignment horizontal="center"/>
    </xf>
    <xf numFmtId="10" fontId="87" fillId="59" borderId="142" xfId="425" applyNumberFormat="1" applyFont="1" applyFill="1" applyBorder="1" applyAlignment="1">
      <alignment horizontal="center"/>
    </xf>
    <xf numFmtId="10" fontId="87" fillId="59" borderId="143" xfId="425" applyNumberFormat="1" applyFont="1" applyFill="1" applyBorder="1" applyAlignment="1">
      <alignment horizontal="center"/>
    </xf>
    <xf numFmtId="0" fontId="86" fillId="71" borderId="141" xfId="362" applyFont="1" applyFill="1" applyBorder="1" applyAlignment="1">
      <alignment horizontal="center"/>
    </xf>
    <xf numFmtId="10" fontId="87" fillId="71" borderId="142" xfId="425" applyNumberFormat="1" applyFont="1" applyFill="1" applyBorder="1" applyAlignment="1">
      <alignment horizontal="center"/>
    </xf>
    <xf numFmtId="10" fontId="87" fillId="71" borderId="143" xfId="425" applyNumberFormat="1" applyFont="1" applyFill="1" applyBorder="1" applyAlignment="1">
      <alignment horizontal="center"/>
    </xf>
    <xf numFmtId="0" fontId="86" fillId="54" borderId="141" xfId="362" applyFont="1" applyFill="1" applyBorder="1" applyAlignment="1">
      <alignment horizontal="center"/>
    </xf>
    <xf numFmtId="10" fontId="87" fillId="54" borderId="142" xfId="425" applyNumberFormat="1" applyFont="1" applyFill="1" applyBorder="1" applyAlignment="1">
      <alignment horizontal="center"/>
    </xf>
    <xf numFmtId="10" fontId="87" fillId="54" borderId="143" xfId="425" applyNumberFormat="1" applyFont="1" applyFill="1" applyBorder="1" applyAlignment="1">
      <alignment horizontal="center"/>
    </xf>
    <xf numFmtId="0" fontId="1" fillId="55" borderId="0" xfId="0" applyFont="1" applyFill="1" applyAlignment="1">
      <alignment horizontal="center"/>
    </xf>
    <xf numFmtId="0" fontId="149" fillId="55" borderId="0" xfId="0" applyFont="1" applyFill="1"/>
    <xf numFmtId="172" fontId="0" fillId="0" borderId="108" xfId="0" applyNumberFormat="1" applyBorder="1" applyAlignment="1">
      <alignment horizontal="center" vertical="center"/>
    </xf>
    <xf numFmtId="0" fontId="29" fillId="0" borderId="19" xfId="0" applyFont="1" applyBorder="1" applyAlignment="1">
      <alignment horizontal="left" vertical="center" wrapText="1"/>
    </xf>
    <xf numFmtId="0" fontId="2" fillId="0" borderId="19" xfId="413" applyFont="1" applyFill="1" applyBorder="1" applyAlignment="1">
      <alignment horizontal="justify" vertical="center" wrapText="1"/>
    </xf>
    <xf numFmtId="3" fontId="110" fillId="0" borderId="0" xfId="0" applyNumberFormat="1" applyFont="1"/>
    <xf numFmtId="0" fontId="110" fillId="0" borderId="0" xfId="0" applyFont="1" applyFill="1" applyAlignment="1">
      <alignment vertical="center"/>
    </xf>
    <xf numFmtId="0" fontId="110" fillId="0" borderId="0" xfId="0" quotePrefix="1" applyNumberFormat="1" applyFont="1" applyFill="1" applyAlignment="1">
      <alignment vertical="center"/>
    </xf>
    <xf numFmtId="0" fontId="151" fillId="0" borderId="0" xfId="0" applyFont="1" applyFill="1" applyAlignment="1">
      <alignment vertical="center"/>
    </xf>
    <xf numFmtId="0" fontId="110" fillId="0" borderId="0" xfId="0" applyFont="1" applyAlignment="1">
      <alignment horizontal="center"/>
    </xf>
    <xf numFmtId="0" fontId="42" fillId="72" borderId="68" xfId="0" applyFont="1" applyFill="1" applyBorder="1" applyAlignment="1">
      <alignment vertical="center"/>
    </xf>
    <xf numFmtId="0" fontId="28" fillId="72" borderId="111" xfId="0" applyFont="1" applyFill="1" applyBorder="1" applyAlignment="1">
      <alignment horizontal="center" vertical="center"/>
    </xf>
    <xf numFmtId="2" fontId="28" fillId="72" borderId="68" xfId="0" applyNumberFormat="1" applyFont="1" applyFill="1" applyBorder="1" applyAlignment="1">
      <alignment horizontal="center" vertical="center"/>
    </xf>
    <xf numFmtId="2" fontId="28" fillId="72" borderId="108" xfId="0" applyNumberFormat="1" applyFont="1" applyFill="1" applyBorder="1" applyAlignment="1">
      <alignment horizontal="center" vertical="center"/>
    </xf>
    <xf numFmtId="2" fontId="28" fillId="72" borderId="110" xfId="0" applyNumberFormat="1" applyFont="1" applyFill="1" applyBorder="1" applyAlignment="1">
      <alignment horizontal="center" vertical="center"/>
    </xf>
    <xf numFmtId="2" fontId="28" fillId="72" borderId="112" xfId="0" applyNumberFormat="1" applyFont="1" applyFill="1" applyBorder="1" applyAlignment="1">
      <alignment horizontal="center" vertical="center"/>
    </xf>
    <xf numFmtId="203" fontId="2" fillId="72" borderId="108" xfId="203" applyNumberFormat="1" applyFont="1" applyFill="1" applyBorder="1" applyAlignment="1">
      <alignment horizontal="right" vertical="center"/>
    </xf>
    <xf numFmtId="1" fontId="28" fillId="72" borderId="108" xfId="0" applyNumberFormat="1" applyFont="1" applyFill="1" applyBorder="1" applyAlignment="1">
      <alignment horizontal="center" vertical="center"/>
    </xf>
    <xf numFmtId="14" fontId="1" fillId="0" borderId="19" xfId="395" quotePrefix="1" applyNumberFormat="1" applyFont="1" applyBorder="1" applyAlignment="1">
      <alignment horizontal="center" vertical="center"/>
    </xf>
    <xf numFmtId="0" fontId="94" fillId="59" borderId="19" xfId="367" applyFont="1" applyFill="1" applyBorder="1" applyAlignment="1">
      <alignment horizontal="left" vertical="top" wrapText="1"/>
    </xf>
    <xf numFmtId="0" fontId="95" fillId="59" borderId="19" xfId="0" applyFont="1" applyFill="1" applyBorder="1" applyAlignment="1">
      <alignment horizontal="left" vertical="top" wrapText="1"/>
    </xf>
    <xf numFmtId="3" fontId="95" fillId="57" borderId="33" xfId="0" applyNumberFormat="1" applyFont="1" applyFill="1" applyBorder="1" applyAlignment="1">
      <alignment horizontal="right" vertical="center" wrapText="1"/>
    </xf>
    <xf numFmtId="0" fontId="125" fillId="59" borderId="19" xfId="359" applyFont="1" applyFill="1" applyBorder="1" applyAlignment="1">
      <alignment horizontal="left" vertical="center"/>
    </xf>
    <xf numFmtId="0" fontId="123" fillId="59" borderId="19" xfId="365" applyFont="1" applyFill="1" applyBorder="1" applyAlignment="1">
      <alignment horizontal="left" vertical="center"/>
    </xf>
    <xf numFmtId="0" fontId="123" fillId="59" borderId="19" xfId="363" applyFont="1" applyFill="1" applyBorder="1" applyAlignment="1">
      <alignment horizontal="left" vertical="center"/>
    </xf>
    <xf numFmtId="0" fontId="0" fillId="0" borderId="0" xfId="0"/>
    <xf numFmtId="223" fontId="0" fillId="0" borderId="0" xfId="0" applyNumberFormat="1" applyBorder="1"/>
    <xf numFmtId="0" fontId="18" fillId="0" borderId="0" xfId="0" applyFont="1" applyBorder="1" applyAlignment="1">
      <alignment horizontal="center"/>
    </xf>
    <xf numFmtId="0" fontId="3" fillId="0" borderId="0" xfId="0" applyFont="1" applyAlignment="1">
      <alignment horizontal="center"/>
    </xf>
    <xf numFmtId="172" fontId="19" fillId="0" borderId="0" xfId="0" applyNumberFormat="1" applyFont="1" applyBorder="1" applyAlignment="1">
      <alignment horizontal="center" vertical="center"/>
    </xf>
    <xf numFmtId="0" fontId="19" fillId="0" borderId="0" xfId="0" applyFont="1" applyFill="1" applyBorder="1" applyAlignment="1">
      <alignment horizontal="center" vertical="center"/>
    </xf>
    <xf numFmtId="0" fontId="29" fillId="51" borderId="19" xfId="0" applyFont="1" applyFill="1" applyBorder="1" applyAlignment="1">
      <alignment horizontal="center"/>
    </xf>
    <xf numFmtId="0" fontId="0" fillId="0" borderId="99" xfId="0" applyFill="1" applyBorder="1" applyAlignment="1">
      <alignment horizontal="center"/>
    </xf>
    <xf numFmtId="0" fontId="29" fillId="52" borderId="19" xfId="0" applyFont="1" applyFill="1" applyBorder="1" applyAlignment="1">
      <alignment horizontal="center"/>
    </xf>
    <xf numFmtId="0" fontId="29" fillId="47" borderId="19" xfId="0" applyFont="1" applyFill="1" applyBorder="1" applyAlignment="1">
      <alignment horizontal="center"/>
    </xf>
    <xf numFmtId="0" fontId="29" fillId="49" borderId="19" xfId="0" applyFont="1" applyFill="1" applyBorder="1" applyAlignment="1">
      <alignment horizontal="center"/>
    </xf>
    <xf numFmtId="0" fontId="29" fillId="48" borderId="19" xfId="0" applyFont="1" applyFill="1" applyBorder="1" applyAlignment="1">
      <alignment horizontal="center"/>
    </xf>
    <xf numFmtId="0" fontId="0" fillId="0" borderId="71" xfId="0" applyFill="1" applyBorder="1" applyAlignment="1">
      <alignment horizontal="center"/>
    </xf>
    <xf numFmtId="0" fontId="27" fillId="45" borderId="33" xfId="0" applyFont="1" applyFill="1" applyBorder="1" applyAlignment="1">
      <alignment horizontal="center" vertical="center"/>
    </xf>
    <xf numFmtId="0" fontId="27" fillId="45" borderId="35" xfId="0" applyFont="1" applyFill="1" applyBorder="1" applyAlignment="1">
      <alignment horizontal="center" vertical="center"/>
    </xf>
    <xf numFmtId="0" fontId="107" fillId="0" borderId="0" xfId="190" applyFill="1" applyAlignment="1" applyProtection="1">
      <alignment horizontal="center" vertical="center"/>
    </xf>
    <xf numFmtId="0" fontId="33" fillId="0" borderId="0" xfId="0" applyFont="1" applyAlignment="1">
      <alignment horizontal="center"/>
    </xf>
    <xf numFmtId="0" fontId="27" fillId="0" borderId="17" xfId="0" applyFont="1" applyBorder="1" applyAlignment="1">
      <alignment horizontal="center"/>
    </xf>
    <xf numFmtId="0" fontId="0" fillId="0" borderId="0" xfId="0" applyBorder="1" applyAlignment="1">
      <alignment horizontal="left" vertical="center"/>
    </xf>
    <xf numFmtId="0" fontId="6" fillId="0" borderId="0" xfId="0" applyFont="1" applyBorder="1" applyAlignment="1">
      <alignment horizontal="center" vertical="center"/>
    </xf>
    <xf numFmtId="0" fontId="0" fillId="0" borderId="0" xfId="0" applyBorder="1" applyAlignment="1">
      <alignment horizontal="center" vertical="center"/>
    </xf>
    <xf numFmtId="0" fontId="0" fillId="0" borderId="0" xfId="0"/>
    <xf numFmtId="0" fontId="0" fillId="0" borderId="30" xfId="0" applyBorder="1" applyAlignment="1">
      <alignment horizontal="center" vertical="center"/>
    </xf>
    <xf numFmtId="0" fontId="27" fillId="0" borderId="17" xfId="378" applyFont="1" applyBorder="1" applyAlignment="1">
      <alignment horizontal="center"/>
    </xf>
    <xf numFmtId="0" fontId="2" fillId="0" borderId="35"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1" fillId="0" borderId="0" xfId="395"/>
    <xf numFmtId="0" fontId="33" fillId="0" borderId="0" xfId="359" applyFont="1" applyAlignment="1">
      <alignment horizontal="center"/>
    </xf>
    <xf numFmtId="0" fontId="1" fillId="0" borderId="22" xfId="0" applyFont="1" applyBorder="1"/>
    <xf numFmtId="0" fontId="1" fillId="0" borderId="0" xfId="0" applyFont="1" applyAlignment="1">
      <alignment horizontal="right"/>
    </xf>
    <xf numFmtId="0" fontId="0" fillId="0" borderId="0" xfId="0" applyAlignment="1">
      <alignment horizontal="right"/>
    </xf>
    <xf numFmtId="0" fontId="27" fillId="0" borderId="22" xfId="0" applyFont="1" applyBorder="1"/>
    <xf numFmtId="0" fontId="1" fillId="0" borderId="0" xfId="0" applyFont="1" applyFill="1" applyBorder="1"/>
    <xf numFmtId="0" fontId="1" fillId="0" borderId="25" xfId="0" applyFont="1" applyBorder="1" applyAlignment="1">
      <alignment horizontal="center" vertical="center" wrapText="1"/>
    </xf>
    <xf numFmtId="49" fontId="1" fillId="0" borderId="0" xfId="0" applyNumberFormat="1" applyFont="1" applyAlignment="1">
      <alignment vertical="center"/>
    </xf>
    <xf numFmtId="0" fontId="0" fillId="66" borderId="56" xfId="0" applyFill="1" applyBorder="1" applyAlignment="1">
      <alignment horizontal="center" vertical="center"/>
    </xf>
    <xf numFmtId="0" fontId="0" fillId="0" borderId="0" xfId="0" applyFill="1" applyBorder="1" applyAlignment="1">
      <alignment horizontal="center" vertical="center"/>
    </xf>
    <xf numFmtId="0" fontId="37" fillId="0" borderId="0" xfId="0" applyFont="1" applyFill="1" applyBorder="1" applyAlignment="1">
      <alignment horizontal="center" vertical="center"/>
    </xf>
    <xf numFmtId="0" fontId="0" fillId="46" borderId="0" xfId="0" applyFill="1" applyBorder="1" applyAlignment="1">
      <alignment horizontal="center"/>
    </xf>
    <xf numFmtId="0" fontId="37" fillId="46" borderId="0" xfId="0" applyFont="1" applyFill="1" applyBorder="1" applyAlignment="1">
      <alignment horizontal="center"/>
    </xf>
    <xf numFmtId="0" fontId="0" fillId="66" borderId="56" xfId="0" applyFill="1" applyBorder="1" applyAlignment="1">
      <alignment horizontal="center"/>
    </xf>
    <xf numFmtId="0" fontId="0" fillId="66" borderId="38" xfId="0" applyFill="1" applyBorder="1" applyAlignment="1">
      <alignment horizontal="center"/>
    </xf>
    <xf numFmtId="0" fontId="0" fillId="46" borderId="38" xfId="0" applyFill="1" applyBorder="1" applyAlignment="1">
      <alignment horizontal="center"/>
    </xf>
    <xf numFmtId="0" fontId="37" fillId="46" borderId="30" xfId="0" applyFont="1" applyFill="1" applyBorder="1" applyAlignment="1">
      <alignment horizontal="center"/>
    </xf>
    <xf numFmtId="0" fontId="0" fillId="46" borderId="30" xfId="0" applyFill="1" applyBorder="1" applyAlignment="1">
      <alignment horizontal="center"/>
    </xf>
    <xf numFmtId="0" fontId="85" fillId="0" borderId="0" xfId="362" applyNumberFormat="1" applyFont="1" applyFill="1"/>
    <xf numFmtId="0" fontId="1" fillId="59" borderId="42" xfId="0" applyFont="1" applyFill="1" applyBorder="1" applyAlignment="1">
      <alignment vertical="center"/>
    </xf>
    <xf numFmtId="0" fontId="84" fillId="59" borderId="0" xfId="0" applyFont="1" applyFill="1" applyAlignment="1">
      <alignment vertical="center"/>
    </xf>
    <xf numFmtId="0" fontId="84" fillId="59" borderId="42" xfId="0" applyFont="1" applyFill="1" applyBorder="1" applyAlignment="1">
      <alignment vertical="center"/>
    </xf>
    <xf numFmtId="0" fontId="84" fillId="59" borderId="54" xfId="0" applyFont="1" applyFill="1" applyBorder="1" applyAlignment="1">
      <alignment vertical="center"/>
    </xf>
    <xf numFmtId="0" fontId="84" fillId="73" borderId="0" xfId="0" applyFont="1" applyFill="1" applyAlignment="1">
      <alignment vertical="center"/>
    </xf>
    <xf numFmtId="0" fontId="84" fillId="73" borderId="84" xfId="0" applyFont="1" applyFill="1" applyBorder="1" applyAlignment="1">
      <alignment vertical="center"/>
    </xf>
    <xf numFmtId="0" fontId="19" fillId="0" borderId="56" xfId="0" quotePrefix="1" applyFont="1" applyBorder="1" applyAlignment="1">
      <alignment horizontal="center"/>
    </xf>
    <xf numFmtId="2" fontId="19" fillId="0" borderId="54" xfId="0" applyNumberFormat="1" applyFont="1" applyBorder="1" applyAlignment="1">
      <alignment horizontal="center"/>
    </xf>
    <xf numFmtId="3" fontId="19" fillId="0" borderId="7" xfId="203" applyNumberFormat="1" applyFont="1" applyBorder="1" applyAlignment="1">
      <alignment horizontal="center"/>
    </xf>
    <xf numFmtId="0" fontId="19" fillId="0" borderId="0" xfId="0" applyFont="1" applyAlignment="1">
      <alignment horizontal="center"/>
    </xf>
    <xf numFmtId="0" fontId="152" fillId="0" borderId="0" xfId="0" applyFont="1" applyAlignment="1">
      <alignment horizontal="center"/>
    </xf>
    <xf numFmtId="0" fontId="153" fillId="0" borderId="0" xfId="0" applyFont="1" applyAlignment="1">
      <alignment horizontal="center" vertical="center"/>
    </xf>
    <xf numFmtId="0" fontId="134" fillId="0" borderId="0" xfId="0" applyFont="1" applyAlignment="1">
      <alignment horizontal="center"/>
    </xf>
    <xf numFmtId="0" fontId="18" fillId="0" borderId="0" xfId="0" applyFont="1" applyAlignment="1">
      <alignment horizontal="center"/>
    </xf>
    <xf numFmtId="0" fontId="105" fillId="0" borderId="0" xfId="0" applyFont="1" applyAlignment="1">
      <alignment horizontal="center"/>
    </xf>
    <xf numFmtId="0" fontId="36" fillId="0" borderId="0" xfId="0" applyFont="1" applyAlignment="1">
      <alignment horizontal="center"/>
    </xf>
    <xf numFmtId="0" fontId="5" fillId="0" borderId="0" xfId="0" applyFont="1" applyBorder="1" applyAlignment="1">
      <alignment horizontal="center"/>
    </xf>
    <xf numFmtId="0" fontId="18" fillId="0" borderId="0" xfId="0" applyFont="1" applyBorder="1" applyAlignment="1">
      <alignment horizontal="center"/>
    </xf>
    <xf numFmtId="0" fontId="20" fillId="0" borderId="0" xfId="0" applyFont="1" applyAlignment="1">
      <alignment horizontal="center"/>
    </xf>
    <xf numFmtId="0" fontId="3" fillId="0" borderId="0" xfId="0" applyFont="1" applyAlignment="1">
      <alignment horizontal="center"/>
    </xf>
    <xf numFmtId="0" fontId="33" fillId="0" borderId="0" xfId="0" applyFont="1" applyFill="1" applyAlignment="1">
      <alignment horizontal="center"/>
    </xf>
    <xf numFmtId="0" fontId="14" fillId="0" borderId="0" xfId="0" applyFont="1" applyFill="1" applyAlignment="1">
      <alignment horizontal="center"/>
    </xf>
    <xf numFmtId="0" fontId="1" fillId="46" borderId="116" xfId="0" applyFont="1" applyFill="1" applyBorder="1" applyAlignment="1">
      <alignment horizontal="center" vertical="center" wrapText="1"/>
    </xf>
    <xf numFmtId="0" fontId="1" fillId="46" borderId="87" xfId="0" applyFont="1" applyFill="1" applyBorder="1" applyAlignment="1">
      <alignment horizontal="center" vertical="center" wrapText="1"/>
    </xf>
    <xf numFmtId="0" fontId="1" fillId="0" borderId="33" xfId="0" applyFont="1" applyBorder="1" applyAlignment="1">
      <alignment horizontal="center" vertical="center" wrapText="1"/>
    </xf>
    <xf numFmtId="0" fontId="1" fillId="0" borderId="35" xfId="0" applyFont="1" applyBorder="1" applyAlignment="1">
      <alignment horizontal="center" vertical="center" wrapText="1"/>
    </xf>
    <xf numFmtId="0" fontId="107" fillId="0" borderId="0" xfId="190" applyAlignment="1" applyProtection="1">
      <alignment horizontal="center"/>
    </xf>
    <xf numFmtId="0" fontId="36" fillId="0" borderId="0" xfId="0" applyFont="1" applyAlignment="1">
      <alignment horizontal="center" vertical="center"/>
    </xf>
    <xf numFmtId="0" fontId="20" fillId="0" borderId="0" xfId="0" applyFont="1" applyAlignment="1">
      <alignment horizontal="center" vertical="center"/>
    </xf>
    <xf numFmtId="0" fontId="14" fillId="0" borderId="0" xfId="0" applyFont="1" applyAlignment="1">
      <alignment horizontal="center" vertical="center"/>
    </xf>
    <xf numFmtId="0" fontId="0" fillId="0" borderId="75" xfId="0" applyBorder="1" applyAlignment="1">
      <alignment horizontal="center"/>
    </xf>
    <xf numFmtId="0" fontId="0" fillId="0" borderId="71" xfId="0" applyBorder="1" applyAlignment="1">
      <alignment horizontal="center"/>
    </xf>
    <xf numFmtId="0" fontId="0" fillId="0" borderId="118" xfId="0" applyBorder="1" applyAlignment="1">
      <alignment horizontal="center"/>
    </xf>
    <xf numFmtId="0" fontId="0" fillId="0" borderId="119" xfId="0" applyBorder="1" applyAlignment="1">
      <alignment horizontal="center"/>
    </xf>
    <xf numFmtId="0" fontId="27" fillId="45" borderId="45" xfId="0" applyFont="1" applyFill="1" applyBorder="1" applyAlignment="1">
      <alignment horizontal="center" vertical="center" wrapText="1"/>
    </xf>
    <xf numFmtId="0" fontId="27" fillId="45" borderId="49" xfId="0" applyFont="1" applyFill="1" applyBorder="1" applyAlignment="1">
      <alignment horizontal="center" vertical="center" wrapText="1"/>
    </xf>
    <xf numFmtId="0" fontId="27" fillId="45" borderId="63" xfId="0" applyFont="1" applyFill="1" applyBorder="1" applyAlignment="1">
      <alignment horizontal="center" vertical="center" wrapText="1"/>
    </xf>
    <xf numFmtId="0" fontId="27" fillId="45" borderId="50" xfId="0" applyFont="1" applyFill="1" applyBorder="1" applyAlignment="1">
      <alignment horizontal="center" vertical="center" wrapText="1"/>
    </xf>
    <xf numFmtId="0" fontId="33" fillId="0" borderId="0" xfId="0" applyFont="1" applyFill="1" applyAlignment="1">
      <alignment horizontal="center" vertical="center" wrapText="1"/>
    </xf>
    <xf numFmtId="0" fontId="14" fillId="0" borderId="0" xfId="0" applyFont="1" applyFill="1" applyAlignment="1">
      <alignment horizontal="center" vertical="center" wrapText="1"/>
    </xf>
    <xf numFmtId="0" fontId="20" fillId="0" borderId="0" xfId="0" applyFont="1" applyAlignment="1">
      <alignment horizontal="center" vertical="center" wrapText="1"/>
    </xf>
    <xf numFmtId="0" fontId="27" fillId="45" borderId="64" xfId="0" applyFont="1" applyFill="1" applyBorder="1" applyAlignment="1">
      <alignment horizontal="center" vertical="center" wrapText="1"/>
    </xf>
    <xf numFmtId="0" fontId="27" fillId="45" borderId="41" xfId="0" applyFont="1" applyFill="1" applyBorder="1" applyAlignment="1">
      <alignment horizontal="center" vertical="center" wrapText="1"/>
    </xf>
    <xf numFmtId="0" fontId="0" fillId="0" borderId="72" xfId="0" applyBorder="1" applyAlignment="1">
      <alignment horizontal="center"/>
    </xf>
    <xf numFmtId="172" fontId="19" fillId="0" borderId="0" xfId="0" applyNumberFormat="1" applyFont="1" applyFill="1" applyBorder="1" applyAlignment="1">
      <alignment horizontal="center" vertical="center"/>
    </xf>
    <xf numFmtId="173" fontId="24" fillId="0" borderId="19" xfId="0" applyNumberFormat="1" applyFont="1" applyFill="1" applyBorder="1" applyAlignment="1">
      <alignment horizontal="center" vertical="center"/>
    </xf>
    <xf numFmtId="0" fontId="28" fillId="0" borderId="54" xfId="0" applyFont="1" applyFill="1" applyBorder="1" applyAlignment="1">
      <alignment horizontal="center" vertical="center"/>
    </xf>
    <xf numFmtId="0" fontId="28" fillId="0" borderId="34" xfId="0" applyFont="1" applyFill="1" applyBorder="1" applyAlignment="1">
      <alignment horizontal="center" vertical="center"/>
    </xf>
    <xf numFmtId="0" fontId="28" fillId="0" borderId="25" xfId="0" applyFont="1" applyFill="1" applyBorder="1" applyAlignment="1">
      <alignment horizontal="center" vertical="center"/>
    </xf>
    <xf numFmtId="0" fontId="28" fillId="0" borderId="40" xfId="0" applyFont="1" applyFill="1" applyBorder="1" applyAlignment="1">
      <alignment horizontal="center" vertical="center"/>
    </xf>
    <xf numFmtId="0" fontId="28" fillId="0" borderId="117" xfId="0" applyFont="1" applyFill="1" applyBorder="1" applyAlignment="1">
      <alignment horizontal="left" vertical="center"/>
    </xf>
    <xf numFmtId="0" fontId="0" fillId="0" borderId="58" xfId="0" applyBorder="1" applyAlignment="1">
      <alignment horizontal="left" vertical="center"/>
    </xf>
    <xf numFmtId="0" fontId="29" fillId="0" borderId="32" xfId="0" applyFont="1" applyFill="1" applyBorder="1" applyAlignment="1">
      <alignment horizontal="right"/>
    </xf>
    <xf numFmtId="0" fontId="29" fillId="0" borderId="86" xfId="0" applyFont="1" applyFill="1" applyBorder="1" applyAlignment="1">
      <alignment horizontal="right"/>
    </xf>
    <xf numFmtId="0" fontId="29" fillId="0" borderId="95" xfId="0" applyFont="1" applyFill="1" applyBorder="1" applyAlignment="1">
      <alignment horizontal="right"/>
    </xf>
    <xf numFmtId="0" fontId="26" fillId="0" borderId="32" xfId="0" applyFont="1" applyFill="1" applyBorder="1" applyAlignment="1">
      <alignment horizontal="right"/>
    </xf>
    <xf numFmtId="0" fontId="26" fillId="0" borderId="86" xfId="0" applyFont="1" applyFill="1" applyBorder="1" applyAlignment="1">
      <alignment horizontal="right"/>
    </xf>
    <xf numFmtId="0" fontId="26" fillId="0" borderId="67" xfId="0" applyFont="1" applyFill="1" applyBorder="1" applyAlignment="1">
      <alignment horizontal="right"/>
    </xf>
    <xf numFmtId="0" fontId="29" fillId="0" borderId="60" xfId="0" applyFont="1" applyFill="1" applyBorder="1" applyAlignment="1">
      <alignment horizontal="right"/>
    </xf>
    <xf numFmtId="0" fontId="29" fillId="0" borderId="47" xfId="0" applyFont="1" applyFill="1" applyBorder="1" applyAlignment="1">
      <alignment horizontal="right"/>
    </xf>
    <xf numFmtId="0" fontId="29" fillId="0" borderId="91" xfId="0" applyFont="1" applyFill="1" applyBorder="1" applyAlignment="1">
      <alignment horizontal="right"/>
    </xf>
    <xf numFmtId="0" fontId="29" fillId="0" borderId="46" xfId="0" applyFont="1" applyFill="1" applyBorder="1" applyAlignment="1">
      <alignment horizontal="right"/>
    </xf>
    <xf numFmtId="0" fontId="27" fillId="0" borderId="36" xfId="0" applyFont="1" applyFill="1" applyBorder="1" applyAlignment="1">
      <alignment horizontal="center" vertical="center"/>
    </xf>
    <xf numFmtId="0" fontId="27" fillId="0" borderId="120" xfId="0" applyFont="1" applyFill="1" applyBorder="1" applyAlignment="1">
      <alignment horizontal="center" vertical="center"/>
    </xf>
    <xf numFmtId="0" fontId="27" fillId="0" borderId="80" xfId="0" applyFont="1" applyFill="1" applyBorder="1" applyAlignment="1">
      <alignment horizontal="center" vertical="center"/>
    </xf>
    <xf numFmtId="0" fontId="27" fillId="0" borderId="70" xfId="0" applyFont="1" applyFill="1" applyBorder="1" applyAlignment="1">
      <alignment horizontal="center" vertical="center"/>
    </xf>
    <xf numFmtId="0" fontId="27" fillId="0" borderId="62"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28" xfId="0" applyFont="1" applyFill="1" applyBorder="1" applyAlignment="1">
      <alignment horizontal="center" vertical="center"/>
    </xf>
    <xf numFmtId="0" fontId="26" fillId="0" borderId="54" xfId="0" applyNumberFormat="1" applyFont="1" applyFill="1" applyBorder="1" applyAlignment="1">
      <alignment horizontal="center" vertical="center"/>
    </xf>
    <xf numFmtId="0" fontId="26" fillId="0" borderId="42" xfId="0" applyNumberFormat="1" applyFont="1" applyFill="1" applyBorder="1" applyAlignment="1">
      <alignment horizontal="center" vertical="center"/>
    </xf>
    <xf numFmtId="0" fontId="26" fillId="0" borderId="34" xfId="0" applyNumberFormat="1" applyFont="1" applyFill="1" applyBorder="1" applyAlignment="1">
      <alignment horizontal="center" vertical="center"/>
    </xf>
    <xf numFmtId="0" fontId="3" fillId="0" borderId="22"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29" xfId="0" applyFont="1" applyFill="1" applyBorder="1" applyAlignment="1">
      <alignment horizontal="center" vertical="center"/>
    </xf>
    <xf numFmtId="0" fontId="26" fillId="0" borderId="25" xfId="0" quotePrefix="1" applyFont="1" applyFill="1" applyBorder="1" applyAlignment="1">
      <alignment horizontal="center" vertical="center"/>
    </xf>
    <xf numFmtId="0" fontId="26" fillId="0" borderId="42" xfId="0" quotePrefix="1" applyFont="1" applyFill="1" applyBorder="1" applyAlignment="1">
      <alignment horizontal="center" vertical="center"/>
    </xf>
    <xf numFmtId="0" fontId="26" fillId="0" borderId="40" xfId="0" quotePrefix="1" applyFont="1" applyFill="1" applyBorder="1" applyAlignment="1">
      <alignment horizontal="center" vertical="center"/>
    </xf>
    <xf numFmtId="172" fontId="19" fillId="0" borderId="0" xfId="0" applyNumberFormat="1" applyFont="1" applyBorder="1" applyAlignment="1">
      <alignment horizontal="center" vertical="center"/>
    </xf>
    <xf numFmtId="0" fontId="19" fillId="0" borderId="0" xfId="0" applyFont="1" applyFill="1" applyBorder="1" applyAlignment="1">
      <alignment horizontal="center" vertical="center"/>
    </xf>
    <xf numFmtId="0" fontId="19" fillId="0" borderId="17" xfId="0" applyFont="1" applyFill="1" applyBorder="1" applyAlignment="1">
      <alignment horizontal="center"/>
    </xf>
    <xf numFmtId="0" fontId="36" fillId="0" borderId="0" xfId="0" applyFont="1" applyFill="1" applyAlignment="1">
      <alignment horizontal="center" vertical="center"/>
    </xf>
    <xf numFmtId="0" fontId="20" fillId="0" borderId="0" xfId="0" applyFont="1" applyFill="1" applyAlignment="1">
      <alignment horizontal="center" vertical="center"/>
    </xf>
    <xf numFmtId="0" fontId="24" fillId="0" borderId="17" xfId="0" applyFont="1" applyFill="1" applyBorder="1" applyAlignment="1">
      <alignment horizontal="center" vertical="center"/>
    </xf>
    <xf numFmtId="0" fontId="134" fillId="0" borderId="0" xfId="0" applyFont="1" applyFill="1" applyAlignment="1">
      <alignment horizontal="left" vertical="top" wrapText="1"/>
    </xf>
    <xf numFmtId="0" fontId="28" fillId="0" borderId="22" xfId="0" applyFont="1" applyFill="1" applyBorder="1" applyAlignment="1">
      <alignment horizontal="left" vertical="center"/>
    </xf>
    <xf numFmtId="0" fontId="0" fillId="0" borderId="24" xfId="0" applyBorder="1" applyAlignment="1">
      <alignment horizontal="left" vertical="center"/>
    </xf>
    <xf numFmtId="49" fontId="24" fillId="0" borderId="17" xfId="0" applyNumberFormat="1" applyFont="1" applyFill="1" applyBorder="1" applyAlignment="1">
      <alignment horizontal="center" vertical="center"/>
    </xf>
    <xf numFmtId="0" fontId="26" fillId="0" borderId="25" xfId="0" applyNumberFormat="1" applyFont="1" applyFill="1" applyBorder="1" applyAlignment="1">
      <alignment horizontal="center" vertical="center"/>
    </xf>
    <xf numFmtId="0" fontId="26" fillId="0" borderId="34" xfId="0" quotePrefix="1" applyFont="1" applyFill="1" applyBorder="1" applyAlignment="1">
      <alignment horizontal="center" vertical="center"/>
    </xf>
    <xf numFmtId="0" fontId="28" fillId="0" borderId="121" xfId="0" applyFont="1" applyFill="1" applyBorder="1" applyAlignment="1">
      <alignment vertical="center" wrapText="1"/>
    </xf>
    <xf numFmtId="0" fontId="0" fillId="0" borderId="120" xfId="0" applyBorder="1" applyAlignment="1">
      <alignment vertical="center" wrapText="1"/>
    </xf>
    <xf numFmtId="0" fontId="1" fillId="0" borderId="36" xfId="0" applyFont="1" applyBorder="1" applyAlignment="1">
      <alignment horizontal="center" vertical="center" wrapText="1"/>
    </xf>
    <xf numFmtId="0" fontId="0" fillId="0" borderId="37" xfId="0" applyBorder="1" applyAlignment="1">
      <alignment horizontal="center" vertical="center"/>
    </xf>
    <xf numFmtId="0" fontId="0" fillId="0" borderId="38" xfId="0" applyBorder="1" applyAlignment="1">
      <alignment horizontal="center" vertical="center"/>
    </xf>
    <xf numFmtId="0" fontId="86" fillId="55" borderId="0" xfId="362" applyFont="1" applyFill="1" applyAlignment="1">
      <alignment horizontal="center"/>
    </xf>
    <xf numFmtId="0" fontId="32" fillId="45" borderId="36" xfId="0" applyFont="1" applyFill="1" applyBorder="1" applyAlignment="1">
      <alignment horizontal="center" vertical="center" wrapText="1"/>
    </xf>
    <xf numFmtId="0" fontId="32" fillId="45" borderId="37" xfId="0" applyFont="1" applyFill="1" applyBorder="1" applyAlignment="1">
      <alignment horizontal="center" vertical="center" wrapText="1"/>
    </xf>
    <xf numFmtId="0" fontId="32" fillId="45" borderId="38" xfId="0" applyFont="1" applyFill="1" applyBorder="1" applyAlignment="1">
      <alignment horizontal="center" vertical="center" wrapText="1"/>
    </xf>
    <xf numFmtId="172" fontId="0" fillId="0" borderId="122" xfId="0" applyNumberFormat="1" applyBorder="1" applyAlignment="1">
      <alignment horizontal="center" vertical="center"/>
    </xf>
    <xf numFmtId="172" fontId="0" fillId="0" borderId="123" xfId="0" applyNumberFormat="1" applyBorder="1" applyAlignment="1">
      <alignment horizontal="center" vertical="center"/>
    </xf>
    <xf numFmtId="0" fontId="0" fillId="0" borderId="100" xfId="0" applyFill="1" applyBorder="1" applyAlignment="1">
      <alignment horizontal="center"/>
    </xf>
    <xf numFmtId="171" fontId="0" fillId="0" borderId="124" xfId="0" applyNumberFormat="1" applyFill="1" applyBorder="1" applyAlignment="1">
      <alignment horizontal="center"/>
    </xf>
    <xf numFmtId="171" fontId="0" fillId="0" borderId="125" xfId="0" applyNumberFormat="1" applyFill="1" applyBorder="1" applyAlignment="1">
      <alignment horizontal="center"/>
    </xf>
    <xf numFmtId="0" fontId="1" fillId="0" borderId="122" xfId="0" applyFont="1" applyFill="1" applyBorder="1" applyAlignment="1">
      <alignment horizontal="center"/>
    </xf>
    <xf numFmtId="0" fontId="1" fillId="0" borderId="123" xfId="0" applyFont="1" applyFill="1" applyBorder="1" applyAlignment="1">
      <alignment horizontal="center"/>
    </xf>
    <xf numFmtId="0" fontId="1" fillId="0" borderId="118" xfId="0" applyFont="1" applyFill="1" applyBorder="1" applyAlignment="1">
      <alignment horizontal="center"/>
    </xf>
    <xf numFmtId="0" fontId="0" fillId="0" borderId="119" xfId="0" applyFill="1" applyBorder="1" applyAlignment="1">
      <alignment horizontal="center"/>
    </xf>
    <xf numFmtId="0" fontId="33" fillId="0" borderId="0" xfId="0" applyFont="1" applyFill="1" applyAlignment="1">
      <alignment horizontal="center" wrapText="1"/>
    </xf>
    <xf numFmtId="0" fontId="14" fillId="0" borderId="0" xfId="0" applyFont="1" applyFill="1" applyAlignment="1">
      <alignment horizontal="center" wrapText="1"/>
    </xf>
    <xf numFmtId="0" fontId="6" fillId="0" borderId="0" xfId="0" applyFont="1" applyFill="1" applyAlignment="1">
      <alignment horizontal="center" wrapText="1"/>
    </xf>
    <xf numFmtId="0" fontId="0" fillId="0" borderId="0" xfId="0" applyAlignment="1">
      <alignment horizontal="center" wrapText="1"/>
    </xf>
    <xf numFmtId="0" fontId="27" fillId="45" borderId="99" xfId="0" applyFont="1" applyFill="1" applyBorder="1" applyAlignment="1">
      <alignment horizontal="center" vertical="center"/>
    </xf>
    <xf numFmtId="0" fontId="27" fillId="45" borderId="101" xfId="0" applyFont="1" applyFill="1" applyBorder="1" applyAlignment="1">
      <alignment horizontal="center" vertical="center"/>
    </xf>
    <xf numFmtId="0" fontId="20" fillId="0" borderId="0" xfId="0" applyFont="1" applyAlignment="1">
      <alignment horizontal="center" wrapText="1"/>
    </xf>
    <xf numFmtId="0" fontId="1" fillId="0" borderId="17" xfId="0" applyFont="1" applyBorder="1" applyAlignment="1">
      <alignment horizontal="center"/>
    </xf>
    <xf numFmtId="0" fontId="0" fillId="0" borderId="17" xfId="0" applyBorder="1" applyAlignment="1">
      <alignment horizontal="center"/>
    </xf>
    <xf numFmtId="0" fontId="27" fillId="45" borderId="33" xfId="0" applyFont="1" applyFill="1" applyBorder="1" applyAlignment="1">
      <alignment horizontal="center" vertical="center"/>
    </xf>
    <xf numFmtId="0" fontId="27" fillId="45" borderId="35" xfId="0" applyFont="1" applyFill="1" applyBorder="1" applyAlignment="1">
      <alignment horizontal="center" vertical="center"/>
    </xf>
    <xf numFmtId="0" fontId="1" fillId="52" borderId="126" xfId="0" applyFont="1" applyFill="1" applyBorder="1" applyAlignment="1">
      <alignment horizontal="center"/>
    </xf>
    <xf numFmtId="0" fontId="1" fillId="52" borderId="127" xfId="0" applyFont="1" applyFill="1" applyBorder="1" applyAlignment="1">
      <alignment horizontal="center"/>
    </xf>
    <xf numFmtId="172" fontId="0" fillId="0" borderId="118" xfId="0" applyNumberFormat="1" applyBorder="1" applyAlignment="1">
      <alignment horizontal="center" vertical="center"/>
    </xf>
    <xf numFmtId="172" fontId="0" fillId="0" borderId="119" xfId="0" applyNumberFormat="1" applyBorder="1" applyAlignment="1">
      <alignment horizontal="center" vertical="center"/>
    </xf>
    <xf numFmtId="0" fontId="0" fillId="0" borderId="99" xfId="0" applyFill="1" applyBorder="1" applyAlignment="1">
      <alignment horizontal="center"/>
    </xf>
    <xf numFmtId="171" fontId="0" fillId="0" borderId="126" xfId="0" applyNumberFormat="1" applyFill="1" applyBorder="1" applyAlignment="1">
      <alignment horizontal="center"/>
    </xf>
    <xf numFmtId="171" fontId="0" fillId="0" borderId="127" xfId="0" applyNumberFormat="1" applyFill="1" applyBorder="1" applyAlignment="1">
      <alignment horizontal="center"/>
    </xf>
    <xf numFmtId="0" fontId="1" fillId="0" borderId="99" xfId="0" applyFont="1" applyFill="1" applyBorder="1" applyAlignment="1">
      <alignment horizontal="center"/>
    </xf>
    <xf numFmtId="0" fontId="0" fillId="0" borderId="71" xfId="0" applyFill="1" applyBorder="1" applyAlignment="1">
      <alignment horizontal="center"/>
    </xf>
    <xf numFmtId="171" fontId="0" fillId="0" borderId="118" xfId="0" applyNumberFormat="1" applyFill="1" applyBorder="1" applyAlignment="1">
      <alignment horizontal="center"/>
    </xf>
    <xf numFmtId="171" fontId="0" fillId="0" borderId="119" xfId="0" applyNumberFormat="1" applyFill="1" applyBorder="1" applyAlignment="1">
      <alignment horizontal="center"/>
    </xf>
    <xf numFmtId="172" fontId="0" fillId="55" borderId="101" xfId="0" applyNumberFormat="1" applyFill="1" applyBorder="1" applyAlignment="1">
      <alignment horizontal="center" vertical="center"/>
    </xf>
    <xf numFmtId="0" fontId="1" fillId="55" borderId="101" xfId="0" applyFont="1" applyFill="1" applyBorder="1" applyAlignment="1">
      <alignment horizontal="center"/>
    </xf>
    <xf numFmtId="0" fontId="0" fillId="55" borderId="101" xfId="0" applyFill="1" applyBorder="1" applyAlignment="1">
      <alignment horizontal="center"/>
    </xf>
    <xf numFmtId="171" fontId="27" fillId="55" borderId="124" xfId="0" applyNumberFormat="1" applyFont="1" applyFill="1" applyBorder="1" applyAlignment="1">
      <alignment horizontal="center"/>
    </xf>
    <xf numFmtId="171" fontId="27" fillId="55" borderId="125" xfId="0" applyNumberFormat="1" applyFont="1" applyFill="1" applyBorder="1" applyAlignment="1">
      <alignment horizontal="center"/>
    </xf>
    <xf numFmtId="0" fontId="1" fillId="55" borderId="118" xfId="0" applyFont="1" applyFill="1" applyBorder="1" applyAlignment="1">
      <alignment horizontal="center"/>
    </xf>
    <xf numFmtId="0" fontId="0" fillId="55" borderId="119" xfId="0" applyFill="1" applyBorder="1" applyAlignment="1">
      <alignment horizontal="center"/>
    </xf>
    <xf numFmtId="0" fontId="27" fillId="0" borderId="0" xfId="0" applyFont="1" applyFill="1" applyAlignment="1">
      <alignment horizontal="justify" wrapText="1"/>
    </xf>
    <xf numFmtId="0" fontId="28" fillId="0" borderId="33" xfId="0" applyFont="1" applyBorder="1" applyAlignment="1">
      <alignment horizontal="center" vertical="center"/>
    </xf>
    <xf numFmtId="0" fontId="28" fillId="0" borderId="35" xfId="0" applyFont="1" applyBorder="1" applyAlignment="1">
      <alignment horizontal="center" vertical="center"/>
    </xf>
    <xf numFmtId="0" fontId="28" fillId="0" borderId="33" xfId="0" applyFont="1" applyBorder="1" applyAlignment="1">
      <alignment horizontal="center" vertical="center" wrapText="1"/>
    </xf>
    <xf numFmtId="0" fontId="28" fillId="0" borderId="35" xfId="0" applyFont="1" applyBorder="1" applyAlignment="1">
      <alignment horizontal="center" vertical="center" wrapText="1"/>
    </xf>
    <xf numFmtId="0" fontId="28" fillId="69" borderId="19" xfId="0" applyFont="1" applyFill="1" applyBorder="1" applyAlignment="1">
      <alignment horizontal="center" vertical="center" wrapText="1"/>
    </xf>
    <xf numFmtId="0" fontId="28" fillId="58" borderId="25" xfId="0" applyFont="1" applyFill="1" applyBorder="1" applyAlignment="1">
      <alignment horizontal="center" vertical="center"/>
    </xf>
    <xf numFmtId="0" fontId="28" fillId="58" borderId="34" xfId="0" applyFont="1" applyFill="1" applyBorder="1" applyAlignment="1">
      <alignment horizontal="center" vertical="center"/>
    </xf>
    <xf numFmtId="2" fontId="28" fillId="59" borderId="25" xfId="0" applyNumberFormat="1" applyFont="1" applyFill="1" applyBorder="1" applyAlignment="1">
      <alignment horizontal="center" vertical="center"/>
    </xf>
    <xf numFmtId="2" fontId="28" fillId="59" borderId="34" xfId="0" applyNumberFormat="1" applyFont="1" applyFill="1" applyBorder="1" applyAlignment="1">
      <alignment horizontal="center" vertical="center"/>
    </xf>
    <xf numFmtId="0" fontId="28" fillId="52" borderId="25" xfId="0" applyFont="1" applyFill="1" applyBorder="1" applyAlignment="1">
      <alignment horizontal="center"/>
    </xf>
    <xf numFmtId="0" fontId="28" fillId="52" borderId="34" xfId="0" applyFont="1" applyFill="1" applyBorder="1" applyAlignment="1">
      <alignment horizontal="center"/>
    </xf>
    <xf numFmtId="0" fontId="28" fillId="54" borderId="25" xfId="0" applyFont="1" applyFill="1" applyBorder="1" applyAlignment="1">
      <alignment horizontal="center" vertical="center"/>
    </xf>
    <xf numFmtId="0" fontId="28" fillId="54" borderId="34" xfId="0" applyFont="1" applyFill="1" applyBorder="1" applyAlignment="1">
      <alignment horizontal="center" vertical="center"/>
    </xf>
    <xf numFmtId="0" fontId="1" fillId="0" borderId="0" xfId="0" applyFont="1" applyAlignment="1">
      <alignment horizontal="justify" vertical="center" wrapText="1"/>
    </xf>
    <xf numFmtId="0" fontId="24" fillId="0" borderId="17" xfId="0" quotePrefix="1" applyFont="1" applyFill="1" applyBorder="1" applyAlignment="1">
      <alignment horizontal="center" vertical="center"/>
    </xf>
    <xf numFmtId="0" fontId="28" fillId="0" borderId="42" xfId="0" applyFont="1" applyFill="1" applyBorder="1" applyAlignment="1">
      <alignment horizontal="center" vertical="center"/>
    </xf>
    <xf numFmtId="0" fontId="28" fillId="0" borderId="19" xfId="0" applyFont="1" applyFill="1" applyBorder="1" applyAlignment="1">
      <alignment horizontal="center" vertical="center"/>
    </xf>
    <xf numFmtId="0" fontId="107" fillId="0" borderId="0" xfId="190" applyFill="1" applyAlignment="1" applyProtection="1">
      <alignment horizontal="center" vertical="center"/>
    </xf>
    <xf numFmtId="0" fontId="29" fillId="0" borderId="46" xfId="0" applyFont="1" applyBorder="1" applyAlignment="1">
      <alignment horizontal="right"/>
    </xf>
    <xf numFmtId="0" fontId="29" fillId="0" borderId="47" xfId="0" applyFont="1" applyBorder="1" applyAlignment="1">
      <alignment horizontal="right"/>
    </xf>
    <xf numFmtId="0" fontId="29" fillId="0" borderId="91" xfId="0" applyFont="1" applyBorder="1" applyAlignment="1">
      <alignment horizontal="right"/>
    </xf>
    <xf numFmtId="0" fontId="43" fillId="0" borderId="25" xfId="0" applyNumberFormat="1" applyFont="1" applyFill="1" applyBorder="1" applyAlignment="1">
      <alignment horizontal="center" vertical="center"/>
    </xf>
    <xf numFmtId="0" fontId="43" fillId="0" borderId="42" xfId="0" applyNumberFormat="1" applyFont="1" applyFill="1" applyBorder="1" applyAlignment="1">
      <alignment horizontal="center" vertical="center"/>
    </xf>
    <xf numFmtId="0" fontId="43" fillId="0" borderId="40" xfId="0" applyNumberFormat="1" applyFont="1" applyFill="1" applyBorder="1" applyAlignment="1">
      <alignment horizontal="center" vertical="center"/>
    </xf>
    <xf numFmtId="0" fontId="43" fillId="0" borderId="39" xfId="0" applyNumberFormat="1" applyFont="1" applyFill="1" applyBorder="1" applyAlignment="1">
      <alignment horizontal="center" vertical="center"/>
    </xf>
    <xf numFmtId="0" fontId="43" fillId="0" borderId="19" xfId="0" applyNumberFormat="1" applyFont="1" applyFill="1" applyBorder="1" applyAlignment="1">
      <alignment horizontal="center" vertical="center"/>
    </xf>
    <xf numFmtId="0" fontId="29" fillId="0" borderId="60" xfId="0" applyFont="1" applyBorder="1" applyAlignment="1">
      <alignment horizontal="right"/>
    </xf>
    <xf numFmtId="0" fontId="20" fillId="0" borderId="0" xfId="0" applyFont="1" applyFill="1" applyAlignment="1">
      <alignment horizontal="center"/>
    </xf>
    <xf numFmtId="0" fontId="1" fillId="0" borderId="0" xfId="0" applyFont="1" applyBorder="1" applyAlignment="1">
      <alignment horizontal="center"/>
    </xf>
    <xf numFmtId="0" fontId="1" fillId="0" borderId="65" xfId="0" applyFont="1" applyBorder="1" applyAlignment="1">
      <alignment horizontal="justify" vertical="center" wrapText="1"/>
    </xf>
    <xf numFmtId="0" fontId="0" fillId="0" borderId="70" xfId="0" applyBorder="1" applyAlignment="1">
      <alignment horizontal="justify" vertical="center" wrapText="1"/>
    </xf>
    <xf numFmtId="0" fontId="0" fillId="0" borderId="62" xfId="0" applyBorder="1" applyAlignment="1">
      <alignment horizontal="justify" vertical="center" wrapText="1"/>
    </xf>
    <xf numFmtId="0" fontId="1" fillId="0" borderId="46" xfId="0" applyFont="1" applyBorder="1" applyAlignment="1">
      <alignment horizontal="justify" vertical="center" wrapText="1"/>
    </xf>
    <xf numFmtId="0" fontId="1" fillId="0" borderId="47" xfId="0" applyFont="1" applyBorder="1" applyAlignment="1">
      <alignment horizontal="justify" vertical="center" wrapText="1"/>
    </xf>
    <xf numFmtId="0" fontId="1" fillId="0" borderId="92" xfId="0" applyFont="1" applyBorder="1" applyAlignment="1">
      <alignment horizontal="justify" vertical="center" wrapText="1"/>
    </xf>
    <xf numFmtId="0" fontId="27" fillId="0" borderId="48" xfId="0" applyFont="1" applyBorder="1" applyAlignment="1">
      <alignment horizontal="center" vertical="center"/>
    </xf>
    <xf numFmtId="0" fontId="27" fillId="0" borderId="51" xfId="0" applyFont="1" applyBorder="1" applyAlignment="1">
      <alignment horizontal="center" vertical="center"/>
    </xf>
    <xf numFmtId="0" fontId="107" fillId="0" borderId="0" xfId="190" applyFont="1" applyBorder="1" applyAlignment="1" applyProtection="1">
      <alignment horizontal="center"/>
    </xf>
    <xf numFmtId="0" fontId="7" fillId="0" borderId="0" xfId="0" applyFont="1" applyAlignment="1">
      <alignment horizontal="center"/>
    </xf>
    <xf numFmtId="0" fontId="33" fillId="0" borderId="0" xfId="0" applyFont="1" applyAlignment="1">
      <alignment horizontal="center"/>
    </xf>
    <xf numFmtId="0" fontId="14" fillId="0" borderId="0" xfId="0" applyFont="1" applyAlignment="1">
      <alignment horizontal="center"/>
    </xf>
    <xf numFmtId="0" fontId="1" fillId="0" borderId="102" xfId="0" applyFont="1" applyBorder="1" applyAlignment="1">
      <alignment horizontal="center" vertical="center"/>
    </xf>
    <xf numFmtId="0" fontId="1" fillId="0" borderId="88" xfId="0" applyFont="1" applyBorder="1" applyAlignment="1">
      <alignment horizontal="center" vertical="center"/>
    </xf>
    <xf numFmtId="0" fontId="1" fillId="0" borderId="68" xfId="0" applyFont="1" applyBorder="1" applyAlignment="1">
      <alignment horizontal="center" vertical="center"/>
    </xf>
    <xf numFmtId="0" fontId="0" fillId="0" borderId="103" xfId="0" applyBorder="1" applyAlignment="1">
      <alignment horizontal="center" vertical="center"/>
    </xf>
    <xf numFmtId="0" fontId="0" fillId="0" borderId="5" xfId="0" applyBorder="1" applyAlignment="1">
      <alignment horizontal="center" vertical="center"/>
    </xf>
    <xf numFmtId="0" fontId="0" fillId="0" borderId="108" xfId="0" applyBorder="1" applyAlignment="1">
      <alignment horizontal="center" vertical="center"/>
    </xf>
    <xf numFmtId="0" fontId="142" fillId="0" borderId="0" xfId="0" applyFont="1" applyBorder="1" applyAlignment="1">
      <alignment horizontal="left" vertical="justify" wrapText="1"/>
    </xf>
    <xf numFmtId="0" fontId="107" fillId="0" borderId="0" xfId="190" applyFont="1" applyAlignment="1" applyProtection="1">
      <alignment horizontal="center"/>
    </xf>
    <xf numFmtId="0" fontId="107" fillId="0" borderId="0" xfId="190" quotePrefix="1" applyFont="1" applyAlignment="1" applyProtection="1">
      <alignment horizontal="center"/>
    </xf>
    <xf numFmtId="0" fontId="1" fillId="0" borderId="88" xfId="0" applyFont="1" applyBorder="1" applyAlignment="1">
      <alignment horizontal="center" vertical="center" wrapText="1"/>
    </xf>
    <xf numFmtId="0" fontId="1" fillId="0" borderId="68" xfId="0" applyFont="1" applyBorder="1" applyAlignment="1">
      <alignment horizontal="center" vertical="center" wrapText="1"/>
    </xf>
    <xf numFmtId="0" fontId="135" fillId="66" borderId="63" xfId="365" applyFont="1" applyFill="1" applyBorder="1" applyAlignment="1">
      <alignment horizontal="center" vertical="center" wrapText="1"/>
    </xf>
    <xf numFmtId="0" fontId="135" fillId="66" borderId="19" xfId="365" applyFont="1" applyFill="1" applyBorder="1" applyAlignment="1">
      <alignment horizontal="center" vertical="center" wrapText="1"/>
    </xf>
    <xf numFmtId="0" fontId="135" fillId="66" borderId="63" xfId="365" applyFont="1" applyFill="1" applyBorder="1" applyAlignment="1">
      <alignment horizontal="center" vertical="center"/>
    </xf>
    <xf numFmtId="0" fontId="135" fillId="66" borderId="19" xfId="365" applyFont="1" applyFill="1" applyBorder="1" applyAlignment="1">
      <alignment horizontal="center" vertical="center"/>
    </xf>
    <xf numFmtId="0" fontId="135" fillId="66" borderId="64" xfId="365" applyFont="1" applyFill="1" applyBorder="1" applyAlignment="1">
      <alignment horizontal="center" vertical="center" wrapText="1"/>
    </xf>
    <xf numFmtId="0" fontId="135" fillId="66" borderId="7" xfId="365" applyFont="1" applyFill="1" applyBorder="1" applyAlignment="1">
      <alignment horizontal="center" vertical="center" wrapText="1"/>
    </xf>
    <xf numFmtId="0" fontId="136" fillId="68" borderId="46" xfId="396" applyFont="1" applyFill="1" applyBorder="1" applyAlignment="1">
      <alignment horizontal="right" vertical="center" wrapText="1"/>
    </xf>
    <xf numFmtId="0" fontId="136" fillId="68" borderId="91" xfId="396" applyFont="1" applyFill="1" applyBorder="1" applyAlignment="1">
      <alignment horizontal="right" vertical="center" wrapText="1"/>
    </xf>
    <xf numFmtId="0" fontId="143" fillId="0" borderId="17" xfId="368" applyFont="1" applyFill="1" applyBorder="1" applyAlignment="1">
      <alignment horizontal="justify" vertical="center" wrapText="1"/>
    </xf>
    <xf numFmtId="49" fontId="90" fillId="0" borderId="17" xfId="368" applyNumberFormat="1" applyFont="1" applyFill="1" applyBorder="1" applyAlignment="1">
      <alignment horizontal="left" vertical="center" wrapText="1"/>
    </xf>
    <xf numFmtId="0" fontId="137" fillId="56" borderId="42" xfId="365" applyFont="1" applyFill="1" applyBorder="1" applyAlignment="1">
      <alignment horizontal="center" vertical="center" wrapText="1"/>
    </xf>
    <xf numFmtId="0" fontId="27" fillId="0" borderId="17" xfId="0" applyFont="1" applyBorder="1" applyAlignment="1">
      <alignment horizontal="center"/>
    </xf>
    <xf numFmtId="0" fontId="6" fillId="0" borderId="17" xfId="0" applyFont="1" applyBorder="1" applyAlignment="1">
      <alignment horizontal="center"/>
    </xf>
    <xf numFmtId="0" fontId="16" fillId="0" borderId="17" xfId="0" applyFont="1" applyBorder="1" applyAlignment="1">
      <alignment horizontal="center"/>
    </xf>
    <xf numFmtId="0" fontId="40" fillId="0" borderId="0" xfId="0" applyFont="1" applyAlignment="1">
      <alignment horizontal="center"/>
    </xf>
    <xf numFmtId="0" fontId="143" fillId="0" borderId="0" xfId="368" applyFont="1" applyFill="1" applyAlignment="1">
      <alignment horizontal="left" vertical="center" wrapText="1"/>
    </xf>
    <xf numFmtId="0" fontId="119" fillId="0" borderId="0" xfId="368" applyFont="1" applyFill="1" applyAlignment="1">
      <alignment vertical="center"/>
    </xf>
    <xf numFmtId="0" fontId="35" fillId="0" borderId="27" xfId="0" applyFont="1" applyBorder="1" applyAlignment="1">
      <alignment horizontal="center"/>
    </xf>
    <xf numFmtId="0" fontId="19" fillId="0" borderId="0" xfId="0" applyFont="1" applyAlignment="1">
      <alignment horizontal="justify" vertical="center" wrapText="1"/>
    </xf>
    <xf numFmtId="0" fontId="1" fillId="0" borderId="0" xfId="0" applyFont="1" applyFill="1" applyAlignment="1">
      <alignment horizontal="justify" vertical="center" wrapText="1"/>
    </xf>
    <xf numFmtId="0" fontId="7" fillId="45" borderId="36" xfId="0" applyFont="1" applyFill="1" applyBorder="1" applyAlignment="1">
      <alignment horizontal="center" vertical="center" wrapText="1"/>
    </xf>
    <xf numFmtId="0" fontId="7" fillId="45" borderId="38" xfId="0" applyFont="1" applyFill="1" applyBorder="1" applyAlignment="1">
      <alignment horizontal="center" vertical="center" wrapText="1"/>
    </xf>
    <xf numFmtId="0" fontId="15" fillId="45" borderId="44" xfId="0" applyFont="1" applyFill="1" applyBorder="1" applyAlignment="1">
      <alignment horizontal="center"/>
    </xf>
    <xf numFmtId="0" fontId="15" fillId="45" borderId="61" xfId="0" applyFont="1" applyFill="1" applyBorder="1" applyAlignment="1">
      <alignment horizontal="center"/>
    </xf>
    <xf numFmtId="0" fontId="27" fillId="0" borderId="17" xfId="0" applyFont="1" applyFill="1" applyBorder="1" applyAlignment="1">
      <alignment horizontal="center"/>
    </xf>
    <xf numFmtId="0" fontId="7" fillId="0" borderId="33" xfId="0" applyFont="1" applyBorder="1" applyAlignment="1">
      <alignment horizontal="center" vertical="center" wrapText="1"/>
    </xf>
    <xf numFmtId="0" fontId="0" fillId="0" borderId="35" xfId="0" applyBorder="1" applyAlignment="1">
      <alignment horizontal="center" vertical="center" wrapText="1"/>
    </xf>
    <xf numFmtId="0" fontId="7" fillId="0" borderId="33" xfId="0" applyFont="1" applyBorder="1" applyAlignment="1">
      <alignment horizontal="center" vertical="center"/>
    </xf>
    <xf numFmtId="0" fontId="7" fillId="0" borderId="35" xfId="0" applyFont="1" applyBorder="1" applyAlignment="1">
      <alignment horizontal="center" vertical="center"/>
    </xf>
    <xf numFmtId="0" fontId="0" fillId="0" borderId="35" xfId="0" applyBorder="1" applyAlignment="1">
      <alignment horizontal="center" vertical="center"/>
    </xf>
    <xf numFmtId="0" fontId="7" fillId="0" borderId="25" xfId="0" applyFont="1" applyBorder="1" applyAlignment="1">
      <alignment horizontal="center" vertical="center"/>
    </xf>
    <xf numFmtId="0" fontId="7" fillId="0" borderId="34" xfId="0" applyFont="1" applyBorder="1" applyAlignment="1">
      <alignment horizontal="center" vertical="center"/>
    </xf>
    <xf numFmtId="0" fontId="7" fillId="45" borderId="25" xfId="0" applyFont="1" applyFill="1" applyBorder="1" applyAlignment="1">
      <alignment horizontal="center" vertical="center"/>
    </xf>
    <xf numFmtId="0" fontId="7" fillId="45" borderId="42" xfId="0" applyFont="1" applyFill="1" applyBorder="1" applyAlignment="1">
      <alignment horizontal="center" vertical="center"/>
    </xf>
    <xf numFmtId="0" fontId="7" fillId="45" borderId="34" xfId="0" applyFont="1" applyFill="1" applyBorder="1" applyAlignment="1">
      <alignment horizontal="center" vertical="center"/>
    </xf>
    <xf numFmtId="0" fontId="29" fillId="0" borderId="33" xfId="0" applyFont="1" applyFill="1" applyBorder="1" applyAlignment="1">
      <alignment vertical="center" wrapText="1"/>
    </xf>
    <xf numFmtId="0" fontId="29" fillId="0" borderId="5" xfId="0" applyFont="1" applyFill="1" applyBorder="1" applyAlignment="1">
      <alignment vertical="center" wrapText="1"/>
    </xf>
    <xf numFmtId="0" fontId="29" fillId="0" borderId="35" xfId="0" applyFont="1" applyFill="1" applyBorder="1" applyAlignment="1">
      <alignment vertical="center" wrapText="1"/>
    </xf>
    <xf numFmtId="0" fontId="1" fillId="0" borderId="0" xfId="0" applyFont="1" applyBorder="1" applyAlignment="1">
      <alignment horizontal="left" vertical="center"/>
    </xf>
    <xf numFmtId="0" fontId="0" fillId="0" borderId="0" xfId="0" applyBorder="1" applyAlignment="1">
      <alignment horizontal="left" vertical="center"/>
    </xf>
    <xf numFmtId="0" fontId="19" fillId="0" borderId="33" xfId="413" applyFont="1" applyBorder="1" applyAlignment="1">
      <alignment horizontal="center" vertical="center" wrapText="1"/>
    </xf>
    <xf numFmtId="0" fontId="19" fillId="0" borderId="35" xfId="413" applyFont="1" applyBorder="1" applyAlignment="1">
      <alignment horizontal="center" vertical="center" wrapText="1"/>
    </xf>
    <xf numFmtId="0" fontId="27" fillId="0" borderId="0" xfId="413" applyFont="1" applyAlignment="1">
      <alignment horizontal="left"/>
    </xf>
    <xf numFmtId="0" fontId="27" fillId="0" borderId="0" xfId="413" applyFont="1" applyBorder="1" applyAlignment="1">
      <alignment horizontal="left"/>
    </xf>
    <xf numFmtId="0" fontId="19" fillId="0" borderId="33" xfId="413" applyFont="1" applyFill="1" applyBorder="1" applyAlignment="1">
      <alignment horizontal="center" vertical="center" wrapText="1"/>
    </xf>
    <xf numFmtId="0" fontId="19" fillId="0" borderId="35" xfId="413" applyFont="1" applyFill="1" applyBorder="1" applyAlignment="1">
      <alignment horizontal="center" vertical="center" wrapText="1"/>
    </xf>
    <xf numFmtId="0" fontId="6" fillId="0" borderId="17" xfId="0" applyFont="1" applyBorder="1" applyAlignment="1">
      <alignment horizontal="center" vertical="center"/>
    </xf>
    <xf numFmtId="0" fontId="0" fillId="0" borderId="17" xfId="0" applyBorder="1" applyAlignment="1">
      <alignment horizontal="center" vertical="center"/>
    </xf>
    <xf numFmtId="0" fontId="27" fillId="0" borderId="21" xfId="0" applyFont="1" applyBorder="1" applyAlignment="1">
      <alignment horizontal="center" vertical="center"/>
    </xf>
    <xf numFmtId="0" fontId="27" fillId="0" borderId="17" xfId="0" applyFont="1" applyBorder="1" applyAlignment="1">
      <alignment horizontal="center" vertical="center"/>
    </xf>
    <xf numFmtId="0" fontId="142" fillId="0" borderId="27" xfId="0" applyFont="1" applyBorder="1" applyAlignment="1">
      <alignment horizontal="justify" vertical="justify" wrapText="1"/>
    </xf>
    <xf numFmtId="0" fontId="27" fillId="0" borderId="59" xfId="0" applyFont="1" applyBorder="1" applyAlignment="1">
      <alignment horizontal="center" vertical="center" wrapText="1"/>
    </xf>
    <xf numFmtId="0" fontId="27" fillId="0" borderId="44" xfId="0" applyFont="1" applyBorder="1" applyAlignment="1">
      <alignment horizontal="center" vertical="center" wrapText="1"/>
    </xf>
    <xf numFmtId="0" fontId="27" fillId="0" borderId="61" xfId="0" applyFont="1" applyBorder="1" applyAlignment="1">
      <alignment horizontal="center" vertical="center" wrapText="1"/>
    </xf>
    <xf numFmtId="0" fontId="27" fillId="0" borderId="62" xfId="0" applyFont="1" applyBorder="1" applyAlignment="1">
      <alignment horizontal="center" vertical="center" wrapText="1"/>
    </xf>
    <xf numFmtId="0" fontId="27" fillId="0" borderId="40" xfId="0" applyFont="1" applyBorder="1" applyAlignment="1">
      <alignment horizontal="center" vertical="center" wrapText="1"/>
    </xf>
    <xf numFmtId="0" fontId="27" fillId="0" borderId="92" xfId="0" applyFont="1" applyBorder="1" applyAlignment="1">
      <alignment horizontal="center" vertical="center" wrapText="1"/>
    </xf>
    <xf numFmtId="0" fontId="27" fillId="0" borderId="53"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35" xfId="0" applyFont="1" applyBorder="1" applyAlignment="1">
      <alignment horizontal="center" vertical="center" wrapText="1"/>
    </xf>
    <xf numFmtId="0" fontId="27" fillId="0" borderId="50" xfId="0" applyFont="1" applyBorder="1" applyAlignment="1">
      <alignment horizontal="center" vertical="center" wrapText="1"/>
    </xf>
    <xf numFmtId="0" fontId="27" fillId="0" borderId="87" xfId="0" applyFont="1" applyBorder="1" applyAlignment="1">
      <alignment horizontal="center" vertical="center" wrapText="1"/>
    </xf>
    <xf numFmtId="0" fontId="27" fillId="0" borderId="41" xfId="0" applyFont="1" applyBorder="1" applyAlignment="1">
      <alignment horizontal="center" vertical="center" wrapText="1"/>
    </xf>
    <xf numFmtId="0" fontId="27" fillId="0" borderId="63" xfId="0" applyFont="1" applyBorder="1" applyAlignment="1">
      <alignment horizontal="center" vertical="center" wrapText="1"/>
    </xf>
    <xf numFmtId="0" fontId="24" fillId="0" borderId="63"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104" xfId="0" applyFont="1" applyBorder="1" applyAlignment="1">
      <alignment horizontal="center" vertical="center" wrapText="1"/>
    </xf>
    <xf numFmtId="0" fontId="24" fillId="0" borderId="110" xfId="0" applyFont="1" applyBorder="1" applyAlignment="1">
      <alignment horizontal="center" vertical="center" wrapText="1"/>
    </xf>
    <xf numFmtId="0" fontId="27" fillId="0" borderId="103" xfId="0" applyFont="1" applyBorder="1" applyAlignment="1">
      <alignment horizontal="center" vertical="center" wrapText="1"/>
    </xf>
    <xf numFmtId="0" fontId="27" fillId="0" borderId="108" xfId="0" applyFont="1" applyBorder="1" applyAlignment="1">
      <alignment horizontal="center" vertical="center" wrapText="1"/>
    </xf>
    <xf numFmtId="0" fontId="27" fillId="0" borderId="43"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51" xfId="0" applyFont="1" applyBorder="1" applyAlignment="1">
      <alignment horizontal="center" vertical="center" wrapText="1"/>
    </xf>
    <xf numFmtId="0" fontId="27" fillId="0" borderId="107" xfId="0" applyFont="1" applyBorder="1" applyAlignment="1">
      <alignment horizontal="center" vertical="center" wrapText="1"/>
    </xf>
    <xf numFmtId="0" fontId="27" fillId="0" borderId="56" xfId="0" applyFont="1" applyBorder="1" applyAlignment="1">
      <alignment horizontal="center" vertical="center" wrapText="1"/>
    </xf>
    <xf numFmtId="0" fontId="27" fillId="0" borderId="57" xfId="0" applyFont="1" applyBorder="1" applyAlignment="1">
      <alignment horizontal="center" vertical="center" wrapText="1"/>
    </xf>
    <xf numFmtId="0" fontId="6" fillId="0" borderId="23" xfId="0" applyFont="1" applyBorder="1" applyAlignment="1">
      <alignment horizontal="center" vertical="center" wrapText="1"/>
    </xf>
    <xf numFmtId="0" fontId="0" fillId="0" borderId="0" xfId="0"/>
    <xf numFmtId="0" fontId="6" fillId="0" borderId="0" xfId="0" applyFont="1" applyBorder="1" applyAlignment="1">
      <alignment horizontal="center" vertical="center"/>
    </xf>
    <xf numFmtId="0" fontId="1" fillId="0" borderId="0" xfId="0" applyFont="1" applyBorder="1" applyAlignment="1">
      <alignment horizontal="center" vertical="center"/>
    </xf>
    <xf numFmtId="0" fontId="0" fillId="0" borderId="0" xfId="0" applyBorder="1" applyAlignment="1">
      <alignment horizontal="center" vertical="center"/>
    </xf>
    <xf numFmtId="0" fontId="27" fillId="0" borderId="102" xfId="0" applyFont="1" applyBorder="1" applyAlignment="1">
      <alignment horizontal="center" vertical="center" wrapText="1"/>
    </xf>
    <xf numFmtId="0" fontId="27" fillId="0" borderId="68" xfId="0" applyFont="1" applyBorder="1" applyAlignment="1">
      <alignment horizontal="center" vertical="center" wrapText="1"/>
    </xf>
    <xf numFmtId="0" fontId="27" fillId="0" borderId="45" xfId="0" applyFont="1" applyBorder="1" applyAlignment="1">
      <alignment horizontal="center" vertical="center" wrapText="1"/>
    </xf>
    <xf numFmtId="0" fontId="27" fillId="0" borderId="39" xfId="0" applyFont="1" applyBorder="1" applyAlignment="1">
      <alignment horizontal="center" vertical="center" wrapText="1"/>
    </xf>
    <xf numFmtId="0" fontId="27" fillId="0" borderId="19" xfId="0" applyFont="1" applyBorder="1" applyAlignment="1">
      <alignment horizontal="center" vertical="center" wrapText="1"/>
    </xf>
    <xf numFmtId="0" fontId="27" fillId="0" borderId="65"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46" xfId="0" applyFont="1" applyBorder="1" applyAlignment="1">
      <alignment horizontal="center" vertical="center" wrapText="1"/>
    </xf>
    <xf numFmtId="0" fontId="28" fillId="0" borderId="19" xfId="414" applyFont="1" applyFill="1" applyBorder="1" applyAlignment="1">
      <alignment horizontal="center" vertical="center" wrapText="1"/>
    </xf>
    <xf numFmtId="0" fontId="107" fillId="0" borderId="0" xfId="190" applyFont="1" applyAlignment="1" applyProtection="1">
      <alignment horizontal="center" vertical="center"/>
    </xf>
    <xf numFmtId="0" fontId="142" fillId="0" borderId="86" xfId="0" applyFont="1" applyBorder="1" applyAlignment="1">
      <alignment horizontal="left" vertical="justify" wrapText="1"/>
    </xf>
    <xf numFmtId="0" fontId="28" fillId="0" borderId="19" xfId="0" applyFont="1" applyFill="1" applyBorder="1" applyAlignment="1">
      <alignment horizontal="center" vertical="center" wrapText="1"/>
    </xf>
    <xf numFmtId="0" fontId="28" fillId="0" borderId="32" xfId="414" applyFont="1" applyFill="1" applyBorder="1" applyAlignment="1">
      <alignment horizontal="center" vertical="center" wrapText="1"/>
    </xf>
    <xf numFmtId="0" fontId="28" fillId="0" borderId="95" xfId="414" applyFont="1" applyFill="1" applyBorder="1" applyAlignment="1">
      <alignment horizontal="center" vertical="center" wrapText="1"/>
    </xf>
    <xf numFmtId="0" fontId="28" fillId="0" borderId="21" xfId="414" applyFont="1" applyFill="1" applyBorder="1" applyAlignment="1">
      <alignment horizontal="center" vertical="center" wrapText="1"/>
    </xf>
    <xf numFmtId="0" fontId="28" fillId="0" borderId="18" xfId="414" applyFont="1" applyFill="1" applyBorder="1" applyAlignment="1">
      <alignment horizontal="center" vertical="center" wrapText="1"/>
    </xf>
    <xf numFmtId="0" fontId="43" fillId="0" borderId="26" xfId="0" applyFont="1" applyBorder="1" applyAlignment="1">
      <alignment horizontal="center" vertical="center"/>
    </xf>
    <xf numFmtId="0" fontId="43" fillId="0" borderId="27" xfId="0" applyFont="1" applyBorder="1" applyAlignment="1">
      <alignment horizontal="center" vertical="center"/>
    </xf>
    <xf numFmtId="0" fontId="43" fillId="0" borderId="28" xfId="0" applyFont="1" applyBorder="1" applyAlignment="1">
      <alignment horizontal="center" vertical="center"/>
    </xf>
    <xf numFmtId="0" fontId="27" fillId="0" borderId="49" xfId="0" applyFont="1" applyBorder="1" applyAlignment="1">
      <alignment horizontal="center"/>
    </xf>
    <xf numFmtId="0" fontId="27" fillId="0" borderId="50" xfId="0" applyFont="1" applyBorder="1" applyAlignment="1">
      <alignment horizontal="center"/>
    </xf>
    <xf numFmtId="0" fontId="27" fillId="0" borderId="41" xfId="0" applyFont="1" applyBorder="1" applyAlignment="1">
      <alignment horizontal="center"/>
    </xf>
    <xf numFmtId="0" fontId="27" fillId="0" borderId="26" xfId="0" applyFont="1"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4" xfId="0" applyBorder="1" applyAlignment="1">
      <alignment horizontal="center" vertical="center"/>
    </xf>
    <xf numFmtId="0" fontId="0" fillId="0" borderId="30" xfId="0" applyBorder="1" applyAlignment="1">
      <alignment horizontal="center" vertical="center"/>
    </xf>
    <xf numFmtId="0" fontId="0" fillId="0" borderId="31" xfId="0" applyBorder="1" applyAlignment="1">
      <alignment horizontal="center" vertical="center"/>
    </xf>
    <xf numFmtId="0" fontId="43" fillId="0" borderId="80" xfId="0" applyFont="1" applyBorder="1" applyAlignment="1">
      <alignment horizontal="center" vertical="center" wrapText="1"/>
    </xf>
    <xf numFmtId="0" fontId="43" fillId="0" borderId="70" xfId="0" applyFont="1" applyBorder="1" applyAlignment="1">
      <alignment horizontal="center" vertical="center" wrapText="1"/>
    </xf>
    <xf numFmtId="0" fontId="43" fillId="0" borderId="62" xfId="0" applyFont="1" applyBorder="1" applyAlignment="1">
      <alignment horizontal="center" vertical="center" wrapText="1"/>
    </xf>
    <xf numFmtId="0" fontId="27" fillId="0" borderId="102" xfId="0" applyFont="1" applyBorder="1" applyAlignment="1">
      <alignment horizontal="center" vertical="center"/>
    </xf>
    <xf numFmtId="0" fontId="27" fillId="0" borderId="53" xfId="0" applyFont="1" applyBorder="1" applyAlignment="1">
      <alignment horizontal="center" vertical="center"/>
    </xf>
    <xf numFmtId="0" fontId="27" fillId="0" borderId="103" xfId="0" applyFont="1" applyBorder="1" applyAlignment="1">
      <alignment horizontal="center" vertical="center"/>
    </xf>
    <xf numFmtId="0" fontId="27" fillId="0" borderId="35" xfId="0" applyFont="1" applyBorder="1" applyAlignment="1">
      <alignment horizontal="center" vertical="center"/>
    </xf>
    <xf numFmtId="0" fontId="27" fillId="0" borderId="104" xfId="0" applyFont="1" applyBorder="1" applyAlignment="1">
      <alignment horizontal="center" vertical="center"/>
    </xf>
    <xf numFmtId="0" fontId="27" fillId="0" borderId="87" xfId="0" applyFont="1" applyBorder="1" applyAlignment="1">
      <alignment horizontal="center" vertical="center"/>
    </xf>
    <xf numFmtId="0" fontId="27" fillId="0" borderId="36" xfId="0" applyFont="1" applyBorder="1" applyAlignment="1">
      <alignment horizontal="center" vertical="center"/>
    </xf>
    <xf numFmtId="0" fontId="27" fillId="0" borderId="38" xfId="0" applyFont="1" applyBorder="1" applyAlignment="1">
      <alignment horizontal="center" vertical="center"/>
    </xf>
    <xf numFmtId="0" fontId="24" fillId="0" borderId="0" xfId="0" applyFont="1" applyAlignment="1">
      <alignment horizontal="left" vertical="center" wrapText="1"/>
    </xf>
    <xf numFmtId="0" fontId="28" fillId="0" borderId="26" xfId="0" applyFont="1" applyBorder="1" applyAlignment="1">
      <alignment horizontal="center" vertical="center" wrapText="1"/>
    </xf>
    <xf numFmtId="0" fontId="28" fillId="0" borderId="27" xfId="0" applyFont="1" applyBorder="1" applyAlignment="1">
      <alignment horizontal="center" vertical="center" wrapText="1"/>
    </xf>
    <xf numFmtId="0" fontId="28" fillId="0" borderId="28"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30" xfId="0" applyFont="1" applyBorder="1" applyAlignment="1">
      <alignment horizontal="center" vertical="center" wrapText="1"/>
    </xf>
    <xf numFmtId="0" fontId="28" fillId="0" borderId="31" xfId="0" applyFont="1" applyBorder="1" applyAlignment="1">
      <alignment horizontal="center" vertical="center" wrapText="1"/>
    </xf>
    <xf numFmtId="0" fontId="0" fillId="0" borderId="24" xfId="0" applyBorder="1" applyAlignment="1">
      <alignment horizontal="center" vertical="center" wrapText="1"/>
    </xf>
    <xf numFmtId="0" fontId="0" fillId="0" borderId="31" xfId="0" applyBorder="1" applyAlignment="1">
      <alignment horizontal="center" vertical="center" wrapText="1"/>
    </xf>
    <xf numFmtId="0" fontId="36" fillId="0" borderId="0" xfId="378" applyFont="1" applyAlignment="1">
      <alignment horizontal="center"/>
    </xf>
    <xf numFmtId="0" fontId="20" fillId="0" borderId="0" xfId="378" applyFont="1" applyAlignment="1">
      <alignment horizontal="center"/>
    </xf>
    <xf numFmtId="0" fontId="27" fillId="0" borderId="17" xfId="378" applyFont="1" applyBorder="1" applyAlignment="1">
      <alignment horizontal="center"/>
    </xf>
    <xf numFmtId="0" fontId="27" fillId="0" borderId="27" xfId="378" applyFont="1" applyBorder="1" applyAlignment="1">
      <alignment horizontal="justify" wrapText="1"/>
    </xf>
    <xf numFmtId="0" fontId="20" fillId="46" borderId="0" xfId="0" applyFont="1" applyFill="1" applyAlignment="1">
      <alignment horizontal="center"/>
    </xf>
    <xf numFmtId="0" fontId="107" fillId="0" borderId="0" xfId="190" quotePrefix="1" applyAlignment="1" applyProtection="1">
      <alignment horizontal="center"/>
    </xf>
    <xf numFmtId="0" fontId="28" fillId="45" borderId="33" xfId="0" applyFont="1" applyFill="1" applyBorder="1" applyAlignment="1">
      <alignment horizontal="center" vertical="center"/>
    </xf>
    <xf numFmtId="0" fontId="28" fillId="45" borderId="19" xfId="0" applyFont="1" applyFill="1" applyBorder="1" applyAlignment="1">
      <alignment horizontal="center"/>
    </xf>
    <xf numFmtId="0" fontId="2" fillId="0" borderId="35" xfId="0" applyFont="1" applyBorder="1" applyAlignment="1">
      <alignment horizontal="center" vertical="center" wrapText="1"/>
    </xf>
    <xf numFmtId="14" fontId="2" fillId="0" borderId="35" xfId="0" applyNumberFormat="1" applyFont="1" applyBorder="1" applyAlignment="1">
      <alignment horizontal="center" vertical="center" wrapText="1"/>
    </xf>
    <xf numFmtId="0" fontId="2" fillId="0" borderId="35" xfId="0" applyFont="1" applyFill="1" applyBorder="1" applyAlignment="1">
      <alignment horizontal="center" vertical="center" wrapText="1"/>
    </xf>
    <xf numFmtId="166" fontId="2" fillId="0" borderId="134" xfId="268" applyFont="1" applyBorder="1" applyAlignment="1">
      <alignment horizontal="center" vertical="center" wrapText="1"/>
    </xf>
    <xf numFmtId="166" fontId="2" fillId="0" borderId="35" xfId="268" applyFont="1" applyBorder="1" applyAlignment="1">
      <alignment horizontal="center" vertical="center" wrapText="1"/>
    </xf>
    <xf numFmtId="203" fontId="2" fillId="0" borderId="134" xfId="268" applyNumberFormat="1" applyFont="1" applyBorder="1" applyAlignment="1">
      <alignment horizontal="center" vertical="center" wrapText="1"/>
    </xf>
    <xf numFmtId="203" fontId="2" fillId="0" borderId="35" xfId="268" applyNumberFormat="1" applyFont="1" applyBorder="1" applyAlignment="1">
      <alignment horizontal="center" vertical="center" wrapText="1"/>
    </xf>
    <xf numFmtId="0" fontId="27" fillId="45" borderId="19" xfId="0" applyFont="1" applyFill="1" applyBorder="1" applyAlignment="1">
      <alignment horizontal="center" vertical="center" wrapText="1"/>
    </xf>
    <xf numFmtId="0" fontId="27" fillId="45" borderId="19" xfId="0" applyFont="1" applyFill="1" applyBorder="1" applyAlignment="1">
      <alignment horizontal="center" vertical="center"/>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107" fillId="0" borderId="33" xfId="190" applyBorder="1" applyAlignment="1" applyProtection="1">
      <alignment horizontal="center" vertical="center"/>
    </xf>
    <xf numFmtId="0" fontId="144" fillId="0" borderId="35" xfId="190" applyFont="1" applyBorder="1" applyAlignment="1" applyProtection="1">
      <alignment horizontal="center" vertical="center"/>
    </xf>
    <xf numFmtId="49" fontId="19" fillId="0" borderId="33" xfId="268" applyNumberFormat="1" applyFont="1" applyBorder="1" applyAlignment="1">
      <alignment horizontal="center" vertical="center" wrapText="1"/>
    </xf>
    <xf numFmtId="49" fontId="19" fillId="0" borderId="35" xfId="268" applyNumberFormat="1" applyFont="1" applyBorder="1" applyAlignment="1">
      <alignment horizontal="center" vertical="center" wrapText="1"/>
    </xf>
    <xf numFmtId="203" fontId="2" fillId="0" borderId="19" xfId="203" applyNumberFormat="1" applyFont="1" applyFill="1" applyBorder="1" applyAlignment="1">
      <alignment horizontal="center" vertical="center"/>
    </xf>
    <xf numFmtId="1" fontId="2" fillId="0" borderId="19" xfId="0" applyNumberFormat="1" applyFont="1" applyBorder="1" applyAlignment="1">
      <alignment horizontal="center" vertical="center"/>
    </xf>
    <xf numFmtId="1" fontId="2" fillId="0" borderId="19" xfId="0" applyNumberFormat="1" applyFont="1" applyBorder="1" applyAlignment="1">
      <alignment horizontal="center" vertical="center" wrapText="1"/>
    </xf>
    <xf numFmtId="2" fontId="2" fillId="0" borderId="88" xfId="0" applyNumberFormat="1" applyFont="1" applyBorder="1" applyAlignment="1">
      <alignment horizontal="center" vertical="center"/>
    </xf>
    <xf numFmtId="2" fontId="2" fillId="0" borderId="68" xfId="0" applyNumberFormat="1" applyFont="1" applyBorder="1" applyAlignment="1">
      <alignment horizontal="center" vertical="center"/>
    </xf>
    <xf numFmtId="2" fontId="2" fillId="0" borderId="5" xfId="0" applyNumberFormat="1" applyFont="1" applyBorder="1" applyAlignment="1">
      <alignment horizontal="center" vertical="center"/>
    </xf>
    <xf numFmtId="2" fontId="2" fillId="0" borderId="108" xfId="0" applyNumberFormat="1" applyFont="1" applyBorder="1" applyAlignment="1">
      <alignment horizontal="center" vertical="center"/>
    </xf>
    <xf numFmtId="2" fontId="2" fillId="0" borderId="109" xfId="0" applyNumberFormat="1" applyFont="1" applyBorder="1" applyAlignment="1">
      <alignment horizontal="center" vertical="center"/>
    </xf>
    <xf numFmtId="2" fontId="2" fillId="0" borderId="110" xfId="0" applyNumberFormat="1" applyFont="1" applyBorder="1" applyAlignment="1">
      <alignment horizontal="center" vertical="center"/>
    </xf>
    <xf numFmtId="0" fontId="42" fillId="45" borderId="59" xfId="0" applyFont="1" applyFill="1" applyBorder="1" applyAlignment="1">
      <alignment horizontal="center"/>
    </xf>
    <xf numFmtId="0" fontId="42" fillId="45" borderId="44" xfId="0" applyFont="1" applyFill="1" applyBorder="1" applyAlignment="1">
      <alignment horizontal="center"/>
    </xf>
    <xf numFmtId="0" fontId="42" fillId="45" borderId="61" xfId="0" applyFont="1" applyFill="1" applyBorder="1" applyAlignment="1">
      <alignment horizontal="center"/>
    </xf>
    <xf numFmtId="0" fontId="42" fillId="45" borderId="36" xfId="0" applyFont="1" applyFill="1" applyBorder="1" applyAlignment="1">
      <alignment horizontal="center" vertical="center"/>
    </xf>
    <xf numFmtId="0" fontId="42" fillId="45" borderId="37" xfId="0" applyFont="1" applyFill="1" applyBorder="1" applyAlignment="1">
      <alignment horizontal="center" vertical="center"/>
    </xf>
    <xf numFmtId="2" fontId="2" fillId="0" borderId="102" xfId="0" applyNumberFormat="1" applyFont="1" applyBorder="1" applyAlignment="1">
      <alignment horizontal="center" vertical="center"/>
    </xf>
    <xf numFmtId="2" fontId="2" fillId="0" borderId="103" xfId="0" applyNumberFormat="1" applyFont="1" applyBorder="1" applyAlignment="1">
      <alignment horizontal="center" vertical="center"/>
    </xf>
    <xf numFmtId="2" fontId="2" fillId="0" borderId="104" xfId="0" applyNumberFormat="1" applyFont="1" applyBorder="1" applyAlignment="1">
      <alignment horizontal="center" vertical="center"/>
    </xf>
    <xf numFmtId="1" fontId="2" fillId="0" borderId="50" xfId="0" applyNumberFormat="1" applyFont="1" applyBorder="1" applyAlignment="1">
      <alignment horizontal="center" vertical="center"/>
    </xf>
    <xf numFmtId="179" fontId="2" fillId="0" borderId="19" xfId="0" applyNumberFormat="1" applyFont="1" applyFill="1" applyBorder="1" applyAlignment="1">
      <alignment horizontal="center" vertical="center" wrapText="1"/>
    </xf>
    <xf numFmtId="203" fontId="2" fillId="0" borderId="50" xfId="203" applyNumberFormat="1" applyFont="1" applyFill="1" applyBorder="1" applyAlignment="1">
      <alignment horizontal="center" vertical="center"/>
    </xf>
    <xf numFmtId="1" fontId="2" fillId="0" borderId="50" xfId="0" applyNumberFormat="1" applyFont="1" applyBorder="1" applyAlignment="1">
      <alignment horizontal="center" vertical="center" wrapText="1"/>
    </xf>
    <xf numFmtId="179" fontId="2" fillId="0" borderId="50" xfId="0" applyNumberFormat="1" applyFont="1" applyFill="1" applyBorder="1" applyAlignment="1">
      <alignment horizontal="center" vertical="center" wrapText="1"/>
    </xf>
    <xf numFmtId="203" fontId="2" fillId="0" borderId="103" xfId="203" applyNumberFormat="1" applyFont="1" applyFill="1" applyBorder="1" applyAlignment="1">
      <alignment horizontal="center" vertical="center"/>
    </xf>
    <xf numFmtId="203" fontId="2" fillId="0" borderId="108" xfId="203" applyNumberFormat="1" applyFont="1" applyFill="1" applyBorder="1" applyAlignment="1">
      <alignment horizontal="center" vertical="center"/>
    </xf>
    <xf numFmtId="203" fontId="2" fillId="57" borderId="103" xfId="203" applyNumberFormat="1" applyFont="1" applyFill="1" applyBorder="1" applyAlignment="1">
      <alignment horizontal="center" vertical="center"/>
    </xf>
    <xf numFmtId="203" fontId="2" fillId="57" borderId="108" xfId="203" applyNumberFormat="1" applyFont="1" applyFill="1" applyBorder="1" applyAlignment="1">
      <alignment horizontal="center" vertical="center"/>
    </xf>
    <xf numFmtId="1" fontId="2" fillId="0" borderId="103" xfId="0" applyNumberFormat="1" applyFont="1" applyBorder="1" applyAlignment="1">
      <alignment horizontal="center" vertical="center"/>
    </xf>
    <xf numFmtId="1" fontId="2" fillId="0" borderId="108" xfId="0" applyNumberFormat="1" applyFont="1" applyBorder="1" applyAlignment="1">
      <alignment horizontal="center" vertical="center"/>
    </xf>
    <xf numFmtId="1" fontId="2" fillId="0" borderId="103" xfId="0" applyNumberFormat="1" applyFont="1" applyBorder="1" applyAlignment="1">
      <alignment horizontal="center" vertical="center" wrapText="1"/>
    </xf>
    <xf numFmtId="1" fontId="2" fillId="0" borderId="108" xfId="0" applyNumberFormat="1" applyFont="1" applyBorder="1" applyAlignment="1">
      <alignment horizontal="center" vertical="center" wrapText="1"/>
    </xf>
    <xf numFmtId="179" fontId="2" fillId="0" borderId="103" xfId="0" applyNumberFormat="1" applyFont="1" applyFill="1" applyBorder="1" applyAlignment="1">
      <alignment horizontal="center" vertical="center" wrapText="1"/>
    </xf>
    <xf numFmtId="179" fontId="2" fillId="0" borderId="108" xfId="0" applyNumberFormat="1" applyFont="1" applyFill="1" applyBorder="1" applyAlignment="1">
      <alignment horizontal="center" vertical="center" wrapText="1"/>
    </xf>
    <xf numFmtId="0" fontId="3" fillId="55" borderId="59" xfId="0" applyFont="1" applyFill="1" applyBorder="1" applyAlignment="1">
      <alignment horizontal="center" vertical="center"/>
    </xf>
    <xf numFmtId="0" fontId="3" fillId="55" borderId="44" xfId="0" applyFont="1" applyFill="1" applyBorder="1" applyAlignment="1">
      <alignment horizontal="center" vertical="center"/>
    </xf>
    <xf numFmtId="0" fontId="3" fillId="55" borderId="61" xfId="0" applyFont="1" applyFill="1" applyBorder="1" applyAlignment="1">
      <alignment horizontal="center" vertical="center"/>
    </xf>
    <xf numFmtId="203" fontId="2" fillId="57" borderId="19" xfId="203" applyNumberFormat="1" applyFont="1" applyFill="1" applyBorder="1" applyAlignment="1">
      <alignment horizontal="center" vertical="center"/>
    </xf>
    <xf numFmtId="203" fontId="2" fillId="57" borderId="50" xfId="203" applyNumberFormat="1" applyFont="1" applyFill="1" applyBorder="1" applyAlignment="1">
      <alignment horizontal="center" vertical="center"/>
    </xf>
    <xf numFmtId="0" fontId="28" fillId="45" borderId="59" xfId="0" applyFont="1" applyFill="1" applyBorder="1" applyAlignment="1">
      <alignment horizontal="center"/>
    </xf>
    <xf numFmtId="0" fontId="28" fillId="45" borderId="61" xfId="0" applyFont="1" applyFill="1" applyBorder="1" applyAlignment="1">
      <alignment horizontal="center"/>
    </xf>
    <xf numFmtId="0" fontId="28" fillId="45" borderId="36" xfId="0" applyFont="1" applyFill="1" applyBorder="1" applyAlignment="1">
      <alignment horizontal="center" vertical="center"/>
    </xf>
    <xf numFmtId="0" fontId="28" fillId="45" borderId="38" xfId="0" applyFont="1" applyFill="1" applyBorder="1" applyAlignment="1">
      <alignment horizontal="center" vertical="center"/>
    </xf>
    <xf numFmtId="0" fontId="19" fillId="0" borderId="98" xfId="0" applyFont="1" applyBorder="1" applyAlignment="1">
      <alignment horizontal="center" vertical="center"/>
    </xf>
    <xf numFmtId="0" fontId="19" fillId="0" borderId="53" xfId="0" applyFont="1" applyBorder="1" applyAlignment="1">
      <alignment horizontal="center" vertical="center"/>
    </xf>
    <xf numFmtId="0" fontId="93" fillId="0" borderId="19" xfId="0" applyFont="1" applyBorder="1" applyAlignment="1">
      <alignment horizontal="center" vertical="center" wrapText="1"/>
    </xf>
    <xf numFmtId="0" fontId="1" fillId="0" borderId="0" xfId="395"/>
    <xf numFmtId="0" fontId="27" fillId="0" borderId="19" xfId="395" applyFont="1" applyBorder="1" applyAlignment="1">
      <alignment horizontal="center" vertical="center" wrapText="1"/>
    </xf>
    <xf numFmtId="0" fontId="27" fillId="0" borderId="33" xfId="395" applyFont="1" applyBorder="1" applyAlignment="1">
      <alignment horizontal="center" vertical="center" wrapText="1"/>
    </xf>
    <xf numFmtId="0" fontId="27" fillId="0" borderId="35" xfId="395" applyFont="1" applyBorder="1" applyAlignment="1">
      <alignment horizontal="center" vertical="center" wrapText="1"/>
    </xf>
    <xf numFmtId="0" fontId="148" fillId="0" borderId="133" xfId="0" applyFont="1" applyBorder="1" applyAlignment="1">
      <alignment horizontal="center" vertical="center" wrapText="1"/>
    </xf>
    <xf numFmtId="0" fontId="148" fillId="0" borderId="136" xfId="0" applyFont="1" applyBorder="1" applyAlignment="1">
      <alignment horizontal="center" vertical="center" wrapText="1"/>
    </xf>
    <xf numFmtId="0" fontId="0" fillId="0" borderId="134" xfId="0" applyBorder="1" applyAlignment="1">
      <alignment horizontal="center" vertical="center"/>
    </xf>
    <xf numFmtId="0" fontId="0" fillId="0" borderId="138" xfId="0" applyBorder="1" applyAlignment="1">
      <alignment horizontal="center" vertical="center"/>
    </xf>
    <xf numFmtId="0" fontId="0" fillId="0" borderId="109" xfId="0" applyBorder="1" applyAlignment="1">
      <alignment horizontal="center" vertical="center"/>
    </xf>
    <xf numFmtId="0" fontId="0" fillId="0" borderId="110" xfId="0" applyBorder="1" applyAlignment="1">
      <alignment horizontal="center" vertical="center"/>
    </xf>
    <xf numFmtId="0" fontId="0" fillId="0" borderId="87" xfId="0" applyBorder="1" applyAlignment="1">
      <alignment horizontal="center" vertical="center"/>
    </xf>
    <xf numFmtId="0" fontId="141" fillId="70" borderId="59" xfId="0" applyFont="1" applyFill="1" applyBorder="1" applyAlignment="1">
      <alignment horizontal="center" vertical="center"/>
    </xf>
    <xf numFmtId="0" fontId="141" fillId="70" borderId="44" xfId="0" applyFont="1" applyFill="1" applyBorder="1" applyAlignment="1">
      <alignment horizontal="center" vertical="center"/>
    </xf>
    <xf numFmtId="0" fontId="141" fillId="70" borderId="61" xfId="0" applyFont="1" applyFill="1" applyBorder="1" applyAlignment="1">
      <alignment horizontal="center" vertical="center"/>
    </xf>
    <xf numFmtId="0" fontId="145" fillId="0" borderId="27" xfId="0" applyFont="1" applyBorder="1" applyAlignment="1">
      <alignment horizontal="center" vertical="center" wrapText="1"/>
    </xf>
    <xf numFmtId="0" fontId="145" fillId="0" borderId="28" xfId="0" applyFont="1" applyBorder="1" applyAlignment="1">
      <alignment horizontal="center" vertical="center" wrapText="1"/>
    </xf>
    <xf numFmtId="0" fontId="145" fillId="0" borderId="58" xfId="0" applyFont="1" applyBorder="1" applyAlignment="1">
      <alignment horizontal="center" vertical="center" wrapText="1"/>
    </xf>
    <xf numFmtId="0" fontId="145" fillId="0" borderId="17" xfId="0" applyFont="1" applyBorder="1" applyAlignment="1">
      <alignment horizontal="center" vertical="center" wrapText="1"/>
    </xf>
    <xf numFmtId="0" fontId="145" fillId="0" borderId="69" xfId="0" applyFont="1" applyBorder="1" applyAlignment="1">
      <alignment horizontal="center" vertical="center" wrapText="1"/>
    </xf>
    <xf numFmtId="0" fontId="145" fillId="0" borderId="133" xfId="0" applyFont="1" applyBorder="1" applyAlignment="1">
      <alignment horizontal="center" vertical="center" wrapText="1"/>
    </xf>
    <xf numFmtId="0" fontId="145" fillId="0" borderId="136" xfId="0" applyFont="1" applyBorder="1" applyAlignment="1">
      <alignment horizontal="center" vertical="center" wrapText="1"/>
    </xf>
    <xf numFmtId="0" fontId="145" fillId="0" borderId="80" xfId="0" applyFont="1" applyBorder="1" applyAlignment="1">
      <alignment horizontal="center" vertical="center" wrapText="1"/>
    </xf>
    <xf numFmtId="0" fontId="145" fillId="0" borderId="70" xfId="0" applyFont="1" applyBorder="1" applyAlignment="1">
      <alignment horizontal="center" vertical="center" wrapText="1"/>
    </xf>
    <xf numFmtId="0" fontId="145" fillId="0" borderId="62" xfId="0" applyFont="1" applyBorder="1" applyAlignment="1">
      <alignment horizontal="center" vertical="center" wrapText="1"/>
    </xf>
    <xf numFmtId="0" fontId="148" fillId="0" borderId="17" xfId="0" applyFont="1" applyBorder="1" applyAlignment="1">
      <alignment horizontal="center" vertical="top" wrapText="1"/>
    </xf>
    <xf numFmtId="0" fontId="148" fillId="0" borderId="69" xfId="0" applyFont="1" applyBorder="1" applyAlignment="1">
      <alignment horizontal="center" vertical="top" wrapText="1"/>
    </xf>
    <xf numFmtId="0" fontId="145" fillId="0" borderId="135" xfId="0" applyFont="1" applyBorder="1" applyAlignment="1">
      <alignment horizontal="center" vertical="center" wrapText="1"/>
    </xf>
    <xf numFmtId="0" fontId="148" fillId="0" borderId="133" xfId="0" applyFont="1" applyBorder="1" applyAlignment="1">
      <alignment horizontal="center" vertical="top" wrapText="1"/>
    </xf>
    <xf numFmtId="0" fontId="148" fillId="0" borderId="136" xfId="0" applyFont="1" applyBorder="1" applyAlignment="1">
      <alignment horizontal="center" vertical="top" wrapText="1"/>
    </xf>
    <xf numFmtId="0" fontId="148" fillId="0" borderId="135" xfId="0" applyFont="1" applyBorder="1" applyAlignment="1">
      <alignment horizontal="center" vertical="center" wrapText="1"/>
    </xf>
    <xf numFmtId="0" fontId="148" fillId="0" borderId="58" xfId="0" applyFont="1" applyBorder="1" applyAlignment="1">
      <alignment horizontal="center" vertical="center" wrapText="1"/>
    </xf>
    <xf numFmtId="0" fontId="148" fillId="0" borderId="17" xfId="0" applyFont="1" applyBorder="1" applyAlignment="1">
      <alignment horizontal="center" vertical="center" wrapText="1"/>
    </xf>
    <xf numFmtId="0" fontId="148" fillId="0" borderId="69" xfId="0" applyFont="1" applyBorder="1" applyAlignment="1">
      <alignment horizontal="center" vertical="center" wrapText="1"/>
    </xf>
    <xf numFmtId="0" fontId="14" fillId="0" borderId="0" xfId="0" applyFont="1" applyBorder="1" applyAlignment="1">
      <alignment horizontal="center"/>
    </xf>
    <xf numFmtId="0" fontId="0" fillId="0" borderId="137" xfId="0" applyBorder="1" applyAlignment="1">
      <alignment horizontal="center" vertical="center" wrapText="1"/>
    </xf>
    <xf numFmtId="0" fontId="0" fillId="0" borderId="88" xfId="0" applyBorder="1" applyAlignment="1">
      <alignment horizontal="center" vertical="center" wrapText="1"/>
    </xf>
    <xf numFmtId="0" fontId="0" fillId="0" borderId="53" xfId="0" applyBorder="1" applyAlignment="1">
      <alignment horizontal="center" vertical="center" wrapText="1"/>
    </xf>
    <xf numFmtId="0" fontId="0" fillId="0" borderId="134" xfId="0" applyBorder="1" applyAlignment="1">
      <alignment horizontal="center" vertical="center" wrapText="1"/>
    </xf>
    <xf numFmtId="0" fontId="0" fillId="0" borderId="5" xfId="0" applyBorder="1" applyAlignment="1">
      <alignment horizontal="center" vertical="center" wrapText="1"/>
    </xf>
    <xf numFmtId="0" fontId="0" fillId="0" borderId="138" xfId="0" applyBorder="1" applyAlignment="1">
      <alignment horizontal="center" vertical="center" wrapText="1"/>
    </xf>
    <xf numFmtId="0" fontId="0" fillId="0" borderId="109" xfId="0" applyBorder="1" applyAlignment="1">
      <alignment horizontal="center" vertical="center" wrapText="1"/>
    </xf>
    <xf numFmtId="0" fontId="0" fillId="0" borderId="87" xfId="0" applyBorder="1" applyAlignment="1">
      <alignment horizontal="center" vertical="center" wrapText="1"/>
    </xf>
    <xf numFmtId="0" fontId="148" fillId="0" borderId="132" xfId="0" applyFont="1" applyBorder="1" applyAlignment="1">
      <alignment horizontal="center" vertical="center" wrapText="1"/>
    </xf>
    <xf numFmtId="0" fontId="0" fillId="0" borderId="139" xfId="0" applyBorder="1" applyAlignment="1">
      <alignment horizontal="center" vertical="center"/>
    </xf>
    <xf numFmtId="0" fontId="145" fillId="0" borderId="132" xfId="0" applyFont="1" applyBorder="1" applyAlignment="1">
      <alignment horizontal="center" vertical="center" wrapText="1"/>
    </xf>
    <xf numFmtId="0" fontId="145" fillId="0" borderId="21" xfId="0" applyFont="1" applyBorder="1" applyAlignment="1">
      <alignment horizontal="center" vertical="center" wrapText="1"/>
    </xf>
    <xf numFmtId="0" fontId="145" fillId="0" borderId="128" xfId="0" applyFont="1" applyBorder="1" applyAlignment="1">
      <alignment horizontal="center" vertical="center" wrapText="1"/>
    </xf>
    <xf numFmtId="0" fontId="0" fillId="0" borderId="130" xfId="0" applyBorder="1" applyAlignment="1">
      <alignment horizontal="center" vertical="center"/>
    </xf>
    <xf numFmtId="0" fontId="148" fillId="0" borderId="132" xfId="0" applyFont="1" applyBorder="1" applyAlignment="1">
      <alignment horizontal="center" vertical="top" wrapText="1"/>
    </xf>
    <xf numFmtId="0" fontId="148" fillId="0" borderId="21" xfId="0" applyFont="1" applyBorder="1" applyAlignment="1">
      <alignment horizontal="center" vertical="top" wrapText="1"/>
    </xf>
    <xf numFmtId="0" fontId="33" fillId="0" borderId="0" xfId="359" applyFont="1" applyAlignment="1">
      <alignment horizontal="center"/>
    </xf>
    <xf numFmtId="0" fontId="14" fillId="0" borderId="0" xfId="359" applyFont="1" applyAlignment="1">
      <alignment horizontal="center"/>
    </xf>
    <xf numFmtId="0" fontId="18" fillId="0" borderId="0" xfId="359" applyFont="1" applyAlignment="1">
      <alignment horizontal="center"/>
    </xf>
    <xf numFmtId="0" fontId="56" fillId="0" borderId="0" xfId="190" applyFont="1" applyAlignment="1" applyProtection="1">
      <alignment horizontal="center"/>
    </xf>
    <xf numFmtId="0" fontId="1" fillId="0" borderId="22" xfId="0" applyFont="1" applyBorder="1" applyAlignment="1">
      <alignment horizontal="justify" vertical="center" wrapText="1"/>
    </xf>
    <xf numFmtId="0" fontId="1" fillId="0" borderId="0" xfId="0" applyFont="1" applyBorder="1" applyAlignment="1">
      <alignment horizontal="justify" vertical="center" wrapText="1"/>
    </xf>
    <xf numFmtId="0" fontId="1" fillId="0" borderId="29" xfId="0" applyFont="1" applyBorder="1" applyAlignment="1">
      <alignment horizontal="justify" vertical="center" wrapText="1"/>
    </xf>
    <xf numFmtId="0" fontId="7" fillId="0" borderId="17" xfId="0" applyFont="1" applyBorder="1" applyAlignment="1">
      <alignment horizontal="center"/>
    </xf>
    <xf numFmtId="0" fontId="20" fillId="46" borderId="0" xfId="363" applyFont="1" applyFill="1" applyAlignment="1">
      <alignment horizontal="center" vertical="center"/>
    </xf>
    <xf numFmtId="0" fontId="5" fillId="46" borderId="0" xfId="363" applyFont="1" applyFill="1" applyAlignment="1">
      <alignment horizontal="center" vertical="center"/>
    </xf>
    <xf numFmtId="0" fontId="3" fillId="46" borderId="59" xfId="363" applyFont="1" applyFill="1" applyBorder="1" applyAlignment="1">
      <alignment horizontal="center" vertical="center"/>
    </xf>
    <xf numFmtId="0" fontId="3" fillId="46" borderId="44" xfId="363" applyFont="1" applyFill="1" applyBorder="1" applyAlignment="1">
      <alignment horizontal="center" vertical="center"/>
    </xf>
    <xf numFmtId="0" fontId="3" fillId="46" borderId="61" xfId="363" applyFont="1" applyFill="1" applyBorder="1" applyAlignment="1">
      <alignment horizontal="center" vertical="center"/>
    </xf>
    <xf numFmtId="0" fontId="24" fillId="46" borderId="102" xfId="363" applyFont="1" applyFill="1" applyBorder="1" applyAlignment="1">
      <alignment horizontal="center" vertical="center" wrapText="1"/>
    </xf>
    <xf numFmtId="0" fontId="24" fillId="46" borderId="88" xfId="363" applyFont="1" applyFill="1" applyBorder="1" applyAlignment="1">
      <alignment horizontal="center" vertical="center"/>
    </xf>
    <xf numFmtId="0" fontId="24" fillId="46" borderId="103" xfId="363" applyFont="1" applyFill="1" applyBorder="1" applyAlignment="1">
      <alignment horizontal="center" vertical="center" wrapText="1"/>
    </xf>
    <xf numFmtId="0" fontId="24" fillId="46" borderId="5" xfId="363" applyFont="1" applyFill="1" applyBorder="1" applyAlignment="1">
      <alignment horizontal="center" vertical="center" wrapText="1"/>
    </xf>
    <xf numFmtId="0" fontId="1" fillId="0" borderId="49" xfId="0" applyFont="1" applyBorder="1" applyAlignment="1">
      <alignment horizontal="center" vertical="center"/>
    </xf>
    <xf numFmtId="49" fontId="2" fillId="0" borderId="134" xfId="0" applyNumberFormat="1" applyFont="1" applyBorder="1" applyAlignment="1">
      <alignment horizontal="center" vertical="center" wrapText="1"/>
    </xf>
    <xf numFmtId="0" fontId="2" fillId="0" borderId="138" xfId="0" applyFont="1" applyBorder="1" applyAlignment="1">
      <alignment horizontal="center" vertical="center" wrapText="1"/>
    </xf>
    <xf numFmtId="178" fontId="124" fillId="0" borderId="0" xfId="368" applyNumberFormat="1" applyFont="1" applyFill="1" applyBorder="1" applyAlignment="1">
      <alignment horizontal="right" vertical="center"/>
    </xf>
    <xf numFmtId="49" fontId="2" fillId="57" borderId="33" xfId="0" applyNumberFormat="1" applyFont="1" applyFill="1" applyBorder="1" applyAlignment="1">
      <alignment horizontal="center" vertical="center" wrapText="1"/>
    </xf>
    <xf numFmtId="0" fontId="2" fillId="57" borderId="116" xfId="0" applyFont="1" applyFill="1" applyBorder="1" applyAlignment="1">
      <alignment horizontal="center" vertical="center" wrapText="1"/>
    </xf>
    <xf numFmtId="0" fontId="1" fillId="0" borderId="20" xfId="0" applyFont="1" applyFill="1" applyBorder="1" applyAlignment="1">
      <alignment horizontal="center" vertical="center"/>
    </xf>
    <xf numFmtId="0" fontId="16" fillId="0" borderId="0" xfId="0" applyFont="1" applyBorder="1" applyAlignment="1">
      <alignment horizontal="center" vertical="center" wrapText="1"/>
    </xf>
    <xf numFmtId="0" fontId="19" fillId="0" borderId="134" xfId="415" applyFont="1" applyBorder="1" applyAlignment="1">
      <alignment horizontal="center" vertical="center" wrapText="1"/>
    </xf>
    <xf numFmtId="0" fontId="19" fillId="0" borderId="35" xfId="415" applyFont="1" applyBorder="1" applyAlignment="1">
      <alignment horizontal="center" vertical="center" wrapText="1"/>
    </xf>
    <xf numFmtId="0" fontId="19" fillId="0" borderId="134" xfId="413" applyFont="1" applyBorder="1" applyAlignment="1">
      <alignment horizontal="center" vertical="center" wrapText="1"/>
    </xf>
    <xf numFmtId="49" fontId="2" fillId="0" borderId="134" xfId="413" applyNumberFormat="1" applyFont="1" applyBorder="1" applyAlignment="1">
      <alignment horizontal="center" vertical="center" wrapText="1"/>
    </xf>
    <xf numFmtId="49" fontId="2" fillId="0" borderId="35" xfId="413" applyNumberFormat="1" applyFont="1" applyBorder="1" applyAlignment="1">
      <alignment horizontal="center" vertical="center" wrapText="1"/>
    </xf>
    <xf numFmtId="0" fontId="19" fillId="0" borderId="19" xfId="0" applyFont="1" applyFill="1" applyBorder="1" applyAlignment="1">
      <alignment horizontal="center" vertical="center" wrapText="1"/>
    </xf>
    <xf numFmtId="0" fontId="27" fillId="45" borderId="33" xfId="0" applyFont="1" applyFill="1" applyBorder="1" applyAlignment="1">
      <alignment vertical="center"/>
    </xf>
    <xf numFmtId="0" fontId="27" fillId="45" borderId="35" xfId="0" applyFont="1" applyFill="1" applyBorder="1" applyAlignment="1">
      <alignment vertical="center"/>
    </xf>
    <xf numFmtId="2" fontId="2" fillId="0" borderId="134" xfId="0" applyNumberFormat="1" applyFont="1" applyBorder="1" applyAlignment="1">
      <alignment horizontal="center" vertical="center"/>
    </xf>
    <xf numFmtId="2" fontId="2" fillId="0" borderId="35" xfId="0" applyNumberFormat="1" applyFont="1" applyBorder="1" applyAlignment="1">
      <alignment horizontal="center" vertical="center"/>
    </xf>
    <xf numFmtId="0" fontId="2" fillId="0" borderId="134" xfId="0" applyFont="1" applyFill="1" applyBorder="1" applyAlignment="1">
      <alignment horizontal="center" vertical="center" wrapText="1"/>
    </xf>
    <xf numFmtId="0" fontId="2" fillId="0" borderId="108" xfId="0" applyFont="1" applyFill="1" applyBorder="1" applyAlignment="1">
      <alignment horizontal="center" vertical="center" wrapText="1"/>
    </xf>
    <xf numFmtId="0" fontId="2" fillId="0" borderId="137" xfId="0" applyFont="1" applyFill="1" applyBorder="1" applyAlignment="1">
      <alignment horizontal="center" vertical="center" wrapText="1"/>
    </xf>
    <xf numFmtId="0" fontId="2" fillId="0" borderId="53" xfId="0" applyFont="1" applyFill="1" applyBorder="1" applyAlignment="1">
      <alignment horizontal="center" vertical="center" wrapText="1"/>
    </xf>
    <xf numFmtId="0" fontId="2" fillId="0" borderId="68" xfId="0" applyFont="1" applyFill="1" applyBorder="1" applyAlignment="1">
      <alignment horizontal="center" vertical="center" wrapText="1"/>
    </xf>
    <xf numFmtId="1" fontId="2" fillId="0" borderId="35" xfId="0" applyNumberFormat="1" applyFont="1" applyBorder="1" applyAlignment="1">
      <alignment horizontal="center" vertical="center" wrapText="1"/>
    </xf>
    <xf numFmtId="1" fontId="2" fillId="0" borderId="35" xfId="0" applyNumberFormat="1" applyFont="1" applyBorder="1" applyAlignment="1">
      <alignment horizontal="center" vertical="center"/>
    </xf>
    <xf numFmtId="203" fontId="2" fillId="0" borderId="35" xfId="203" applyNumberFormat="1" applyFont="1" applyFill="1" applyBorder="1" applyAlignment="1">
      <alignment horizontal="center" vertical="center"/>
    </xf>
    <xf numFmtId="203" fontId="2" fillId="0" borderId="134" xfId="203" applyNumberFormat="1" applyFont="1" applyFill="1" applyBorder="1" applyAlignment="1">
      <alignment horizontal="center" vertical="center"/>
    </xf>
    <xf numFmtId="179" fontId="2" fillId="0" borderId="134" xfId="0" applyNumberFormat="1" applyFont="1" applyFill="1" applyBorder="1" applyAlignment="1">
      <alignment horizontal="center" vertical="center" wrapText="1"/>
    </xf>
    <xf numFmtId="1" fontId="2" fillId="0" borderId="134" xfId="0" applyNumberFormat="1" applyFont="1" applyBorder="1" applyAlignment="1">
      <alignment horizontal="center" vertical="center" wrapText="1"/>
    </xf>
    <xf numFmtId="1" fontId="2" fillId="0" borderId="134" xfId="0" applyNumberFormat="1" applyFont="1" applyBorder="1" applyAlignment="1">
      <alignment horizontal="center" vertical="center"/>
    </xf>
    <xf numFmtId="179" fontId="2" fillId="0" borderId="138" xfId="0" applyNumberFormat="1" applyFont="1" applyFill="1" applyBorder="1" applyAlignment="1">
      <alignment horizontal="center" vertical="center" wrapText="1"/>
    </xf>
    <xf numFmtId="179" fontId="2" fillId="0" borderId="87" xfId="0" applyNumberFormat="1" applyFont="1" applyFill="1" applyBorder="1" applyAlignment="1">
      <alignment horizontal="center" vertical="center" wrapText="1"/>
    </xf>
    <xf numFmtId="179" fontId="2" fillId="0" borderId="35" xfId="0" applyNumberFormat="1" applyFont="1" applyFill="1" applyBorder="1" applyAlignment="1">
      <alignment horizontal="center" vertical="center" wrapText="1"/>
    </xf>
    <xf numFmtId="0" fontId="2" fillId="0" borderId="103" xfId="0" applyFont="1" applyFill="1" applyBorder="1" applyAlignment="1">
      <alignment horizontal="center" vertical="center" wrapText="1"/>
    </xf>
    <xf numFmtId="0" fontId="2" fillId="0" borderId="102" xfId="0" applyFont="1" applyFill="1" applyBorder="1" applyAlignment="1">
      <alignment horizontal="center" vertical="center" wrapText="1"/>
    </xf>
    <xf numFmtId="179" fontId="2" fillId="0" borderId="104" xfId="0" applyNumberFormat="1" applyFont="1" applyFill="1" applyBorder="1" applyAlignment="1">
      <alignment horizontal="center" vertical="center" wrapText="1"/>
    </xf>
    <xf numFmtId="179" fontId="2" fillId="0" borderId="110" xfId="0" applyNumberFormat="1" applyFont="1" applyFill="1" applyBorder="1" applyAlignment="1">
      <alignment horizontal="center" vertical="center" wrapText="1"/>
    </xf>
    <xf numFmtId="0" fontId="1" fillId="0" borderId="17" xfId="0" applyFont="1" applyBorder="1"/>
    <xf numFmtId="0" fontId="1" fillId="0" borderId="138" xfId="0" applyFont="1" applyFill="1" applyBorder="1" applyAlignment="1">
      <alignment horizontal="center" vertical="center" wrapText="1"/>
    </xf>
    <xf numFmtId="0" fontId="33" fillId="0" borderId="26" xfId="0" applyFont="1" applyBorder="1" applyAlignment="1">
      <alignment horizontal="center"/>
    </xf>
    <xf numFmtId="0" fontId="33" fillId="0" borderId="27" xfId="0" applyFont="1" applyBorder="1" applyAlignment="1">
      <alignment horizontal="center"/>
    </xf>
    <xf numFmtId="0" fontId="33" fillId="0" borderId="28" xfId="0" applyFont="1" applyBorder="1" applyAlignment="1">
      <alignment horizontal="center"/>
    </xf>
    <xf numFmtId="0" fontId="33" fillId="0" borderId="22" xfId="0" applyFont="1" applyBorder="1" applyAlignment="1">
      <alignment horizontal="center"/>
    </xf>
    <xf numFmtId="0" fontId="14" fillId="0" borderId="22" xfId="0" applyFont="1" applyBorder="1" applyAlignment="1">
      <alignment horizontal="center"/>
    </xf>
    <xf numFmtId="0" fontId="18" fillId="0" borderId="22" xfId="0" applyFont="1" applyBorder="1" applyAlignment="1">
      <alignment horizontal="center"/>
    </xf>
    <xf numFmtId="0" fontId="18" fillId="0" borderId="29" xfId="0" applyFont="1" applyBorder="1" applyAlignment="1">
      <alignment horizontal="center"/>
    </xf>
    <xf numFmtId="0" fontId="7" fillId="0" borderId="22" xfId="0" applyFont="1" applyBorder="1" applyAlignment="1"/>
    <xf numFmtId="0" fontId="0" fillId="0" borderId="69" xfId="0" applyBorder="1"/>
    <xf numFmtId="0" fontId="1" fillId="0" borderId="24" xfId="0" applyFont="1" applyBorder="1" applyAlignment="1">
      <alignment vertical="center" wrapText="1"/>
    </xf>
    <xf numFmtId="0" fontId="1" fillId="0" borderId="30" xfId="0" applyFont="1" applyBorder="1" applyAlignment="1">
      <alignment vertical="center" wrapText="1"/>
    </xf>
    <xf numFmtId="0" fontId="1" fillId="0" borderId="31" xfId="0" applyFont="1" applyBorder="1" applyAlignment="1">
      <alignment vertical="center" wrapText="1"/>
    </xf>
    <xf numFmtId="14" fontId="118" fillId="0" borderId="45" xfId="362" applyNumberFormat="1" applyFont="1" applyBorder="1" applyAlignment="1">
      <alignment horizontal="center" vertical="center" wrapText="1"/>
    </xf>
    <xf numFmtId="20" fontId="118" fillId="0" borderId="63" xfId="362" applyNumberFormat="1" applyFont="1" applyBorder="1" applyAlignment="1">
      <alignment horizontal="center" vertical="center" wrapText="1"/>
    </xf>
    <xf numFmtId="0" fontId="140" fillId="0" borderId="63" xfId="362" applyFont="1" applyBorder="1" applyAlignment="1">
      <alignment horizontal="center" vertical="center" wrapText="1"/>
    </xf>
    <xf numFmtId="0" fontId="140" fillId="0" borderId="63" xfId="362" applyFont="1" applyBorder="1" applyAlignment="1">
      <alignment horizontal="center" vertical="center"/>
    </xf>
    <xf numFmtId="0" fontId="140" fillId="0" borderId="64" xfId="362" applyFont="1" applyBorder="1" applyAlignment="1">
      <alignment horizontal="center" vertical="center" wrapText="1"/>
    </xf>
    <xf numFmtId="14" fontId="118" fillId="0" borderId="53" xfId="362" applyNumberFormat="1" applyFont="1" applyBorder="1" applyAlignment="1">
      <alignment horizontal="center" vertical="center" wrapText="1"/>
    </xf>
    <xf numFmtId="20" fontId="118" fillId="0" borderId="35" xfId="362" applyNumberFormat="1" applyFont="1" applyBorder="1" applyAlignment="1">
      <alignment horizontal="center" vertical="center" wrapText="1"/>
    </xf>
    <xf numFmtId="0" fontId="140" fillId="0" borderId="35" xfId="362" applyFont="1" applyBorder="1" applyAlignment="1">
      <alignment horizontal="center" vertical="center" wrapText="1"/>
    </xf>
    <xf numFmtId="0" fontId="140" fillId="0" borderId="35" xfId="362" applyFont="1" applyBorder="1" applyAlignment="1">
      <alignment horizontal="center" vertical="center"/>
    </xf>
    <xf numFmtId="0" fontId="140" fillId="0" borderId="87" xfId="362" applyFont="1" applyBorder="1" applyAlignment="1">
      <alignment horizontal="center" vertical="center" wrapText="1"/>
    </xf>
    <xf numFmtId="14" fontId="118" fillId="0" borderId="39" xfId="0" applyNumberFormat="1" applyFont="1" applyBorder="1" applyAlignment="1">
      <alignment horizontal="center" vertical="center" wrapText="1"/>
    </xf>
    <xf numFmtId="20" fontId="118" fillId="0" borderId="19" xfId="0" applyNumberFormat="1" applyFont="1" applyBorder="1" applyAlignment="1">
      <alignment horizontal="center" vertical="center" wrapText="1"/>
    </xf>
    <xf numFmtId="0" fontId="140" fillId="0" borderId="19" xfId="0" applyFont="1" applyBorder="1" applyAlignment="1">
      <alignment horizontal="center" vertical="center" wrapText="1"/>
    </xf>
    <xf numFmtId="0" fontId="140" fillId="0" borderId="19" xfId="0" applyFont="1" applyBorder="1" applyAlignment="1">
      <alignment horizontal="center" vertical="center"/>
    </xf>
    <xf numFmtId="0" fontId="140" fillId="0" borderId="7" xfId="0" applyFont="1" applyBorder="1" applyAlignment="1">
      <alignment horizontal="center" vertical="center" wrapText="1"/>
    </xf>
    <xf numFmtId="0" fontId="140" fillId="0" borderId="130" xfId="0" applyFont="1" applyBorder="1" applyAlignment="1">
      <alignment horizontal="center" vertical="center" wrapText="1"/>
    </xf>
    <xf numFmtId="0" fontId="140" fillId="0" borderId="139" xfId="0" applyFont="1" applyBorder="1" applyAlignment="1">
      <alignment horizontal="center" vertical="center" wrapText="1"/>
    </xf>
    <xf numFmtId="0" fontId="140" fillId="0" borderId="40" xfId="0" applyFont="1" applyBorder="1" applyAlignment="1">
      <alignment horizontal="center" vertical="center" wrapText="1"/>
    </xf>
    <xf numFmtId="49" fontId="2" fillId="0" borderId="0" xfId="0" applyNumberFormat="1" applyFont="1" applyAlignment="1">
      <alignment horizontal="center"/>
    </xf>
    <xf numFmtId="0" fontId="2" fillId="0" borderId="0" xfId="0" quotePrefix="1" applyFont="1" applyAlignment="1">
      <alignment horizontal="center"/>
    </xf>
    <xf numFmtId="0" fontId="2" fillId="0" borderId="0" xfId="0" applyFont="1" applyAlignment="1">
      <alignment horizontal="centerContinuous"/>
    </xf>
    <xf numFmtId="0" fontId="146" fillId="0" borderId="130" xfId="0" applyFont="1" applyBorder="1" applyAlignment="1">
      <alignment horizontal="center" vertical="center"/>
    </xf>
    <xf numFmtId="0" fontId="146" fillId="0" borderId="139" xfId="0" applyFont="1" applyBorder="1" applyAlignment="1">
      <alignment horizontal="center" vertical="center"/>
    </xf>
    <xf numFmtId="0" fontId="146" fillId="0" borderId="131" xfId="0" applyFont="1" applyBorder="1" applyAlignment="1">
      <alignment horizontal="center" vertical="center"/>
    </xf>
    <xf numFmtId="0" fontId="27" fillId="0" borderId="132" xfId="0" applyFont="1" applyBorder="1" applyAlignment="1">
      <alignment horizontal="center" vertical="center"/>
    </xf>
    <xf numFmtId="0" fontId="27" fillId="0" borderId="133" xfId="0" applyFont="1" applyBorder="1" applyAlignment="1">
      <alignment horizontal="center" vertical="center"/>
    </xf>
    <xf numFmtId="0" fontId="27" fillId="0" borderId="140" xfId="0" applyFont="1" applyBorder="1" applyAlignment="1">
      <alignment horizontal="center" vertical="center"/>
    </xf>
    <xf numFmtId="0" fontId="0" fillId="0" borderId="54" xfId="0" applyBorder="1" applyAlignment="1">
      <alignment horizontal="center" vertical="center" wrapText="1"/>
    </xf>
    <xf numFmtId="0" fontId="0" fillId="0" borderId="139" xfId="0" applyBorder="1" applyAlignment="1">
      <alignment horizontal="center" vertical="center" wrapText="1"/>
    </xf>
    <xf numFmtId="0" fontId="0" fillId="0" borderId="40" xfId="0" applyBorder="1" applyAlignment="1">
      <alignment horizontal="center" vertical="center" wrapText="1"/>
    </xf>
    <xf numFmtId="0" fontId="148" fillId="0" borderId="54" xfId="0" applyFont="1" applyBorder="1" applyAlignment="1">
      <alignment horizontal="center" vertical="center" wrapText="1"/>
    </xf>
    <xf numFmtId="0" fontId="148" fillId="0" borderId="139" xfId="0" applyFont="1" applyBorder="1" applyAlignment="1">
      <alignment horizontal="center" vertical="center" wrapText="1"/>
    </xf>
    <xf numFmtId="0" fontId="148" fillId="0" borderId="40"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40" xfId="0" applyFont="1" applyBorder="1" applyAlignment="1">
      <alignment horizontal="center" vertical="center" wrapText="1"/>
    </xf>
    <xf numFmtId="0" fontId="0" fillId="0" borderId="40" xfId="0" applyBorder="1" applyAlignment="1">
      <alignment horizontal="center" vertical="center"/>
    </xf>
    <xf numFmtId="0" fontId="1" fillId="0" borderId="0" xfId="0" applyFont="1" applyAlignment="1">
      <alignment horizontal="center" wrapText="1"/>
    </xf>
    <xf numFmtId="0" fontId="15" fillId="0" borderId="17" xfId="359" applyFont="1" applyBorder="1"/>
    <xf numFmtId="0" fontId="27" fillId="46" borderId="0" xfId="363" applyFont="1" applyFill="1" applyAlignment="1">
      <alignment horizontal="center" vertical="center" wrapText="1"/>
    </xf>
    <xf numFmtId="0" fontId="1" fillId="46" borderId="0" xfId="363" applyFill="1" applyAlignment="1">
      <alignment vertical="center" wrapText="1"/>
    </xf>
    <xf numFmtId="0" fontId="1" fillId="0" borderId="0" xfId="363" applyAlignment="1">
      <alignment horizontal="center"/>
    </xf>
    <xf numFmtId="0" fontId="1" fillId="0" borderId="0" xfId="363" applyAlignment="1">
      <alignment horizontal="center" vertical="center"/>
    </xf>
    <xf numFmtId="214" fontId="1" fillId="0" borderId="0" xfId="363" applyNumberFormat="1" applyAlignment="1">
      <alignment horizontal="center"/>
    </xf>
    <xf numFmtId="166" fontId="1" fillId="0" borderId="0" xfId="476" applyFont="1" applyBorder="1" applyAlignment="1">
      <alignment horizontal="center" vertical="center"/>
    </xf>
    <xf numFmtId="166" fontId="19" fillId="0" borderId="0" xfId="476" applyFont="1" applyBorder="1" applyAlignment="1">
      <alignment vertical="center"/>
    </xf>
    <xf numFmtId="0" fontId="19" fillId="0" borderId="0" xfId="363" applyFont="1"/>
    <xf numFmtId="166" fontId="19" fillId="0" borderId="0" xfId="476" applyFont="1" applyBorder="1" applyAlignment="1">
      <alignment horizontal="center" vertical="center"/>
    </xf>
    <xf numFmtId="0" fontId="19" fillId="0" borderId="0" xfId="363" applyFont="1" applyAlignment="1">
      <alignment horizontal="center"/>
    </xf>
    <xf numFmtId="166" fontId="19" fillId="0" borderId="0" xfId="476" applyFont="1" applyBorder="1" applyAlignment="1">
      <alignment horizontal="center"/>
    </xf>
    <xf numFmtId="0" fontId="19" fillId="0" borderId="59" xfId="363" applyFont="1" applyBorder="1" applyAlignment="1">
      <alignment vertical="center"/>
    </xf>
    <xf numFmtId="0" fontId="24" fillId="0" borderId="48" xfId="363" applyFont="1" applyBorder="1" applyAlignment="1">
      <alignment vertical="center" wrapText="1"/>
    </xf>
    <xf numFmtId="166" fontId="19" fillId="0" borderId="0" xfId="476" applyFont="1" applyFill="1" applyBorder="1" applyAlignment="1">
      <alignment vertical="center"/>
    </xf>
    <xf numFmtId="0" fontId="1" fillId="0" borderId="113" xfId="363" applyBorder="1" applyAlignment="1">
      <alignment horizontal="center" wrapText="1"/>
    </xf>
    <xf numFmtId="0" fontId="1" fillId="0" borderId="71" xfId="363" quotePrefix="1" applyBorder="1" applyAlignment="1">
      <alignment horizontal="left" wrapText="1"/>
    </xf>
    <xf numFmtId="2" fontId="1" fillId="0" borderId="71" xfId="363" applyNumberFormat="1" applyBorder="1" applyAlignment="1">
      <alignment vertical="center"/>
    </xf>
    <xf numFmtId="214" fontId="1" fillId="0" borderId="74" xfId="363" applyNumberFormat="1" applyBorder="1" applyAlignment="1">
      <alignment vertical="center"/>
    </xf>
    <xf numFmtId="166" fontId="1" fillId="0" borderId="0" xfId="476" applyFont="1" applyFill="1" applyBorder="1" applyAlignment="1">
      <alignment vertical="center"/>
    </xf>
    <xf numFmtId="0" fontId="1" fillId="0" borderId="0" xfId="363"/>
    <xf numFmtId="0" fontId="1" fillId="0" borderId="113" xfId="363" applyBorder="1" applyAlignment="1">
      <alignment horizontal="center" vertical="center"/>
    </xf>
    <xf numFmtId="0" fontId="1" fillId="0" borderId="71" xfId="363" applyBorder="1" applyAlignment="1">
      <alignment vertical="center" wrapText="1"/>
    </xf>
    <xf numFmtId="0" fontId="1" fillId="0" borderId="114" xfId="363" applyBorder="1" applyAlignment="1">
      <alignment horizontal="center" vertical="center"/>
    </xf>
    <xf numFmtId="0" fontId="1" fillId="0" borderId="100" xfId="363" quotePrefix="1" applyBorder="1" applyAlignment="1">
      <alignment horizontal="left" vertical="center" wrapText="1"/>
    </xf>
    <xf numFmtId="0" fontId="1" fillId="0" borderId="45" xfId="363" applyBorder="1" applyAlignment="1">
      <alignment horizontal="right" vertical="center" wrapText="1"/>
    </xf>
    <xf numFmtId="0" fontId="1" fillId="0" borderId="63" xfId="363" applyBorder="1" applyAlignment="1">
      <alignment horizontal="right" vertical="center" wrapText="1"/>
    </xf>
    <xf numFmtId="166" fontId="1" fillId="0" borderId="0" xfId="476" applyFont="1" applyFill="1" applyBorder="1" applyAlignment="1">
      <alignment horizontal="center" vertical="center"/>
    </xf>
    <xf numFmtId="0" fontId="1" fillId="0" borderId="39" xfId="363" applyBorder="1" applyAlignment="1">
      <alignment horizontal="right" vertical="center" wrapText="1"/>
    </xf>
    <xf numFmtId="0" fontId="1" fillId="0" borderId="19" xfId="363" applyBorder="1" applyAlignment="1">
      <alignment horizontal="right" vertical="center" wrapText="1"/>
    </xf>
    <xf numFmtId="0" fontId="1" fillId="0" borderId="49" xfId="363" applyBorder="1" applyAlignment="1">
      <alignment horizontal="right" vertical="center" wrapText="1"/>
    </xf>
    <xf numFmtId="0" fontId="1" fillId="0" borderId="50" xfId="363" applyBorder="1" applyAlignment="1">
      <alignment horizontal="right" vertical="center" wrapText="1"/>
    </xf>
    <xf numFmtId="0" fontId="3" fillId="0" borderId="59" xfId="363" applyFont="1" applyBorder="1" applyAlignment="1">
      <alignment horizontal="center" vertical="center"/>
    </xf>
    <xf numFmtId="0" fontId="3" fillId="0" borderId="44" xfId="363" applyFont="1" applyBorder="1" applyAlignment="1">
      <alignment horizontal="center" vertical="center"/>
    </xf>
    <xf numFmtId="0" fontId="3" fillId="0" borderId="61" xfId="363" applyFont="1" applyBorder="1" applyAlignment="1">
      <alignment horizontal="center" vertical="center"/>
    </xf>
    <xf numFmtId="0" fontId="24" fillId="0" borderId="102" xfId="363" applyFont="1" applyBorder="1" applyAlignment="1">
      <alignment horizontal="center" vertical="center"/>
    </xf>
    <xf numFmtId="0" fontId="24" fillId="0" borderId="103" xfId="363" applyFont="1" applyBorder="1" applyAlignment="1">
      <alignment horizontal="center" vertical="center" wrapText="1"/>
    </xf>
    <xf numFmtId="0" fontId="24" fillId="0" borderId="103" xfId="363" applyFont="1" applyBorder="1" applyAlignment="1">
      <alignment horizontal="center" vertical="center"/>
    </xf>
    <xf numFmtId="214" fontId="24" fillId="0" borderId="104" xfId="363" applyNumberFormat="1" applyFont="1" applyBorder="1" applyAlignment="1">
      <alignment horizontal="center" vertical="center"/>
    </xf>
    <xf numFmtId="166" fontId="24" fillId="0" borderId="0" xfId="476" applyFont="1" applyFill="1" applyBorder="1" applyAlignment="1">
      <alignment vertical="center"/>
    </xf>
    <xf numFmtId="0" fontId="24" fillId="0" borderId="88" xfId="363" applyFont="1" applyBorder="1" applyAlignment="1">
      <alignment horizontal="center" vertical="center"/>
    </xf>
    <xf numFmtId="0" fontId="24" fillId="0" borderId="5" xfId="363" applyFont="1" applyBorder="1" applyAlignment="1">
      <alignment horizontal="center" vertical="center" wrapText="1"/>
    </xf>
    <xf numFmtId="0" fontId="24" fillId="0" borderId="5" xfId="363" applyFont="1" applyBorder="1" applyAlignment="1">
      <alignment horizontal="center" vertical="center"/>
    </xf>
    <xf numFmtId="214" fontId="24" fillId="0" borderId="109" xfId="363" applyNumberFormat="1" applyFont="1" applyBorder="1" applyAlignment="1">
      <alignment horizontal="center" vertical="center"/>
    </xf>
    <xf numFmtId="0" fontId="1" fillId="0" borderId="99" xfId="363" applyBorder="1" applyAlignment="1">
      <alignment horizontal="center" vertical="center"/>
    </xf>
    <xf numFmtId="0" fontId="1" fillId="0" borderId="99" xfId="363" applyBorder="1" applyAlignment="1">
      <alignment horizontal="justify" vertical="center" wrapText="1"/>
    </xf>
    <xf numFmtId="0" fontId="1" fillId="0" borderId="71" xfId="363" applyBorder="1" applyAlignment="1">
      <alignment horizontal="center" vertical="center"/>
    </xf>
    <xf numFmtId="0" fontId="1" fillId="0" borderId="71" xfId="363" applyBorder="1" applyAlignment="1">
      <alignment horizontal="justify" vertical="center" wrapText="1"/>
    </xf>
    <xf numFmtId="215" fontId="1" fillId="0" borderId="71" xfId="363" applyNumberFormat="1" applyBorder="1" applyAlignment="1">
      <alignment vertical="center"/>
    </xf>
    <xf numFmtId="214" fontId="1" fillId="0" borderId="71" xfId="363" applyNumberFormat="1" applyBorder="1" applyAlignment="1">
      <alignment vertical="center"/>
    </xf>
    <xf numFmtId="0" fontId="1" fillId="0" borderId="71" xfId="363" quotePrefix="1" applyBorder="1" applyAlignment="1">
      <alignment horizontal="justify" vertical="center" wrapText="1"/>
    </xf>
    <xf numFmtId="0" fontId="1" fillId="57" borderId="71" xfId="363" applyFill="1" applyBorder="1" applyAlignment="1">
      <alignment horizontal="center" vertical="center" wrapText="1"/>
    </xf>
    <xf numFmtId="0" fontId="1" fillId="57" borderId="71" xfId="363" applyFill="1" applyBorder="1" applyAlignment="1">
      <alignment horizontal="justify" vertical="center" wrapText="1"/>
    </xf>
    <xf numFmtId="3" fontId="1" fillId="0" borderId="71" xfId="363" applyNumberFormat="1" applyBorder="1" applyAlignment="1">
      <alignment horizontal="center" vertical="center"/>
    </xf>
    <xf numFmtId="215" fontId="1" fillId="0" borderId="71" xfId="363" applyNumberFormat="1" applyBorder="1" applyAlignment="1">
      <alignment vertical="center" wrapText="1"/>
    </xf>
    <xf numFmtId="3" fontId="1" fillId="0" borderId="100" xfId="363" applyNumberFormat="1" applyBorder="1" applyAlignment="1">
      <alignment horizontal="center" vertical="center"/>
    </xf>
    <xf numFmtId="0" fontId="1" fillId="0" borderId="100" xfId="363" quotePrefix="1" applyBorder="1" applyAlignment="1">
      <alignment horizontal="justify" vertical="center" wrapText="1"/>
    </xf>
    <xf numFmtId="0" fontId="1" fillId="0" borderId="100" xfId="363" applyBorder="1" applyAlignment="1">
      <alignment horizontal="center" vertical="center"/>
    </xf>
    <xf numFmtId="215" fontId="1" fillId="0" borderId="100" xfId="363" applyNumberFormat="1" applyBorder="1" applyAlignment="1">
      <alignment vertical="center"/>
    </xf>
    <xf numFmtId="214" fontId="1" fillId="0" borderId="100" xfId="363" applyNumberFormat="1" applyBorder="1" applyAlignment="1">
      <alignment vertical="center"/>
    </xf>
    <xf numFmtId="166" fontId="6" fillId="0" borderId="0" xfId="476" applyFont="1" applyFill="1" applyAlignment="1">
      <alignment vertical="center"/>
    </xf>
    <xf numFmtId="0" fontId="27" fillId="0" borderId="49" xfId="363" quotePrefix="1" applyFont="1" applyBorder="1" applyAlignment="1">
      <alignment horizontal="right" vertical="center" wrapText="1"/>
    </xf>
    <xf numFmtId="0" fontId="27" fillId="0" borderId="50" xfId="363" applyFont="1" applyBorder="1" applyAlignment="1">
      <alignment horizontal="right" vertical="center" wrapText="1"/>
    </xf>
    <xf numFmtId="0" fontId="1" fillId="46" borderId="0" xfId="363" applyFill="1" applyAlignment="1">
      <alignment horizontal="left" vertical="center" wrapText="1"/>
    </xf>
    <xf numFmtId="0" fontId="1" fillId="57" borderId="0" xfId="363" applyFill="1" applyAlignment="1">
      <alignment vertical="center"/>
    </xf>
    <xf numFmtId="214" fontId="1" fillId="46" borderId="0" xfId="363" applyNumberFormat="1" applyFill="1" applyAlignment="1">
      <alignment horizontal="center" vertical="center"/>
    </xf>
    <xf numFmtId="0" fontId="1" fillId="46" borderId="0" xfId="363" applyFill="1" applyAlignment="1">
      <alignment vertical="center" wrapText="1"/>
    </xf>
    <xf numFmtId="214" fontId="1" fillId="46" borderId="0" xfId="363" applyNumberFormat="1" applyFill="1" applyAlignment="1">
      <alignment vertical="center"/>
    </xf>
    <xf numFmtId="0" fontId="1" fillId="46" borderId="0" xfId="363" applyFill="1" applyAlignment="1">
      <alignment horizontal="left" vertical="center"/>
    </xf>
    <xf numFmtId="0" fontId="44" fillId="0" borderId="112" xfId="0" applyFont="1" applyBorder="1" applyAlignment="1">
      <alignment horizontal="center" vertical="center"/>
    </xf>
    <xf numFmtId="0" fontId="44" fillId="0" borderId="110" xfId="0" applyFont="1" applyBorder="1" applyAlignment="1">
      <alignment horizontal="center" vertical="center"/>
    </xf>
    <xf numFmtId="171" fontId="2" fillId="0" borderId="0" xfId="0" applyNumberFormat="1" applyFont="1"/>
    <xf numFmtId="0" fontId="27" fillId="0" borderId="17" xfId="0" applyFont="1" applyBorder="1"/>
    <xf numFmtId="171" fontId="110" fillId="57" borderId="0" xfId="0" applyNumberFormat="1" applyFont="1" applyFill="1"/>
    <xf numFmtId="0" fontId="1" fillId="0" borderId="26" xfId="0" applyFont="1" applyFill="1" applyBorder="1"/>
    <xf numFmtId="0" fontId="27" fillId="0" borderId="36" xfId="0" applyFont="1" applyBorder="1" applyAlignment="1">
      <alignment horizontal="center" vertical="center" wrapText="1"/>
    </xf>
    <xf numFmtId="0" fontId="134" fillId="0" borderId="0" xfId="0" applyFont="1" applyAlignment="1">
      <alignment horizontal="left" vertical="center" wrapText="1"/>
    </xf>
    <xf numFmtId="0" fontId="29" fillId="0" borderId="130" xfId="0" applyFont="1" applyBorder="1" applyAlignment="1">
      <alignment horizontal="center"/>
    </xf>
    <xf numFmtId="0" fontId="29" fillId="0" borderId="131" xfId="0" applyFont="1" applyBorder="1" applyAlignment="1">
      <alignment horizontal="center"/>
    </xf>
    <xf numFmtId="0" fontId="154" fillId="0" borderId="134" xfId="0" applyFont="1" applyBorder="1" applyAlignment="1">
      <alignment horizontal="center" vertical="center" wrapText="1"/>
    </xf>
    <xf numFmtId="0" fontId="154" fillId="0" borderId="5" xfId="0" applyFont="1" applyBorder="1" applyAlignment="1">
      <alignment horizontal="center" vertical="center" wrapText="1"/>
    </xf>
    <xf numFmtId="0" fontId="154" fillId="0" borderId="35" xfId="0" applyFont="1" applyBorder="1" applyAlignment="1">
      <alignment horizontal="center" vertical="center" wrapText="1"/>
    </xf>
    <xf numFmtId="0" fontId="1" fillId="0" borderId="0" xfId="0" applyFont="1" applyBorder="1" applyAlignment="1">
      <alignment vertical="center"/>
    </xf>
    <xf numFmtId="0" fontId="19" fillId="57" borderId="0" xfId="0" applyFont="1" applyFill="1" applyBorder="1" applyAlignment="1">
      <alignment horizontal="left" vertical="center" wrapText="1"/>
    </xf>
    <xf numFmtId="171" fontId="110" fillId="57" borderId="71" xfId="0" applyNumberFormat="1" applyFont="1" applyFill="1" applyBorder="1" applyAlignment="1">
      <alignment horizontal="center" vertical="center"/>
    </xf>
    <xf numFmtId="171" fontId="110" fillId="57" borderId="71" xfId="0" applyNumberFormat="1" applyFont="1" applyFill="1" applyBorder="1" applyAlignment="1">
      <alignment horizontal="center"/>
    </xf>
    <xf numFmtId="171" fontId="155" fillId="0" borderId="75" xfId="0" applyNumberFormat="1" applyFont="1" applyBorder="1" applyAlignment="1">
      <alignment horizontal="center"/>
    </xf>
    <xf numFmtId="172" fontId="19" fillId="0" borderId="0" xfId="0" applyNumberFormat="1" applyFont="1" applyBorder="1" applyAlignment="1">
      <alignment horizontal="left" vertical="center"/>
    </xf>
    <xf numFmtId="172" fontId="19" fillId="0" borderId="0" xfId="0" applyNumberFormat="1" applyFont="1" applyFill="1" applyBorder="1" applyAlignment="1">
      <alignment vertical="center"/>
    </xf>
    <xf numFmtId="172" fontId="19" fillId="0" borderId="139" xfId="0" applyNumberFormat="1" applyFont="1" applyBorder="1" applyAlignment="1">
      <alignment horizontal="center" vertical="center"/>
    </xf>
    <xf numFmtId="172" fontId="19" fillId="0" borderId="17" xfId="0" applyNumberFormat="1" applyFont="1" applyBorder="1" applyAlignment="1">
      <alignment horizontal="left" vertical="center"/>
    </xf>
    <xf numFmtId="172" fontId="19" fillId="0" borderId="139" xfId="0" applyNumberFormat="1" applyFont="1" applyBorder="1" applyAlignment="1">
      <alignment horizontal="left" vertical="center"/>
    </xf>
    <xf numFmtId="172" fontId="19" fillId="0" borderId="130" xfId="0" applyNumberFormat="1" applyFont="1" applyBorder="1" applyAlignment="1">
      <alignment horizontal="center" vertical="center"/>
    </xf>
    <xf numFmtId="172" fontId="19" fillId="0" borderId="131" xfId="0" applyNumberFormat="1" applyFont="1" applyBorder="1" applyAlignment="1">
      <alignment horizontal="center" vertical="center"/>
    </xf>
    <xf numFmtId="0" fontId="19" fillId="0" borderId="139" xfId="0" applyFont="1" applyFill="1" applyBorder="1" applyAlignment="1">
      <alignment horizontal="center" vertical="center"/>
    </xf>
    <xf numFmtId="173" fontId="24" fillId="0" borderId="130" xfId="0" applyNumberFormat="1" applyFont="1" applyFill="1" applyBorder="1" applyAlignment="1">
      <alignment horizontal="center" vertical="center"/>
    </xf>
    <xf numFmtId="173" fontId="24" fillId="0" borderId="139" xfId="0" applyNumberFormat="1" applyFont="1" applyFill="1" applyBorder="1" applyAlignment="1">
      <alignment horizontal="center" vertical="center"/>
    </xf>
    <xf numFmtId="49" fontId="24" fillId="0" borderId="130" xfId="0" applyNumberFormat="1" applyFont="1" applyFill="1" applyBorder="1" applyAlignment="1">
      <alignment horizontal="center" vertical="center"/>
    </xf>
    <xf numFmtId="49" fontId="24" fillId="0" borderId="139" xfId="0" applyNumberFormat="1" applyFont="1" applyFill="1" applyBorder="1" applyAlignment="1">
      <alignment horizontal="center" vertical="center"/>
    </xf>
    <xf numFmtId="172" fontId="19" fillId="0" borderId="133" xfId="0" applyNumberFormat="1" applyFont="1" applyBorder="1" applyAlignment="1">
      <alignment horizontal="center" vertical="center"/>
    </xf>
    <xf numFmtId="173" fontId="24" fillId="0" borderId="0" xfId="0" applyNumberFormat="1" applyFont="1" applyFill="1" applyBorder="1" applyAlignment="1">
      <alignment horizontal="center" vertical="center"/>
    </xf>
    <xf numFmtId="49" fontId="24" fillId="0" borderId="0" xfId="0" applyNumberFormat="1" applyFont="1" applyFill="1" applyBorder="1" applyAlignment="1">
      <alignment horizontal="center" vertical="center"/>
    </xf>
    <xf numFmtId="0" fontId="42" fillId="0" borderId="130" xfId="0" applyFont="1" applyBorder="1" applyAlignment="1">
      <alignment horizontal="center"/>
    </xf>
    <xf numFmtId="0" fontId="42" fillId="0" borderId="131" xfId="0" applyFont="1" applyBorder="1" applyAlignment="1">
      <alignment horizontal="center"/>
    </xf>
    <xf numFmtId="172" fontId="19" fillId="0" borderId="140" xfId="0" applyNumberFormat="1" applyFont="1" applyBorder="1" applyAlignment="1">
      <alignment horizontal="center" vertical="center"/>
    </xf>
    <xf numFmtId="0" fontId="19" fillId="0" borderId="133" xfId="0" applyFont="1" applyFill="1" applyBorder="1" applyAlignment="1">
      <alignment horizontal="center" vertical="center"/>
    </xf>
    <xf numFmtId="175" fontId="19" fillId="0" borderId="0" xfId="0" applyNumberFormat="1" applyFont="1" applyFill="1" applyBorder="1" applyAlignment="1">
      <alignment horizontal="center" vertical="center"/>
    </xf>
    <xf numFmtId="210" fontId="19" fillId="0" borderId="0" xfId="0" applyNumberFormat="1" applyFont="1" applyFill="1" applyBorder="1" applyAlignment="1">
      <alignment horizontal="center" vertical="center"/>
    </xf>
    <xf numFmtId="175" fontId="19" fillId="0" borderId="0" xfId="0" applyNumberFormat="1" applyFont="1" applyBorder="1" applyAlignment="1">
      <alignment horizontal="center" vertical="center"/>
    </xf>
    <xf numFmtId="175" fontId="19" fillId="0" borderId="0" xfId="0" quotePrefix="1" applyNumberFormat="1" applyFont="1" applyFill="1" applyBorder="1" applyAlignment="1">
      <alignment horizontal="center" vertical="center"/>
    </xf>
    <xf numFmtId="0" fontId="5" fillId="0" borderId="0" xfId="0" applyFont="1"/>
    <xf numFmtId="0" fontId="156" fillId="0" borderId="0" xfId="0" applyFont="1"/>
    <xf numFmtId="0" fontId="24" fillId="0" borderId="0" xfId="0" applyFont="1" applyFill="1" applyBorder="1" applyAlignment="1">
      <alignment horizontal="left" vertical="center" wrapText="1"/>
    </xf>
    <xf numFmtId="0" fontId="24" fillId="0" borderId="0" xfId="0" applyFont="1" applyFill="1" applyAlignment="1">
      <alignment horizontal="justify" vertical="top" wrapText="1"/>
    </xf>
    <xf numFmtId="0" fontId="0" fillId="55" borderId="134" xfId="0" applyFill="1" applyBorder="1" applyAlignment="1">
      <alignment horizontal="center"/>
    </xf>
    <xf numFmtId="172" fontId="0" fillId="55" borderId="134" xfId="0" applyNumberFormat="1" applyFill="1" applyBorder="1" applyAlignment="1">
      <alignment horizontal="center" vertical="center"/>
    </xf>
    <xf numFmtId="172" fontId="1" fillId="55" borderId="132" xfId="0" applyNumberFormat="1" applyFont="1" applyFill="1" applyBorder="1" applyAlignment="1">
      <alignment horizontal="center" vertical="center"/>
    </xf>
    <xf numFmtId="172" fontId="0" fillId="55" borderId="140" xfId="0" applyNumberFormat="1" applyFill="1" applyBorder="1" applyAlignment="1">
      <alignment horizontal="center" vertical="center"/>
    </xf>
    <xf numFmtId="0" fontId="1" fillId="55" borderId="134" xfId="0" applyFont="1" applyFill="1" applyBorder="1" applyAlignment="1">
      <alignment horizontal="center"/>
    </xf>
    <xf numFmtId="0" fontId="0" fillId="55" borderId="134" xfId="0" applyFill="1" applyBorder="1" applyAlignment="1">
      <alignment horizontal="center"/>
    </xf>
    <xf numFmtId="171" fontId="27" fillId="55" borderId="132" xfId="0" applyNumberFormat="1" applyFont="1" applyFill="1" applyBorder="1" applyAlignment="1">
      <alignment horizontal="center"/>
    </xf>
    <xf numFmtId="171" fontId="27" fillId="55" borderId="140" xfId="0" applyNumberFormat="1" applyFont="1" applyFill="1" applyBorder="1" applyAlignment="1">
      <alignment horizontal="center"/>
    </xf>
    <xf numFmtId="0" fontId="0" fillId="55" borderId="23" xfId="0" applyFill="1" applyBorder="1" applyAlignment="1">
      <alignment horizontal="center"/>
    </xf>
    <xf numFmtId="0" fontId="0" fillId="55" borderId="20" xfId="0" applyFill="1" applyBorder="1" applyAlignment="1">
      <alignment horizontal="center"/>
    </xf>
    <xf numFmtId="172" fontId="0" fillId="0" borderId="126" xfId="0" applyNumberFormat="1" applyBorder="1" applyAlignment="1">
      <alignment horizontal="center" vertical="center"/>
    </xf>
    <xf numFmtId="172" fontId="0" fillId="0" borderId="127" xfId="0" applyNumberFormat="1" applyBorder="1" applyAlignment="1">
      <alignment horizontal="center" vertical="center"/>
    </xf>
    <xf numFmtId="0" fontId="0" fillId="0" borderId="126" xfId="0" applyFill="1" applyBorder="1" applyAlignment="1">
      <alignment horizontal="center"/>
    </xf>
    <xf numFmtId="0" fontId="0" fillId="0" borderId="127" xfId="0" applyFill="1" applyBorder="1" applyAlignment="1">
      <alignment horizontal="center"/>
    </xf>
    <xf numFmtId="0" fontId="19" fillId="57" borderId="0" xfId="0" applyFont="1" applyFill="1" applyBorder="1" applyAlignment="1">
      <alignment horizontal="left" vertical="top" wrapText="1"/>
    </xf>
    <xf numFmtId="0" fontId="29" fillId="0" borderId="130" xfId="0" applyFont="1" applyBorder="1" applyAlignment="1">
      <alignment horizontal="center" vertical="center"/>
    </xf>
    <xf numFmtId="0" fontId="29" fillId="0" borderId="131" xfId="0" applyFont="1" applyBorder="1" applyAlignment="1">
      <alignment horizontal="center" vertical="center"/>
    </xf>
    <xf numFmtId="0" fontId="154" fillId="0" borderId="23" xfId="0" applyFont="1" applyBorder="1" applyAlignment="1">
      <alignment horizontal="center" vertical="center" wrapText="1"/>
    </xf>
    <xf numFmtId="0" fontId="29" fillId="48" borderId="130" xfId="0" applyFont="1" applyFill="1" applyBorder="1" applyAlignment="1">
      <alignment horizontal="center"/>
    </xf>
    <xf numFmtId="0" fontId="29" fillId="48" borderId="131" xfId="0" applyFont="1" applyFill="1" applyBorder="1" applyAlignment="1">
      <alignment horizontal="center"/>
    </xf>
    <xf numFmtId="0" fontId="29" fillId="49" borderId="130" xfId="0" applyFont="1" applyFill="1" applyBorder="1" applyAlignment="1">
      <alignment horizontal="center"/>
    </xf>
    <xf numFmtId="0" fontId="29" fillId="49" borderId="131" xfId="0" applyFont="1" applyFill="1" applyBorder="1" applyAlignment="1">
      <alignment horizontal="center"/>
    </xf>
    <xf numFmtId="0" fontId="29" fillId="47" borderId="130" xfId="0" applyFont="1" applyFill="1" applyBorder="1" applyAlignment="1">
      <alignment horizontal="center"/>
    </xf>
    <xf numFmtId="0" fontId="29" fillId="47" borderId="131" xfId="0" applyFont="1" applyFill="1" applyBorder="1" applyAlignment="1">
      <alignment horizontal="center"/>
    </xf>
    <xf numFmtId="0" fontId="29" fillId="52" borderId="130" xfId="0" applyFont="1" applyFill="1" applyBorder="1" applyAlignment="1">
      <alignment horizontal="center"/>
    </xf>
    <xf numFmtId="0" fontId="29" fillId="52" borderId="131" xfId="0" applyFont="1" applyFill="1" applyBorder="1" applyAlignment="1">
      <alignment horizontal="center"/>
    </xf>
    <xf numFmtId="0" fontId="29" fillId="51" borderId="130" xfId="0" applyFont="1" applyFill="1" applyBorder="1" applyAlignment="1">
      <alignment horizontal="center"/>
    </xf>
    <xf numFmtId="0" fontId="29" fillId="51" borderId="131" xfId="0" applyFont="1" applyFill="1" applyBorder="1" applyAlignment="1">
      <alignment horizontal="center"/>
    </xf>
    <xf numFmtId="0" fontId="42" fillId="0" borderId="139" xfId="0" applyFont="1" applyBorder="1" applyAlignment="1">
      <alignment horizontal="center"/>
    </xf>
    <xf numFmtId="0" fontId="154" fillId="0" borderId="132" xfId="0" applyFont="1" applyBorder="1" applyAlignment="1">
      <alignment horizontal="center" vertical="center" wrapText="1"/>
    </xf>
    <xf numFmtId="0" fontId="154" fillId="0" borderId="140" xfId="0" applyFont="1" applyBorder="1" applyAlignment="1">
      <alignment horizontal="center" vertical="center" wrapText="1"/>
    </xf>
    <xf numFmtId="0" fontId="154" fillId="0" borderId="20" xfId="0" applyFont="1" applyBorder="1" applyAlignment="1">
      <alignment horizontal="center" vertical="center" wrapText="1"/>
    </xf>
    <xf numFmtId="0" fontId="154" fillId="0" borderId="21" xfId="0" applyFont="1" applyBorder="1" applyAlignment="1">
      <alignment horizontal="center" vertical="center" wrapText="1"/>
    </xf>
    <xf numFmtId="0" fontId="154" fillId="0" borderId="18" xfId="0" applyFont="1" applyBorder="1" applyAlignment="1">
      <alignment horizontal="center" vertical="center" wrapText="1"/>
    </xf>
    <xf numFmtId="0" fontId="1" fillId="0" borderId="17" xfId="0" applyFont="1" applyBorder="1" applyAlignment="1"/>
    <xf numFmtId="49" fontId="24" fillId="0" borderId="132" xfId="0" applyNumberFormat="1" applyFont="1" applyFill="1" applyBorder="1" applyAlignment="1">
      <alignment horizontal="center" vertical="center"/>
    </xf>
    <xf numFmtId="49" fontId="24" fillId="0" borderId="133" xfId="0" applyNumberFormat="1" applyFont="1" applyFill="1" applyBorder="1" applyAlignment="1">
      <alignment horizontal="center" vertical="center"/>
    </xf>
    <xf numFmtId="172" fontId="19" fillId="0" borderId="20" xfId="0" applyNumberFormat="1" applyFont="1" applyFill="1" applyBorder="1" applyAlignment="1">
      <alignment horizontal="center" vertical="center"/>
    </xf>
    <xf numFmtId="49" fontId="24" fillId="0" borderId="23" xfId="0" applyNumberFormat="1" applyFont="1" applyFill="1" applyBorder="1" applyAlignment="1">
      <alignment vertical="center"/>
    </xf>
    <xf numFmtId="0" fontId="29" fillId="0" borderId="131" xfId="0" applyFont="1" applyBorder="1" applyAlignment="1">
      <alignment horizontal="left"/>
    </xf>
    <xf numFmtId="172" fontId="19" fillId="0" borderId="0" xfId="0" applyNumberFormat="1" applyFont="1" applyBorder="1" applyAlignment="1">
      <alignment horizontal="center" vertical="center" wrapText="1"/>
    </xf>
    <xf numFmtId="172" fontId="19" fillId="0" borderId="0" xfId="0" applyNumberFormat="1" applyFont="1" applyBorder="1" applyAlignment="1">
      <alignment vertical="center" wrapText="1"/>
    </xf>
    <xf numFmtId="0" fontId="1" fillId="0" borderId="0" xfId="0" applyFont="1" applyFill="1" applyAlignment="1">
      <alignment horizontal="center" vertical="center"/>
    </xf>
    <xf numFmtId="172" fontId="19" fillId="0" borderId="0" xfId="0" applyNumberFormat="1" applyFont="1" applyBorder="1" applyAlignment="1">
      <alignment horizontal="left" vertical="center"/>
    </xf>
    <xf numFmtId="175" fontId="2" fillId="0" borderId="0" xfId="0" applyNumberFormat="1" applyFont="1" applyFill="1" applyBorder="1" applyAlignment="1">
      <alignment horizontal="center" vertical="center"/>
    </xf>
    <xf numFmtId="210" fontId="2" fillId="0" borderId="0" xfId="0" applyNumberFormat="1" applyFont="1" applyBorder="1" applyAlignment="1">
      <alignment horizontal="center" vertical="center"/>
    </xf>
    <xf numFmtId="175" fontId="2" fillId="0" borderId="0" xfId="0" applyNumberFormat="1" applyFont="1" applyBorder="1" applyAlignment="1">
      <alignment horizontal="center" vertical="center"/>
    </xf>
    <xf numFmtId="175" fontId="2" fillId="0" borderId="0" xfId="0" quotePrefix="1" applyNumberFormat="1" applyFont="1" applyFill="1" applyBorder="1" applyAlignment="1">
      <alignment horizontal="center" vertical="center"/>
    </xf>
    <xf numFmtId="0" fontId="24" fillId="0" borderId="30" xfId="0" applyFont="1" applyBorder="1" applyAlignment="1">
      <alignment horizontal="center"/>
    </xf>
    <xf numFmtId="0" fontId="1" fillId="57" borderId="63" xfId="0" applyFont="1" applyFill="1" applyBorder="1" applyAlignment="1">
      <alignment horizontal="center" vertical="center"/>
    </xf>
    <xf numFmtId="2" fontId="2" fillId="57" borderId="63" xfId="0" applyNumberFormat="1" applyFont="1" applyFill="1" applyBorder="1" applyAlignment="1">
      <alignment horizontal="center" vertical="center" wrapText="1"/>
    </xf>
    <xf numFmtId="0" fontId="2" fillId="57" borderId="64" xfId="0" applyFont="1" applyFill="1" applyBorder="1" applyAlignment="1">
      <alignment horizontal="center" vertical="center" wrapText="1"/>
    </xf>
    <xf numFmtId="0" fontId="1" fillId="57" borderId="19" xfId="0" applyFont="1" applyFill="1" applyBorder="1" applyAlignment="1">
      <alignment horizontal="center" vertical="center" wrapText="1"/>
    </xf>
    <xf numFmtId="0" fontId="1" fillId="57" borderId="138" xfId="0" applyFont="1" applyFill="1" applyBorder="1" applyAlignment="1">
      <alignment horizontal="center" vertical="center" wrapText="1"/>
    </xf>
    <xf numFmtId="0" fontId="1" fillId="57" borderId="87" xfId="0" applyFont="1" applyFill="1" applyBorder="1" applyAlignment="1">
      <alignment horizontal="center" vertical="center" wrapText="1"/>
    </xf>
    <xf numFmtId="0" fontId="1" fillId="57" borderId="7" xfId="0" applyFont="1" applyFill="1" applyBorder="1" applyAlignment="1">
      <alignment horizontal="center" vertical="center" wrapText="1"/>
    </xf>
    <xf numFmtId="0" fontId="1" fillId="57" borderId="108" xfId="0" applyFont="1" applyFill="1" applyBorder="1" applyAlignment="1">
      <alignment horizontal="center" vertical="center" wrapText="1"/>
    </xf>
    <xf numFmtId="0" fontId="1" fillId="57" borderId="110" xfId="0" applyFont="1" applyFill="1" applyBorder="1" applyAlignment="1">
      <alignment horizontal="center" vertical="center" wrapText="1"/>
    </xf>
    <xf numFmtId="0" fontId="35" fillId="0" borderId="0" xfId="0" applyFont="1" applyBorder="1" applyAlignment="1">
      <alignment horizontal="center"/>
    </xf>
    <xf numFmtId="0" fontId="40" fillId="46" borderId="0" xfId="0" applyFont="1" applyFill="1" applyAlignment="1">
      <alignment horizontal="center" vertical="top"/>
    </xf>
    <xf numFmtId="0" fontId="27" fillId="57" borderId="27" xfId="0" applyFont="1" applyFill="1" applyBorder="1" applyAlignment="1">
      <alignment horizontal="justify" wrapText="1"/>
    </xf>
    <xf numFmtId="0" fontId="27" fillId="57" borderId="0" xfId="0" applyFont="1" applyFill="1" applyBorder="1" applyAlignment="1">
      <alignment horizontal="justify" wrapText="1"/>
    </xf>
    <xf numFmtId="0" fontId="27" fillId="0" borderId="0" xfId="413" applyFont="1" applyBorder="1" applyAlignment="1">
      <alignment horizontal="right"/>
    </xf>
    <xf numFmtId="0" fontId="27" fillId="0" borderId="0" xfId="413" applyFont="1" applyAlignment="1">
      <alignment horizontal="right"/>
    </xf>
    <xf numFmtId="0" fontId="6" fillId="0" borderId="0" xfId="0" applyFont="1" applyBorder="1" applyAlignment="1">
      <alignment horizontal="right" vertical="center"/>
    </xf>
    <xf numFmtId="0" fontId="6" fillId="0" borderId="0" xfId="0" applyFont="1" applyBorder="1" applyAlignment="1">
      <alignment horizontal="center" wrapText="1"/>
    </xf>
    <xf numFmtId="0" fontId="1" fillId="0" borderId="64" xfId="0" applyFont="1" applyBorder="1" applyAlignment="1">
      <alignment vertical="center"/>
    </xf>
    <xf numFmtId="0" fontId="138" fillId="57" borderId="19" xfId="368" applyFont="1" applyFill="1" applyBorder="1" applyAlignment="1">
      <alignment vertical="center"/>
    </xf>
    <xf numFmtId="0" fontId="138" fillId="57" borderId="19" xfId="368" applyFont="1" applyFill="1" applyBorder="1" applyAlignment="1">
      <alignment horizontal="justify" vertical="center" wrapText="1"/>
    </xf>
    <xf numFmtId="0" fontId="0" fillId="0" borderId="131" xfId="0" applyBorder="1" applyAlignment="1">
      <alignment horizontal="center" vertical="center"/>
    </xf>
    <xf numFmtId="0" fontId="0" fillId="0" borderId="19" xfId="0" applyBorder="1" applyAlignment="1">
      <alignment wrapText="1"/>
    </xf>
    <xf numFmtId="0" fontId="0" fillId="0" borderId="19" xfId="0" applyBorder="1" applyAlignment="1">
      <alignment horizontal="center"/>
    </xf>
    <xf numFmtId="0" fontId="1" fillId="0" borderId="19" xfId="203" applyNumberFormat="1" applyBorder="1" applyAlignment="1">
      <alignment horizontal="center"/>
    </xf>
    <xf numFmtId="166" fontId="1" fillId="0" borderId="19" xfId="203" applyBorder="1"/>
    <xf numFmtId="0" fontId="1" fillId="0" borderId="0" xfId="203" applyNumberFormat="1" applyFont="1" applyBorder="1" applyAlignment="1">
      <alignment horizontal="center"/>
    </xf>
    <xf numFmtId="166" fontId="1" fillId="0" borderId="0" xfId="203" applyBorder="1"/>
    <xf numFmtId="0" fontId="1" fillId="0" borderId="0" xfId="203" applyNumberFormat="1" applyFont="1" applyBorder="1" applyAlignment="1">
      <alignment horizontal="left"/>
    </xf>
    <xf numFmtId="0" fontId="1" fillId="0" borderId="20" xfId="203" applyNumberFormat="1" applyFont="1" applyBorder="1" applyAlignment="1">
      <alignment horizontal="left"/>
    </xf>
    <xf numFmtId="0" fontId="27" fillId="0" borderId="0" xfId="203" applyNumberFormat="1" applyFont="1" applyBorder="1" applyAlignment="1">
      <alignment horizontal="left"/>
    </xf>
    <xf numFmtId="0" fontId="27" fillId="0" borderId="20" xfId="203" applyNumberFormat="1" applyFont="1" applyBorder="1" applyAlignment="1">
      <alignment horizontal="left"/>
    </xf>
    <xf numFmtId="0" fontId="1" fillId="46" borderId="19" xfId="368" quotePrefix="1" applyFont="1" applyFill="1" applyBorder="1" applyAlignment="1">
      <alignment horizontal="center" vertical="center" wrapText="1"/>
    </xf>
    <xf numFmtId="0" fontId="2" fillId="0" borderId="132" xfId="0" quotePrefix="1" applyFont="1" applyBorder="1"/>
    <xf numFmtId="0" fontId="2" fillId="0" borderId="23" xfId="0" applyFont="1" applyBorder="1"/>
    <xf numFmtId="0" fontId="2" fillId="0" borderId="130" xfId="0" quotePrefix="1" applyFont="1" applyBorder="1"/>
    <xf numFmtId="0" fontId="0" fillId="0" borderId="130" xfId="0" quotePrefix="1" applyBorder="1"/>
    <xf numFmtId="0" fontId="0" fillId="0" borderId="132" xfId="0" quotePrefix="1" applyBorder="1"/>
    <xf numFmtId="0" fontId="0" fillId="0" borderId="21" xfId="0" quotePrefix="1" applyBorder="1"/>
    <xf numFmtId="0" fontId="0" fillId="0" borderId="130" xfId="0" applyBorder="1"/>
    <xf numFmtId="0" fontId="24" fillId="0" borderId="26" xfId="378" applyFont="1" applyBorder="1"/>
    <xf numFmtId="0" fontId="19" fillId="0" borderId="27" xfId="378" applyFont="1" applyBorder="1"/>
    <xf numFmtId="0" fontId="24" fillId="0" borderId="27" xfId="378" applyFont="1" applyBorder="1"/>
    <xf numFmtId="0" fontId="1" fillId="0" borderId="27" xfId="378" applyBorder="1"/>
    <xf numFmtId="0" fontId="1" fillId="0" borderId="28" xfId="378" applyBorder="1"/>
    <xf numFmtId="0" fontId="27" fillId="46" borderId="0" xfId="400" applyFont="1" applyFill="1" applyAlignment="1">
      <alignment horizontal="left"/>
    </xf>
    <xf numFmtId="0" fontId="109" fillId="46" borderId="0" xfId="400" applyFill="1"/>
    <xf numFmtId="0" fontId="109" fillId="0" borderId="0" xfId="400"/>
    <xf numFmtId="0" fontId="22" fillId="0" borderId="68" xfId="400" applyFont="1" applyBorder="1"/>
    <xf numFmtId="0" fontId="27" fillId="0" borderId="39" xfId="0" applyNumberFormat="1" applyFont="1" applyBorder="1" applyAlignment="1">
      <alignment horizontal="left" vertical="center"/>
    </xf>
    <xf numFmtId="0" fontId="27" fillId="0" borderId="39" xfId="0" applyFont="1" applyBorder="1" applyAlignment="1">
      <alignment horizontal="left" vertical="center"/>
    </xf>
    <xf numFmtId="3" fontId="1" fillId="0" borderId="134" xfId="0" applyNumberFormat="1" applyFont="1" applyBorder="1" applyAlignment="1">
      <alignment horizontal="center" vertical="center"/>
    </xf>
    <xf numFmtId="3" fontId="1" fillId="0" borderId="138" xfId="0" applyNumberFormat="1" applyFont="1" applyBorder="1" applyAlignment="1">
      <alignment horizontal="center" vertical="center"/>
    </xf>
    <xf numFmtId="0" fontId="27" fillId="0" borderId="137" xfId="0" applyFont="1" applyBorder="1" applyAlignment="1">
      <alignment horizontal="left" vertical="center"/>
    </xf>
    <xf numFmtId="3" fontId="1" fillId="0" borderId="108" xfId="0" applyNumberFormat="1" applyFont="1" applyBorder="1" applyAlignment="1">
      <alignment horizontal="center" vertical="center"/>
    </xf>
    <xf numFmtId="3" fontId="1" fillId="0" borderId="110" xfId="0" applyNumberFormat="1" applyFont="1" applyBorder="1" applyAlignment="1">
      <alignment horizontal="center" vertical="center"/>
    </xf>
    <xf numFmtId="0" fontId="27" fillId="0" borderId="43" xfId="0" applyFont="1" applyBorder="1" applyAlignment="1">
      <alignment horizontal="left" vertical="center"/>
    </xf>
    <xf numFmtId="3" fontId="1" fillId="0" borderId="48" xfId="0" applyNumberFormat="1" applyFont="1" applyBorder="1" applyAlignment="1">
      <alignment horizontal="center" vertical="center"/>
    </xf>
    <xf numFmtId="3" fontId="1" fillId="0" borderId="51" xfId="0" applyNumberFormat="1" applyFont="1" applyBorder="1" applyAlignment="1">
      <alignment horizontal="center" vertical="center"/>
    </xf>
    <xf numFmtId="49" fontId="15" fillId="45" borderId="48" xfId="400" applyNumberFormat="1" applyFont="1" applyFill="1" applyBorder="1" applyAlignment="1">
      <alignment horizontal="center" vertical="center" wrapText="1"/>
    </xf>
    <xf numFmtId="0" fontId="28" fillId="45" borderId="43" xfId="400" applyFont="1" applyFill="1" applyBorder="1" applyAlignment="1">
      <alignment horizontal="center" vertical="center" wrapText="1"/>
    </xf>
    <xf numFmtId="0" fontId="28" fillId="45" borderId="43" xfId="400" applyFont="1" applyFill="1" applyBorder="1" applyAlignment="1">
      <alignment horizontal="center" vertical="center"/>
    </xf>
    <xf numFmtId="0" fontId="131" fillId="0" borderId="0" xfId="400" applyFont="1" applyAlignment="1">
      <alignment horizontal="left" vertical="center" wrapText="1"/>
    </xf>
    <xf numFmtId="0" fontId="27" fillId="46" borderId="0" xfId="400" applyFont="1" applyFill="1"/>
    <xf numFmtId="0" fontId="27" fillId="0" borderId="0" xfId="400" applyFont="1" applyAlignment="1">
      <alignment horizontal="right"/>
    </xf>
    <xf numFmtId="0" fontId="8" fillId="0" borderId="0" xfId="359" applyFont="1"/>
    <xf numFmtId="0" fontId="20" fillId="0" borderId="0" xfId="359" applyFont="1" applyAlignment="1">
      <alignment horizontal="center"/>
    </xf>
    <xf numFmtId="0" fontId="157" fillId="0" borderId="0" xfId="359" applyFont="1" applyAlignment="1">
      <alignment horizontal="center"/>
    </xf>
    <xf numFmtId="0" fontId="7" fillId="45" borderId="43" xfId="359" applyFont="1" applyFill="1" applyBorder="1" applyAlignment="1">
      <alignment vertical="center"/>
    </xf>
    <xf numFmtId="0" fontId="7" fillId="45" borderId="44" xfId="359" applyFont="1" applyFill="1" applyBorder="1" applyAlignment="1">
      <alignment horizontal="center" vertical="center"/>
    </xf>
    <xf numFmtId="0" fontId="6" fillId="45" borderId="59" xfId="359" applyFont="1" applyFill="1" applyBorder="1" applyAlignment="1">
      <alignment horizontal="center" vertical="center"/>
    </xf>
    <xf numFmtId="0" fontId="6" fillId="45" borderId="44" xfId="359" applyFont="1" applyFill="1" applyBorder="1" applyAlignment="1">
      <alignment horizontal="center" vertical="center"/>
    </xf>
    <xf numFmtId="0" fontId="6" fillId="45" borderId="61" xfId="359" applyFont="1" applyFill="1" applyBorder="1" applyAlignment="1">
      <alignment horizontal="center" vertical="center"/>
    </xf>
    <xf numFmtId="0" fontId="21" fillId="45" borderId="61" xfId="359" applyFont="1" applyFill="1" applyBorder="1" applyAlignment="1">
      <alignment horizontal="center" vertical="center" wrapText="1"/>
    </xf>
    <xf numFmtId="0" fontId="4" fillId="0" borderId="0" xfId="359" applyFont="1"/>
    <xf numFmtId="0" fontId="1" fillId="0" borderId="45" xfId="359" applyBorder="1"/>
    <xf numFmtId="0" fontId="1" fillId="0" borderId="65" xfId="359" applyBorder="1"/>
    <xf numFmtId="0" fontId="1" fillId="0" borderId="45" xfId="359" applyBorder="1" applyAlignment="1">
      <alignment horizontal="center"/>
    </xf>
    <xf numFmtId="0" fontId="1" fillId="0" borderId="64" xfId="359" applyBorder="1" applyAlignment="1">
      <alignment horizontal="center"/>
    </xf>
    <xf numFmtId="0" fontId="1" fillId="0" borderId="65" xfId="359" applyBorder="1" applyAlignment="1">
      <alignment horizontal="center"/>
    </xf>
    <xf numFmtId="0" fontId="1" fillId="0" borderId="63" xfId="359" applyBorder="1" applyAlignment="1">
      <alignment horizontal="center"/>
    </xf>
    <xf numFmtId="0" fontId="1" fillId="0" borderId="70" xfId="359" applyBorder="1" applyAlignment="1">
      <alignment horizontal="center"/>
    </xf>
    <xf numFmtId="0" fontId="1" fillId="0" borderId="62" xfId="359" applyBorder="1"/>
    <xf numFmtId="0" fontId="35" fillId="0" borderId="39" xfId="359" applyFont="1" applyBorder="1" applyAlignment="1">
      <alignment horizontal="center" vertical="top"/>
    </xf>
    <xf numFmtId="0" fontId="35" fillId="0" borderId="17" xfId="359" applyFont="1" applyBorder="1" applyAlignment="1">
      <alignment horizontal="left" vertical="top" wrapText="1"/>
    </xf>
    <xf numFmtId="0" fontId="1" fillId="0" borderId="39" xfId="359" applyBorder="1"/>
    <xf numFmtId="0" fontId="1" fillId="0" borderId="131" xfId="359" applyBorder="1"/>
    <xf numFmtId="0" fontId="1" fillId="0" borderId="7" xfId="359" applyBorder="1"/>
    <xf numFmtId="0" fontId="1" fillId="0" borderId="19" xfId="359" applyBorder="1"/>
    <xf numFmtId="0" fontId="1" fillId="0" borderId="40" xfId="359" applyBorder="1"/>
    <xf numFmtId="0" fontId="35" fillId="0" borderId="53" xfId="359" applyFont="1" applyBorder="1" applyAlignment="1">
      <alignment horizontal="center" vertical="top"/>
    </xf>
    <xf numFmtId="0" fontId="35" fillId="0" borderId="17" xfId="359" applyFont="1" applyBorder="1" applyAlignment="1">
      <alignment vertical="top" wrapText="1"/>
    </xf>
    <xf numFmtId="0" fontId="1" fillId="0" borderId="53" xfId="359" applyBorder="1"/>
    <xf numFmtId="0" fontId="1" fillId="0" borderId="18" xfId="359" applyBorder="1"/>
    <xf numFmtId="0" fontId="1" fillId="0" borderId="87" xfId="359" applyBorder="1"/>
    <xf numFmtId="0" fontId="1" fillId="0" borderId="35" xfId="359" applyBorder="1"/>
    <xf numFmtId="0" fontId="1" fillId="0" borderId="40" xfId="359" applyBorder="1" applyAlignment="1">
      <alignment horizontal="center"/>
    </xf>
    <xf numFmtId="0" fontId="1" fillId="0" borderId="39" xfId="359" applyBorder="1" applyAlignment="1">
      <alignment horizontal="center" vertical="center"/>
    </xf>
    <xf numFmtId="0" fontId="1" fillId="0" borderId="131" xfId="359" applyBorder="1" applyAlignment="1">
      <alignment horizontal="center" vertical="center"/>
    </xf>
    <xf numFmtId="0" fontId="1" fillId="0" borderId="7" xfId="359" applyBorder="1" applyAlignment="1">
      <alignment horizontal="center" vertical="center"/>
    </xf>
    <xf numFmtId="0" fontId="1" fillId="0" borderId="19" xfId="359" applyBorder="1" applyAlignment="1">
      <alignment horizontal="center" vertical="center"/>
    </xf>
    <xf numFmtId="0" fontId="19" fillId="0" borderId="40" xfId="359" applyFont="1" applyBorder="1"/>
    <xf numFmtId="0" fontId="5" fillId="0" borderId="40" xfId="359" applyFont="1" applyBorder="1" applyAlignment="1">
      <alignment horizontal="center" vertical="center" wrapText="1"/>
    </xf>
    <xf numFmtId="0" fontId="35" fillId="0" borderId="130" xfId="359" applyFont="1" applyBorder="1" applyAlignment="1">
      <alignment vertical="top" wrapText="1"/>
    </xf>
    <xf numFmtId="0" fontId="1" fillId="0" borderId="88" xfId="359" applyBorder="1"/>
    <xf numFmtId="0" fontId="1" fillId="0" borderId="20" xfId="359" applyBorder="1"/>
    <xf numFmtId="0" fontId="1" fillId="0" borderId="109" xfId="359" applyBorder="1"/>
    <xf numFmtId="0" fontId="1" fillId="0" borderId="5" xfId="359" applyBorder="1"/>
    <xf numFmtId="0" fontId="5" fillId="0" borderId="136" xfId="359" applyFont="1" applyBorder="1" applyAlignment="1">
      <alignment horizontal="center" vertical="center" wrapText="1"/>
    </xf>
    <xf numFmtId="0" fontId="35" fillId="0" borderId="139" xfId="359" applyFont="1" applyBorder="1" applyAlignment="1">
      <alignment vertical="top" wrapText="1"/>
    </xf>
    <xf numFmtId="0" fontId="35" fillId="0" borderId="68" xfId="359" applyFont="1" applyBorder="1" applyAlignment="1">
      <alignment horizontal="center" vertical="top"/>
    </xf>
    <xf numFmtId="0" fontId="35" fillId="0" borderId="30" xfId="359" applyFont="1" applyBorder="1" applyAlignment="1">
      <alignment vertical="top" wrapText="1"/>
    </xf>
    <xf numFmtId="0" fontId="1" fillId="0" borderId="68" xfId="359" applyBorder="1"/>
    <xf numFmtId="0" fontId="1" fillId="0" borderId="112" xfId="359" applyBorder="1"/>
    <xf numFmtId="0" fontId="1" fillId="0" borderId="110" xfId="359" applyBorder="1"/>
    <xf numFmtId="0" fontId="1" fillId="0" borderId="108" xfId="359" applyBorder="1"/>
    <xf numFmtId="0" fontId="2" fillId="0" borderId="0" xfId="359" applyFont="1" applyAlignment="1">
      <alignment wrapText="1"/>
    </xf>
    <xf numFmtId="0" fontId="27" fillId="0" borderId="0" xfId="359" applyFont="1"/>
    <xf numFmtId="0" fontId="47" fillId="0" borderId="0" xfId="359" applyFont="1"/>
    <xf numFmtId="0" fontId="2" fillId="0" borderId="0" xfId="359" applyFont="1"/>
    <xf numFmtId="0" fontId="2" fillId="0" borderId="33" xfId="0" applyFont="1" applyBorder="1" applyAlignment="1">
      <alignment vertical="center" wrapText="1"/>
    </xf>
    <xf numFmtId="0" fontId="2" fillId="0" borderId="35" xfId="0" applyFont="1" applyBorder="1" applyAlignment="1">
      <alignment vertical="center" wrapText="1"/>
    </xf>
    <xf numFmtId="14" fontId="2" fillId="0" borderId="134" xfId="0" applyNumberFormat="1" applyFont="1" applyBorder="1" applyAlignment="1">
      <alignment horizontal="center" vertical="center" wrapText="1"/>
    </xf>
    <xf numFmtId="0" fontId="2" fillId="0" borderId="134" xfId="0" applyFont="1" applyBorder="1" applyAlignment="1">
      <alignment horizontal="center" vertical="center" wrapText="1"/>
    </xf>
    <xf numFmtId="0" fontId="2" fillId="0" borderId="134" xfId="0" applyFont="1" applyBorder="1" applyAlignment="1">
      <alignment vertical="center" wrapText="1"/>
    </xf>
    <xf numFmtId="0" fontId="2" fillId="0" borderId="134" xfId="0" applyFont="1" applyFill="1" applyBorder="1" applyAlignment="1">
      <alignment horizontal="center" vertical="center" wrapText="1"/>
    </xf>
    <xf numFmtId="0" fontId="2" fillId="0" borderId="0" xfId="0" applyFont="1" applyBorder="1" applyAlignment="1">
      <alignment horizontal="center" vertical="center" wrapText="1"/>
    </xf>
    <xf numFmtId="166" fontId="2" fillId="0" borderId="0" xfId="268" applyFont="1" applyBorder="1" applyAlignment="1">
      <alignment horizontal="center" vertical="center" wrapText="1"/>
    </xf>
    <xf numFmtId="203" fontId="2" fillId="0" borderId="0" xfId="268" applyNumberFormat="1" applyFont="1" applyBorder="1" applyAlignment="1">
      <alignment horizontal="center" vertical="center" wrapText="1"/>
    </xf>
    <xf numFmtId="14" fontId="2" fillId="0" borderId="0" xfId="0" applyNumberFormat="1" applyFont="1" applyBorder="1" applyAlignment="1">
      <alignment horizontal="center" vertical="center" wrapText="1"/>
    </xf>
    <xf numFmtId="0" fontId="2" fillId="0" borderId="0" xfId="0" applyFont="1" applyFill="1" applyBorder="1" applyAlignment="1">
      <alignment horizontal="center" vertical="center" wrapText="1"/>
    </xf>
    <xf numFmtId="0" fontId="2" fillId="0" borderId="0" xfId="0" applyFont="1" applyBorder="1" applyAlignment="1">
      <alignment vertical="center" wrapText="1"/>
    </xf>
    <xf numFmtId="166" fontId="2" fillId="0" borderId="19" xfId="268" applyFont="1" applyBorder="1" applyAlignment="1">
      <alignment horizontal="center" vertical="center" wrapText="1"/>
    </xf>
    <xf numFmtId="203" fontId="2" fillId="0" borderId="19" xfId="268" applyNumberFormat="1" applyFont="1" applyBorder="1" applyAlignment="1">
      <alignment horizontal="center" vertical="center" wrapText="1"/>
    </xf>
    <xf numFmtId="14" fontId="2" fillId="0" borderId="19" xfId="0" applyNumberFormat="1" applyFont="1" applyBorder="1" applyAlignment="1">
      <alignment horizontal="center" vertical="center" wrapText="1"/>
    </xf>
    <xf numFmtId="0" fontId="2" fillId="0" borderId="19" xfId="0" applyFont="1" applyBorder="1" applyAlignment="1">
      <alignment vertical="center" wrapText="1"/>
    </xf>
    <xf numFmtId="203" fontId="28" fillId="72" borderId="108" xfId="203" applyNumberFormat="1" applyFont="1" applyFill="1" applyBorder="1" applyAlignment="1">
      <alignment horizontal="right" vertical="center"/>
    </xf>
    <xf numFmtId="0" fontId="42" fillId="0" borderId="0" xfId="0" applyFont="1" applyBorder="1" applyAlignment="1">
      <alignment vertical="center"/>
    </xf>
    <xf numFmtId="0" fontId="84" fillId="0" borderId="63" xfId="0" applyFont="1" applyBorder="1" applyAlignment="1">
      <alignment horizontal="center" vertical="center" wrapText="1"/>
    </xf>
    <xf numFmtId="168" fontId="84" fillId="0" borderId="63" xfId="340" applyNumberFormat="1" applyFont="1" applyBorder="1" applyAlignment="1">
      <alignment horizontal="center" vertical="center"/>
    </xf>
    <xf numFmtId="168" fontId="84" fillId="0" borderId="63" xfId="268" applyNumberFormat="1" applyFont="1" applyBorder="1" applyAlignment="1">
      <alignment horizontal="center" vertical="center" wrapText="1"/>
    </xf>
    <xf numFmtId="49" fontId="84" fillId="0" borderId="63" xfId="268" applyNumberFormat="1" applyFont="1" applyBorder="1" applyAlignment="1">
      <alignment horizontal="center" vertical="center" wrapText="1"/>
    </xf>
    <xf numFmtId="49" fontId="84" fillId="0" borderId="63" xfId="0" applyNumberFormat="1" applyFont="1" applyBorder="1" applyAlignment="1">
      <alignment horizontal="center" vertical="center" wrapText="1"/>
    </xf>
    <xf numFmtId="0" fontId="84" fillId="0" borderId="63" xfId="0" applyFont="1" applyBorder="1" applyAlignment="1">
      <alignment horizontal="center" vertical="center"/>
    </xf>
    <xf numFmtId="0" fontId="84" fillId="0" borderId="104" xfId="0" applyFont="1" applyBorder="1" applyAlignment="1">
      <alignment horizontal="center" vertical="center" wrapText="1"/>
    </xf>
    <xf numFmtId="0" fontId="84" fillId="0" borderId="19" xfId="0" applyFont="1" applyFill="1" applyBorder="1" applyAlignment="1">
      <alignment horizontal="center" vertical="center" wrapText="1"/>
    </xf>
    <xf numFmtId="0" fontId="84" fillId="0" borderId="19" xfId="0" applyFont="1" applyBorder="1" applyAlignment="1">
      <alignment horizontal="center" vertical="center"/>
    </xf>
    <xf numFmtId="168" fontId="84" fillId="0" borderId="19" xfId="268" applyNumberFormat="1" applyFont="1" applyBorder="1" applyAlignment="1">
      <alignment horizontal="center" vertical="center" wrapText="1"/>
    </xf>
    <xf numFmtId="49" fontId="84" fillId="0" borderId="19" xfId="0" applyNumberFormat="1" applyFont="1" applyBorder="1" applyAlignment="1">
      <alignment horizontal="center" vertical="center" wrapText="1"/>
    </xf>
    <xf numFmtId="0" fontId="84" fillId="0" borderId="19" xfId="0" applyFont="1" applyBorder="1" applyAlignment="1">
      <alignment horizontal="center" vertical="center" wrapText="1"/>
    </xf>
    <xf numFmtId="0" fontId="84" fillId="0" borderId="19" xfId="0" applyFont="1" applyBorder="1" applyAlignment="1">
      <alignment horizontal="center" vertical="center"/>
    </xf>
    <xf numFmtId="0" fontId="84" fillId="0" borderId="109" xfId="0" applyFont="1" applyBorder="1" applyAlignment="1">
      <alignment horizontal="center" vertical="center" wrapText="1"/>
    </xf>
    <xf numFmtId="0" fontId="84" fillId="0" borderId="50" xfId="0" applyFont="1" applyFill="1" applyBorder="1" applyAlignment="1">
      <alignment horizontal="center" vertical="center" wrapText="1"/>
    </xf>
    <xf numFmtId="0" fontId="84" fillId="0" borderId="50" xfId="0" applyFont="1" applyBorder="1" applyAlignment="1">
      <alignment horizontal="center" vertical="center"/>
    </xf>
    <xf numFmtId="0" fontId="84" fillId="0" borderId="50" xfId="0" applyFont="1" applyBorder="1" applyAlignment="1">
      <alignment horizontal="center" vertical="center" wrapText="1"/>
    </xf>
    <xf numFmtId="49" fontId="84" fillId="0" borderId="50" xfId="0" applyNumberFormat="1" applyFont="1" applyBorder="1" applyAlignment="1">
      <alignment horizontal="center" vertical="center" wrapText="1"/>
    </xf>
    <xf numFmtId="0" fontId="84" fillId="0" borderId="110" xfId="0" applyFont="1" applyBorder="1" applyAlignment="1">
      <alignment horizontal="center" vertical="center" wrapText="1"/>
    </xf>
    <xf numFmtId="0" fontId="1" fillId="0" borderId="0" xfId="395" applyFont="1" applyBorder="1" applyAlignment="1">
      <alignment vertical="center" wrapText="1"/>
    </xf>
    <xf numFmtId="0" fontId="5" fillId="0" borderId="0" xfId="0" applyFont="1" applyAlignment="1">
      <alignment horizontal="center" wrapText="1"/>
    </xf>
    <xf numFmtId="0" fontId="27" fillId="48" borderId="0" xfId="0" applyFont="1" applyFill="1"/>
    <xf numFmtId="0" fontId="0" fillId="48" borderId="0" xfId="0" applyFill="1"/>
    <xf numFmtId="0" fontId="27" fillId="59" borderId="0" xfId="0" applyFont="1" applyFill="1"/>
    <xf numFmtId="0" fontId="44" fillId="66" borderId="131" xfId="0" applyFont="1" applyFill="1" applyBorder="1" applyAlignment="1">
      <alignment horizontal="center" vertical="center"/>
    </xf>
    <xf numFmtId="0" fontId="44" fillId="66" borderId="18" xfId="0" applyFont="1" applyFill="1" applyBorder="1" applyAlignment="1">
      <alignment horizontal="center" vertical="center"/>
    </xf>
    <xf numFmtId="0" fontId="44" fillId="66" borderId="87" xfId="0" applyFont="1" applyFill="1" applyBorder="1" applyAlignment="1">
      <alignment horizontal="center" vertical="center"/>
    </xf>
    <xf numFmtId="0" fontId="44" fillId="66" borderId="7" xfId="0" applyFont="1" applyFill="1" applyBorder="1" applyAlignment="1">
      <alignment horizontal="center" vertical="center"/>
    </xf>
    <xf numFmtId="0" fontId="27" fillId="57" borderId="102" xfId="413" applyFont="1" applyFill="1" applyBorder="1" applyAlignment="1">
      <alignment horizontal="center" vertical="center" wrapText="1"/>
    </xf>
    <xf numFmtId="0" fontId="27" fillId="57" borderId="103" xfId="413" applyFont="1" applyFill="1" applyBorder="1" applyAlignment="1">
      <alignment horizontal="center" vertical="center" wrapText="1"/>
    </xf>
    <xf numFmtId="0" fontId="27" fillId="57" borderId="128" xfId="413" applyFont="1" applyFill="1" applyBorder="1" applyAlignment="1">
      <alignment horizontal="center" vertical="center" wrapText="1"/>
    </xf>
    <xf numFmtId="0" fontId="27" fillId="57" borderId="129" xfId="413" applyFont="1" applyFill="1" applyBorder="1" applyAlignment="1">
      <alignment horizontal="center" vertical="center" wrapText="1"/>
    </xf>
    <xf numFmtId="0" fontId="0" fillId="57" borderId="0" xfId="0" applyFill="1" applyAlignment="1">
      <alignment wrapText="1"/>
    </xf>
    <xf numFmtId="0" fontId="0" fillId="57" borderId="0" xfId="0" applyFill="1" applyBorder="1" applyAlignment="1">
      <alignment wrapText="1"/>
    </xf>
    <xf numFmtId="0" fontId="27" fillId="57" borderId="88" xfId="413" applyFont="1" applyFill="1" applyBorder="1" applyAlignment="1">
      <alignment horizontal="center" vertical="center" wrapText="1"/>
    </xf>
    <xf numFmtId="0" fontId="27" fillId="57" borderId="5" xfId="413" applyFont="1" applyFill="1" applyBorder="1" applyAlignment="1">
      <alignment horizontal="center" vertical="center" wrapText="1"/>
    </xf>
    <xf numFmtId="0" fontId="27" fillId="57" borderId="21" xfId="413" applyFont="1" applyFill="1" applyBorder="1" applyAlignment="1">
      <alignment horizontal="center" vertical="center" wrapText="1"/>
    </xf>
    <xf numFmtId="0" fontId="27" fillId="57" borderId="18" xfId="413" applyFont="1" applyFill="1" applyBorder="1" applyAlignment="1">
      <alignment horizontal="center" vertical="center" wrapText="1"/>
    </xf>
    <xf numFmtId="0" fontId="27" fillId="57" borderId="53" xfId="413" applyFont="1" applyFill="1" applyBorder="1" applyAlignment="1">
      <alignment horizontal="center" vertical="center" wrapText="1"/>
    </xf>
    <xf numFmtId="0" fontId="27" fillId="57" borderId="35" xfId="413" applyFont="1" applyFill="1" applyBorder="1" applyAlignment="1">
      <alignment horizontal="center" vertical="center" wrapText="1"/>
    </xf>
    <xf numFmtId="0" fontId="24" fillId="57" borderId="25" xfId="413" applyFont="1" applyFill="1" applyBorder="1" applyAlignment="1">
      <alignment horizontal="center" vertical="center" wrapText="1"/>
    </xf>
    <xf numFmtId="0" fontId="24" fillId="57" borderId="19" xfId="413" applyFont="1" applyFill="1" applyBorder="1" applyAlignment="1">
      <alignment horizontal="center" vertical="center" wrapText="1"/>
    </xf>
    <xf numFmtId="0" fontId="160" fillId="0" borderId="0" xfId="190" applyFont="1" applyAlignment="1" applyProtection="1">
      <alignment horizontal="center"/>
    </xf>
    <xf numFmtId="0" fontId="161" fillId="0" borderId="0" xfId="190" applyFont="1" applyAlignment="1" applyProtection="1">
      <alignment horizontal="center"/>
    </xf>
    <xf numFmtId="0" fontId="161" fillId="0" borderId="0" xfId="190" applyFont="1" applyAlignment="1" applyProtection="1">
      <alignment horizontal="center" wrapText="1"/>
    </xf>
    <xf numFmtId="0" fontId="45" fillId="0" borderId="0" xfId="0" applyFont="1" applyBorder="1" applyAlignment="1">
      <alignment horizontal="centerContinuous"/>
    </xf>
    <xf numFmtId="0" fontId="36" fillId="0" borderId="0" xfId="0" applyFont="1" applyBorder="1" applyAlignment="1">
      <alignment horizontal="center"/>
    </xf>
    <xf numFmtId="0" fontId="38" fillId="0" borderId="0" xfId="0" applyFont="1" applyBorder="1" applyAlignment="1">
      <alignment horizontal="center"/>
    </xf>
    <xf numFmtId="0" fontId="20" fillId="0" borderId="0" xfId="0" applyFont="1" applyBorder="1" applyAlignment="1">
      <alignment horizontal="center"/>
    </xf>
    <xf numFmtId="0" fontId="20" fillId="0" borderId="0" xfId="0" applyFont="1" applyBorder="1" applyAlignment="1"/>
    <xf numFmtId="0" fontId="38" fillId="0" borderId="0" xfId="0" applyFont="1" applyBorder="1" applyAlignment="1"/>
    <xf numFmtId="3" fontId="161" fillId="0" borderId="19" xfId="190" applyNumberFormat="1" applyFont="1" applyFill="1" applyBorder="1" applyAlignment="1" applyProtection="1">
      <alignment horizontal="center" vertical="center" wrapText="1"/>
    </xf>
    <xf numFmtId="3" fontId="161" fillId="0" borderId="35" xfId="190" applyNumberFormat="1" applyFont="1" applyFill="1" applyBorder="1" applyAlignment="1" applyProtection="1">
      <alignment horizontal="center" vertical="center" wrapText="1"/>
    </xf>
    <xf numFmtId="3" fontId="161" fillId="57" borderId="35" xfId="190" applyNumberFormat="1" applyFont="1" applyFill="1" applyBorder="1" applyAlignment="1" applyProtection="1">
      <alignment horizontal="center" vertical="center" wrapText="1"/>
    </xf>
    <xf numFmtId="3" fontId="161" fillId="57" borderId="19" xfId="190" applyNumberFormat="1" applyFont="1" applyFill="1" applyBorder="1" applyAlignment="1" applyProtection="1">
      <alignment horizontal="center" vertical="center" wrapText="1"/>
    </xf>
    <xf numFmtId="3" fontId="161" fillId="57" borderId="108" xfId="190" applyNumberFormat="1" applyFont="1" applyFill="1" applyBorder="1" applyAlignment="1" applyProtection="1">
      <alignment horizontal="center" vertical="center" wrapText="1"/>
    </xf>
    <xf numFmtId="168" fontId="161" fillId="57" borderId="0" xfId="190" applyNumberFormat="1" applyFont="1" applyFill="1" applyAlignment="1" applyProtection="1">
      <alignment horizontal="center" vertical="center"/>
    </xf>
  </cellXfs>
  <cellStyles count="477">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Énfasis1 2" xfId="7" xr:uid="{00000000-0005-0000-0000-000006000000}"/>
    <cellStyle name="20% - Énfasis1 3" xfId="8" xr:uid="{00000000-0005-0000-0000-000007000000}"/>
    <cellStyle name="20% - Énfasis1 4" xfId="9" xr:uid="{00000000-0005-0000-0000-000008000000}"/>
    <cellStyle name="20% - Énfasis2 2" xfId="10" xr:uid="{00000000-0005-0000-0000-000009000000}"/>
    <cellStyle name="20% - Énfasis2 3" xfId="11" xr:uid="{00000000-0005-0000-0000-00000A000000}"/>
    <cellStyle name="20% - Énfasis2 4" xfId="12" xr:uid="{00000000-0005-0000-0000-00000B000000}"/>
    <cellStyle name="20% - Énfasis3 2" xfId="13" xr:uid="{00000000-0005-0000-0000-00000C000000}"/>
    <cellStyle name="20% - Énfasis3 3" xfId="14" xr:uid="{00000000-0005-0000-0000-00000D000000}"/>
    <cellStyle name="20% - Énfasis4 2" xfId="15" xr:uid="{00000000-0005-0000-0000-00000E000000}"/>
    <cellStyle name="20% - Énfasis4 3" xfId="16" xr:uid="{00000000-0005-0000-0000-00000F000000}"/>
    <cellStyle name="20% - Énfasis4 4" xfId="17" xr:uid="{00000000-0005-0000-0000-000010000000}"/>
    <cellStyle name="20% - Énfasis5 2" xfId="18" xr:uid="{00000000-0005-0000-0000-000011000000}"/>
    <cellStyle name="20% - Énfasis6 2" xfId="19" xr:uid="{00000000-0005-0000-0000-000012000000}"/>
    <cellStyle name="20% - Énfasis6 3" xfId="20" xr:uid="{00000000-0005-0000-0000-000013000000}"/>
    <cellStyle name="2-decimales" xfId="21" xr:uid="{00000000-0005-0000-0000-000014000000}"/>
    <cellStyle name="2-decimales 2" xfId="22" xr:uid="{00000000-0005-0000-0000-000015000000}"/>
    <cellStyle name="40% - Accent1" xfId="23" xr:uid="{00000000-0005-0000-0000-000016000000}"/>
    <cellStyle name="40% - Accent2" xfId="24" xr:uid="{00000000-0005-0000-0000-000017000000}"/>
    <cellStyle name="40% - Accent3" xfId="25" xr:uid="{00000000-0005-0000-0000-000018000000}"/>
    <cellStyle name="40% - Accent4" xfId="26" xr:uid="{00000000-0005-0000-0000-000019000000}"/>
    <cellStyle name="40% - Accent5" xfId="27" xr:uid="{00000000-0005-0000-0000-00001A000000}"/>
    <cellStyle name="40% - Accent6" xfId="28" xr:uid="{00000000-0005-0000-0000-00001B000000}"/>
    <cellStyle name="40% - Énfasis1 2" xfId="29" xr:uid="{00000000-0005-0000-0000-00001C000000}"/>
    <cellStyle name="40% - Énfasis1 3" xfId="30" xr:uid="{00000000-0005-0000-0000-00001D000000}"/>
    <cellStyle name="40% - Énfasis1 4" xfId="31" xr:uid="{00000000-0005-0000-0000-00001E000000}"/>
    <cellStyle name="40% - Énfasis2 2" xfId="32" xr:uid="{00000000-0005-0000-0000-00001F000000}"/>
    <cellStyle name="40% - Énfasis3 2" xfId="33" xr:uid="{00000000-0005-0000-0000-000020000000}"/>
    <cellStyle name="40% - Énfasis3 3" xfId="34" xr:uid="{00000000-0005-0000-0000-000021000000}"/>
    <cellStyle name="40% - Énfasis4 2" xfId="35" xr:uid="{00000000-0005-0000-0000-000022000000}"/>
    <cellStyle name="40% - Énfasis4 3" xfId="36" xr:uid="{00000000-0005-0000-0000-000023000000}"/>
    <cellStyle name="40% - Énfasis4 4" xfId="37" xr:uid="{00000000-0005-0000-0000-000024000000}"/>
    <cellStyle name="40% - Énfasis5 2" xfId="38" xr:uid="{00000000-0005-0000-0000-000025000000}"/>
    <cellStyle name="40% - Énfasis5 3" xfId="39" xr:uid="{00000000-0005-0000-0000-000026000000}"/>
    <cellStyle name="40% - Énfasis6 2" xfId="40" xr:uid="{00000000-0005-0000-0000-000027000000}"/>
    <cellStyle name="40% - Énfasis6 3" xfId="41" xr:uid="{00000000-0005-0000-0000-000028000000}"/>
    <cellStyle name="40% - Énfasis6 4" xfId="42" xr:uid="{00000000-0005-0000-0000-000029000000}"/>
    <cellStyle name="60% - Accent1" xfId="43" xr:uid="{00000000-0005-0000-0000-00002A000000}"/>
    <cellStyle name="60% - Accent2" xfId="44" xr:uid="{00000000-0005-0000-0000-00002B000000}"/>
    <cellStyle name="60% - Accent3" xfId="45" xr:uid="{00000000-0005-0000-0000-00002C000000}"/>
    <cellStyle name="60% - Accent4" xfId="46" xr:uid="{00000000-0005-0000-0000-00002D000000}"/>
    <cellStyle name="60% - Accent5" xfId="47" xr:uid="{00000000-0005-0000-0000-00002E000000}"/>
    <cellStyle name="60% - Accent6" xfId="48" xr:uid="{00000000-0005-0000-0000-00002F000000}"/>
    <cellStyle name="60% - Énfasis1 2" xfId="49" xr:uid="{00000000-0005-0000-0000-000030000000}"/>
    <cellStyle name="60% - Énfasis1 3" xfId="50" xr:uid="{00000000-0005-0000-0000-000031000000}"/>
    <cellStyle name="60% - Énfasis2 2" xfId="51" xr:uid="{00000000-0005-0000-0000-000032000000}"/>
    <cellStyle name="60% - Énfasis3 2" xfId="52" xr:uid="{00000000-0005-0000-0000-000033000000}"/>
    <cellStyle name="60% - Énfasis3 3" xfId="53" xr:uid="{00000000-0005-0000-0000-000034000000}"/>
    <cellStyle name="60% - Énfasis4 2" xfId="54" xr:uid="{00000000-0005-0000-0000-000035000000}"/>
    <cellStyle name="60% - Énfasis4 3" xfId="55" xr:uid="{00000000-0005-0000-0000-000036000000}"/>
    <cellStyle name="60% - Énfasis5 2" xfId="56" xr:uid="{00000000-0005-0000-0000-000037000000}"/>
    <cellStyle name="60% - Énfasis6 2" xfId="57" xr:uid="{00000000-0005-0000-0000-000038000000}"/>
    <cellStyle name="60% - Énfasis6 3" xfId="58" xr:uid="{00000000-0005-0000-0000-000039000000}"/>
    <cellStyle name="Accent1" xfId="59" xr:uid="{00000000-0005-0000-0000-00003A000000}"/>
    <cellStyle name="Accent2" xfId="60" xr:uid="{00000000-0005-0000-0000-00003B000000}"/>
    <cellStyle name="Accent3" xfId="61" xr:uid="{00000000-0005-0000-0000-00003C000000}"/>
    <cellStyle name="Accent4" xfId="62" xr:uid="{00000000-0005-0000-0000-00003D000000}"/>
    <cellStyle name="Accent5" xfId="63" xr:uid="{00000000-0005-0000-0000-00003E000000}"/>
    <cellStyle name="Accent6" xfId="64" xr:uid="{00000000-0005-0000-0000-00003F000000}"/>
    <cellStyle name="Bad" xfId="65" xr:uid="{00000000-0005-0000-0000-000040000000}"/>
    <cellStyle name="Buena 2" xfId="66" xr:uid="{00000000-0005-0000-0000-000041000000}"/>
    <cellStyle name="Buena 3" xfId="67" xr:uid="{00000000-0005-0000-0000-000042000000}"/>
    <cellStyle name="Buena 4" xfId="68" xr:uid="{00000000-0005-0000-0000-000043000000}"/>
    <cellStyle name="Calculation" xfId="69" xr:uid="{00000000-0005-0000-0000-000044000000}"/>
    <cellStyle name="Cálculo 2" xfId="70" xr:uid="{00000000-0005-0000-0000-000045000000}"/>
    <cellStyle name="Cálculo 3" xfId="71" xr:uid="{00000000-0005-0000-0000-000046000000}"/>
    <cellStyle name="Cálculo 4" xfId="72" xr:uid="{00000000-0005-0000-0000-000047000000}"/>
    <cellStyle name="Celda de comprobación 2" xfId="73" xr:uid="{00000000-0005-0000-0000-000048000000}"/>
    <cellStyle name="Celda de comprobación 3" xfId="74" xr:uid="{00000000-0005-0000-0000-000049000000}"/>
    <cellStyle name="Celda de comprobación 4" xfId="75" xr:uid="{00000000-0005-0000-0000-00004A000000}"/>
    <cellStyle name="Celda vinculada 2" xfId="76" xr:uid="{00000000-0005-0000-0000-00004B000000}"/>
    <cellStyle name="Celda vinculada 3" xfId="77" xr:uid="{00000000-0005-0000-0000-00004C000000}"/>
    <cellStyle name="Celda vinculada 4" xfId="78" xr:uid="{00000000-0005-0000-0000-00004D000000}"/>
    <cellStyle name="Check Cell" xfId="79" xr:uid="{00000000-0005-0000-0000-00004E000000}"/>
    <cellStyle name="CIENTOS" xfId="80" xr:uid="{00000000-0005-0000-0000-00004F000000}"/>
    <cellStyle name="CIENTOS 2D" xfId="81" xr:uid="{00000000-0005-0000-0000-000050000000}"/>
    <cellStyle name="CIENTOS 3D" xfId="82" xr:uid="{00000000-0005-0000-0000-000051000000}"/>
    <cellStyle name="CIENTOS 4D" xfId="83" xr:uid="{00000000-0005-0000-0000-000052000000}"/>
    <cellStyle name="CIENTOS_ANALISIS UNITARIO CONCRETO DE 3000 PSI Y VARIOS (ACERO GRADO 60)" xfId="84" xr:uid="{00000000-0005-0000-0000-000053000000}"/>
    <cellStyle name="Comma" xfId="85" xr:uid="{00000000-0005-0000-0000-000054000000}"/>
    <cellStyle name="Comma 2" xfId="86" xr:uid="{00000000-0005-0000-0000-000055000000}"/>
    <cellStyle name="Comma 2 2" xfId="87" xr:uid="{00000000-0005-0000-0000-000056000000}"/>
    <cellStyle name="Comma0" xfId="88" xr:uid="{00000000-0005-0000-0000-000057000000}"/>
    <cellStyle name="Comma0 - Modelo5" xfId="89" xr:uid="{00000000-0005-0000-0000-000058000000}"/>
    <cellStyle name="Comma1 - Modelo1" xfId="90" xr:uid="{00000000-0005-0000-0000-000059000000}"/>
    <cellStyle name="Curren - Modelo2" xfId="91" xr:uid="{00000000-0005-0000-0000-00005A000000}"/>
    <cellStyle name="Currency" xfId="92" xr:uid="{00000000-0005-0000-0000-00005B000000}"/>
    <cellStyle name="Currency [0]_APU" xfId="93" xr:uid="{00000000-0005-0000-0000-00005C000000}"/>
    <cellStyle name="Currency_APU" xfId="94" xr:uid="{00000000-0005-0000-0000-00005D000000}"/>
    <cellStyle name="Currency0" xfId="95" xr:uid="{00000000-0005-0000-0000-00005E000000}"/>
    <cellStyle name="Date" xfId="96" xr:uid="{00000000-0005-0000-0000-00005F000000}"/>
    <cellStyle name="Encabezado 4 2" xfId="97" xr:uid="{00000000-0005-0000-0000-000060000000}"/>
    <cellStyle name="Encabezado 4 3" xfId="98" xr:uid="{00000000-0005-0000-0000-000061000000}"/>
    <cellStyle name="Énfasis 1" xfId="99" xr:uid="{00000000-0005-0000-0000-000062000000}"/>
    <cellStyle name="Énfasis 2" xfId="100" xr:uid="{00000000-0005-0000-0000-000063000000}"/>
    <cellStyle name="Énfasis 3" xfId="101" xr:uid="{00000000-0005-0000-0000-000064000000}"/>
    <cellStyle name="Énfasis1 - 20%" xfId="102" xr:uid="{00000000-0005-0000-0000-000065000000}"/>
    <cellStyle name="Énfasis1 - 20% 2" xfId="103" xr:uid="{00000000-0005-0000-0000-000066000000}"/>
    <cellStyle name="Énfasis1 - 40%" xfId="104" xr:uid="{00000000-0005-0000-0000-000067000000}"/>
    <cellStyle name="Énfasis1 - 40% 2" xfId="105" xr:uid="{00000000-0005-0000-0000-000068000000}"/>
    <cellStyle name="Énfasis1 - 60%" xfId="106" xr:uid="{00000000-0005-0000-0000-000069000000}"/>
    <cellStyle name="Énfasis1 2" xfId="107" xr:uid="{00000000-0005-0000-0000-00006A000000}"/>
    <cellStyle name="Énfasis1 3" xfId="108" xr:uid="{00000000-0005-0000-0000-00006B000000}"/>
    <cellStyle name="Énfasis1 4" xfId="109" xr:uid="{00000000-0005-0000-0000-00006C000000}"/>
    <cellStyle name="Énfasis1 5" xfId="110" xr:uid="{00000000-0005-0000-0000-00006D000000}"/>
    <cellStyle name="Énfasis2 - 20%" xfId="111" xr:uid="{00000000-0005-0000-0000-00006E000000}"/>
    <cellStyle name="Énfasis2 - 20% 2" xfId="112" xr:uid="{00000000-0005-0000-0000-00006F000000}"/>
    <cellStyle name="Énfasis2 - 40%" xfId="113" xr:uid="{00000000-0005-0000-0000-000070000000}"/>
    <cellStyle name="Énfasis2 - 40% 2" xfId="114" xr:uid="{00000000-0005-0000-0000-000071000000}"/>
    <cellStyle name="Énfasis2 - 60%" xfId="115" xr:uid="{00000000-0005-0000-0000-000072000000}"/>
    <cellStyle name="Énfasis2 2" xfId="116" xr:uid="{00000000-0005-0000-0000-000073000000}"/>
    <cellStyle name="Énfasis2 3" xfId="117" xr:uid="{00000000-0005-0000-0000-000074000000}"/>
    <cellStyle name="Énfasis2 4" xfId="118" xr:uid="{00000000-0005-0000-0000-000075000000}"/>
    <cellStyle name="Énfasis3 - 20%" xfId="119" xr:uid="{00000000-0005-0000-0000-000076000000}"/>
    <cellStyle name="Énfasis3 - 20% 2" xfId="120" xr:uid="{00000000-0005-0000-0000-000077000000}"/>
    <cellStyle name="Énfasis3 - 40%" xfId="121" xr:uid="{00000000-0005-0000-0000-000078000000}"/>
    <cellStyle name="Énfasis3 - 40% 2" xfId="122" xr:uid="{00000000-0005-0000-0000-000079000000}"/>
    <cellStyle name="Énfasis3 - 60%" xfId="123" xr:uid="{00000000-0005-0000-0000-00007A000000}"/>
    <cellStyle name="Énfasis3 2" xfId="124" xr:uid="{00000000-0005-0000-0000-00007B000000}"/>
    <cellStyle name="Énfasis3 3" xfId="125" xr:uid="{00000000-0005-0000-0000-00007C000000}"/>
    <cellStyle name="Énfasis3 4" xfId="126" xr:uid="{00000000-0005-0000-0000-00007D000000}"/>
    <cellStyle name="Énfasis4 - 20%" xfId="127" xr:uid="{00000000-0005-0000-0000-00007E000000}"/>
    <cellStyle name="Énfasis4 - 20% 2" xfId="128" xr:uid="{00000000-0005-0000-0000-00007F000000}"/>
    <cellStyle name="Énfasis4 - 40%" xfId="129" xr:uid="{00000000-0005-0000-0000-000080000000}"/>
    <cellStyle name="Énfasis4 - 40% 2" xfId="130" xr:uid="{00000000-0005-0000-0000-000081000000}"/>
    <cellStyle name="Énfasis4 - 60%" xfId="131" xr:uid="{00000000-0005-0000-0000-000082000000}"/>
    <cellStyle name="Énfasis4 2" xfId="132" xr:uid="{00000000-0005-0000-0000-000083000000}"/>
    <cellStyle name="Énfasis4 3" xfId="133" xr:uid="{00000000-0005-0000-0000-000084000000}"/>
    <cellStyle name="Énfasis4 4" xfId="134" xr:uid="{00000000-0005-0000-0000-000085000000}"/>
    <cellStyle name="Énfasis4 5" xfId="135" xr:uid="{00000000-0005-0000-0000-000086000000}"/>
    <cellStyle name="Énfasis5 - 20%" xfId="136" xr:uid="{00000000-0005-0000-0000-000087000000}"/>
    <cellStyle name="Énfasis5 - 20% 2" xfId="137" xr:uid="{00000000-0005-0000-0000-000088000000}"/>
    <cellStyle name="Énfasis5 - 40%" xfId="138" xr:uid="{00000000-0005-0000-0000-000089000000}"/>
    <cellStyle name="Énfasis5 - 40% 2" xfId="139" xr:uid="{00000000-0005-0000-0000-00008A000000}"/>
    <cellStyle name="Énfasis5 - 60%" xfId="140" xr:uid="{00000000-0005-0000-0000-00008B000000}"/>
    <cellStyle name="Énfasis5 2" xfId="141" xr:uid="{00000000-0005-0000-0000-00008C000000}"/>
    <cellStyle name="Énfasis5 3" xfId="142" xr:uid="{00000000-0005-0000-0000-00008D000000}"/>
    <cellStyle name="Énfasis5 4" xfId="143" xr:uid="{00000000-0005-0000-0000-00008E000000}"/>
    <cellStyle name="Énfasis6 - 20%" xfId="144" xr:uid="{00000000-0005-0000-0000-00008F000000}"/>
    <cellStyle name="Énfasis6 - 20% 2" xfId="145" xr:uid="{00000000-0005-0000-0000-000090000000}"/>
    <cellStyle name="Énfasis6 - 40%" xfId="146" xr:uid="{00000000-0005-0000-0000-000091000000}"/>
    <cellStyle name="Énfasis6 - 40% 2" xfId="147" xr:uid="{00000000-0005-0000-0000-000092000000}"/>
    <cellStyle name="Énfasis6 - 60%" xfId="148" xr:uid="{00000000-0005-0000-0000-000093000000}"/>
    <cellStyle name="Énfasis6 2" xfId="149" xr:uid="{00000000-0005-0000-0000-000094000000}"/>
    <cellStyle name="Énfasis6 3" xfId="150" xr:uid="{00000000-0005-0000-0000-000095000000}"/>
    <cellStyle name="Énfasis6 4" xfId="151" xr:uid="{00000000-0005-0000-0000-000096000000}"/>
    <cellStyle name="ENTERO" xfId="152" xr:uid="{00000000-0005-0000-0000-000097000000}"/>
    <cellStyle name="ENTERO 2" xfId="153" xr:uid="{00000000-0005-0000-0000-000098000000}"/>
    <cellStyle name="Entrada 2" xfId="154" xr:uid="{00000000-0005-0000-0000-000099000000}"/>
    <cellStyle name="Entrada 3" xfId="155" xr:uid="{00000000-0005-0000-0000-00009A000000}"/>
    <cellStyle name="Entrada 4" xfId="156" xr:uid="{00000000-0005-0000-0000-00009B000000}"/>
    <cellStyle name="Estilo 1" xfId="157" xr:uid="{00000000-0005-0000-0000-00009C000000}"/>
    <cellStyle name="Euro" xfId="158" xr:uid="{00000000-0005-0000-0000-00009D000000}"/>
    <cellStyle name="Euro 2" xfId="159" xr:uid="{00000000-0005-0000-0000-00009E000000}"/>
    <cellStyle name="Euro 2 2" xfId="160" xr:uid="{00000000-0005-0000-0000-00009F000000}"/>
    <cellStyle name="Euro 3" xfId="161" xr:uid="{00000000-0005-0000-0000-0000A0000000}"/>
    <cellStyle name="Euro 3 2" xfId="162" xr:uid="{00000000-0005-0000-0000-0000A1000000}"/>
    <cellStyle name="Euro 4" xfId="163" xr:uid="{00000000-0005-0000-0000-0000A2000000}"/>
    <cellStyle name="Euro_APU-DEFINITIVO AMV G2 THUI" xfId="164" xr:uid="{00000000-0005-0000-0000-0000A3000000}"/>
    <cellStyle name="Explanatory Text" xfId="165" xr:uid="{00000000-0005-0000-0000-0000A4000000}"/>
    <cellStyle name="F2" xfId="166" xr:uid="{00000000-0005-0000-0000-0000A5000000}"/>
    <cellStyle name="F2 2" xfId="167" xr:uid="{00000000-0005-0000-0000-0000A6000000}"/>
    <cellStyle name="F3" xfId="168" xr:uid="{00000000-0005-0000-0000-0000A7000000}"/>
    <cellStyle name="F3 2" xfId="169" xr:uid="{00000000-0005-0000-0000-0000A8000000}"/>
    <cellStyle name="F4" xfId="170" xr:uid="{00000000-0005-0000-0000-0000A9000000}"/>
    <cellStyle name="F4 2" xfId="171" xr:uid="{00000000-0005-0000-0000-0000AA000000}"/>
    <cellStyle name="F5" xfId="172" xr:uid="{00000000-0005-0000-0000-0000AB000000}"/>
    <cellStyle name="F5 2" xfId="173" xr:uid="{00000000-0005-0000-0000-0000AC000000}"/>
    <cellStyle name="F6" xfId="174" xr:uid="{00000000-0005-0000-0000-0000AD000000}"/>
    <cellStyle name="F6 2" xfId="175" xr:uid="{00000000-0005-0000-0000-0000AE000000}"/>
    <cellStyle name="F7" xfId="176" xr:uid="{00000000-0005-0000-0000-0000AF000000}"/>
    <cellStyle name="F7 2" xfId="177" xr:uid="{00000000-0005-0000-0000-0000B0000000}"/>
    <cellStyle name="F8" xfId="178" xr:uid="{00000000-0005-0000-0000-0000B1000000}"/>
    <cellStyle name="F8 2" xfId="179" xr:uid="{00000000-0005-0000-0000-0000B2000000}"/>
    <cellStyle name="Fixed" xfId="180" xr:uid="{00000000-0005-0000-0000-0000B3000000}"/>
    <cellStyle name="Good" xfId="181" xr:uid="{00000000-0005-0000-0000-0000B4000000}"/>
    <cellStyle name="GRADOSMINSEG" xfId="182" xr:uid="{00000000-0005-0000-0000-0000B5000000}"/>
    <cellStyle name="GRADOSMINSEG 2" xfId="183" xr:uid="{00000000-0005-0000-0000-0000B6000000}"/>
    <cellStyle name="Heading 1" xfId="184" xr:uid="{00000000-0005-0000-0000-0000B7000000}"/>
    <cellStyle name="Heading 2" xfId="185" xr:uid="{00000000-0005-0000-0000-0000B8000000}"/>
    <cellStyle name="Heading 3" xfId="186" xr:uid="{00000000-0005-0000-0000-0000B9000000}"/>
    <cellStyle name="Heading 4" xfId="187" xr:uid="{00000000-0005-0000-0000-0000BA000000}"/>
    <cellStyle name="Heading1" xfId="188" xr:uid="{00000000-0005-0000-0000-0000BB000000}"/>
    <cellStyle name="Heading2" xfId="189" xr:uid="{00000000-0005-0000-0000-0000BC000000}"/>
    <cellStyle name="Hipervínculo" xfId="190" builtinId="8"/>
    <cellStyle name="Hipervínculo 2" xfId="191" xr:uid="{00000000-0005-0000-0000-0000BE000000}"/>
    <cellStyle name="Hipervínculo 2 2" xfId="192" xr:uid="{00000000-0005-0000-0000-0000BF000000}"/>
    <cellStyle name="Hipervínculo 2 3" xfId="193" xr:uid="{00000000-0005-0000-0000-0000C0000000}"/>
    <cellStyle name="Hipervínculo 3" xfId="194" xr:uid="{00000000-0005-0000-0000-0000C1000000}"/>
    <cellStyle name="Hipervínculo 4" xfId="195" xr:uid="{00000000-0005-0000-0000-0000C2000000}"/>
    <cellStyle name="Incorrecto 2" xfId="196" xr:uid="{00000000-0005-0000-0000-0000C3000000}"/>
    <cellStyle name="Incorrecto 3" xfId="197" xr:uid="{00000000-0005-0000-0000-0000C4000000}"/>
    <cellStyle name="Incorrecto 4" xfId="198" xr:uid="{00000000-0005-0000-0000-0000C5000000}"/>
    <cellStyle name="Input" xfId="199" xr:uid="{00000000-0005-0000-0000-0000C6000000}"/>
    <cellStyle name="Linked Cell" xfId="200" xr:uid="{00000000-0005-0000-0000-0000C7000000}"/>
    <cellStyle name="MILE DE MILLONES" xfId="201" xr:uid="{00000000-0005-0000-0000-0000C8000000}"/>
    <cellStyle name="MILES" xfId="202" xr:uid="{00000000-0005-0000-0000-0000C9000000}"/>
    <cellStyle name="Millares" xfId="203" builtinId="3"/>
    <cellStyle name="Millares [0] 2" xfId="204" xr:uid="{00000000-0005-0000-0000-0000CB000000}"/>
    <cellStyle name="Millares [0] 2 2" xfId="205" xr:uid="{00000000-0005-0000-0000-0000CC000000}"/>
    <cellStyle name="Millares [0] 2 3" xfId="206" xr:uid="{00000000-0005-0000-0000-0000CD000000}"/>
    <cellStyle name="Millares [0] 3" xfId="207" xr:uid="{00000000-0005-0000-0000-0000CE000000}"/>
    <cellStyle name="Millares [0] 3 2" xfId="208" xr:uid="{00000000-0005-0000-0000-0000CF000000}"/>
    <cellStyle name="Millares [0] 3 2 2" xfId="209" xr:uid="{00000000-0005-0000-0000-0000D0000000}"/>
    <cellStyle name="Millares [0] 3 3" xfId="210" xr:uid="{00000000-0005-0000-0000-0000D1000000}"/>
    <cellStyle name="Millares [0] 4" xfId="211" xr:uid="{00000000-0005-0000-0000-0000D2000000}"/>
    <cellStyle name="Millares [0] 4 2" xfId="212" xr:uid="{00000000-0005-0000-0000-0000D3000000}"/>
    <cellStyle name="Millares [0] 4 2 2" xfId="213" xr:uid="{00000000-0005-0000-0000-0000D4000000}"/>
    <cellStyle name="Millares [0] 4 3" xfId="214" xr:uid="{00000000-0005-0000-0000-0000D5000000}"/>
    <cellStyle name="Millares [0] 5" xfId="215" xr:uid="{00000000-0005-0000-0000-0000D6000000}"/>
    <cellStyle name="Millares [0] 5 2" xfId="216" xr:uid="{00000000-0005-0000-0000-0000D7000000}"/>
    <cellStyle name="Millares [0] 5 2 2" xfId="217" xr:uid="{00000000-0005-0000-0000-0000D8000000}"/>
    <cellStyle name="Millares [0] 5 3" xfId="218" xr:uid="{00000000-0005-0000-0000-0000D9000000}"/>
    <cellStyle name="Millares 10" xfId="219" xr:uid="{00000000-0005-0000-0000-0000DA000000}"/>
    <cellStyle name="Millares 10 2" xfId="220" xr:uid="{00000000-0005-0000-0000-0000DB000000}"/>
    <cellStyle name="Millares 10 3" xfId="221" xr:uid="{00000000-0005-0000-0000-0000DC000000}"/>
    <cellStyle name="Millares 10 4" xfId="222" xr:uid="{00000000-0005-0000-0000-0000DD000000}"/>
    <cellStyle name="Millares 10 5" xfId="223" xr:uid="{00000000-0005-0000-0000-0000DE000000}"/>
    <cellStyle name="Millares 10 6" xfId="224" xr:uid="{00000000-0005-0000-0000-0000DF000000}"/>
    <cellStyle name="Millares 10 7" xfId="225" xr:uid="{00000000-0005-0000-0000-0000E0000000}"/>
    <cellStyle name="Millares 11" xfId="226" xr:uid="{00000000-0005-0000-0000-0000E1000000}"/>
    <cellStyle name="Millares 11 2" xfId="227" xr:uid="{00000000-0005-0000-0000-0000E2000000}"/>
    <cellStyle name="Millares 12" xfId="228" xr:uid="{00000000-0005-0000-0000-0000E3000000}"/>
    <cellStyle name="Millares 12 2" xfId="229" xr:uid="{00000000-0005-0000-0000-0000E4000000}"/>
    <cellStyle name="Millares 13" xfId="230" xr:uid="{00000000-0005-0000-0000-0000E5000000}"/>
    <cellStyle name="Millares 13 2" xfId="231" xr:uid="{00000000-0005-0000-0000-0000E6000000}"/>
    <cellStyle name="Millares 14" xfId="232" xr:uid="{00000000-0005-0000-0000-0000E7000000}"/>
    <cellStyle name="Millares 14 2" xfId="233" xr:uid="{00000000-0005-0000-0000-0000E8000000}"/>
    <cellStyle name="Millares 15" xfId="234" xr:uid="{00000000-0005-0000-0000-0000E9000000}"/>
    <cellStyle name="Millares 15 2" xfId="235" xr:uid="{00000000-0005-0000-0000-0000EA000000}"/>
    <cellStyle name="Millares 16" xfId="236" xr:uid="{00000000-0005-0000-0000-0000EB000000}"/>
    <cellStyle name="Millares 16 2" xfId="237" xr:uid="{00000000-0005-0000-0000-0000EC000000}"/>
    <cellStyle name="Millares 17" xfId="238" xr:uid="{00000000-0005-0000-0000-0000ED000000}"/>
    <cellStyle name="Millares 17 2" xfId="239" xr:uid="{00000000-0005-0000-0000-0000EE000000}"/>
    <cellStyle name="Millares 18" xfId="240" xr:uid="{00000000-0005-0000-0000-0000EF000000}"/>
    <cellStyle name="Millares 18 2" xfId="241" xr:uid="{00000000-0005-0000-0000-0000F0000000}"/>
    <cellStyle name="Millares 19" xfId="242" xr:uid="{00000000-0005-0000-0000-0000F1000000}"/>
    <cellStyle name="Millares 19 2" xfId="243" xr:uid="{00000000-0005-0000-0000-0000F2000000}"/>
    <cellStyle name="Millares 2" xfId="244" xr:uid="{00000000-0005-0000-0000-0000F3000000}"/>
    <cellStyle name="Millares 2 2" xfId="245" xr:uid="{00000000-0005-0000-0000-0000F4000000}"/>
    <cellStyle name="Millares 2 2 2" xfId="246" xr:uid="{00000000-0005-0000-0000-0000F5000000}"/>
    <cellStyle name="Millares 2 3" xfId="247" xr:uid="{00000000-0005-0000-0000-0000F6000000}"/>
    <cellStyle name="Millares 20" xfId="248" xr:uid="{00000000-0005-0000-0000-0000F7000000}"/>
    <cellStyle name="Millares 20 2" xfId="249" xr:uid="{00000000-0005-0000-0000-0000F8000000}"/>
    <cellStyle name="Millares 21" xfId="250" xr:uid="{00000000-0005-0000-0000-0000F9000000}"/>
    <cellStyle name="Millares 21 2" xfId="251" xr:uid="{00000000-0005-0000-0000-0000FA000000}"/>
    <cellStyle name="Millares 22" xfId="252" xr:uid="{00000000-0005-0000-0000-0000FB000000}"/>
    <cellStyle name="Millares 22 2" xfId="253" xr:uid="{00000000-0005-0000-0000-0000FC000000}"/>
    <cellStyle name="Millares 23" xfId="254" xr:uid="{00000000-0005-0000-0000-0000FD000000}"/>
    <cellStyle name="Millares 23 2" xfId="255" xr:uid="{00000000-0005-0000-0000-0000FE000000}"/>
    <cellStyle name="Millares 24" xfId="256" xr:uid="{00000000-0005-0000-0000-0000FF000000}"/>
    <cellStyle name="Millares 24 2" xfId="257" xr:uid="{00000000-0005-0000-0000-000000010000}"/>
    <cellStyle name="Millares 25" xfId="258" xr:uid="{00000000-0005-0000-0000-000001010000}"/>
    <cellStyle name="Millares 25 2" xfId="259" xr:uid="{00000000-0005-0000-0000-000002010000}"/>
    <cellStyle name="Millares 26" xfId="260" xr:uid="{00000000-0005-0000-0000-000003010000}"/>
    <cellStyle name="Millares 26 2" xfId="261" xr:uid="{00000000-0005-0000-0000-000004010000}"/>
    <cellStyle name="Millares 27" xfId="262" xr:uid="{00000000-0005-0000-0000-000005010000}"/>
    <cellStyle name="Millares 27 2" xfId="263" xr:uid="{00000000-0005-0000-0000-000006010000}"/>
    <cellStyle name="Millares 28" xfId="264" xr:uid="{00000000-0005-0000-0000-000007010000}"/>
    <cellStyle name="Millares 28 2" xfId="265" xr:uid="{00000000-0005-0000-0000-000008010000}"/>
    <cellStyle name="Millares 29" xfId="266" xr:uid="{00000000-0005-0000-0000-000009010000}"/>
    <cellStyle name="Millares 29 2" xfId="267" xr:uid="{00000000-0005-0000-0000-00000A010000}"/>
    <cellStyle name="Millares 3" xfId="268" xr:uid="{00000000-0005-0000-0000-00000B010000}"/>
    <cellStyle name="Millares 3 2" xfId="269" xr:uid="{00000000-0005-0000-0000-00000C010000}"/>
    <cellStyle name="Millares 3 2 2" xfId="270" xr:uid="{00000000-0005-0000-0000-00000D010000}"/>
    <cellStyle name="Millares 3 3" xfId="271" xr:uid="{00000000-0005-0000-0000-00000E010000}"/>
    <cellStyle name="Millares 3 3 2" xfId="272" xr:uid="{00000000-0005-0000-0000-00000F010000}"/>
    <cellStyle name="Millares 3 4" xfId="273" xr:uid="{00000000-0005-0000-0000-000010010000}"/>
    <cellStyle name="Millares 3_6._Presupuesto General Señalización" xfId="274" xr:uid="{00000000-0005-0000-0000-000011010000}"/>
    <cellStyle name="Millares 30" xfId="275" xr:uid="{00000000-0005-0000-0000-000012010000}"/>
    <cellStyle name="Millares 30 2" xfId="276" xr:uid="{00000000-0005-0000-0000-000013010000}"/>
    <cellStyle name="Millares 31" xfId="277" xr:uid="{00000000-0005-0000-0000-000014010000}"/>
    <cellStyle name="Millares 31 2" xfId="278" xr:uid="{00000000-0005-0000-0000-000015010000}"/>
    <cellStyle name="Millares 32" xfId="279" xr:uid="{00000000-0005-0000-0000-000016010000}"/>
    <cellStyle name="Millares 32 2" xfId="280" xr:uid="{00000000-0005-0000-0000-000017010000}"/>
    <cellStyle name="Millares 33" xfId="281" xr:uid="{00000000-0005-0000-0000-000018010000}"/>
    <cellStyle name="Millares 33 2" xfId="282" xr:uid="{00000000-0005-0000-0000-000019010000}"/>
    <cellStyle name="Millares 34" xfId="283" xr:uid="{00000000-0005-0000-0000-00001A010000}"/>
    <cellStyle name="Millares 34 2" xfId="284" xr:uid="{00000000-0005-0000-0000-00001B010000}"/>
    <cellStyle name="Millares 35" xfId="285" xr:uid="{00000000-0005-0000-0000-00001C010000}"/>
    <cellStyle name="Millares 35 2" xfId="286" xr:uid="{00000000-0005-0000-0000-00001D010000}"/>
    <cellStyle name="Millares 36" xfId="287" xr:uid="{00000000-0005-0000-0000-00001E010000}"/>
    <cellStyle name="Millares 36 2" xfId="288" xr:uid="{00000000-0005-0000-0000-00001F010000}"/>
    <cellStyle name="Millares 37" xfId="289" xr:uid="{00000000-0005-0000-0000-000020010000}"/>
    <cellStyle name="Millares 37 2" xfId="290" xr:uid="{00000000-0005-0000-0000-000021010000}"/>
    <cellStyle name="Millares 38" xfId="291" xr:uid="{00000000-0005-0000-0000-000022010000}"/>
    <cellStyle name="Millares 38 2" xfId="292" xr:uid="{00000000-0005-0000-0000-000023010000}"/>
    <cellStyle name="Millares 39" xfId="293" xr:uid="{00000000-0005-0000-0000-000024010000}"/>
    <cellStyle name="Millares 39 2" xfId="294" xr:uid="{00000000-0005-0000-0000-000025010000}"/>
    <cellStyle name="Millares 4" xfId="295" xr:uid="{00000000-0005-0000-0000-000026010000}"/>
    <cellStyle name="Millares 4 2" xfId="296" xr:uid="{00000000-0005-0000-0000-000027010000}"/>
    <cellStyle name="Millares 4 2 2" xfId="297" xr:uid="{00000000-0005-0000-0000-000028010000}"/>
    <cellStyle name="Millares 4 3" xfId="298" xr:uid="{00000000-0005-0000-0000-000029010000}"/>
    <cellStyle name="Millares 40" xfId="299" xr:uid="{00000000-0005-0000-0000-00002A010000}"/>
    <cellStyle name="Millares 40 2" xfId="300" xr:uid="{00000000-0005-0000-0000-00002B010000}"/>
    <cellStyle name="Millares 41" xfId="301" xr:uid="{00000000-0005-0000-0000-00002C010000}"/>
    <cellStyle name="Millares 41 2" xfId="302" xr:uid="{00000000-0005-0000-0000-00002D010000}"/>
    <cellStyle name="Millares 42" xfId="303" xr:uid="{00000000-0005-0000-0000-00002E010000}"/>
    <cellStyle name="Millares 42 2" xfId="304" xr:uid="{00000000-0005-0000-0000-00002F010000}"/>
    <cellStyle name="Millares 43" xfId="305" xr:uid="{00000000-0005-0000-0000-000030010000}"/>
    <cellStyle name="Millares 44" xfId="306" xr:uid="{00000000-0005-0000-0000-000031010000}"/>
    <cellStyle name="Millares 45" xfId="307" xr:uid="{00000000-0005-0000-0000-000032010000}"/>
    <cellStyle name="Millares 46" xfId="308" xr:uid="{00000000-0005-0000-0000-000033010000}"/>
    <cellStyle name="Millares 47" xfId="309" xr:uid="{00000000-0005-0000-0000-000034010000}"/>
    <cellStyle name="Millares 48" xfId="310" xr:uid="{00000000-0005-0000-0000-000035010000}"/>
    <cellStyle name="Millares 49" xfId="311" xr:uid="{00000000-0005-0000-0000-000036010000}"/>
    <cellStyle name="Millares 5" xfId="312" xr:uid="{00000000-0005-0000-0000-000037010000}"/>
    <cellStyle name="Millares 5 2" xfId="313" xr:uid="{00000000-0005-0000-0000-000038010000}"/>
    <cellStyle name="Millares 5 2 2" xfId="314" xr:uid="{00000000-0005-0000-0000-000039010000}"/>
    <cellStyle name="Millares 5 3" xfId="315" xr:uid="{00000000-0005-0000-0000-00003A010000}"/>
    <cellStyle name="Millares 50" xfId="316" xr:uid="{00000000-0005-0000-0000-00003B010000}"/>
    <cellStyle name="Millares 51" xfId="317" xr:uid="{00000000-0005-0000-0000-00003C010000}"/>
    <cellStyle name="Millares 52" xfId="318" xr:uid="{00000000-0005-0000-0000-00003D010000}"/>
    <cellStyle name="Millares 53" xfId="319" xr:uid="{00000000-0005-0000-0000-00003E010000}"/>
    <cellStyle name="Millares 54" xfId="320" xr:uid="{00000000-0005-0000-0000-00003F010000}"/>
    <cellStyle name="Millares 55" xfId="321" xr:uid="{00000000-0005-0000-0000-000040010000}"/>
    <cellStyle name="Millares 56" xfId="322" xr:uid="{00000000-0005-0000-0000-000041010000}"/>
    <cellStyle name="Millares 6" xfId="323" xr:uid="{00000000-0005-0000-0000-000042010000}"/>
    <cellStyle name="Millares 6 2" xfId="324" xr:uid="{00000000-0005-0000-0000-000043010000}"/>
    <cellStyle name="Millares 6 2 2" xfId="325" xr:uid="{00000000-0005-0000-0000-000044010000}"/>
    <cellStyle name="Millares 6 3" xfId="326" xr:uid="{00000000-0005-0000-0000-000045010000}"/>
    <cellStyle name="Millares 7" xfId="327" xr:uid="{00000000-0005-0000-0000-000046010000}"/>
    <cellStyle name="Millares 7 2" xfId="328" xr:uid="{00000000-0005-0000-0000-000047010000}"/>
    <cellStyle name="Millares 8" xfId="329" xr:uid="{00000000-0005-0000-0000-000048010000}"/>
    <cellStyle name="Millares 8 2" xfId="330" xr:uid="{00000000-0005-0000-0000-000049010000}"/>
    <cellStyle name="Millares 8 2 2" xfId="476" xr:uid="{8E617E17-D37A-4F5E-BEA6-AFE94B42DF60}"/>
    <cellStyle name="Millares 8 3" xfId="331" xr:uid="{00000000-0005-0000-0000-00004A010000}"/>
    <cellStyle name="Millares 8 4" xfId="332" xr:uid="{00000000-0005-0000-0000-00004B010000}"/>
    <cellStyle name="Millares 8 5" xfId="333" xr:uid="{00000000-0005-0000-0000-00004C010000}"/>
    <cellStyle name="Millares 8 6" xfId="334" xr:uid="{00000000-0005-0000-0000-00004D010000}"/>
    <cellStyle name="Millares 8 7" xfId="335" xr:uid="{00000000-0005-0000-0000-00004E010000}"/>
    <cellStyle name="Millares 8 8" xfId="336" xr:uid="{00000000-0005-0000-0000-00004F010000}"/>
    <cellStyle name="Millares 9" xfId="337" xr:uid="{00000000-0005-0000-0000-000050010000}"/>
    <cellStyle name="Millares 9 2" xfId="338" xr:uid="{00000000-0005-0000-0000-000051010000}"/>
    <cellStyle name="Millares 9 5 2" xfId="339" xr:uid="{00000000-0005-0000-0000-000052010000}"/>
    <cellStyle name="Millares_3- cuadros 18-21" xfId="340" xr:uid="{00000000-0005-0000-0000-000053010000}"/>
    <cellStyle name="MILLONES" xfId="341" xr:uid="{00000000-0005-0000-0000-000054010000}"/>
    <cellStyle name="Moneda [00]" xfId="342" xr:uid="{00000000-0005-0000-0000-000056010000}"/>
    <cellStyle name="Moneda [2]" xfId="343" xr:uid="{00000000-0005-0000-0000-000057010000}"/>
    <cellStyle name="Moneda [2] 2" xfId="344" xr:uid="{00000000-0005-0000-0000-000058010000}"/>
    <cellStyle name="Moneda 2" xfId="345" xr:uid="{00000000-0005-0000-0000-000059010000}"/>
    <cellStyle name="Moneda 2 2" xfId="346" xr:uid="{00000000-0005-0000-0000-00005A010000}"/>
    <cellStyle name="Moneda 2 3" xfId="347" xr:uid="{00000000-0005-0000-0000-00005B010000}"/>
    <cellStyle name="Moneda 2_APU-DEFINITIVO AMV G2 THUI" xfId="348" xr:uid="{00000000-0005-0000-0000-00005C010000}"/>
    <cellStyle name="Moneda 3" xfId="349" xr:uid="{00000000-0005-0000-0000-00005D010000}"/>
    <cellStyle name="Moneda 3 2" xfId="350" xr:uid="{00000000-0005-0000-0000-00005E010000}"/>
    <cellStyle name="Moneda 4" xfId="351" xr:uid="{00000000-0005-0000-0000-00005F010000}"/>
    <cellStyle name="Moneda 5" xfId="352" xr:uid="{00000000-0005-0000-0000-000060010000}"/>
    <cellStyle name="Moneda 6" xfId="353" xr:uid="{00000000-0005-0000-0000-000061010000}"/>
    <cellStyle name="Moneda 7" xfId="354" xr:uid="{00000000-0005-0000-0000-000062010000}"/>
    <cellStyle name="Neutral 2" xfId="355" xr:uid="{00000000-0005-0000-0000-000063010000}"/>
    <cellStyle name="Neutral 3" xfId="356" xr:uid="{00000000-0005-0000-0000-000064010000}"/>
    <cellStyle name="Neutral 4" xfId="357" xr:uid="{00000000-0005-0000-0000-000065010000}"/>
    <cellStyle name="No. punto" xfId="358" xr:uid="{00000000-0005-0000-0000-000066010000}"/>
    <cellStyle name="Normal" xfId="0" builtinId="0"/>
    <cellStyle name="Normal 10" xfId="359" xr:uid="{00000000-0005-0000-0000-000068010000}"/>
    <cellStyle name="Normal 11 2" xfId="360" xr:uid="{00000000-0005-0000-0000-000069010000}"/>
    <cellStyle name="Normal 14" xfId="361" xr:uid="{00000000-0005-0000-0000-00006A010000}"/>
    <cellStyle name="Normal 2" xfId="362" xr:uid="{00000000-0005-0000-0000-00006B010000}"/>
    <cellStyle name="Normal 2 10" xfId="363" xr:uid="{00000000-0005-0000-0000-00006C010000}"/>
    <cellStyle name="Normal 2 10 2" xfId="364" xr:uid="{00000000-0005-0000-0000-00006D010000}"/>
    <cellStyle name="Normal 2 10 2 2" xfId="365" xr:uid="{00000000-0005-0000-0000-00006E010000}"/>
    <cellStyle name="Normal 2 10 3" xfId="366" xr:uid="{00000000-0005-0000-0000-00006F010000}"/>
    <cellStyle name="Normal 2 2" xfId="367" xr:uid="{00000000-0005-0000-0000-000070010000}"/>
    <cellStyle name="Normal 2 2 2" xfId="368" xr:uid="{00000000-0005-0000-0000-000071010000}"/>
    <cellStyle name="Normal 2 2 2 2" xfId="369" xr:uid="{00000000-0005-0000-0000-000072010000}"/>
    <cellStyle name="Normal 2 2 3" xfId="370" xr:uid="{00000000-0005-0000-0000-000073010000}"/>
    <cellStyle name="Normal 2 2 3 2" xfId="371" xr:uid="{00000000-0005-0000-0000-000074010000}"/>
    <cellStyle name="Normal 2 2 4" xfId="372" xr:uid="{00000000-0005-0000-0000-000075010000}"/>
    <cellStyle name="Normal 2 2 4 2" xfId="373" xr:uid="{00000000-0005-0000-0000-000076010000}"/>
    <cellStyle name="Normal 2 2 5" xfId="374" xr:uid="{00000000-0005-0000-0000-000077010000}"/>
    <cellStyle name="Normal 2 2 5 2" xfId="375" xr:uid="{00000000-0005-0000-0000-000078010000}"/>
    <cellStyle name="Normal 2 2 5 2 2" xfId="376" xr:uid="{00000000-0005-0000-0000-000079010000}"/>
    <cellStyle name="Normal 2 2 5 3" xfId="377" xr:uid="{00000000-0005-0000-0000-00007A010000}"/>
    <cellStyle name="Normal 2 2 6" xfId="378" xr:uid="{00000000-0005-0000-0000-00007B010000}"/>
    <cellStyle name="Normal 2 3" xfId="379" xr:uid="{00000000-0005-0000-0000-00007C010000}"/>
    <cellStyle name="Normal 2 3 2" xfId="380" xr:uid="{00000000-0005-0000-0000-00007D010000}"/>
    <cellStyle name="Normal 2 4" xfId="381" xr:uid="{00000000-0005-0000-0000-00007E010000}"/>
    <cellStyle name="Normal 2 4 2" xfId="382" xr:uid="{00000000-0005-0000-0000-00007F010000}"/>
    <cellStyle name="Normal 2 5" xfId="383" xr:uid="{00000000-0005-0000-0000-000080010000}"/>
    <cellStyle name="Normal 2 5 2" xfId="384" xr:uid="{00000000-0005-0000-0000-000081010000}"/>
    <cellStyle name="Normal 2 6" xfId="385" xr:uid="{00000000-0005-0000-0000-000082010000}"/>
    <cellStyle name="Normal 2 6 2" xfId="386" xr:uid="{00000000-0005-0000-0000-000083010000}"/>
    <cellStyle name="Normal 2 6 2 2" xfId="387" xr:uid="{00000000-0005-0000-0000-000084010000}"/>
    <cellStyle name="Normal 2 6 3" xfId="388" xr:uid="{00000000-0005-0000-0000-000085010000}"/>
    <cellStyle name="Normal 2 7" xfId="389" xr:uid="{00000000-0005-0000-0000-000086010000}"/>
    <cellStyle name="Normal 2 7 2" xfId="390" xr:uid="{00000000-0005-0000-0000-000087010000}"/>
    <cellStyle name="Normal 2 8" xfId="391" xr:uid="{00000000-0005-0000-0000-000088010000}"/>
    <cellStyle name="Normal 2 9" xfId="392" xr:uid="{00000000-0005-0000-0000-000089010000}"/>
    <cellStyle name="Normal 2_APU-DEFINITIVO AMV G2 THUI" xfId="393" xr:uid="{00000000-0005-0000-0000-00008A010000}"/>
    <cellStyle name="Normal 3" xfId="394" xr:uid="{00000000-0005-0000-0000-00008B010000}"/>
    <cellStyle name="Normal 3 2" xfId="395" xr:uid="{00000000-0005-0000-0000-00008C010000}"/>
    <cellStyle name="Normal 3 2 2" xfId="396" xr:uid="{00000000-0005-0000-0000-00008D010000}"/>
    <cellStyle name="Normal 3 3" xfId="397" xr:uid="{00000000-0005-0000-0000-00008E010000}"/>
    <cellStyle name="Normal 3 4" xfId="398" xr:uid="{00000000-0005-0000-0000-00008F010000}"/>
    <cellStyle name="Normal 3 5" xfId="399" xr:uid="{00000000-0005-0000-0000-000090010000}"/>
    <cellStyle name="Normal 4" xfId="400" xr:uid="{00000000-0005-0000-0000-000091010000}"/>
    <cellStyle name="Normal 4 2" xfId="401" xr:uid="{00000000-0005-0000-0000-000092010000}"/>
    <cellStyle name="Normal 4 3" xfId="402" xr:uid="{00000000-0005-0000-0000-000093010000}"/>
    <cellStyle name="Normal 4_APUs" xfId="403" xr:uid="{00000000-0005-0000-0000-000094010000}"/>
    <cellStyle name="Normal 5" xfId="404" xr:uid="{00000000-0005-0000-0000-000095010000}"/>
    <cellStyle name="Normal 5 2" xfId="405" xr:uid="{00000000-0005-0000-0000-000096010000}"/>
    <cellStyle name="Normal 5 3" xfId="406" xr:uid="{00000000-0005-0000-0000-000097010000}"/>
    <cellStyle name="Normal 6" xfId="407" xr:uid="{00000000-0005-0000-0000-000098010000}"/>
    <cellStyle name="Normal 7" xfId="408" xr:uid="{00000000-0005-0000-0000-000099010000}"/>
    <cellStyle name="Normal 7 2" xfId="409" xr:uid="{00000000-0005-0000-0000-00009A010000}"/>
    <cellStyle name="Normal 8" xfId="410" xr:uid="{00000000-0005-0000-0000-00009B010000}"/>
    <cellStyle name="Normal_02 Inf. Cuadros 3 6 7 8" xfId="411" xr:uid="{00000000-0005-0000-0000-00009C010000}"/>
    <cellStyle name="Normal_inversión 2000" xfId="412" xr:uid="{00000000-0005-0000-0000-00009D010000}"/>
    <cellStyle name="Normal_Lista de Puentes  tercera priorización y final" xfId="413" xr:uid="{00000000-0005-0000-0000-00009E010000}"/>
    <cellStyle name="Normal_Lista de Puentes  tercera priorización y final 2" xfId="414" xr:uid="{00000000-0005-0000-0000-00009F010000}"/>
    <cellStyle name="Normal_Priorizacion puentes que requieren atencion 2001 trabajo" xfId="415" xr:uid="{00000000-0005-0000-0000-0000A1010000}"/>
    <cellStyle name="Notas 2" xfId="416" xr:uid="{00000000-0005-0000-0000-0000A2010000}"/>
    <cellStyle name="Notas 2 2" xfId="417" xr:uid="{00000000-0005-0000-0000-0000A3010000}"/>
    <cellStyle name="Notas 3" xfId="418" xr:uid="{00000000-0005-0000-0000-0000A4010000}"/>
    <cellStyle name="Notas 3 2" xfId="419" xr:uid="{00000000-0005-0000-0000-0000A5010000}"/>
    <cellStyle name="Notas 4" xfId="420" xr:uid="{00000000-0005-0000-0000-0000A6010000}"/>
    <cellStyle name="Note" xfId="421" xr:uid="{00000000-0005-0000-0000-0000A7010000}"/>
    <cellStyle name="Output" xfId="422" xr:uid="{00000000-0005-0000-0000-0000A8010000}"/>
    <cellStyle name="Percen - Modelo3" xfId="423" xr:uid="{00000000-0005-0000-0000-0000A9010000}"/>
    <cellStyle name="Percent" xfId="424" xr:uid="{00000000-0005-0000-0000-0000AA010000}"/>
    <cellStyle name="Porcentaje" xfId="425" builtinId="5"/>
    <cellStyle name="Porcentaje 2" xfId="426" xr:uid="{00000000-0005-0000-0000-0000AC010000}"/>
    <cellStyle name="Porcentaje 3" xfId="427" xr:uid="{00000000-0005-0000-0000-0000AD010000}"/>
    <cellStyle name="Porcentaje 3 2" xfId="428" xr:uid="{00000000-0005-0000-0000-0000AE010000}"/>
    <cellStyle name="Porcentaje 4" xfId="429" xr:uid="{00000000-0005-0000-0000-0000AF010000}"/>
    <cellStyle name="Porcentual 2" xfId="430" xr:uid="{00000000-0005-0000-0000-0000B0010000}"/>
    <cellStyle name="Porcentual 2 2" xfId="431" xr:uid="{00000000-0005-0000-0000-0000B1010000}"/>
    <cellStyle name="Porcentual 2 2 2" xfId="432" xr:uid="{00000000-0005-0000-0000-0000B2010000}"/>
    <cellStyle name="Porcentual 2 3" xfId="433" xr:uid="{00000000-0005-0000-0000-0000B3010000}"/>
    <cellStyle name="Porcentual 2 3 2" xfId="434" xr:uid="{00000000-0005-0000-0000-0000B4010000}"/>
    <cellStyle name="Porcentual 2 4" xfId="435" xr:uid="{00000000-0005-0000-0000-0000B5010000}"/>
    <cellStyle name="Porcentual 2 4 2" xfId="436" xr:uid="{00000000-0005-0000-0000-0000B6010000}"/>
    <cellStyle name="Porcentual 2 5" xfId="437" xr:uid="{00000000-0005-0000-0000-0000B7010000}"/>
    <cellStyle name="Porcentual 2 5 2" xfId="438" xr:uid="{00000000-0005-0000-0000-0000B8010000}"/>
    <cellStyle name="Porcentual 2 6" xfId="439" xr:uid="{00000000-0005-0000-0000-0000B9010000}"/>
    <cellStyle name="Porcentual 3" xfId="440" xr:uid="{00000000-0005-0000-0000-0000BA010000}"/>
    <cellStyle name="Porcentual 3 2" xfId="441" xr:uid="{00000000-0005-0000-0000-0000BB010000}"/>
    <cellStyle name="Porcentual 3 2 2" xfId="442" xr:uid="{00000000-0005-0000-0000-0000BC010000}"/>
    <cellStyle name="Porcentual 3 3" xfId="443" xr:uid="{00000000-0005-0000-0000-0000BD010000}"/>
    <cellStyle name="Porcentual 4" xfId="444" xr:uid="{00000000-0005-0000-0000-0000BE010000}"/>
    <cellStyle name="Porcentual 4 2" xfId="445" xr:uid="{00000000-0005-0000-0000-0000BF010000}"/>
    <cellStyle name="Porcentual 5" xfId="446" xr:uid="{00000000-0005-0000-0000-0000C0010000}"/>
    <cellStyle name="Porcentual 5 2" xfId="447" xr:uid="{00000000-0005-0000-0000-0000C1010000}"/>
    <cellStyle name="Porcentual 5 2 2" xfId="448" xr:uid="{00000000-0005-0000-0000-0000C2010000}"/>
    <cellStyle name="Porcentual 5 3" xfId="449" xr:uid="{00000000-0005-0000-0000-0000C3010000}"/>
    <cellStyle name="Porcentual 6" xfId="450" xr:uid="{00000000-0005-0000-0000-0000C4010000}"/>
    <cellStyle name="Porcentual 7" xfId="451" xr:uid="{00000000-0005-0000-0000-0000C5010000}"/>
    <cellStyle name="Porcentual 7 2" xfId="452" xr:uid="{00000000-0005-0000-0000-0000C6010000}"/>
    <cellStyle name="Porcentual 9" xfId="453" xr:uid="{00000000-0005-0000-0000-0000C7010000}"/>
    <cellStyle name="Salida 2" xfId="454" xr:uid="{00000000-0005-0000-0000-0000C8010000}"/>
    <cellStyle name="Salida 3" xfId="455" xr:uid="{00000000-0005-0000-0000-0000C9010000}"/>
    <cellStyle name="Salida 4" xfId="456" xr:uid="{00000000-0005-0000-0000-0000CA010000}"/>
    <cellStyle name="Texto de advertencia 2" xfId="457" xr:uid="{00000000-0005-0000-0000-0000CB010000}"/>
    <cellStyle name="Texto de advertencia 3" xfId="458" xr:uid="{00000000-0005-0000-0000-0000CC010000}"/>
    <cellStyle name="Texto explicativo 2" xfId="459" xr:uid="{00000000-0005-0000-0000-0000CD010000}"/>
    <cellStyle name="Title" xfId="460" xr:uid="{00000000-0005-0000-0000-0000CE010000}"/>
    <cellStyle name="TITULO" xfId="461" xr:uid="{00000000-0005-0000-0000-0000CF010000}"/>
    <cellStyle name="Título 1 2" xfId="462" xr:uid="{00000000-0005-0000-0000-0000D0010000}"/>
    <cellStyle name="Título 1 3" xfId="463" xr:uid="{00000000-0005-0000-0000-0000D1010000}"/>
    <cellStyle name="Título 2 2" xfId="464" xr:uid="{00000000-0005-0000-0000-0000D2010000}"/>
    <cellStyle name="Título 2 3" xfId="465" xr:uid="{00000000-0005-0000-0000-0000D3010000}"/>
    <cellStyle name="Título 2 4" xfId="466" xr:uid="{00000000-0005-0000-0000-0000D4010000}"/>
    <cellStyle name="Título 3 2" xfId="467" xr:uid="{00000000-0005-0000-0000-0000D5010000}"/>
    <cellStyle name="Título 3 3" xfId="468" xr:uid="{00000000-0005-0000-0000-0000D6010000}"/>
    <cellStyle name="Título 3 4" xfId="469" xr:uid="{00000000-0005-0000-0000-0000D7010000}"/>
    <cellStyle name="Título 4" xfId="470" xr:uid="{00000000-0005-0000-0000-0000D8010000}"/>
    <cellStyle name="Título de hoja" xfId="471" xr:uid="{00000000-0005-0000-0000-0000D9010000}"/>
    <cellStyle name="Total 2" xfId="472" xr:uid="{00000000-0005-0000-0000-0000DA010000}"/>
    <cellStyle name="Total 3" xfId="473" xr:uid="{00000000-0005-0000-0000-0000DB010000}"/>
    <cellStyle name="Total 4" xfId="474" xr:uid="{00000000-0005-0000-0000-0000DC010000}"/>
    <cellStyle name="Warning Text" xfId="475" xr:uid="{00000000-0005-0000-0000-0000DD010000}"/>
  </cellStyles>
  <dxfs count="675">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ont>
        <color rgb="FFFF0000"/>
      </font>
      <fill>
        <patternFill>
          <bgColor rgb="FFFF0000"/>
        </patternFill>
      </fill>
    </dxf>
    <dxf>
      <font>
        <color rgb="FFCC9CCC"/>
      </font>
      <fill>
        <patternFill>
          <bgColor rgb="FFCC9CCC"/>
        </patternFill>
      </fill>
    </dxf>
    <dxf>
      <font>
        <color rgb="FFFFFF00"/>
      </font>
      <fill>
        <patternFill>
          <bgColor rgb="FFFFFF00"/>
        </patternFill>
      </fill>
    </dxf>
    <dxf>
      <font>
        <color rgb="FF00FF00"/>
      </font>
      <fill>
        <patternFill>
          <bgColor rgb="FF00FF00"/>
        </patternFill>
      </fill>
    </dxf>
    <dxf>
      <font>
        <color rgb="FFA6CAF0"/>
      </font>
      <fill>
        <patternFill>
          <bgColor rgb="FFA6CAF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00FF00"/>
        </patternFill>
      </fill>
    </dxf>
    <dxf>
      <fill>
        <patternFill>
          <bgColor rgb="FFFFFF00"/>
        </patternFill>
      </fill>
    </dxf>
    <dxf>
      <fill>
        <patternFill>
          <bgColor rgb="FFFF000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00FF00"/>
        </patternFill>
      </fill>
    </dxf>
    <dxf>
      <fill>
        <patternFill>
          <bgColor rgb="FFFFFF00"/>
        </patternFill>
      </fill>
    </dxf>
    <dxf>
      <fill>
        <patternFill>
          <bgColor rgb="FFFF000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00FF00"/>
        </patternFill>
      </fill>
    </dxf>
    <dxf>
      <fill>
        <patternFill>
          <bgColor rgb="FFFFFF00"/>
        </patternFill>
      </fill>
    </dxf>
    <dxf>
      <fill>
        <patternFill>
          <bgColor rgb="FFFF000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00FF00"/>
        </patternFill>
      </fill>
    </dxf>
    <dxf>
      <fill>
        <patternFill>
          <bgColor rgb="FFFFFF00"/>
        </patternFill>
      </fill>
    </dxf>
    <dxf>
      <fill>
        <patternFill>
          <bgColor rgb="FFFF000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00FF00"/>
        </patternFill>
      </fill>
    </dxf>
    <dxf>
      <fill>
        <patternFill>
          <bgColor rgb="FFFFFF00"/>
        </patternFill>
      </fill>
    </dxf>
    <dxf>
      <fill>
        <patternFill>
          <bgColor rgb="FFFF000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00FF00"/>
        </patternFill>
      </fill>
    </dxf>
    <dxf>
      <fill>
        <patternFill>
          <bgColor rgb="FFFFFF00"/>
        </patternFill>
      </fill>
    </dxf>
    <dxf>
      <fill>
        <patternFill>
          <bgColor rgb="FFFF000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FF0000"/>
        </patternFill>
      </fill>
    </dxf>
    <dxf>
      <fill>
        <patternFill>
          <bgColor rgb="FFCC9CCC"/>
        </patternFill>
      </fill>
    </dxf>
    <dxf>
      <fill>
        <patternFill>
          <bgColor rgb="FFFFFF00"/>
        </patternFill>
      </fill>
    </dxf>
    <dxf>
      <fill>
        <patternFill>
          <bgColor rgb="FF00FF00"/>
        </patternFill>
      </fill>
    </dxf>
    <dxf>
      <fill>
        <patternFill>
          <bgColor rgb="FFA6CAF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
      <fill>
        <patternFill>
          <bgColor rgb="FF00FF00"/>
        </patternFill>
      </fill>
    </dxf>
    <dxf>
      <fill>
        <patternFill>
          <bgColor rgb="FFFFFF00"/>
        </patternFill>
      </fill>
    </dxf>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3.xml"/><Relationship Id="rId47" Type="http://schemas.openxmlformats.org/officeDocument/2006/relationships/externalLink" Target="externalLinks/externalLink8.xml"/><Relationship Id="rId50" Type="http://schemas.openxmlformats.org/officeDocument/2006/relationships/externalLink" Target="externalLinks/externalLink1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1.xml"/><Relationship Id="rId45" Type="http://schemas.openxmlformats.org/officeDocument/2006/relationships/externalLink" Target="externalLinks/externalLink6.xml"/><Relationship Id="rId53"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5.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4.xml"/><Relationship Id="rId48" Type="http://schemas.openxmlformats.org/officeDocument/2006/relationships/externalLink" Target="externalLinks/externalLink9.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7.xml"/><Relationship Id="rId20" Type="http://schemas.openxmlformats.org/officeDocument/2006/relationships/worksheet" Target="worksheets/sheet20.xml"/><Relationship Id="rId41" Type="http://schemas.openxmlformats.org/officeDocument/2006/relationships/externalLink" Target="externalLinks/externalLink2.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40"/>
      <c:rAngAx val="0"/>
      <c:perspective val="60"/>
    </c:view3D>
    <c:floor>
      <c:thickness val="0"/>
    </c:floor>
    <c:sideWall>
      <c:thickness val="0"/>
    </c:sideWall>
    <c:backWall>
      <c:thickness val="0"/>
    </c:backWall>
    <c:plotArea>
      <c:layout>
        <c:manualLayout>
          <c:layoutTarget val="inner"/>
          <c:xMode val="edge"/>
          <c:yMode val="edge"/>
          <c:x val="2.620133182042203E-2"/>
          <c:y val="0.1924571116285701"/>
          <c:w val="0.89665348599983941"/>
          <c:h val="0.77216057596350363"/>
        </c:manualLayout>
      </c:layout>
      <c:pie3DChart>
        <c:varyColors val="1"/>
        <c:ser>
          <c:idx val="0"/>
          <c:order val="0"/>
          <c:spPr>
            <a:solidFill>
              <a:srgbClr val="FF00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plosion val="10"/>
          <c:dPt>
            <c:idx val="0"/>
            <c:bubble3D val="0"/>
            <c:spPr>
              <a:solidFill>
                <a:srgbClr val="FFFF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0-83C5-4831-9857-BFC46F1A29B3}"/>
              </c:ext>
            </c:extLst>
          </c:dPt>
          <c:dLbls>
            <c:dLbl>
              <c:idx val="0"/>
              <c:numFmt formatCode="0.00%" sourceLinked="0"/>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3C5-4831-9857-BFC46F1A29B3}"/>
                </c:ext>
              </c:extLst>
            </c:dLbl>
            <c:dLbl>
              <c:idx val="1"/>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3C5-4831-9857-BFC46F1A29B3}"/>
                </c:ext>
              </c:extLst>
            </c:dLbl>
            <c:dLbl>
              <c:idx val="2"/>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3C5-4831-9857-BFC46F1A29B3}"/>
                </c:ext>
              </c:extLst>
            </c:dLbl>
            <c:dLbl>
              <c:idx val="3"/>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3C5-4831-9857-BFC46F1A29B3}"/>
                </c:ext>
              </c:extLst>
            </c:dLbl>
            <c:dLbl>
              <c:idx val="4"/>
              <c:layout>
                <c:manualLayout>
                  <c:xMode val="edge"/>
                  <c:yMode val="edge"/>
                  <c:x val="0"/>
                  <c:y val="0"/>
                </c:manualLayout>
              </c:layout>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83C5-4831-9857-BFC46F1A29B3}"/>
                </c:ext>
              </c:extLst>
            </c:dLbl>
            <c:spPr>
              <a:noFill/>
              <a:ln w="25400">
                <a:noFill/>
              </a:ln>
            </c:spPr>
            <c:txPr>
              <a:bodyPr wrap="square" lIns="38100" tIns="19050" rIns="38100" bIns="19050" anchor="ctr">
                <a:spAutoFit/>
              </a:bodyPr>
              <a:lstStyle/>
              <a:p>
                <a:pPr algn="ctr" rtl="0">
                  <a:defRPr sz="800" b="1" i="0" u="none" strike="noStrike" baseline="0">
                    <a:solidFill>
                      <a:srgbClr val="000000"/>
                    </a:solidFill>
                    <a:latin typeface="Arial"/>
                    <a:ea typeface="Arial"/>
                    <a:cs typeface="Arial"/>
                  </a:defRPr>
                </a:pPr>
                <a:endParaRPr lang="es-CO"/>
              </a:p>
            </c:txPr>
            <c:showLegendKey val="0"/>
            <c:showVal val="1"/>
            <c:showCatName val="0"/>
            <c:showSerName val="0"/>
            <c:showPercent val="0"/>
            <c:showBubbleSize val="0"/>
            <c:showLeaderLines val="1"/>
            <c:extLst>
              <c:ext xmlns:c15="http://schemas.microsoft.com/office/drawing/2012/chart" uri="{CE6537A1-D6FC-4f65-9D91-7224C49458BB}"/>
            </c:extLst>
          </c:dLbls>
          <c:val>
            <c:numRef>
              <c:f>#REF!</c:f>
              <c:numCache>
                <c:formatCode>General</c:formatCode>
                <c:ptCount val="1"/>
                <c:pt idx="0">
                  <c:v>1</c:v>
                </c:pt>
              </c:numCache>
            </c:numRef>
          </c:val>
          <c:extLst>
            <c:ext xmlns:c16="http://schemas.microsoft.com/office/drawing/2014/chart" uri="{C3380CC4-5D6E-409C-BE32-E72D297353CC}">
              <c16:uniqueId val="{00000005-83C5-4831-9857-BFC46F1A29B3}"/>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9525">
      <a:noFill/>
    </a:ln>
  </c:spPr>
  <c:txPr>
    <a:bodyPr/>
    <a:lstStyle/>
    <a:p>
      <a:pPr>
        <a:defRPr sz="2800" b="0" i="0" u="none" strike="noStrike" baseline="0">
          <a:solidFill>
            <a:srgbClr val="000000"/>
          </a:solidFill>
          <a:latin typeface="Arial"/>
          <a:ea typeface="Arial"/>
          <a:cs typeface="Arial"/>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40"/>
      <c:rAngAx val="0"/>
      <c:perspective val="60"/>
    </c:view3D>
    <c:floor>
      <c:thickness val="0"/>
    </c:floor>
    <c:sideWall>
      <c:thickness val="0"/>
    </c:sideWall>
    <c:backWall>
      <c:thickness val="0"/>
    </c:backWall>
    <c:plotArea>
      <c:layout>
        <c:manualLayout>
          <c:layoutTarget val="inner"/>
          <c:xMode val="edge"/>
          <c:yMode val="edge"/>
          <c:x val="2.620133182042203E-2"/>
          <c:y val="0.1924571116285701"/>
          <c:w val="0.89665348599983941"/>
          <c:h val="0.77216057596350363"/>
        </c:manualLayout>
      </c:layout>
      <c:pie3DChart>
        <c:varyColors val="1"/>
        <c:ser>
          <c:idx val="0"/>
          <c:order val="0"/>
          <c:spPr>
            <a:solidFill>
              <a:srgbClr val="FFFF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plosion val="10"/>
          <c:dPt>
            <c:idx val="0"/>
            <c:bubble3D val="0"/>
            <c:explosion val="32"/>
            <c:spPr>
              <a:solidFill>
                <a:srgbClr val="00FF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0-9876-4008-B2BD-78F6761B56BE}"/>
              </c:ext>
            </c:extLst>
          </c:dPt>
          <c:dPt>
            <c:idx val="1"/>
            <c:bubble3D val="0"/>
            <c:explosion val="26"/>
            <c:extLst>
              <c:ext xmlns:c16="http://schemas.microsoft.com/office/drawing/2014/chart" uri="{C3380CC4-5D6E-409C-BE32-E72D297353CC}">
                <c16:uniqueId val="{00000001-9876-4008-B2BD-78F6761B56BE}"/>
              </c:ext>
            </c:extLst>
          </c:dPt>
          <c:dPt>
            <c:idx val="2"/>
            <c:bubble3D val="0"/>
            <c:explosion val="19"/>
            <c:spPr>
              <a:solidFill>
                <a:srgbClr val="FF0000"/>
              </a:solidFill>
              <a:ln w="12700">
                <a:solidFill>
                  <a:srgbClr val="FF0000"/>
                </a:solid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2-9876-4008-B2BD-78F6761B56BE}"/>
              </c:ext>
            </c:extLst>
          </c:dPt>
          <c:dLbls>
            <c:spPr>
              <a:noFill/>
              <a:ln w="25400">
                <a:noFill/>
              </a:ln>
            </c:spPr>
            <c:txPr>
              <a:bodyPr wrap="square" lIns="38100" tIns="19050" rIns="38100" bIns="19050" anchor="ctr">
                <a:spAutoFit/>
              </a:bodyPr>
              <a:lstStyle/>
              <a:p>
                <a:pPr>
                  <a:defRPr sz="800" b="0"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showLeaderLines val="1"/>
            <c:extLst>
              <c:ext xmlns:c15="http://schemas.microsoft.com/office/drawing/2012/chart" uri="{CE6537A1-D6FC-4f65-9D91-7224C49458BB}"/>
            </c:extLst>
          </c:dLbls>
          <c:val>
            <c:numRef>
              <c:f>'TORTA EST. VIAS VIS'!$R$21:$T$21</c:f>
              <c:numCache>
                <c:formatCode>0.00%</c:formatCode>
                <c:ptCount val="3"/>
                <c:pt idx="0">
                  <c:v>0.76662492695550555</c:v>
                </c:pt>
                <c:pt idx="1">
                  <c:v>0.14210702061941732</c:v>
                </c:pt>
                <c:pt idx="2">
                  <c:v>9.126805242507724E-2</c:v>
                </c:pt>
              </c:numCache>
            </c:numRef>
          </c:val>
          <c:extLst>
            <c:ext xmlns:c16="http://schemas.microsoft.com/office/drawing/2014/chart" uri="{C3380CC4-5D6E-409C-BE32-E72D297353CC}">
              <c16:uniqueId val="{00000003-9876-4008-B2BD-78F6761B56BE}"/>
            </c:ext>
          </c:extLst>
        </c:ser>
        <c:ser>
          <c:idx val="1"/>
          <c:order val="1"/>
          <c:dPt>
            <c:idx val="0"/>
            <c:bubble3D val="0"/>
            <c:extLst>
              <c:ext xmlns:c16="http://schemas.microsoft.com/office/drawing/2014/chart" uri="{C3380CC4-5D6E-409C-BE32-E72D297353CC}">
                <c16:uniqueId val="{00000004-9876-4008-B2BD-78F6761B56BE}"/>
              </c:ext>
            </c:extLst>
          </c:dPt>
          <c:dPt>
            <c:idx val="1"/>
            <c:bubble3D val="0"/>
            <c:extLst>
              <c:ext xmlns:c16="http://schemas.microsoft.com/office/drawing/2014/chart" uri="{C3380CC4-5D6E-409C-BE32-E72D297353CC}">
                <c16:uniqueId val="{00000005-9876-4008-B2BD-78F6761B56BE}"/>
              </c:ext>
            </c:extLst>
          </c:dPt>
          <c:dPt>
            <c:idx val="2"/>
            <c:bubble3D val="0"/>
            <c:extLst>
              <c:ext xmlns:c16="http://schemas.microsoft.com/office/drawing/2014/chart" uri="{C3380CC4-5D6E-409C-BE32-E72D297353CC}">
                <c16:uniqueId val="{00000006-9876-4008-B2BD-78F6761B56BE}"/>
              </c:ext>
            </c:extLst>
          </c:dPt>
          <c:val>
            <c:numRef>
              <c:f>'TORTA EST. VIAS VIS'!$S$21</c:f>
              <c:numCache>
                <c:formatCode>0.00%</c:formatCode>
                <c:ptCount val="1"/>
                <c:pt idx="0">
                  <c:v>0.14210702061941732</c:v>
                </c:pt>
              </c:numCache>
            </c:numRef>
          </c:val>
          <c:extLst>
            <c:ext xmlns:c16="http://schemas.microsoft.com/office/drawing/2014/chart" uri="{C3380CC4-5D6E-409C-BE32-E72D297353CC}">
              <c16:uniqueId val="{00000007-9876-4008-B2BD-78F6761B56BE}"/>
            </c:ext>
          </c:extLst>
        </c:ser>
        <c:ser>
          <c:idx val="2"/>
          <c:order val="2"/>
          <c:dPt>
            <c:idx val="0"/>
            <c:bubble3D val="0"/>
            <c:extLst>
              <c:ext xmlns:c16="http://schemas.microsoft.com/office/drawing/2014/chart" uri="{C3380CC4-5D6E-409C-BE32-E72D297353CC}">
                <c16:uniqueId val="{00000008-9876-4008-B2BD-78F6761B56BE}"/>
              </c:ext>
            </c:extLst>
          </c:dPt>
          <c:dPt>
            <c:idx val="1"/>
            <c:bubble3D val="0"/>
            <c:extLst>
              <c:ext xmlns:c16="http://schemas.microsoft.com/office/drawing/2014/chart" uri="{C3380CC4-5D6E-409C-BE32-E72D297353CC}">
                <c16:uniqueId val="{00000009-9876-4008-B2BD-78F6761B56BE}"/>
              </c:ext>
            </c:extLst>
          </c:dPt>
          <c:dPt>
            <c:idx val="2"/>
            <c:bubble3D val="0"/>
            <c:extLst>
              <c:ext xmlns:c16="http://schemas.microsoft.com/office/drawing/2014/chart" uri="{C3380CC4-5D6E-409C-BE32-E72D297353CC}">
                <c16:uniqueId val="{0000000A-9876-4008-B2BD-78F6761B56BE}"/>
              </c:ext>
            </c:extLst>
          </c:dPt>
          <c:val>
            <c:numRef>
              <c:f>'TORTA EST. VIAS VIS'!$T$21</c:f>
              <c:numCache>
                <c:formatCode>0.00%</c:formatCode>
                <c:ptCount val="1"/>
                <c:pt idx="0">
                  <c:v>9.126805242507724E-2</c:v>
                </c:pt>
              </c:numCache>
            </c:numRef>
          </c:val>
          <c:extLst>
            <c:ext xmlns:c16="http://schemas.microsoft.com/office/drawing/2014/chart" uri="{C3380CC4-5D6E-409C-BE32-E72D297353CC}">
              <c16:uniqueId val="{0000000B-9876-4008-B2BD-78F6761B56BE}"/>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9525">
      <a:noFill/>
    </a:ln>
  </c:spPr>
  <c:txPr>
    <a:bodyPr/>
    <a:lstStyle/>
    <a:p>
      <a:pPr>
        <a:defRPr sz="2800" b="0" i="0" u="none" strike="noStrike" baseline="0">
          <a:solidFill>
            <a:srgbClr val="000000"/>
          </a:solidFill>
          <a:latin typeface="Arial"/>
          <a:ea typeface="Arial"/>
          <a:cs typeface="Arial"/>
        </a:defRPr>
      </a:pPr>
      <a:endParaRPr lang="es-CO"/>
    </a:p>
  </c:txPr>
  <c:printSettings>
    <c:headerFooter alignWithMargins="0"/>
    <c:pageMargins b="1" l="0.75000000000000111" r="0.75000000000000111" t="1" header="0" footer="0"/>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40"/>
      <c:rAngAx val="0"/>
      <c:perspective val="60"/>
    </c:view3D>
    <c:floor>
      <c:thickness val="0"/>
    </c:floor>
    <c:sideWall>
      <c:thickness val="0"/>
    </c:sideWall>
    <c:backWall>
      <c:thickness val="0"/>
    </c:backWall>
    <c:plotArea>
      <c:layout>
        <c:manualLayout>
          <c:layoutTarget val="inner"/>
          <c:xMode val="edge"/>
          <c:yMode val="edge"/>
          <c:x val="2.620133182042203E-2"/>
          <c:y val="0.1924571116285701"/>
          <c:w val="0.89665348599983941"/>
          <c:h val="0.77216057596350363"/>
        </c:manualLayout>
      </c:layout>
      <c:pie3DChart>
        <c:varyColors val="1"/>
        <c:ser>
          <c:idx val="0"/>
          <c:order val="0"/>
          <c:spPr>
            <a:solidFill>
              <a:srgbClr val="FF00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plosion val="10"/>
          <c:dPt>
            <c:idx val="0"/>
            <c:bubble3D val="0"/>
            <c:spPr>
              <a:solidFill>
                <a:srgbClr val="66FF66"/>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0-4103-4513-896D-6AB6268B9B32}"/>
              </c:ext>
            </c:extLst>
          </c:dPt>
          <c:dPt>
            <c:idx val="1"/>
            <c:bubble3D val="0"/>
            <c:spPr>
              <a:solidFill>
                <a:srgbClr val="FFFF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1-4103-4513-896D-6AB6268B9B32}"/>
              </c:ext>
            </c:extLst>
          </c:dPt>
          <c:dPt>
            <c:idx val="2"/>
            <c:bubble3D val="0"/>
            <c:extLst>
              <c:ext xmlns:c16="http://schemas.microsoft.com/office/drawing/2014/chart" uri="{C3380CC4-5D6E-409C-BE32-E72D297353CC}">
                <c16:uniqueId val="{00000002-4103-4513-896D-6AB6268B9B32}"/>
              </c:ext>
            </c:extLst>
          </c:dPt>
          <c:dLbls>
            <c:dLbl>
              <c:idx val="0"/>
              <c:layout>
                <c:manualLayout>
                  <c:x val="-0.29112081513828231"/>
                  <c:y val="-0.20032061860530906"/>
                </c:manualLayout>
              </c:layout>
              <c:numFmt formatCode="0.00%" sourceLinked="0"/>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103-4513-896D-6AB6268B9B32}"/>
                </c:ext>
              </c:extLst>
            </c:dLbl>
            <c:dLbl>
              <c:idx val="1"/>
              <c:layout>
                <c:manualLayout>
                  <c:x val="6.8592190168368691E-2"/>
                  <c:y val="-4.1180630864255739E-2"/>
                </c:manualLayout>
              </c:layout>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103-4513-896D-6AB6268B9B32}"/>
                </c:ext>
              </c:extLst>
            </c:dLbl>
            <c:dLbl>
              <c:idx val="2"/>
              <c:layout>
                <c:manualLayout>
                  <c:x val="-7.7788857178878859E-2"/>
                  <c:y val="-6.6902415641158638E-3"/>
                </c:manualLayout>
              </c:layout>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103-4513-896D-6AB6268B9B32}"/>
                </c:ext>
              </c:extLst>
            </c:dLbl>
            <c:dLbl>
              <c:idx val="3"/>
              <c:layout>
                <c:manualLayout>
                  <c:x val="-7.4643377001455624E-2"/>
                  <c:y val="2.1913338676976792E-2"/>
                </c:manualLayout>
              </c:layout>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103-4513-896D-6AB6268B9B32}"/>
                </c:ext>
              </c:extLst>
            </c:dLbl>
            <c:dLbl>
              <c:idx val="4"/>
              <c:layout>
                <c:manualLayout>
                  <c:x val="-0.24813006452796033"/>
                  <c:y val="-5.7314662014553597E-2"/>
                </c:manualLayout>
              </c:layout>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103-4513-896D-6AB6268B9B32}"/>
                </c:ext>
              </c:extLst>
            </c:dLbl>
            <c:spPr>
              <a:noFill/>
              <a:ln w="25400">
                <a:noFill/>
              </a:ln>
            </c:spPr>
            <c:txPr>
              <a:bodyPr wrap="square" lIns="38100" tIns="19050" rIns="38100" bIns="19050" anchor="ctr">
                <a:spAutoFit/>
              </a:bodyPr>
              <a:lstStyle/>
              <a:p>
                <a:pPr algn="ctr" rtl="0">
                  <a:defRPr sz="800" b="1" i="0" u="none" strike="noStrike" baseline="0">
                    <a:solidFill>
                      <a:srgbClr val="000000"/>
                    </a:solidFill>
                    <a:latin typeface="Arial"/>
                    <a:ea typeface="Arial"/>
                    <a:cs typeface="Arial"/>
                  </a:defRPr>
                </a:pPr>
                <a:endParaRPr lang="es-CO"/>
              </a:p>
            </c:txPr>
            <c:showLegendKey val="0"/>
            <c:showVal val="1"/>
            <c:showCatName val="0"/>
            <c:showSerName val="0"/>
            <c:showPercent val="0"/>
            <c:showBubbleSize val="0"/>
            <c:showLeaderLines val="1"/>
            <c:extLst>
              <c:ext xmlns:c15="http://schemas.microsoft.com/office/drawing/2012/chart" uri="{CE6537A1-D6FC-4f65-9D91-7224C49458BB}"/>
            </c:extLst>
          </c:dLbls>
          <c:val>
            <c:numRef>
              <c:f>'TORTA EST. VIAS VIS'!$R$29:$T$29</c:f>
              <c:numCache>
                <c:formatCode>0.00%</c:formatCode>
                <c:ptCount val="3"/>
                <c:pt idx="0">
                  <c:v>1</c:v>
                </c:pt>
                <c:pt idx="1">
                  <c:v>0</c:v>
                </c:pt>
                <c:pt idx="2">
                  <c:v>0</c:v>
                </c:pt>
              </c:numCache>
            </c:numRef>
          </c:val>
          <c:extLst>
            <c:ext xmlns:c16="http://schemas.microsoft.com/office/drawing/2014/chart" uri="{C3380CC4-5D6E-409C-BE32-E72D297353CC}">
              <c16:uniqueId val="{00000005-4103-4513-896D-6AB6268B9B32}"/>
            </c:ext>
          </c:extLst>
        </c:ser>
        <c:ser>
          <c:idx val="1"/>
          <c:order val="1"/>
          <c:dPt>
            <c:idx val="0"/>
            <c:bubble3D val="0"/>
            <c:extLst>
              <c:ext xmlns:c16="http://schemas.microsoft.com/office/drawing/2014/chart" uri="{C3380CC4-5D6E-409C-BE32-E72D297353CC}">
                <c16:uniqueId val="{00000006-4103-4513-896D-6AB6268B9B32}"/>
              </c:ext>
            </c:extLst>
          </c:dPt>
          <c:dPt>
            <c:idx val="1"/>
            <c:bubble3D val="0"/>
            <c:extLst>
              <c:ext xmlns:c16="http://schemas.microsoft.com/office/drawing/2014/chart" uri="{C3380CC4-5D6E-409C-BE32-E72D297353CC}">
                <c16:uniqueId val="{00000007-4103-4513-896D-6AB6268B9B32}"/>
              </c:ext>
            </c:extLst>
          </c:dPt>
          <c:dPt>
            <c:idx val="2"/>
            <c:bubble3D val="0"/>
            <c:extLst>
              <c:ext xmlns:c16="http://schemas.microsoft.com/office/drawing/2014/chart" uri="{C3380CC4-5D6E-409C-BE32-E72D297353CC}">
                <c16:uniqueId val="{00000008-4103-4513-896D-6AB6268B9B32}"/>
              </c:ext>
            </c:extLst>
          </c:dPt>
          <c:val>
            <c:numRef>
              <c:f>'TORTA EST. VIAS VIS'!$S$29</c:f>
              <c:numCache>
                <c:formatCode>0.00%</c:formatCode>
                <c:ptCount val="1"/>
                <c:pt idx="0">
                  <c:v>0</c:v>
                </c:pt>
              </c:numCache>
            </c:numRef>
          </c:val>
          <c:extLst>
            <c:ext xmlns:c16="http://schemas.microsoft.com/office/drawing/2014/chart" uri="{C3380CC4-5D6E-409C-BE32-E72D297353CC}">
              <c16:uniqueId val="{00000009-4103-4513-896D-6AB6268B9B32}"/>
            </c:ext>
          </c:extLst>
        </c:ser>
        <c:ser>
          <c:idx val="2"/>
          <c:order val="2"/>
          <c:dPt>
            <c:idx val="0"/>
            <c:bubble3D val="0"/>
            <c:extLst>
              <c:ext xmlns:c16="http://schemas.microsoft.com/office/drawing/2014/chart" uri="{C3380CC4-5D6E-409C-BE32-E72D297353CC}">
                <c16:uniqueId val="{0000000A-4103-4513-896D-6AB6268B9B32}"/>
              </c:ext>
            </c:extLst>
          </c:dPt>
          <c:dPt>
            <c:idx val="1"/>
            <c:bubble3D val="0"/>
            <c:extLst>
              <c:ext xmlns:c16="http://schemas.microsoft.com/office/drawing/2014/chart" uri="{C3380CC4-5D6E-409C-BE32-E72D297353CC}">
                <c16:uniqueId val="{0000000B-4103-4513-896D-6AB6268B9B32}"/>
              </c:ext>
            </c:extLst>
          </c:dPt>
          <c:dPt>
            <c:idx val="2"/>
            <c:bubble3D val="0"/>
            <c:extLst>
              <c:ext xmlns:c16="http://schemas.microsoft.com/office/drawing/2014/chart" uri="{C3380CC4-5D6E-409C-BE32-E72D297353CC}">
                <c16:uniqueId val="{0000000C-4103-4513-896D-6AB6268B9B32}"/>
              </c:ext>
            </c:extLst>
          </c:dPt>
          <c:val>
            <c:numRef>
              <c:f>'TORTA EST. VIAS VIS'!$T$29</c:f>
              <c:numCache>
                <c:formatCode>0.00%</c:formatCode>
                <c:ptCount val="1"/>
                <c:pt idx="0">
                  <c:v>0</c:v>
                </c:pt>
              </c:numCache>
            </c:numRef>
          </c:val>
          <c:extLst>
            <c:ext xmlns:c16="http://schemas.microsoft.com/office/drawing/2014/chart" uri="{C3380CC4-5D6E-409C-BE32-E72D297353CC}">
              <c16:uniqueId val="{0000000D-4103-4513-896D-6AB6268B9B32}"/>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9525">
      <a:noFill/>
    </a:ln>
  </c:spPr>
  <c:txPr>
    <a:bodyPr/>
    <a:lstStyle/>
    <a:p>
      <a:pPr>
        <a:defRPr sz="2800" b="0" i="0" u="none" strike="noStrike" baseline="0">
          <a:solidFill>
            <a:srgbClr val="000000"/>
          </a:solidFill>
          <a:latin typeface="Arial"/>
          <a:ea typeface="Arial"/>
          <a:cs typeface="Arial"/>
        </a:defRPr>
      </a:pPr>
      <a:endParaRPr lang="es-CO"/>
    </a:p>
  </c:txPr>
  <c:printSettings>
    <c:headerFooter alignWithMargins="0"/>
    <c:pageMargins b="1" l="0.75000000000000111" r="0.75000000000000111" t="1" header="0" footer="0"/>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40"/>
      <c:rAngAx val="0"/>
      <c:perspective val="60"/>
    </c:view3D>
    <c:floor>
      <c:thickness val="0"/>
    </c:floor>
    <c:sideWall>
      <c:thickness val="0"/>
    </c:sideWall>
    <c:backWall>
      <c:thickness val="0"/>
    </c:backWall>
    <c:plotArea>
      <c:layout>
        <c:manualLayout>
          <c:layoutTarget val="inner"/>
          <c:xMode val="edge"/>
          <c:yMode val="edge"/>
          <c:x val="2.620133182042203E-2"/>
          <c:y val="0.1924571116285701"/>
          <c:w val="0.89665348599983941"/>
          <c:h val="0.77216057596350363"/>
        </c:manualLayout>
      </c:layout>
      <c:pie3DChart>
        <c:varyColors val="1"/>
        <c:ser>
          <c:idx val="0"/>
          <c:order val="0"/>
          <c:spPr>
            <a:solidFill>
              <a:srgbClr val="FF00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plosion val="10"/>
          <c:dPt>
            <c:idx val="0"/>
            <c:bubble3D val="0"/>
            <c:spPr>
              <a:solidFill>
                <a:srgbClr val="66FF66"/>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0-599E-4E70-9CAC-F5EB6C857225}"/>
              </c:ext>
            </c:extLst>
          </c:dPt>
          <c:dPt>
            <c:idx val="1"/>
            <c:bubble3D val="0"/>
            <c:spPr>
              <a:solidFill>
                <a:srgbClr val="FFFF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1-599E-4E70-9CAC-F5EB6C857225}"/>
              </c:ext>
            </c:extLst>
          </c:dPt>
          <c:dPt>
            <c:idx val="2"/>
            <c:bubble3D val="0"/>
            <c:extLst>
              <c:ext xmlns:c16="http://schemas.microsoft.com/office/drawing/2014/chart" uri="{C3380CC4-5D6E-409C-BE32-E72D297353CC}">
                <c16:uniqueId val="{00000002-599E-4E70-9CAC-F5EB6C857225}"/>
              </c:ext>
            </c:extLst>
          </c:dPt>
          <c:dLbls>
            <c:dLbl>
              <c:idx val="0"/>
              <c:layout>
                <c:manualLayout>
                  <c:x val="-0.29112081513828231"/>
                  <c:y val="-0.20032061860530906"/>
                </c:manualLayout>
              </c:layout>
              <c:numFmt formatCode="0.00%" sourceLinked="0"/>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99E-4E70-9CAC-F5EB6C857225}"/>
                </c:ext>
              </c:extLst>
            </c:dLbl>
            <c:dLbl>
              <c:idx val="1"/>
              <c:layout>
                <c:manualLayout>
                  <c:x val="6.8592190168368691E-2"/>
                  <c:y val="-4.1180630864255739E-2"/>
                </c:manualLayout>
              </c:layout>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99E-4E70-9CAC-F5EB6C857225}"/>
                </c:ext>
              </c:extLst>
            </c:dLbl>
            <c:dLbl>
              <c:idx val="2"/>
              <c:layout>
                <c:manualLayout>
                  <c:x val="-7.7788857178878859E-2"/>
                  <c:y val="-6.6902415641158638E-3"/>
                </c:manualLayout>
              </c:layout>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99E-4E70-9CAC-F5EB6C857225}"/>
                </c:ext>
              </c:extLst>
            </c:dLbl>
            <c:dLbl>
              <c:idx val="3"/>
              <c:layout>
                <c:manualLayout>
                  <c:x val="-7.4643377001455624E-2"/>
                  <c:y val="2.1913338676976792E-2"/>
                </c:manualLayout>
              </c:layout>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99E-4E70-9CAC-F5EB6C857225}"/>
                </c:ext>
              </c:extLst>
            </c:dLbl>
            <c:dLbl>
              <c:idx val="4"/>
              <c:layout>
                <c:manualLayout>
                  <c:x val="-0.24813006452796033"/>
                  <c:y val="-5.7314662014553597E-2"/>
                </c:manualLayout>
              </c:layout>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99E-4E70-9CAC-F5EB6C857225}"/>
                </c:ext>
              </c:extLst>
            </c:dLbl>
            <c:spPr>
              <a:noFill/>
              <a:ln w="25400">
                <a:noFill/>
              </a:ln>
            </c:spPr>
            <c:txPr>
              <a:bodyPr wrap="square" lIns="38100" tIns="19050" rIns="38100" bIns="19050" anchor="ctr">
                <a:spAutoFit/>
              </a:bodyPr>
              <a:lstStyle/>
              <a:p>
                <a:pPr algn="ctr" rtl="0">
                  <a:defRPr sz="800" b="1" i="0" u="none" strike="noStrike" baseline="0">
                    <a:solidFill>
                      <a:srgbClr val="000000"/>
                    </a:solidFill>
                    <a:latin typeface="Arial"/>
                    <a:ea typeface="Arial"/>
                    <a:cs typeface="Arial"/>
                  </a:defRPr>
                </a:pPr>
                <a:endParaRPr lang="es-CO"/>
              </a:p>
            </c:txPr>
            <c:showLegendKey val="0"/>
            <c:showVal val="1"/>
            <c:showCatName val="0"/>
            <c:showSerName val="0"/>
            <c:showPercent val="0"/>
            <c:showBubbleSize val="0"/>
            <c:showLeaderLines val="1"/>
            <c:extLst>
              <c:ext xmlns:c15="http://schemas.microsoft.com/office/drawing/2012/chart" uri="{CE6537A1-D6FC-4f65-9D91-7224C49458BB}"/>
            </c:extLst>
          </c:dLbls>
          <c:val>
            <c:numRef>
              <c:f>'TORTA EST. VIAS VIS'!$R$30:$T$30</c:f>
              <c:numCache>
                <c:formatCode>0.00%</c:formatCode>
                <c:ptCount val="3"/>
                <c:pt idx="0">
                  <c:v>1</c:v>
                </c:pt>
                <c:pt idx="1">
                  <c:v>0</c:v>
                </c:pt>
                <c:pt idx="2">
                  <c:v>0</c:v>
                </c:pt>
              </c:numCache>
            </c:numRef>
          </c:val>
          <c:extLst>
            <c:ext xmlns:c16="http://schemas.microsoft.com/office/drawing/2014/chart" uri="{C3380CC4-5D6E-409C-BE32-E72D297353CC}">
              <c16:uniqueId val="{00000005-599E-4E70-9CAC-F5EB6C857225}"/>
            </c:ext>
          </c:extLst>
        </c:ser>
        <c:ser>
          <c:idx val="1"/>
          <c:order val="1"/>
          <c:dPt>
            <c:idx val="0"/>
            <c:bubble3D val="0"/>
            <c:extLst>
              <c:ext xmlns:c16="http://schemas.microsoft.com/office/drawing/2014/chart" uri="{C3380CC4-5D6E-409C-BE32-E72D297353CC}">
                <c16:uniqueId val="{00000006-599E-4E70-9CAC-F5EB6C857225}"/>
              </c:ext>
            </c:extLst>
          </c:dPt>
          <c:dPt>
            <c:idx val="1"/>
            <c:bubble3D val="0"/>
            <c:extLst>
              <c:ext xmlns:c16="http://schemas.microsoft.com/office/drawing/2014/chart" uri="{C3380CC4-5D6E-409C-BE32-E72D297353CC}">
                <c16:uniqueId val="{00000007-599E-4E70-9CAC-F5EB6C857225}"/>
              </c:ext>
            </c:extLst>
          </c:dPt>
          <c:dPt>
            <c:idx val="2"/>
            <c:bubble3D val="0"/>
            <c:extLst>
              <c:ext xmlns:c16="http://schemas.microsoft.com/office/drawing/2014/chart" uri="{C3380CC4-5D6E-409C-BE32-E72D297353CC}">
                <c16:uniqueId val="{00000008-599E-4E70-9CAC-F5EB6C857225}"/>
              </c:ext>
            </c:extLst>
          </c:dPt>
          <c:val>
            <c:numRef>
              <c:f>'TORTA EST. VIAS VIS'!$S$30</c:f>
              <c:numCache>
                <c:formatCode>0.00%</c:formatCode>
                <c:ptCount val="1"/>
                <c:pt idx="0">
                  <c:v>0</c:v>
                </c:pt>
              </c:numCache>
            </c:numRef>
          </c:val>
          <c:extLst>
            <c:ext xmlns:c16="http://schemas.microsoft.com/office/drawing/2014/chart" uri="{C3380CC4-5D6E-409C-BE32-E72D297353CC}">
              <c16:uniqueId val="{00000009-599E-4E70-9CAC-F5EB6C857225}"/>
            </c:ext>
          </c:extLst>
        </c:ser>
        <c:ser>
          <c:idx val="2"/>
          <c:order val="2"/>
          <c:dPt>
            <c:idx val="0"/>
            <c:bubble3D val="0"/>
            <c:extLst>
              <c:ext xmlns:c16="http://schemas.microsoft.com/office/drawing/2014/chart" uri="{C3380CC4-5D6E-409C-BE32-E72D297353CC}">
                <c16:uniqueId val="{0000000A-599E-4E70-9CAC-F5EB6C857225}"/>
              </c:ext>
            </c:extLst>
          </c:dPt>
          <c:dPt>
            <c:idx val="1"/>
            <c:bubble3D val="0"/>
            <c:extLst>
              <c:ext xmlns:c16="http://schemas.microsoft.com/office/drawing/2014/chart" uri="{C3380CC4-5D6E-409C-BE32-E72D297353CC}">
                <c16:uniqueId val="{0000000B-599E-4E70-9CAC-F5EB6C857225}"/>
              </c:ext>
            </c:extLst>
          </c:dPt>
          <c:dPt>
            <c:idx val="2"/>
            <c:bubble3D val="0"/>
            <c:extLst>
              <c:ext xmlns:c16="http://schemas.microsoft.com/office/drawing/2014/chart" uri="{C3380CC4-5D6E-409C-BE32-E72D297353CC}">
                <c16:uniqueId val="{0000000C-599E-4E70-9CAC-F5EB6C857225}"/>
              </c:ext>
            </c:extLst>
          </c:dPt>
          <c:val>
            <c:numRef>
              <c:f>'TORTA EST. VIAS VIS'!$T$30</c:f>
              <c:numCache>
                <c:formatCode>0.00%</c:formatCode>
                <c:ptCount val="1"/>
                <c:pt idx="0">
                  <c:v>0</c:v>
                </c:pt>
              </c:numCache>
            </c:numRef>
          </c:val>
          <c:extLst>
            <c:ext xmlns:c16="http://schemas.microsoft.com/office/drawing/2014/chart" uri="{C3380CC4-5D6E-409C-BE32-E72D297353CC}">
              <c16:uniqueId val="{0000000D-599E-4E70-9CAC-F5EB6C857225}"/>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9525">
      <a:noFill/>
    </a:ln>
  </c:spPr>
  <c:txPr>
    <a:bodyPr/>
    <a:lstStyle/>
    <a:p>
      <a:pPr>
        <a:defRPr sz="2800" b="0" i="0" u="none" strike="noStrike" baseline="0">
          <a:solidFill>
            <a:srgbClr val="000000"/>
          </a:solidFill>
          <a:latin typeface="Arial"/>
          <a:ea typeface="Arial"/>
          <a:cs typeface="Arial"/>
        </a:defRPr>
      </a:pPr>
      <a:endParaRPr lang="es-CO"/>
    </a:p>
  </c:txPr>
  <c:printSettings>
    <c:headerFooter alignWithMargins="0"/>
    <c:pageMargins b="1" l="0.75000000000000111" r="0.75000000000000111" t="1" header="0" footer="0"/>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manualLayout>
          <c:layoutTarget val="inner"/>
          <c:xMode val="edge"/>
          <c:yMode val="edge"/>
          <c:x val="0"/>
          <c:y val="6.2857345534510891E-3"/>
          <c:w val="1"/>
          <c:h val="0.98966296122863695"/>
        </c:manualLayout>
      </c:layout>
      <c:pie3DChart>
        <c:varyColors val="1"/>
        <c:ser>
          <c:idx val="0"/>
          <c:order val="0"/>
          <c:dPt>
            <c:idx val="0"/>
            <c:bubble3D val="0"/>
            <c:explosion val="16"/>
            <c:spPr>
              <a:solidFill>
                <a:srgbClr val="05FB11"/>
              </a:solidFill>
              <a:ln w="25400">
                <a:solidFill>
                  <a:schemeClr val="lt1"/>
                </a:solidFill>
              </a:ln>
              <a:effectLst/>
              <a:sp3d contourW="25400">
                <a:contourClr>
                  <a:schemeClr val="lt1"/>
                </a:contourClr>
              </a:sp3d>
            </c:spPr>
            <c:extLst>
              <c:ext xmlns:c16="http://schemas.microsoft.com/office/drawing/2014/chart" uri="{C3380CC4-5D6E-409C-BE32-E72D297353CC}">
                <c16:uniqueId val="{00000000-4A3D-44BF-BE73-655BF3B08076}"/>
              </c:ext>
            </c:extLst>
          </c:dPt>
          <c:dPt>
            <c:idx val="1"/>
            <c:bubble3D val="0"/>
            <c:explosion val="23"/>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4A3D-44BF-BE73-655BF3B08076}"/>
              </c:ext>
            </c:extLst>
          </c:dPt>
          <c:dPt>
            <c:idx val="2"/>
            <c:bubble3D val="0"/>
            <c:spPr>
              <a:solidFill>
                <a:srgbClr val="FF00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4A3D-44BF-BE73-655BF3B08076}"/>
              </c:ext>
            </c:extLst>
          </c:dPt>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val>
            <c:numRef>
              <c:f>'TORTA EST. VIAS VIS'!$R$22:$T$22</c:f>
              <c:numCache>
                <c:formatCode>0.00%</c:formatCode>
                <c:ptCount val="3"/>
                <c:pt idx="0">
                  <c:v>0.76662492695550555</c:v>
                </c:pt>
                <c:pt idx="1">
                  <c:v>0.14210702061941732</c:v>
                </c:pt>
                <c:pt idx="2">
                  <c:v>9.126805242507724E-2</c:v>
                </c:pt>
              </c:numCache>
            </c:numRef>
          </c:val>
          <c:extLst>
            <c:ext xmlns:c16="http://schemas.microsoft.com/office/drawing/2014/chart" uri="{C3380CC4-5D6E-409C-BE32-E72D297353CC}">
              <c16:uniqueId val="{00000003-4A3D-44BF-BE73-655BF3B08076}"/>
            </c:ext>
          </c:extLst>
        </c:ser>
        <c:dLbls>
          <c:showLegendKey val="0"/>
          <c:showVal val="0"/>
          <c:showCatName val="0"/>
          <c:showSerName val="0"/>
          <c:showPercent val="0"/>
          <c:showBubbleSize val="0"/>
          <c:showLeaderLines val="1"/>
        </c:dLbls>
      </c:pie3DChart>
      <c:spPr>
        <a:noFill/>
        <a:ln w="25400">
          <a:noFill/>
        </a:ln>
      </c:spPr>
    </c:plotArea>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40"/>
      <c:rAngAx val="0"/>
      <c:perspective val="60"/>
    </c:view3D>
    <c:floor>
      <c:thickness val="0"/>
    </c:floor>
    <c:sideWall>
      <c:thickness val="0"/>
    </c:sideWall>
    <c:backWall>
      <c:thickness val="0"/>
    </c:backWall>
    <c:plotArea>
      <c:layout>
        <c:manualLayout>
          <c:layoutTarget val="inner"/>
          <c:xMode val="edge"/>
          <c:yMode val="edge"/>
          <c:x val="2.620133182042203E-2"/>
          <c:y val="0.1924571116285701"/>
          <c:w val="0.89665348599983941"/>
          <c:h val="0.77216057596350363"/>
        </c:manualLayout>
      </c:layout>
      <c:pie3DChart>
        <c:varyColors val="1"/>
        <c:ser>
          <c:idx val="0"/>
          <c:order val="0"/>
          <c:spPr>
            <a:solidFill>
              <a:srgbClr val="FF00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plosion val="10"/>
          <c:dPt>
            <c:idx val="0"/>
            <c:bubble3D val="0"/>
            <c:extLst>
              <c:ext xmlns:c16="http://schemas.microsoft.com/office/drawing/2014/chart" uri="{C3380CC4-5D6E-409C-BE32-E72D297353CC}">
                <c16:uniqueId val="{00000000-C464-4DC8-B1C2-07E7894C9240}"/>
              </c:ext>
            </c:extLst>
          </c:dPt>
          <c:dLbls>
            <c:dLbl>
              <c:idx val="0"/>
              <c:numFmt formatCode="0.00%" sourceLinked="0"/>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464-4DC8-B1C2-07E7894C9240}"/>
                </c:ext>
              </c:extLst>
            </c:dLbl>
            <c:dLbl>
              <c:idx val="1"/>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464-4DC8-B1C2-07E7894C9240}"/>
                </c:ext>
              </c:extLst>
            </c:dLbl>
            <c:dLbl>
              <c:idx val="2"/>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464-4DC8-B1C2-07E7894C9240}"/>
                </c:ext>
              </c:extLst>
            </c:dLbl>
            <c:dLbl>
              <c:idx val="3"/>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464-4DC8-B1C2-07E7894C9240}"/>
                </c:ext>
              </c:extLst>
            </c:dLbl>
            <c:dLbl>
              <c:idx val="4"/>
              <c:layout>
                <c:manualLayout>
                  <c:xMode val="edge"/>
                  <c:yMode val="edge"/>
                  <c:x val="0"/>
                  <c:y val="0"/>
                </c:manualLayout>
              </c:layout>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464-4DC8-B1C2-07E7894C9240}"/>
                </c:ext>
              </c:extLst>
            </c:dLbl>
            <c:spPr>
              <a:noFill/>
              <a:ln w="25400">
                <a:noFill/>
              </a:ln>
            </c:spPr>
            <c:txPr>
              <a:bodyPr wrap="square" lIns="38100" tIns="19050" rIns="38100" bIns="19050" anchor="ctr">
                <a:spAutoFit/>
              </a:bodyPr>
              <a:lstStyle/>
              <a:p>
                <a:pPr algn="ctr" rtl="0">
                  <a:defRPr sz="800" b="1" i="0" u="none" strike="noStrike" baseline="0">
                    <a:solidFill>
                      <a:srgbClr val="000000"/>
                    </a:solidFill>
                    <a:latin typeface="Arial"/>
                    <a:ea typeface="Arial"/>
                    <a:cs typeface="Arial"/>
                  </a:defRPr>
                </a:pPr>
                <a:endParaRPr lang="es-CO"/>
              </a:p>
            </c:txPr>
            <c:showLegendKey val="0"/>
            <c:showVal val="1"/>
            <c:showCatName val="0"/>
            <c:showSerName val="0"/>
            <c:showPercent val="0"/>
            <c:showBubbleSize val="0"/>
            <c:showLeaderLines val="1"/>
            <c:extLst>
              <c:ext xmlns:c15="http://schemas.microsoft.com/office/drawing/2012/chart" uri="{CE6537A1-D6FC-4f65-9D91-7224C49458BB}"/>
            </c:extLst>
          </c:dLbls>
          <c:val>
            <c:numLit>
              <c:formatCode>General</c:formatCode>
              <c:ptCount val="1"/>
              <c:pt idx="0">
                <c:v>0</c:v>
              </c:pt>
            </c:numLit>
          </c:val>
          <c:extLst>
            <c:ext xmlns:c16="http://schemas.microsoft.com/office/drawing/2014/chart" uri="{C3380CC4-5D6E-409C-BE32-E72D297353CC}">
              <c16:uniqueId val="{00000005-C464-4DC8-B1C2-07E7894C9240}"/>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9525">
      <a:noFill/>
    </a:ln>
  </c:spPr>
  <c:txPr>
    <a:bodyPr/>
    <a:lstStyle/>
    <a:p>
      <a:pPr>
        <a:defRPr sz="2800" b="0" i="0" u="none" strike="noStrike" baseline="0">
          <a:solidFill>
            <a:srgbClr val="000000"/>
          </a:solidFill>
          <a:latin typeface="Arial"/>
          <a:ea typeface="Arial"/>
          <a:cs typeface="Arial"/>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manualLayout>
          <c:layoutTarget val="inner"/>
          <c:xMode val="edge"/>
          <c:yMode val="edge"/>
          <c:x val="0"/>
          <c:y val="6.2857345534510891E-3"/>
          <c:w val="1"/>
          <c:h val="0.98966296122863695"/>
        </c:manualLayout>
      </c:layout>
      <c:pie3DChart>
        <c:varyColors val="1"/>
        <c:ser>
          <c:idx val="0"/>
          <c:order val="0"/>
          <c:dPt>
            <c:idx val="0"/>
            <c:bubble3D val="0"/>
            <c:explosion val="16"/>
            <c:spPr>
              <a:solidFill>
                <a:srgbClr val="05FB11"/>
              </a:solidFill>
              <a:ln w="25400">
                <a:solidFill>
                  <a:schemeClr val="lt1"/>
                </a:solidFill>
              </a:ln>
              <a:effectLst/>
              <a:sp3d contourW="25400">
                <a:contourClr>
                  <a:schemeClr val="lt1"/>
                </a:contourClr>
              </a:sp3d>
            </c:spPr>
            <c:extLst>
              <c:ext xmlns:c16="http://schemas.microsoft.com/office/drawing/2014/chart" uri="{C3380CC4-5D6E-409C-BE32-E72D297353CC}">
                <c16:uniqueId val="{00000000-A399-4734-A8C7-25183A81C57D}"/>
              </c:ext>
            </c:extLst>
          </c:dPt>
          <c:dPt>
            <c:idx val="1"/>
            <c:bubble3D val="0"/>
            <c:explosion val="23"/>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A399-4734-A8C7-25183A81C57D}"/>
              </c:ext>
            </c:extLst>
          </c:dPt>
          <c:dPt>
            <c:idx val="2"/>
            <c:bubble3D val="0"/>
            <c:spPr>
              <a:solidFill>
                <a:srgbClr val="FF00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A399-4734-A8C7-25183A81C57D}"/>
              </c:ext>
            </c:extLst>
          </c:dPt>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val>
            <c:numRef>
              <c:f>'TORTA EST. VIAS VIS'!$R$21:$T$21</c:f>
              <c:numCache>
                <c:formatCode>0.00%</c:formatCode>
                <c:ptCount val="3"/>
                <c:pt idx="0">
                  <c:v>0.76662492695550555</c:v>
                </c:pt>
                <c:pt idx="1">
                  <c:v>0.14210702061941732</c:v>
                </c:pt>
                <c:pt idx="2">
                  <c:v>9.126805242507724E-2</c:v>
                </c:pt>
              </c:numCache>
            </c:numRef>
          </c:val>
          <c:extLst>
            <c:ext xmlns:c16="http://schemas.microsoft.com/office/drawing/2014/chart" uri="{C3380CC4-5D6E-409C-BE32-E72D297353CC}">
              <c16:uniqueId val="{00000003-A399-4734-A8C7-25183A81C57D}"/>
            </c:ext>
          </c:extLst>
        </c:ser>
        <c:dLbls>
          <c:showLegendKey val="0"/>
          <c:showVal val="0"/>
          <c:showCatName val="0"/>
          <c:showSerName val="0"/>
          <c:showPercent val="0"/>
          <c:showBubbleSize val="0"/>
          <c:showLeaderLines val="1"/>
        </c:dLbls>
      </c:pie3DChart>
      <c:spPr>
        <a:noFill/>
        <a:ln w="25400">
          <a:noFill/>
        </a:ln>
      </c:spPr>
    </c:plotArea>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40"/>
      <c:rAngAx val="0"/>
      <c:perspective val="60"/>
    </c:view3D>
    <c:floor>
      <c:thickness val="0"/>
    </c:floor>
    <c:sideWall>
      <c:thickness val="0"/>
    </c:sideWall>
    <c:backWall>
      <c:thickness val="0"/>
    </c:backWall>
    <c:plotArea>
      <c:layout>
        <c:manualLayout>
          <c:layoutTarget val="inner"/>
          <c:xMode val="edge"/>
          <c:yMode val="edge"/>
          <c:x val="2.620133182042203E-2"/>
          <c:y val="0.1924571116285701"/>
          <c:w val="0.89665348599983941"/>
          <c:h val="0.77216057596350363"/>
        </c:manualLayout>
      </c:layout>
      <c:pie3DChart>
        <c:varyColors val="1"/>
        <c:ser>
          <c:idx val="0"/>
          <c:order val="0"/>
          <c:spPr>
            <a:solidFill>
              <a:srgbClr val="FF00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plosion val="10"/>
          <c:dPt>
            <c:idx val="0"/>
            <c:bubble3D val="0"/>
            <c:spPr>
              <a:solidFill>
                <a:srgbClr val="66FF66"/>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0-D488-48A2-8ADA-FFC42B603D9B}"/>
              </c:ext>
            </c:extLst>
          </c:dPt>
          <c:dLbls>
            <c:dLbl>
              <c:idx val="0"/>
              <c:layout>
                <c:manualLayout>
                  <c:x val="-0.29112081513828231"/>
                  <c:y val="-0.20032061860530906"/>
                </c:manualLayout>
              </c:layout>
              <c:numFmt formatCode="0.00%" sourceLinked="0"/>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488-48A2-8ADA-FFC42B603D9B}"/>
                </c:ext>
              </c:extLst>
            </c:dLbl>
            <c:dLbl>
              <c:idx val="1"/>
              <c:layout>
                <c:manualLayout>
                  <c:x val="6.8592190168368691E-2"/>
                  <c:y val="-4.1180630864255739E-2"/>
                </c:manualLayout>
              </c:layout>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488-48A2-8ADA-FFC42B603D9B}"/>
                </c:ext>
              </c:extLst>
            </c:dLbl>
            <c:dLbl>
              <c:idx val="2"/>
              <c:layout>
                <c:manualLayout>
                  <c:x val="-7.7788857178878859E-2"/>
                  <c:y val="-6.6902415641158638E-3"/>
                </c:manualLayout>
              </c:layout>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D488-48A2-8ADA-FFC42B603D9B}"/>
                </c:ext>
              </c:extLst>
            </c:dLbl>
            <c:dLbl>
              <c:idx val="3"/>
              <c:layout>
                <c:manualLayout>
                  <c:x val="-7.4643377001455624E-2"/>
                  <c:y val="2.1913338676976792E-2"/>
                </c:manualLayout>
              </c:layout>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488-48A2-8ADA-FFC42B603D9B}"/>
                </c:ext>
              </c:extLst>
            </c:dLbl>
            <c:dLbl>
              <c:idx val="4"/>
              <c:layout>
                <c:manualLayout>
                  <c:x val="-0.24813006452796033"/>
                  <c:y val="-5.7314662014553597E-2"/>
                </c:manualLayout>
              </c:layout>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D488-48A2-8ADA-FFC42B603D9B}"/>
                </c:ext>
              </c:extLst>
            </c:dLbl>
            <c:spPr>
              <a:noFill/>
              <a:ln w="25400">
                <a:noFill/>
              </a:ln>
            </c:spPr>
            <c:txPr>
              <a:bodyPr wrap="square" lIns="38100" tIns="19050" rIns="38100" bIns="19050" anchor="ctr">
                <a:spAutoFit/>
              </a:bodyPr>
              <a:lstStyle/>
              <a:p>
                <a:pPr algn="ctr" rtl="0">
                  <a:defRPr sz="800" b="1" i="0" u="none" strike="noStrike" baseline="0">
                    <a:solidFill>
                      <a:srgbClr val="000000"/>
                    </a:solidFill>
                    <a:latin typeface="Arial"/>
                    <a:ea typeface="Arial"/>
                    <a:cs typeface="Arial"/>
                  </a:defRPr>
                </a:pPr>
                <a:endParaRPr lang="es-CO"/>
              </a:p>
            </c:txPr>
            <c:showLegendKey val="0"/>
            <c:showVal val="1"/>
            <c:showCatName val="0"/>
            <c:showSerName val="0"/>
            <c:showPercent val="0"/>
            <c:showBubbleSize val="0"/>
            <c:showLeaderLines val="1"/>
            <c:extLst>
              <c:ext xmlns:c15="http://schemas.microsoft.com/office/drawing/2012/chart" uri="{CE6537A1-D6FC-4f65-9D91-7224C49458BB}"/>
            </c:extLst>
          </c:dLbls>
          <c:val>
            <c:numRef>
              <c:f>'TORTA EST. VIAS VIS'!$R$29</c:f>
              <c:numCache>
                <c:formatCode>0.00%</c:formatCode>
                <c:ptCount val="1"/>
                <c:pt idx="0">
                  <c:v>1</c:v>
                </c:pt>
              </c:numCache>
            </c:numRef>
          </c:val>
          <c:extLst>
            <c:ext xmlns:c16="http://schemas.microsoft.com/office/drawing/2014/chart" uri="{C3380CC4-5D6E-409C-BE32-E72D297353CC}">
              <c16:uniqueId val="{00000005-D488-48A2-8ADA-FFC42B603D9B}"/>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9525">
      <a:noFill/>
    </a:ln>
  </c:spPr>
  <c:txPr>
    <a:bodyPr/>
    <a:lstStyle/>
    <a:p>
      <a:pPr>
        <a:defRPr sz="2800" b="0" i="0" u="none" strike="noStrike" baseline="0">
          <a:solidFill>
            <a:srgbClr val="000000"/>
          </a:solidFill>
          <a:latin typeface="Arial"/>
          <a:ea typeface="Arial"/>
          <a:cs typeface="Arial"/>
        </a:defRPr>
      </a:pPr>
      <a:endParaRPr lang="es-CO"/>
    </a:p>
  </c:txPr>
  <c:printSettings>
    <c:headerFooter alignWithMargins="0"/>
    <c:pageMargins b="1" l="0.75000000000000111" r="0.75000000000000111" t="1" header="0" footer="0"/>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40"/>
      <c:rAngAx val="0"/>
      <c:perspective val="60"/>
    </c:view3D>
    <c:floor>
      <c:thickness val="0"/>
    </c:floor>
    <c:sideWall>
      <c:thickness val="0"/>
    </c:sideWall>
    <c:backWall>
      <c:thickness val="0"/>
    </c:backWall>
    <c:plotArea>
      <c:layout>
        <c:manualLayout>
          <c:layoutTarget val="inner"/>
          <c:xMode val="edge"/>
          <c:yMode val="edge"/>
          <c:x val="2.620133182042203E-2"/>
          <c:y val="0.1924571116285701"/>
          <c:w val="0.89665348599983941"/>
          <c:h val="0.77216057596350363"/>
        </c:manualLayout>
      </c:layout>
      <c:pie3DChart>
        <c:varyColors val="1"/>
        <c:ser>
          <c:idx val="0"/>
          <c:order val="0"/>
          <c:spPr>
            <a:solidFill>
              <a:srgbClr val="FF00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plosion val="10"/>
          <c:dPt>
            <c:idx val="0"/>
            <c:bubble3D val="0"/>
            <c:spPr>
              <a:solidFill>
                <a:srgbClr val="66FF66"/>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0-729A-475D-B274-B2B12E306CBB}"/>
              </c:ext>
            </c:extLst>
          </c:dPt>
          <c:dPt>
            <c:idx val="1"/>
            <c:bubble3D val="0"/>
            <c:spPr>
              <a:solidFill>
                <a:srgbClr val="FFFF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1-729A-475D-B274-B2B12E306CBB}"/>
              </c:ext>
            </c:extLst>
          </c:dPt>
          <c:dPt>
            <c:idx val="2"/>
            <c:bubble3D val="0"/>
            <c:extLst>
              <c:ext xmlns:c16="http://schemas.microsoft.com/office/drawing/2014/chart" uri="{C3380CC4-5D6E-409C-BE32-E72D297353CC}">
                <c16:uniqueId val="{00000002-729A-475D-B274-B2B12E306CBB}"/>
              </c:ext>
            </c:extLst>
          </c:dPt>
          <c:dLbls>
            <c:dLbl>
              <c:idx val="0"/>
              <c:layout>
                <c:manualLayout>
                  <c:x val="-0.29112081513828231"/>
                  <c:y val="-0.20032061860530906"/>
                </c:manualLayout>
              </c:layout>
              <c:numFmt formatCode="0.00%" sourceLinked="0"/>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29A-475D-B274-B2B12E306CBB}"/>
                </c:ext>
              </c:extLst>
            </c:dLbl>
            <c:dLbl>
              <c:idx val="1"/>
              <c:layout>
                <c:manualLayout>
                  <c:x val="6.8592190168368691E-2"/>
                  <c:y val="-4.1180630864255739E-2"/>
                </c:manualLayout>
              </c:layout>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29A-475D-B274-B2B12E306CBB}"/>
                </c:ext>
              </c:extLst>
            </c:dLbl>
            <c:dLbl>
              <c:idx val="2"/>
              <c:layout>
                <c:manualLayout>
                  <c:x val="-7.7788857178878859E-2"/>
                  <c:y val="-6.6902415641158638E-3"/>
                </c:manualLayout>
              </c:layout>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29A-475D-B274-B2B12E306CBB}"/>
                </c:ext>
              </c:extLst>
            </c:dLbl>
            <c:dLbl>
              <c:idx val="3"/>
              <c:layout>
                <c:manualLayout>
                  <c:x val="-7.4643377001455624E-2"/>
                  <c:y val="2.1913338676976792E-2"/>
                </c:manualLayout>
              </c:layout>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729A-475D-B274-B2B12E306CBB}"/>
                </c:ext>
              </c:extLst>
            </c:dLbl>
            <c:dLbl>
              <c:idx val="4"/>
              <c:layout>
                <c:manualLayout>
                  <c:x val="-0.24813006452796033"/>
                  <c:y val="-5.7314662014553597E-2"/>
                </c:manualLayout>
              </c:layout>
              <c:spPr>
                <a:noFill/>
                <a:ln w="25400">
                  <a:noFill/>
                </a:ln>
              </c:spPr>
              <c:txPr>
                <a:bodyPr/>
                <a:lstStyle/>
                <a:p>
                  <a:pPr algn="ctr" rtl="0">
                    <a:defRPr sz="800" b="1" i="0" u="none" strike="noStrike" baseline="0">
                      <a:solidFill>
                        <a:srgbClr val="000000"/>
                      </a:solidFill>
                      <a:latin typeface="Arial"/>
                      <a:ea typeface="Arial"/>
                      <a:cs typeface="Arial"/>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729A-475D-B274-B2B12E306CBB}"/>
                </c:ext>
              </c:extLst>
            </c:dLbl>
            <c:spPr>
              <a:noFill/>
              <a:ln w="25400">
                <a:noFill/>
              </a:ln>
            </c:spPr>
            <c:txPr>
              <a:bodyPr wrap="square" lIns="38100" tIns="19050" rIns="38100" bIns="19050" anchor="ctr">
                <a:spAutoFit/>
              </a:bodyPr>
              <a:lstStyle/>
              <a:p>
                <a:pPr algn="ctr" rtl="0">
                  <a:defRPr sz="800" b="1" i="0" u="none" strike="noStrike" baseline="0">
                    <a:solidFill>
                      <a:srgbClr val="000000"/>
                    </a:solidFill>
                    <a:latin typeface="Arial"/>
                    <a:ea typeface="Arial"/>
                    <a:cs typeface="Arial"/>
                  </a:defRPr>
                </a:pPr>
                <a:endParaRPr lang="es-CO"/>
              </a:p>
            </c:txPr>
            <c:showLegendKey val="0"/>
            <c:showVal val="1"/>
            <c:showCatName val="0"/>
            <c:showSerName val="0"/>
            <c:showPercent val="0"/>
            <c:showBubbleSize val="0"/>
            <c:showLeaderLines val="1"/>
            <c:extLst>
              <c:ext xmlns:c15="http://schemas.microsoft.com/office/drawing/2012/chart" uri="{CE6537A1-D6FC-4f65-9D91-7224C49458BB}"/>
            </c:extLst>
          </c:dLbls>
          <c:val>
            <c:numRef>
              <c:f>'[1]TORTA EST. VIAS VIS'!$F$30:$H$30</c:f>
              <c:numCache>
                <c:formatCode>General</c:formatCode>
                <c:ptCount val="3"/>
                <c:pt idx="0">
                  <c:v>1</c:v>
                </c:pt>
                <c:pt idx="1">
                  <c:v>0</c:v>
                </c:pt>
                <c:pt idx="2">
                  <c:v>0</c:v>
                </c:pt>
              </c:numCache>
            </c:numRef>
          </c:val>
          <c:extLst>
            <c:ext xmlns:c16="http://schemas.microsoft.com/office/drawing/2014/chart" uri="{C3380CC4-5D6E-409C-BE32-E72D297353CC}">
              <c16:uniqueId val="{00000005-729A-475D-B274-B2B12E306CBB}"/>
            </c:ext>
          </c:extLst>
        </c:ser>
        <c:ser>
          <c:idx val="1"/>
          <c:order val="1"/>
          <c:dPt>
            <c:idx val="0"/>
            <c:bubble3D val="0"/>
            <c:extLst>
              <c:ext xmlns:c16="http://schemas.microsoft.com/office/drawing/2014/chart" uri="{C3380CC4-5D6E-409C-BE32-E72D297353CC}">
                <c16:uniqueId val="{00000006-729A-475D-B274-B2B12E306CBB}"/>
              </c:ext>
            </c:extLst>
          </c:dPt>
          <c:dPt>
            <c:idx val="1"/>
            <c:bubble3D val="0"/>
            <c:extLst>
              <c:ext xmlns:c16="http://schemas.microsoft.com/office/drawing/2014/chart" uri="{C3380CC4-5D6E-409C-BE32-E72D297353CC}">
                <c16:uniqueId val="{00000007-729A-475D-B274-B2B12E306CBB}"/>
              </c:ext>
            </c:extLst>
          </c:dPt>
          <c:dPt>
            <c:idx val="2"/>
            <c:bubble3D val="0"/>
            <c:extLst>
              <c:ext xmlns:c16="http://schemas.microsoft.com/office/drawing/2014/chart" uri="{C3380CC4-5D6E-409C-BE32-E72D297353CC}">
                <c16:uniqueId val="{00000008-729A-475D-B274-B2B12E306CBB}"/>
              </c:ext>
            </c:extLst>
          </c:dPt>
          <c:val>
            <c:numRef>
              <c:f>'[1]TORTA EST. VIAS VIS'!$G$30</c:f>
              <c:numCache>
                <c:formatCode>General</c:formatCode>
                <c:ptCount val="1"/>
                <c:pt idx="0">
                  <c:v>0</c:v>
                </c:pt>
              </c:numCache>
            </c:numRef>
          </c:val>
          <c:extLst>
            <c:ext xmlns:c16="http://schemas.microsoft.com/office/drawing/2014/chart" uri="{C3380CC4-5D6E-409C-BE32-E72D297353CC}">
              <c16:uniqueId val="{00000009-729A-475D-B274-B2B12E306CBB}"/>
            </c:ext>
          </c:extLst>
        </c:ser>
        <c:ser>
          <c:idx val="2"/>
          <c:order val="2"/>
          <c:dPt>
            <c:idx val="0"/>
            <c:bubble3D val="0"/>
            <c:extLst>
              <c:ext xmlns:c16="http://schemas.microsoft.com/office/drawing/2014/chart" uri="{C3380CC4-5D6E-409C-BE32-E72D297353CC}">
                <c16:uniqueId val="{0000000A-729A-475D-B274-B2B12E306CBB}"/>
              </c:ext>
            </c:extLst>
          </c:dPt>
          <c:dPt>
            <c:idx val="1"/>
            <c:bubble3D val="0"/>
            <c:extLst>
              <c:ext xmlns:c16="http://schemas.microsoft.com/office/drawing/2014/chart" uri="{C3380CC4-5D6E-409C-BE32-E72D297353CC}">
                <c16:uniqueId val="{0000000B-729A-475D-B274-B2B12E306CBB}"/>
              </c:ext>
            </c:extLst>
          </c:dPt>
          <c:dPt>
            <c:idx val="2"/>
            <c:bubble3D val="0"/>
            <c:extLst>
              <c:ext xmlns:c16="http://schemas.microsoft.com/office/drawing/2014/chart" uri="{C3380CC4-5D6E-409C-BE32-E72D297353CC}">
                <c16:uniqueId val="{0000000C-729A-475D-B274-B2B12E306CBB}"/>
              </c:ext>
            </c:extLst>
          </c:dPt>
          <c:val>
            <c:numRef>
              <c:f>'[1]TORTA EST. VIAS VIS'!$H$30</c:f>
              <c:numCache>
                <c:formatCode>General</c:formatCode>
                <c:ptCount val="1"/>
                <c:pt idx="0">
                  <c:v>0</c:v>
                </c:pt>
              </c:numCache>
            </c:numRef>
          </c:val>
          <c:extLst>
            <c:ext xmlns:c16="http://schemas.microsoft.com/office/drawing/2014/chart" uri="{C3380CC4-5D6E-409C-BE32-E72D297353CC}">
              <c16:uniqueId val="{0000000D-729A-475D-B274-B2B12E306CBB}"/>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9525">
      <a:noFill/>
    </a:ln>
  </c:spPr>
  <c:txPr>
    <a:bodyPr/>
    <a:lstStyle/>
    <a:p>
      <a:pPr>
        <a:defRPr sz="2800" b="0" i="0" u="none" strike="noStrike" baseline="0">
          <a:solidFill>
            <a:srgbClr val="000000"/>
          </a:solidFill>
          <a:latin typeface="Arial"/>
          <a:ea typeface="Arial"/>
          <a:cs typeface="Arial"/>
        </a:defRPr>
      </a:pPr>
      <a:endParaRPr lang="es-CO"/>
    </a:p>
  </c:txPr>
  <c:printSettings>
    <c:headerFooter alignWithMargins="0"/>
    <c:pageMargins b="1" l="0.75000000000000111" r="0.75000000000000111" t="1" header="0" footer="0"/>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manualLayout>
          <c:layoutTarget val="inner"/>
          <c:xMode val="edge"/>
          <c:yMode val="edge"/>
          <c:x val="0"/>
          <c:y val="6.2857345534510891E-3"/>
          <c:w val="1"/>
          <c:h val="0.98966296122863695"/>
        </c:manualLayout>
      </c:layout>
      <c:pie3DChart>
        <c:varyColors val="1"/>
        <c:ser>
          <c:idx val="0"/>
          <c:order val="0"/>
          <c:dPt>
            <c:idx val="0"/>
            <c:bubble3D val="0"/>
            <c:explosion val="16"/>
            <c:spPr>
              <a:solidFill>
                <a:srgbClr val="05FB11"/>
              </a:solidFill>
              <a:ln w="25400">
                <a:solidFill>
                  <a:schemeClr val="lt1"/>
                </a:solidFill>
              </a:ln>
              <a:effectLst/>
              <a:sp3d contourW="25400">
                <a:contourClr>
                  <a:schemeClr val="lt1"/>
                </a:contourClr>
              </a:sp3d>
            </c:spPr>
            <c:extLst>
              <c:ext xmlns:c16="http://schemas.microsoft.com/office/drawing/2014/chart" uri="{C3380CC4-5D6E-409C-BE32-E72D297353CC}">
                <c16:uniqueId val="{00000000-FAB9-4455-98AA-CF397FC6B0E7}"/>
              </c:ext>
            </c:extLst>
          </c:dPt>
          <c:dPt>
            <c:idx val="1"/>
            <c:bubble3D val="0"/>
            <c:explosion val="23"/>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FAB9-4455-98AA-CF397FC6B0E7}"/>
              </c:ext>
            </c:extLst>
          </c:dPt>
          <c:dPt>
            <c:idx val="2"/>
            <c:bubble3D val="0"/>
            <c:spPr>
              <a:solidFill>
                <a:srgbClr val="FF00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FAB9-4455-98AA-CF397FC6B0E7}"/>
              </c:ext>
            </c:extLst>
          </c:dPt>
          <c:dLbls>
            <c:spPr>
              <a:noFill/>
              <a:ln w="25400">
                <a:noFill/>
              </a:ln>
            </c:spPr>
            <c:txPr>
              <a:bodyPr wrap="square" lIns="38100" tIns="19050" rIns="38100" bIns="19050" anchor="ctr">
                <a:spAutoFit/>
              </a:bodyPr>
              <a:lstStyle/>
              <a:p>
                <a:pPr>
                  <a:defRPr sz="900" b="0" i="0" u="none" strike="noStrike" baseline="0">
                    <a:solidFill>
                      <a:srgbClr val="424242"/>
                    </a:solidFill>
                    <a:latin typeface="Calibri"/>
                    <a:ea typeface="Calibri"/>
                    <a:cs typeface="Calibri"/>
                  </a:defRPr>
                </a:pPr>
                <a:endParaRPr lang="es-CO"/>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val>
            <c:numRef>
              <c:f>'TORTA EST. VIAS VIS'!$R$22:$T$22</c:f>
              <c:numCache>
                <c:formatCode>0.00%</c:formatCode>
                <c:ptCount val="3"/>
                <c:pt idx="0">
                  <c:v>0.76662492695550555</c:v>
                </c:pt>
                <c:pt idx="1">
                  <c:v>0.14210702061941732</c:v>
                </c:pt>
                <c:pt idx="2">
                  <c:v>9.126805242507724E-2</c:v>
                </c:pt>
              </c:numCache>
            </c:numRef>
          </c:val>
          <c:extLst>
            <c:ext xmlns:c16="http://schemas.microsoft.com/office/drawing/2014/chart" uri="{C3380CC4-5D6E-409C-BE32-E72D297353CC}">
              <c16:uniqueId val="{00000003-FAB9-4455-98AA-CF397FC6B0E7}"/>
            </c:ext>
          </c:extLst>
        </c:ser>
        <c:dLbls>
          <c:showLegendKey val="0"/>
          <c:showVal val="0"/>
          <c:showCatName val="0"/>
          <c:showSerName val="0"/>
          <c:showPercent val="0"/>
          <c:showBubbleSize val="0"/>
          <c:showLeaderLines val="1"/>
        </c:dLbls>
      </c:pie3DChart>
      <c:spPr>
        <a:noFill/>
        <a:ln w="25400">
          <a:noFill/>
        </a:ln>
      </c:spPr>
    </c:plotArea>
    <c:plotVisOnly val="1"/>
    <c:dispBlanksAs val="gap"/>
    <c:showDLblsOverMax val="0"/>
  </c:chart>
  <c:spPr>
    <a:solidFill>
      <a:schemeClr val="bg1"/>
    </a:solidFill>
    <a:ln w="9525" cap="flat" cmpd="sng" algn="ctr">
      <a:noFill/>
      <a:round/>
    </a:ln>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40"/>
      <c:rAngAx val="0"/>
      <c:perspective val="60"/>
    </c:view3D>
    <c:floor>
      <c:thickness val="0"/>
    </c:floor>
    <c:sideWall>
      <c:thickness val="0"/>
    </c:sideWall>
    <c:backWall>
      <c:thickness val="0"/>
    </c:backWall>
    <c:plotArea>
      <c:layout>
        <c:manualLayout>
          <c:layoutTarget val="inner"/>
          <c:xMode val="edge"/>
          <c:yMode val="edge"/>
          <c:x val="2.620133182042203E-2"/>
          <c:y val="0.1924571116285701"/>
          <c:w val="0.89665348599983941"/>
          <c:h val="0.77216057596350363"/>
        </c:manualLayout>
      </c:layout>
      <c:pie3DChart>
        <c:varyColors val="1"/>
        <c:ser>
          <c:idx val="0"/>
          <c:order val="0"/>
          <c:spPr>
            <a:solidFill>
              <a:srgbClr val="FFFF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plosion val="10"/>
          <c:dPt>
            <c:idx val="0"/>
            <c:bubble3D val="0"/>
            <c:spPr>
              <a:solidFill>
                <a:srgbClr val="A6CAF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0-87C0-41BE-92B0-CD67E708E4C2}"/>
              </c:ext>
            </c:extLst>
          </c:dPt>
          <c:dPt>
            <c:idx val="1"/>
            <c:bubble3D val="0"/>
            <c:spPr>
              <a:solidFill>
                <a:srgbClr val="00FF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1-87C0-41BE-92B0-CD67E708E4C2}"/>
              </c:ext>
            </c:extLst>
          </c:dPt>
          <c:dPt>
            <c:idx val="2"/>
            <c:bubble3D val="0"/>
            <c:extLst>
              <c:ext xmlns:c16="http://schemas.microsoft.com/office/drawing/2014/chart" uri="{C3380CC4-5D6E-409C-BE32-E72D297353CC}">
                <c16:uniqueId val="{00000002-87C0-41BE-92B0-CD67E708E4C2}"/>
              </c:ext>
            </c:extLst>
          </c:dPt>
          <c:dPt>
            <c:idx val="3"/>
            <c:bubble3D val="0"/>
            <c:spPr>
              <a:solidFill>
                <a:schemeClr val="accent4">
                  <a:lumMod val="40000"/>
                  <a:lumOff val="60000"/>
                </a:schemeClr>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3-87C0-41BE-92B0-CD67E708E4C2}"/>
              </c:ext>
            </c:extLst>
          </c:dPt>
          <c:dPt>
            <c:idx val="4"/>
            <c:bubble3D val="0"/>
            <c:extLst>
              <c:ext xmlns:c16="http://schemas.microsoft.com/office/drawing/2014/chart" uri="{C3380CC4-5D6E-409C-BE32-E72D297353CC}">
                <c16:uniqueId val="{00000004-87C0-41BE-92B0-CD67E708E4C2}"/>
              </c:ext>
            </c:extLst>
          </c:dPt>
          <c:dLbls>
            <c:dLbl>
              <c:idx val="0"/>
              <c:layout>
                <c:manualLayout>
                  <c:x val="0.20089445151233831"/>
                  <c:y val="-0.36946909311517656"/>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0-87C0-41BE-92B0-CD67E708E4C2}"/>
                </c:ext>
              </c:extLst>
            </c:dLbl>
            <c:dLbl>
              <c:idx val="1"/>
              <c:layout>
                <c:manualLayout>
                  <c:x val="-2.9112081513828238E-2"/>
                  <c:y val="-3.3196954597117807E-2"/>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1-87C0-41BE-92B0-CD67E708E4C2}"/>
                </c:ext>
              </c:extLst>
            </c:dLbl>
            <c:dLbl>
              <c:idx val="2"/>
              <c:layout>
                <c:manualLayout>
                  <c:x val="-8.6369356668844391E-2"/>
                  <c:y val="-9.1202435536331963E-2"/>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2-87C0-41BE-92B0-CD67E708E4C2}"/>
                </c:ext>
              </c:extLst>
            </c:dLbl>
            <c:dLbl>
              <c:idx val="3"/>
              <c:layout>
                <c:manualLayout>
                  <c:x val="-4.5531295487627375E-2"/>
                  <c:y val="-6.4239849731632909E-2"/>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87C0-41BE-92B0-CD67E708E4C2}"/>
                </c:ext>
              </c:extLst>
            </c:dLbl>
            <c:dLbl>
              <c:idx val="4"/>
              <c:layout>
                <c:manualLayout>
                  <c:x val="0.10703710071175612"/>
                  <c:y val="-1.0524680498577573E-2"/>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4-87C0-41BE-92B0-CD67E708E4C2}"/>
                </c:ext>
              </c:extLst>
            </c:dLbl>
            <c:numFmt formatCode="0.00%" sourceLinked="0"/>
            <c:spPr>
              <a:noFill/>
              <a:ln w="25400">
                <a:noFill/>
              </a:ln>
            </c:spPr>
            <c:txPr>
              <a:bodyPr wrap="square" lIns="38100" tIns="19050" rIns="38100" bIns="19050" anchor="ctr">
                <a:spAutoFit/>
              </a:bodyPr>
              <a:lstStyle/>
              <a:p>
                <a:pPr>
                  <a:defRPr sz="800" b="1" i="0" u="none" strike="noStrike" baseline="0">
                    <a:solidFill>
                      <a:srgbClr val="000000"/>
                    </a:solidFill>
                    <a:latin typeface="Arial"/>
                    <a:ea typeface="Arial"/>
                    <a:cs typeface="Arial"/>
                  </a:defRPr>
                </a:pPr>
                <a:endParaRPr lang="es-CO"/>
              </a:p>
            </c:txPr>
            <c:showLegendKey val="0"/>
            <c:showVal val="0"/>
            <c:showCatName val="0"/>
            <c:showSerName val="0"/>
            <c:showPercent val="1"/>
            <c:showBubbleSize val="0"/>
            <c:showLeaderLines val="1"/>
            <c:extLst>
              <c:ext xmlns:c15="http://schemas.microsoft.com/office/drawing/2012/chart" uri="{CE6537A1-D6FC-4f65-9D91-7224C49458BB}"/>
            </c:extLst>
          </c:dLbls>
          <c:val>
            <c:numRef>
              <c:f>'TORTA EST. VIAS TEC'!$R$21:$V$21</c:f>
              <c:numCache>
                <c:formatCode>0.00%</c:formatCode>
                <c:ptCount val="5"/>
                <c:pt idx="0">
                  <c:v>0.66327097655554068</c:v>
                </c:pt>
                <c:pt idx="1">
                  <c:v>9.1250268659150993E-2</c:v>
                </c:pt>
                <c:pt idx="2">
                  <c:v>0.15379328337080911</c:v>
                </c:pt>
                <c:pt idx="3">
                  <c:v>9.1685471414499203E-2</c:v>
                </c:pt>
                <c:pt idx="4">
                  <c:v>0</c:v>
                </c:pt>
              </c:numCache>
            </c:numRef>
          </c:val>
          <c:extLst>
            <c:ext xmlns:c16="http://schemas.microsoft.com/office/drawing/2014/chart" uri="{C3380CC4-5D6E-409C-BE32-E72D297353CC}">
              <c16:uniqueId val="{00000005-87C0-41BE-92B0-CD67E708E4C2}"/>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9525">
      <a:noFill/>
    </a:ln>
  </c:spPr>
  <c:txPr>
    <a:bodyPr/>
    <a:lstStyle/>
    <a:p>
      <a:pPr>
        <a:defRPr sz="2800" b="0" i="0" u="none" strike="noStrike" baseline="0">
          <a:solidFill>
            <a:srgbClr val="000000"/>
          </a:solidFill>
          <a:latin typeface="Arial"/>
          <a:ea typeface="Arial"/>
          <a:cs typeface="Arial"/>
        </a:defRPr>
      </a:pPr>
      <a:endParaRPr lang="es-CO"/>
    </a:p>
  </c:txPr>
  <c:printSettings>
    <c:headerFooter alignWithMargins="0"/>
    <c:pageMargins b="1" l="0.75000000000000111" r="0.75000000000000111" t="1" header="0" footer="0"/>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40"/>
      <c:rAngAx val="0"/>
      <c:perspective val="60"/>
    </c:view3D>
    <c:floor>
      <c:thickness val="0"/>
    </c:floor>
    <c:sideWall>
      <c:thickness val="0"/>
    </c:sideWall>
    <c:backWall>
      <c:thickness val="0"/>
    </c:backWall>
    <c:plotArea>
      <c:layout>
        <c:manualLayout>
          <c:layoutTarget val="inner"/>
          <c:xMode val="edge"/>
          <c:yMode val="edge"/>
          <c:x val="2.620133182042203E-2"/>
          <c:y val="0.1924571116285701"/>
          <c:w val="0.89665348599983941"/>
          <c:h val="0.77216057596350363"/>
        </c:manualLayout>
      </c:layout>
      <c:pie3DChart>
        <c:varyColors val="1"/>
        <c:ser>
          <c:idx val="0"/>
          <c:order val="0"/>
          <c:spPr>
            <a:solidFill>
              <a:srgbClr val="FFFF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plosion val="10"/>
          <c:dPt>
            <c:idx val="0"/>
            <c:bubble3D val="0"/>
            <c:spPr>
              <a:solidFill>
                <a:srgbClr val="A6CAF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0-0885-4856-ABB5-E09DE874D1A9}"/>
              </c:ext>
            </c:extLst>
          </c:dPt>
          <c:dPt>
            <c:idx val="1"/>
            <c:bubble3D val="0"/>
            <c:spPr>
              <a:solidFill>
                <a:srgbClr val="00FF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1-0885-4856-ABB5-E09DE874D1A9}"/>
              </c:ext>
            </c:extLst>
          </c:dPt>
          <c:dPt>
            <c:idx val="2"/>
            <c:bubble3D val="0"/>
            <c:extLst>
              <c:ext xmlns:c16="http://schemas.microsoft.com/office/drawing/2014/chart" uri="{C3380CC4-5D6E-409C-BE32-E72D297353CC}">
                <c16:uniqueId val="{00000002-0885-4856-ABB5-E09DE874D1A9}"/>
              </c:ext>
            </c:extLst>
          </c:dPt>
          <c:dPt>
            <c:idx val="3"/>
            <c:bubble3D val="0"/>
            <c:spPr>
              <a:solidFill>
                <a:schemeClr val="accent4">
                  <a:lumMod val="40000"/>
                  <a:lumOff val="60000"/>
                </a:schemeClr>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3-0885-4856-ABB5-E09DE874D1A9}"/>
              </c:ext>
            </c:extLst>
          </c:dPt>
          <c:dPt>
            <c:idx val="4"/>
            <c:bubble3D val="0"/>
            <c:extLst>
              <c:ext xmlns:c16="http://schemas.microsoft.com/office/drawing/2014/chart" uri="{C3380CC4-5D6E-409C-BE32-E72D297353CC}">
                <c16:uniqueId val="{00000004-0885-4856-ABB5-E09DE874D1A9}"/>
              </c:ext>
            </c:extLst>
          </c:dPt>
          <c:dLbls>
            <c:dLbl>
              <c:idx val="0"/>
              <c:layout>
                <c:manualLayout>
                  <c:x val="7.8623709154259536E-2"/>
                  <c:y val="-0.3694689361434611"/>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0-0885-4856-ABB5-E09DE874D1A9}"/>
                </c:ext>
              </c:extLst>
            </c:dLbl>
            <c:dLbl>
              <c:idx val="1"/>
              <c:layout>
                <c:manualLayout>
                  <c:x val="-2.9112081513828238E-2"/>
                  <c:y val="-3.3196954597117807E-2"/>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1-0885-4856-ABB5-E09DE874D1A9}"/>
                </c:ext>
              </c:extLst>
            </c:dLbl>
            <c:dLbl>
              <c:idx val="2"/>
              <c:layout>
                <c:manualLayout>
                  <c:x val="-8.6369356668844391E-2"/>
                  <c:y val="-9.1202435536331963E-2"/>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2-0885-4856-ABB5-E09DE874D1A9}"/>
                </c:ext>
              </c:extLst>
            </c:dLbl>
            <c:dLbl>
              <c:idx val="3"/>
              <c:layout>
                <c:manualLayout>
                  <c:x val="-4.5531295487627375E-2"/>
                  <c:y val="-6.4239849731632909E-2"/>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0885-4856-ABB5-E09DE874D1A9}"/>
                </c:ext>
              </c:extLst>
            </c:dLbl>
            <c:dLbl>
              <c:idx val="4"/>
              <c:layout>
                <c:manualLayout>
                  <c:x val="0.10703710071175612"/>
                  <c:y val="-1.0524680498577573E-2"/>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4-0885-4856-ABB5-E09DE874D1A9}"/>
                </c:ext>
              </c:extLst>
            </c:dLbl>
            <c:numFmt formatCode="0.00%" sourceLinked="0"/>
            <c:spPr>
              <a:noFill/>
              <a:ln w="25400">
                <a:noFill/>
              </a:ln>
            </c:spPr>
            <c:txPr>
              <a:bodyPr wrap="square" lIns="38100" tIns="19050" rIns="38100" bIns="19050" anchor="ctr">
                <a:spAutoFit/>
              </a:bodyPr>
              <a:lstStyle/>
              <a:p>
                <a:pPr>
                  <a:defRPr sz="800" b="1" i="0" u="none" strike="noStrike" baseline="0">
                    <a:solidFill>
                      <a:srgbClr val="000000"/>
                    </a:solidFill>
                    <a:latin typeface="Arial"/>
                    <a:ea typeface="Arial"/>
                    <a:cs typeface="Arial"/>
                  </a:defRPr>
                </a:pPr>
                <a:endParaRPr lang="es-CO"/>
              </a:p>
            </c:txPr>
            <c:showLegendKey val="0"/>
            <c:showVal val="0"/>
            <c:showCatName val="0"/>
            <c:showSerName val="0"/>
            <c:showPercent val="1"/>
            <c:showBubbleSize val="0"/>
            <c:showLeaderLines val="1"/>
            <c:extLst>
              <c:ext xmlns:c15="http://schemas.microsoft.com/office/drawing/2012/chart" uri="{CE6537A1-D6FC-4f65-9D91-7224C49458BB}"/>
            </c:extLst>
          </c:dLbls>
          <c:val>
            <c:numRef>
              <c:f>'TORTA EST. VIAS TEC'!$R$22:$V$22</c:f>
              <c:numCache>
                <c:formatCode>0.00%</c:formatCode>
                <c:ptCount val="5"/>
                <c:pt idx="0">
                  <c:v>0.66327097655554068</c:v>
                </c:pt>
                <c:pt idx="1">
                  <c:v>9.1250268659150993E-2</c:v>
                </c:pt>
                <c:pt idx="2">
                  <c:v>0.15379328337080911</c:v>
                </c:pt>
                <c:pt idx="3">
                  <c:v>9.1685471414499203E-2</c:v>
                </c:pt>
                <c:pt idx="4">
                  <c:v>0</c:v>
                </c:pt>
              </c:numCache>
            </c:numRef>
          </c:val>
          <c:extLst>
            <c:ext xmlns:c16="http://schemas.microsoft.com/office/drawing/2014/chart" uri="{C3380CC4-5D6E-409C-BE32-E72D297353CC}">
              <c16:uniqueId val="{00000005-0885-4856-ABB5-E09DE874D1A9}"/>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9525">
      <a:noFill/>
    </a:ln>
  </c:spPr>
  <c:txPr>
    <a:bodyPr/>
    <a:lstStyle/>
    <a:p>
      <a:pPr>
        <a:defRPr sz="2800" b="0" i="0" u="none" strike="noStrike" baseline="0">
          <a:solidFill>
            <a:srgbClr val="000000"/>
          </a:solidFill>
          <a:latin typeface="Arial"/>
          <a:ea typeface="Arial"/>
          <a:cs typeface="Arial"/>
        </a:defRPr>
      </a:pPr>
      <a:endParaRPr lang="es-CO"/>
    </a:p>
  </c:txPr>
  <c:printSettings>
    <c:headerFooter alignWithMargins="0"/>
    <c:pageMargins b="1" l="0.75000000000000111" r="0.75000000000000111" t="1" header="0" footer="0"/>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198"/>
      <c:rAngAx val="0"/>
      <c:perspective val="60"/>
    </c:view3D>
    <c:floor>
      <c:thickness val="0"/>
    </c:floor>
    <c:sideWall>
      <c:thickness val="0"/>
    </c:sideWall>
    <c:backWall>
      <c:thickness val="0"/>
    </c:backWall>
    <c:plotArea>
      <c:layout>
        <c:manualLayout>
          <c:layoutTarget val="inner"/>
          <c:xMode val="edge"/>
          <c:yMode val="edge"/>
          <c:x val="2.620133182042203E-2"/>
          <c:y val="0.1924571116285701"/>
          <c:w val="0.89665348599983941"/>
          <c:h val="0.77216057596350363"/>
        </c:manualLayout>
      </c:layout>
      <c:pie3DChart>
        <c:varyColors val="1"/>
        <c:ser>
          <c:idx val="0"/>
          <c:order val="0"/>
          <c:spPr>
            <a:solidFill>
              <a:srgbClr val="FFFF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plosion val="11"/>
          <c:dPt>
            <c:idx val="0"/>
            <c:bubble3D val="0"/>
            <c:spPr>
              <a:solidFill>
                <a:srgbClr val="A6CAF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0-FE7D-4744-8ADD-129B6F7D4963}"/>
              </c:ext>
            </c:extLst>
          </c:dPt>
          <c:dPt>
            <c:idx val="1"/>
            <c:bubble3D val="0"/>
            <c:spPr>
              <a:solidFill>
                <a:srgbClr val="00FF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1-FE7D-4744-8ADD-129B6F7D4963}"/>
              </c:ext>
            </c:extLst>
          </c:dPt>
          <c:dPt>
            <c:idx val="2"/>
            <c:bubble3D val="0"/>
            <c:extLst>
              <c:ext xmlns:c16="http://schemas.microsoft.com/office/drawing/2014/chart" uri="{C3380CC4-5D6E-409C-BE32-E72D297353CC}">
                <c16:uniqueId val="{00000002-FE7D-4744-8ADD-129B6F7D4963}"/>
              </c:ext>
            </c:extLst>
          </c:dPt>
          <c:dLbls>
            <c:dLbl>
              <c:idx val="0"/>
              <c:layout>
                <c:manualLayout>
                  <c:x val="0.16595995369574437"/>
                  <c:y val="-1.1390761783519575E-2"/>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0-FE7D-4744-8ADD-129B6F7D4963}"/>
                </c:ext>
              </c:extLst>
            </c:dLbl>
            <c:dLbl>
              <c:idx val="1"/>
              <c:layout>
                <c:manualLayout>
                  <c:x val="-0.13391557496361001"/>
                  <c:y val="-5.7149323400443208E-2"/>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1-FE7D-4744-8ADD-129B6F7D4963}"/>
                </c:ext>
              </c:extLst>
            </c:dLbl>
            <c:dLbl>
              <c:idx val="2"/>
              <c:layout>
                <c:manualLayout>
                  <c:x val="-0.10383660557714129"/>
                  <c:y val="-0.11515425841230939"/>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2-FE7D-4744-8ADD-129B6F7D4963}"/>
                </c:ext>
              </c:extLst>
            </c:dLbl>
            <c:dLbl>
              <c:idx val="3"/>
              <c:layout>
                <c:manualLayout>
                  <c:x val="-1.0596797671033479E-2"/>
                  <c:y val="-3.2303581812752592E-2"/>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FE7D-4744-8ADD-129B6F7D4963}"/>
                </c:ext>
              </c:extLst>
            </c:dLbl>
            <c:dLbl>
              <c:idx val="4"/>
              <c:layout>
                <c:manualLayout>
                  <c:x val="0.15361643113388118"/>
                  <c:y val="-2.5404309491253714E-3"/>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4-FE7D-4744-8ADD-129B6F7D4963}"/>
                </c:ext>
              </c:extLst>
            </c:dLbl>
            <c:numFmt formatCode="0.00%" sourceLinked="0"/>
            <c:spPr>
              <a:noFill/>
              <a:ln w="25400">
                <a:noFill/>
              </a:ln>
            </c:spPr>
            <c:txPr>
              <a:bodyPr wrap="square" lIns="38100" tIns="19050" rIns="38100" bIns="19050" anchor="ctr">
                <a:spAutoFit/>
              </a:bodyPr>
              <a:lstStyle/>
              <a:p>
                <a:pPr>
                  <a:defRPr sz="800" b="1" i="0" u="none" strike="noStrike" baseline="0">
                    <a:solidFill>
                      <a:srgbClr val="000000"/>
                    </a:solidFill>
                    <a:latin typeface="Arial"/>
                    <a:ea typeface="Arial"/>
                    <a:cs typeface="Arial"/>
                  </a:defRPr>
                </a:pPr>
                <a:endParaRPr lang="es-CO"/>
              </a:p>
            </c:txPr>
            <c:showLegendKey val="0"/>
            <c:showVal val="0"/>
            <c:showCatName val="0"/>
            <c:showSerName val="0"/>
            <c:showPercent val="1"/>
            <c:showBubbleSize val="0"/>
            <c:showLeaderLines val="1"/>
            <c:extLst>
              <c:ext xmlns:c15="http://schemas.microsoft.com/office/drawing/2012/chart" uri="{CE6537A1-D6FC-4f65-9D91-7224C49458BB}"/>
            </c:extLst>
          </c:dLbls>
          <c:val>
            <c:numRef>
              <c:f>'TORTA EST. VIAS TEC'!$R$30:$T$30</c:f>
              <c:numCache>
                <c:formatCode>0.00%</c:formatCode>
                <c:ptCount val="3"/>
                <c:pt idx="0">
                  <c:v>1</c:v>
                </c:pt>
                <c:pt idx="1">
                  <c:v>0</c:v>
                </c:pt>
                <c:pt idx="2">
                  <c:v>0</c:v>
                </c:pt>
              </c:numCache>
            </c:numRef>
          </c:val>
          <c:extLst>
            <c:ext xmlns:c16="http://schemas.microsoft.com/office/drawing/2014/chart" uri="{C3380CC4-5D6E-409C-BE32-E72D297353CC}">
              <c16:uniqueId val="{00000005-FE7D-4744-8ADD-129B6F7D4963}"/>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9525">
      <a:noFill/>
    </a:ln>
  </c:spPr>
  <c:txPr>
    <a:bodyPr/>
    <a:lstStyle/>
    <a:p>
      <a:pPr>
        <a:defRPr sz="2800" b="0" i="0" u="none" strike="noStrike" baseline="0">
          <a:solidFill>
            <a:srgbClr val="000000"/>
          </a:solidFill>
          <a:latin typeface="Arial"/>
          <a:ea typeface="Arial"/>
          <a:cs typeface="Arial"/>
        </a:defRPr>
      </a:pPr>
      <a:endParaRPr lang="es-CO"/>
    </a:p>
  </c:txPr>
  <c:printSettings>
    <c:headerFooter alignWithMargins="0"/>
    <c:pageMargins b="1" l="0.75000000000000111" r="0.75000000000000111" t="1" header="0" footer="0"/>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40"/>
      <c:rAngAx val="0"/>
      <c:perspective val="60"/>
    </c:view3D>
    <c:floor>
      <c:thickness val="0"/>
    </c:floor>
    <c:sideWall>
      <c:thickness val="0"/>
    </c:sideWall>
    <c:backWall>
      <c:thickness val="0"/>
    </c:backWall>
    <c:plotArea>
      <c:layout>
        <c:manualLayout>
          <c:layoutTarget val="inner"/>
          <c:xMode val="edge"/>
          <c:yMode val="edge"/>
          <c:x val="2.620133182042203E-2"/>
          <c:y val="0.1924571116285701"/>
          <c:w val="0.89665348599983941"/>
          <c:h val="0.77216057596350363"/>
        </c:manualLayout>
      </c:layout>
      <c:pie3DChart>
        <c:varyColors val="1"/>
        <c:ser>
          <c:idx val="0"/>
          <c:order val="0"/>
          <c:spPr>
            <a:solidFill>
              <a:srgbClr val="FFFF0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plosion val="10"/>
          <c:dPt>
            <c:idx val="0"/>
            <c:bubble3D val="0"/>
            <c:spPr>
              <a:solidFill>
                <a:srgbClr val="A6CAF0"/>
              </a:solidFill>
              <a:ln w="12700">
                <a:noFill/>
                <a:prstDash val="solid"/>
              </a:ln>
              <a:effectLst>
                <a:outerShdw blurRad="50800" dist="38100" dir="2700000" algn="tl" rotWithShape="0">
                  <a:prstClr val="black">
                    <a:alpha val="40000"/>
                  </a:prstClr>
                </a:outerShdw>
              </a:effectLst>
              <a:scene3d>
                <a:camera prst="orthographicFront"/>
                <a:lightRig rig="threePt" dir="t"/>
              </a:scene3d>
              <a:sp3d>
                <a:bevelT/>
              </a:sp3d>
            </c:spPr>
            <c:extLst>
              <c:ext xmlns:c16="http://schemas.microsoft.com/office/drawing/2014/chart" uri="{C3380CC4-5D6E-409C-BE32-E72D297353CC}">
                <c16:uniqueId val="{00000000-9AB5-4649-8A28-FC380B35AC9D}"/>
              </c:ext>
            </c:extLst>
          </c:dPt>
          <c:dLbls>
            <c:dLbl>
              <c:idx val="0"/>
              <c:layout>
                <c:manualLayout>
                  <c:x val="7.8623709154259536E-2"/>
                  <c:y val="-0.3694689361434611"/>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0-9AB5-4649-8A28-FC380B35AC9D}"/>
                </c:ext>
              </c:extLst>
            </c:dLbl>
            <c:dLbl>
              <c:idx val="1"/>
              <c:layout>
                <c:manualLayout>
                  <c:x val="-2.9112081513828238E-2"/>
                  <c:y val="-3.3196954597117807E-2"/>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1-9AB5-4649-8A28-FC380B35AC9D}"/>
                </c:ext>
              </c:extLst>
            </c:dLbl>
            <c:dLbl>
              <c:idx val="2"/>
              <c:layout>
                <c:manualLayout>
                  <c:x val="-8.6369356668844391E-2"/>
                  <c:y val="-9.1202435536331963E-2"/>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2-9AB5-4649-8A28-FC380B35AC9D}"/>
                </c:ext>
              </c:extLst>
            </c:dLbl>
            <c:dLbl>
              <c:idx val="3"/>
              <c:layout>
                <c:manualLayout>
                  <c:x val="-4.5531295487627375E-2"/>
                  <c:y val="-6.4239849731632909E-2"/>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3-9AB5-4649-8A28-FC380B35AC9D}"/>
                </c:ext>
              </c:extLst>
            </c:dLbl>
            <c:dLbl>
              <c:idx val="4"/>
              <c:layout>
                <c:manualLayout>
                  <c:x val="0.10703710071175612"/>
                  <c:y val="-1.0524680498577573E-2"/>
                </c:manualLayout>
              </c:layout>
              <c:numFmt formatCode="0.00%" sourceLinked="0"/>
              <c:spPr>
                <a:noFill/>
                <a:ln w="25400">
                  <a:noFill/>
                </a:ln>
              </c:spPr>
              <c:txPr>
                <a:bodyPr/>
                <a:lstStyle/>
                <a:p>
                  <a:pPr>
                    <a:defRPr sz="800" b="1" i="0" u="none" strike="noStrike" baseline="0">
                      <a:solidFill>
                        <a:srgbClr val="000000"/>
                      </a:solidFill>
                      <a:latin typeface="Arial"/>
                      <a:ea typeface="Arial"/>
                      <a:cs typeface="Arial"/>
                    </a:defRPr>
                  </a:pPr>
                  <a:endParaRPr lang="es-CO"/>
                </a:p>
              </c:txPr>
              <c:dLblPos val="bestFit"/>
              <c:showLegendKey val="0"/>
              <c:showVal val="0"/>
              <c:showCatName val="0"/>
              <c:showSerName val="0"/>
              <c:showPercent val="1"/>
              <c:showBubbleSize val="0"/>
              <c:extLst>
                <c:ext xmlns:c15="http://schemas.microsoft.com/office/drawing/2012/chart" uri="{CE6537A1-D6FC-4f65-9D91-7224C49458BB}"/>
                <c:ext xmlns:c16="http://schemas.microsoft.com/office/drawing/2014/chart" uri="{C3380CC4-5D6E-409C-BE32-E72D297353CC}">
                  <c16:uniqueId val="{00000004-9AB5-4649-8A28-FC380B35AC9D}"/>
                </c:ext>
              </c:extLst>
            </c:dLbl>
            <c:numFmt formatCode="0.00%" sourceLinked="0"/>
            <c:spPr>
              <a:noFill/>
              <a:ln w="25400">
                <a:noFill/>
              </a:ln>
            </c:spPr>
            <c:txPr>
              <a:bodyPr wrap="square" lIns="38100" tIns="19050" rIns="38100" bIns="19050" anchor="ctr">
                <a:spAutoFit/>
              </a:bodyPr>
              <a:lstStyle/>
              <a:p>
                <a:pPr>
                  <a:defRPr sz="800" b="1" i="0" u="none" strike="noStrike" baseline="0">
                    <a:solidFill>
                      <a:srgbClr val="000000"/>
                    </a:solidFill>
                    <a:latin typeface="Arial"/>
                    <a:ea typeface="Arial"/>
                    <a:cs typeface="Arial"/>
                  </a:defRPr>
                </a:pPr>
                <a:endParaRPr lang="es-CO"/>
              </a:p>
            </c:txPr>
            <c:showLegendKey val="0"/>
            <c:showVal val="0"/>
            <c:showCatName val="0"/>
            <c:showSerName val="0"/>
            <c:showPercent val="1"/>
            <c:showBubbleSize val="0"/>
            <c:showLeaderLines val="1"/>
            <c:extLst>
              <c:ext xmlns:c15="http://schemas.microsoft.com/office/drawing/2012/chart" uri="{CE6537A1-D6FC-4f65-9D91-7224C49458BB}"/>
            </c:extLst>
          </c:dLbls>
          <c:val>
            <c:numRef>
              <c:f>'TORTA EST. VIAS TEC'!$R$31</c:f>
              <c:numCache>
                <c:formatCode>0.00%</c:formatCode>
                <c:ptCount val="1"/>
                <c:pt idx="0">
                  <c:v>1</c:v>
                </c:pt>
              </c:numCache>
            </c:numRef>
          </c:val>
          <c:extLst>
            <c:ext xmlns:c16="http://schemas.microsoft.com/office/drawing/2014/chart" uri="{C3380CC4-5D6E-409C-BE32-E72D297353CC}">
              <c16:uniqueId val="{00000005-9AB5-4649-8A28-FC380B35AC9D}"/>
            </c:ext>
          </c:extLst>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solidFill>
      <a:srgbClr val="FFFFFF"/>
    </a:solidFill>
    <a:ln w="9525">
      <a:noFill/>
    </a:ln>
  </c:spPr>
  <c:txPr>
    <a:bodyPr/>
    <a:lstStyle/>
    <a:p>
      <a:pPr>
        <a:defRPr sz="2800" b="0" i="0" u="none" strike="noStrike" baseline="0">
          <a:solidFill>
            <a:srgbClr val="000000"/>
          </a:solidFill>
          <a:latin typeface="Arial"/>
          <a:ea typeface="Arial"/>
          <a:cs typeface="Arial"/>
        </a:defRPr>
      </a:pPr>
      <a:endParaRPr lang="es-CO"/>
    </a:p>
  </c:txPr>
  <c:printSettings>
    <c:headerFooter alignWithMargins="0"/>
    <c:pageMargins b="1" l="0.75000000000000111" r="0.75000000000000111" t="1" header="0" footer="0"/>
    <c:pageSetup/>
  </c:printSettings>
</c:chartSpace>
</file>

<file path=xl/drawings/_rels/drawing4.xml.rels><?xml version="1.0" encoding="UTF-8" standalone="yes"?>
<Relationships xmlns="http://schemas.openxmlformats.org/package/2006/relationships"><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1" Type="http://schemas.openxmlformats.org/officeDocument/2006/relationships/image" Target="../media/image6.jpeg"/></Relationships>
</file>

<file path=xl/drawings/_rels/drawing6.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9.xml.rels><?xml version="1.0" encoding="UTF-8" standalone="yes"?>
<Relationships xmlns="http://schemas.openxmlformats.org/package/2006/relationships"><Relationship Id="rId3" Type="http://schemas.openxmlformats.org/officeDocument/2006/relationships/chart" Target="../charts/chart13.xml"/><Relationship Id="rId2" Type="http://schemas.openxmlformats.org/officeDocument/2006/relationships/chart" Target="../charts/chart12.xml"/><Relationship Id="rId1" Type="http://schemas.openxmlformats.org/officeDocument/2006/relationships/chart" Target="../charts/chart11.xml"/><Relationship Id="rId4" Type="http://schemas.openxmlformats.org/officeDocument/2006/relationships/chart" Target="../charts/chart14.xml"/></Relationships>
</file>

<file path=xl/drawings/_rels/drawing10.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21.xml.rels><?xml version="1.0" encoding="UTF-8" standalone="yes"?>
<Relationships xmlns="http://schemas.openxmlformats.org/package/2006/relationships"><Relationship Id="rId13" Type="http://schemas.openxmlformats.org/officeDocument/2006/relationships/image" Target="../media/image24.jpeg"/><Relationship Id="rId18" Type="http://schemas.openxmlformats.org/officeDocument/2006/relationships/image" Target="../media/image29.jpeg"/><Relationship Id="rId26" Type="http://schemas.openxmlformats.org/officeDocument/2006/relationships/image" Target="../media/image37.jpeg"/><Relationship Id="rId39" Type="http://schemas.openxmlformats.org/officeDocument/2006/relationships/image" Target="../media/image50.jpeg"/><Relationship Id="rId21" Type="http://schemas.openxmlformats.org/officeDocument/2006/relationships/image" Target="../media/image32.png"/><Relationship Id="rId34" Type="http://schemas.openxmlformats.org/officeDocument/2006/relationships/image" Target="../media/image45.jpeg"/><Relationship Id="rId42" Type="http://schemas.openxmlformats.org/officeDocument/2006/relationships/image" Target="../media/image53.jpeg"/><Relationship Id="rId47" Type="http://schemas.openxmlformats.org/officeDocument/2006/relationships/image" Target="../media/image58.jpeg"/><Relationship Id="rId7" Type="http://schemas.openxmlformats.org/officeDocument/2006/relationships/image" Target="../media/image18.jpeg"/><Relationship Id="rId2" Type="http://schemas.openxmlformats.org/officeDocument/2006/relationships/image" Target="../media/image13.jpeg"/><Relationship Id="rId16" Type="http://schemas.openxmlformats.org/officeDocument/2006/relationships/image" Target="../media/image27.jpeg"/><Relationship Id="rId29" Type="http://schemas.openxmlformats.org/officeDocument/2006/relationships/image" Target="../media/image40.jpeg"/><Relationship Id="rId1" Type="http://schemas.openxmlformats.org/officeDocument/2006/relationships/image" Target="../media/image12.jpeg"/><Relationship Id="rId6" Type="http://schemas.openxmlformats.org/officeDocument/2006/relationships/image" Target="../media/image17.jpeg"/><Relationship Id="rId11" Type="http://schemas.openxmlformats.org/officeDocument/2006/relationships/image" Target="../media/image22.jpeg"/><Relationship Id="rId24" Type="http://schemas.openxmlformats.org/officeDocument/2006/relationships/image" Target="../media/image35.jpeg"/><Relationship Id="rId32" Type="http://schemas.openxmlformats.org/officeDocument/2006/relationships/image" Target="../media/image43.jpeg"/><Relationship Id="rId37" Type="http://schemas.openxmlformats.org/officeDocument/2006/relationships/image" Target="../media/image48.jpeg"/><Relationship Id="rId40" Type="http://schemas.openxmlformats.org/officeDocument/2006/relationships/image" Target="../media/image51.png"/><Relationship Id="rId45" Type="http://schemas.openxmlformats.org/officeDocument/2006/relationships/image" Target="../media/image56.jpeg"/><Relationship Id="rId5" Type="http://schemas.openxmlformats.org/officeDocument/2006/relationships/image" Target="../media/image16.jpeg"/><Relationship Id="rId15" Type="http://schemas.openxmlformats.org/officeDocument/2006/relationships/image" Target="../media/image26.jpeg"/><Relationship Id="rId23" Type="http://schemas.openxmlformats.org/officeDocument/2006/relationships/image" Target="../media/image34.png"/><Relationship Id="rId28" Type="http://schemas.openxmlformats.org/officeDocument/2006/relationships/image" Target="../media/image39.jpeg"/><Relationship Id="rId36" Type="http://schemas.openxmlformats.org/officeDocument/2006/relationships/image" Target="../media/image47.jpeg"/><Relationship Id="rId10" Type="http://schemas.openxmlformats.org/officeDocument/2006/relationships/image" Target="../media/image21.jpeg"/><Relationship Id="rId19" Type="http://schemas.openxmlformats.org/officeDocument/2006/relationships/image" Target="../media/image30.jpeg"/><Relationship Id="rId31" Type="http://schemas.openxmlformats.org/officeDocument/2006/relationships/image" Target="../media/image42.jpeg"/><Relationship Id="rId44" Type="http://schemas.openxmlformats.org/officeDocument/2006/relationships/image" Target="../media/image55.jpeg"/><Relationship Id="rId4" Type="http://schemas.openxmlformats.org/officeDocument/2006/relationships/image" Target="../media/image15.jpeg"/><Relationship Id="rId9" Type="http://schemas.openxmlformats.org/officeDocument/2006/relationships/image" Target="../media/image20.jpeg"/><Relationship Id="rId14" Type="http://schemas.openxmlformats.org/officeDocument/2006/relationships/image" Target="../media/image25.jpeg"/><Relationship Id="rId22" Type="http://schemas.openxmlformats.org/officeDocument/2006/relationships/image" Target="../media/image33.png"/><Relationship Id="rId27" Type="http://schemas.openxmlformats.org/officeDocument/2006/relationships/image" Target="../media/image38.jpeg"/><Relationship Id="rId30" Type="http://schemas.openxmlformats.org/officeDocument/2006/relationships/image" Target="../media/image41.jpeg"/><Relationship Id="rId35" Type="http://schemas.openxmlformats.org/officeDocument/2006/relationships/image" Target="../media/image46.jpeg"/><Relationship Id="rId43" Type="http://schemas.openxmlformats.org/officeDocument/2006/relationships/image" Target="../media/image54.jpeg"/><Relationship Id="rId48" Type="http://schemas.openxmlformats.org/officeDocument/2006/relationships/image" Target="../media/image59.jpeg"/><Relationship Id="rId8" Type="http://schemas.openxmlformats.org/officeDocument/2006/relationships/image" Target="../media/image19.jpeg"/><Relationship Id="rId3" Type="http://schemas.openxmlformats.org/officeDocument/2006/relationships/image" Target="../media/image14.jpeg"/><Relationship Id="rId12" Type="http://schemas.openxmlformats.org/officeDocument/2006/relationships/image" Target="../media/image23.jpeg"/><Relationship Id="rId17" Type="http://schemas.openxmlformats.org/officeDocument/2006/relationships/image" Target="../media/image28.jpeg"/><Relationship Id="rId25" Type="http://schemas.openxmlformats.org/officeDocument/2006/relationships/image" Target="../media/image36.jpeg"/><Relationship Id="rId33" Type="http://schemas.openxmlformats.org/officeDocument/2006/relationships/image" Target="../media/image44.jpeg"/><Relationship Id="rId38" Type="http://schemas.openxmlformats.org/officeDocument/2006/relationships/image" Target="../media/image49.jpeg"/><Relationship Id="rId46" Type="http://schemas.openxmlformats.org/officeDocument/2006/relationships/image" Target="../media/image57.jpeg"/><Relationship Id="rId20" Type="http://schemas.openxmlformats.org/officeDocument/2006/relationships/image" Target="../media/image31.jpeg"/><Relationship Id="rId41" Type="http://schemas.openxmlformats.org/officeDocument/2006/relationships/image" Target="../media/image52.png"/></Relationships>
</file>

<file path=xl/drawings/_rels/drawing22.xml.rels><?xml version="1.0" encoding="UTF-8" standalone="yes"?>
<Relationships xmlns="http://schemas.openxmlformats.org/package/2006/relationships"><Relationship Id="rId8" Type="http://schemas.openxmlformats.org/officeDocument/2006/relationships/image" Target="../media/image67.png"/><Relationship Id="rId13" Type="http://schemas.openxmlformats.org/officeDocument/2006/relationships/image" Target="../media/image72.png"/><Relationship Id="rId18" Type="http://schemas.openxmlformats.org/officeDocument/2006/relationships/image" Target="../media/image77.png"/><Relationship Id="rId3" Type="http://schemas.openxmlformats.org/officeDocument/2006/relationships/image" Target="../media/image62.jpeg"/><Relationship Id="rId21" Type="http://schemas.openxmlformats.org/officeDocument/2006/relationships/image" Target="../media/image80.png"/><Relationship Id="rId7" Type="http://schemas.openxmlformats.org/officeDocument/2006/relationships/image" Target="../media/image66.png"/><Relationship Id="rId12" Type="http://schemas.openxmlformats.org/officeDocument/2006/relationships/image" Target="../media/image71.png"/><Relationship Id="rId17" Type="http://schemas.openxmlformats.org/officeDocument/2006/relationships/image" Target="../media/image76.png"/><Relationship Id="rId2" Type="http://schemas.openxmlformats.org/officeDocument/2006/relationships/image" Target="../media/image61.jpeg"/><Relationship Id="rId16" Type="http://schemas.openxmlformats.org/officeDocument/2006/relationships/image" Target="../media/image75.png"/><Relationship Id="rId20" Type="http://schemas.openxmlformats.org/officeDocument/2006/relationships/image" Target="../media/image79.png"/><Relationship Id="rId1" Type="http://schemas.openxmlformats.org/officeDocument/2006/relationships/image" Target="../media/image60.jpeg"/><Relationship Id="rId6" Type="http://schemas.openxmlformats.org/officeDocument/2006/relationships/image" Target="../media/image65.png"/><Relationship Id="rId11" Type="http://schemas.openxmlformats.org/officeDocument/2006/relationships/image" Target="../media/image70.png"/><Relationship Id="rId5" Type="http://schemas.openxmlformats.org/officeDocument/2006/relationships/image" Target="../media/image64.png"/><Relationship Id="rId15" Type="http://schemas.openxmlformats.org/officeDocument/2006/relationships/image" Target="../media/image74.png"/><Relationship Id="rId10" Type="http://schemas.openxmlformats.org/officeDocument/2006/relationships/image" Target="../media/image69.png"/><Relationship Id="rId19" Type="http://schemas.openxmlformats.org/officeDocument/2006/relationships/image" Target="../media/image78.png"/><Relationship Id="rId4" Type="http://schemas.openxmlformats.org/officeDocument/2006/relationships/image" Target="../media/image63.png"/><Relationship Id="rId9" Type="http://schemas.openxmlformats.org/officeDocument/2006/relationships/image" Target="../media/image68.png"/><Relationship Id="rId14" Type="http://schemas.openxmlformats.org/officeDocument/2006/relationships/image" Target="../media/image73.png"/></Relationships>
</file>

<file path=xl/drawings/_rels/drawing25.xml.rels><?xml version="1.0" encoding="UTF-8" standalone="yes"?>
<Relationships xmlns="http://schemas.openxmlformats.org/package/2006/relationships"><Relationship Id="rId1" Type="http://schemas.openxmlformats.org/officeDocument/2006/relationships/image" Target="../media/image8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1.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83.emf"/><Relationship Id="rId1" Type="http://schemas.openxmlformats.org/officeDocument/2006/relationships/image" Target="../media/image8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1</xdr:col>
          <xdr:colOff>140624</xdr:colOff>
          <xdr:row>3</xdr:row>
          <xdr:rowOff>30480</xdr:rowOff>
        </xdr:to>
        <xdr:sp macro="" textlink="">
          <xdr:nvSpPr>
            <xdr:cNvPr id="25601" name="Imagen 1" hidden="1">
              <a:extLst>
                <a:ext uri="{63B3BB69-23CF-44E3-9099-C40C66FF867C}">
                  <a14:compatExt spid="_x0000_s25601"/>
                </a:ext>
                <a:ext uri="{FF2B5EF4-FFF2-40B4-BE49-F238E27FC236}">
                  <a16:creationId xmlns:a16="http://schemas.microsoft.com/office/drawing/2014/main" id="{00000000-0008-0000-0000-0000016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1</xdr:col>
          <xdr:colOff>26324</xdr:colOff>
          <xdr:row>2</xdr:row>
          <xdr:rowOff>175260</xdr:rowOff>
        </xdr:to>
        <xdr:sp macro="" textlink="">
          <xdr:nvSpPr>
            <xdr:cNvPr id="25602" name="Imagen 1" hidden="1">
              <a:extLst>
                <a:ext uri="{63B3BB69-23CF-44E3-9099-C40C66FF867C}">
                  <a14:compatExt spid="_x0000_s25602"/>
                </a:ext>
                <a:ext uri="{FF2B5EF4-FFF2-40B4-BE49-F238E27FC236}">
                  <a16:creationId xmlns:a16="http://schemas.microsoft.com/office/drawing/2014/main" id="{00000000-0008-0000-0000-0000026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571500</xdr:colOff>
          <xdr:row>4</xdr:row>
          <xdr:rowOff>198120</xdr:rowOff>
        </xdr:to>
        <xdr:sp macro="" textlink="">
          <xdr:nvSpPr>
            <xdr:cNvPr id="2050" name="Imagen 1"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571500</xdr:colOff>
          <xdr:row>4</xdr:row>
          <xdr:rowOff>213360</xdr:rowOff>
        </xdr:to>
        <xdr:sp macro="" textlink="">
          <xdr:nvSpPr>
            <xdr:cNvPr id="2051" name="Imagen 1"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7620</xdr:colOff>
      <xdr:row>8</xdr:row>
      <xdr:rowOff>0</xdr:rowOff>
    </xdr:from>
    <xdr:to>
      <xdr:col>2</xdr:col>
      <xdr:colOff>30480</xdr:colOff>
      <xdr:row>10</xdr:row>
      <xdr:rowOff>167640</xdr:rowOff>
    </xdr:to>
    <xdr:sp macro="" textlink="">
      <xdr:nvSpPr>
        <xdr:cNvPr id="14034104" name="Line 1">
          <a:extLst>
            <a:ext uri="{FF2B5EF4-FFF2-40B4-BE49-F238E27FC236}">
              <a16:creationId xmlns:a16="http://schemas.microsoft.com/office/drawing/2014/main" id="{00000000-0008-0000-0300-0000B824D600}"/>
            </a:ext>
          </a:extLst>
        </xdr:cNvPr>
        <xdr:cNvSpPr>
          <a:spLocks noChangeShapeType="1"/>
        </xdr:cNvSpPr>
      </xdr:nvSpPr>
      <xdr:spPr bwMode="auto">
        <a:xfrm>
          <a:off x="7620" y="1630680"/>
          <a:ext cx="2141220" cy="792480"/>
        </a:xfrm>
        <a:prstGeom prst="line">
          <a:avLst/>
        </a:prstGeom>
        <a:noFill/>
        <a:ln w="1714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xdr:row>
      <xdr:rowOff>0</xdr:rowOff>
    </xdr:from>
    <xdr:to>
      <xdr:col>1</xdr:col>
      <xdr:colOff>0</xdr:colOff>
      <xdr:row>11</xdr:row>
      <xdr:rowOff>0</xdr:rowOff>
    </xdr:to>
    <xdr:sp macro="" textlink="">
      <xdr:nvSpPr>
        <xdr:cNvPr id="14034105" name="Line 2">
          <a:extLst>
            <a:ext uri="{FF2B5EF4-FFF2-40B4-BE49-F238E27FC236}">
              <a16:creationId xmlns:a16="http://schemas.microsoft.com/office/drawing/2014/main" id="{00000000-0008-0000-0300-0000B924D600}"/>
            </a:ext>
          </a:extLst>
        </xdr:cNvPr>
        <xdr:cNvSpPr>
          <a:spLocks noChangeShapeType="1"/>
        </xdr:cNvSpPr>
      </xdr:nvSpPr>
      <xdr:spPr bwMode="auto">
        <a:xfrm>
          <a:off x="2057400" y="24307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11</xdr:row>
      <xdr:rowOff>0</xdr:rowOff>
    </xdr:from>
    <xdr:to>
      <xdr:col>3</xdr:col>
      <xdr:colOff>0</xdr:colOff>
      <xdr:row>11</xdr:row>
      <xdr:rowOff>0</xdr:rowOff>
    </xdr:to>
    <xdr:sp macro="" textlink="">
      <xdr:nvSpPr>
        <xdr:cNvPr id="14034106" name="Line 3">
          <a:extLst>
            <a:ext uri="{FF2B5EF4-FFF2-40B4-BE49-F238E27FC236}">
              <a16:creationId xmlns:a16="http://schemas.microsoft.com/office/drawing/2014/main" id="{00000000-0008-0000-0300-0000BA24D600}"/>
            </a:ext>
          </a:extLst>
        </xdr:cNvPr>
        <xdr:cNvSpPr>
          <a:spLocks noChangeShapeType="1"/>
        </xdr:cNvSpPr>
      </xdr:nvSpPr>
      <xdr:spPr bwMode="auto">
        <a:xfrm>
          <a:off x="3398520" y="24307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11</xdr:row>
      <xdr:rowOff>0</xdr:rowOff>
    </xdr:from>
    <xdr:to>
      <xdr:col>5</xdr:col>
      <xdr:colOff>0</xdr:colOff>
      <xdr:row>11</xdr:row>
      <xdr:rowOff>0</xdr:rowOff>
    </xdr:to>
    <xdr:sp macro="" textlink="">
      <xdr:nvSpPr>
        <xdr:cNvPr id="14034107" name="Line 4">
          <a:extLst>
            <a:ext uri="{FF2B5EF4-FFF2-40B4-BE49-F238E27FC236}">
              <a16:creationId xmlns:a16="http://schemas.microsoft.com/office/drawing/2014/main" id="{00000000-0008-0000-0300-0000BB24D600}"/>
            </a:ext>
          </a:extLst>
        </xdr:cNvPr>
        <xdr:cNvSpPr>
          <a:spLocks noChangeShapeType="1"/>
        </xdr:cNvSpPr>
      </xdr:nvSpPr>
      <xdr:spPr bwMode="auto">
        <a:xfrm>
          <a:off x="4739640" y="24307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11</xdr:row>
      <xdr:rowOff>0</xdr:rowOff>
    </xdr:from>
    <xdr:to>
      <xdr:col>5</xdr:col>
      <xdr:colOff>0</xdr:colOff>
      <xdr:row>11</xdr:row>
      <xdr:rowOff>0</xdr:rowOff>
    </xdr:to>
    <xdr:sp macro="" textlink="">
      <xdr:nvSpPr>
        <xdr:cNvPr id="14034108" name="Line 5">
          <a:extLst>
            <a:ext uri="{FF2B5EF4-FFF2-40B4-BE49-F238E27FC236}">
              <a16:creationId xmlns:a16="http://schemas.microsoft.com/office/drawing/2014/main" id="{00000000-0008-0000-0300-0000BC24D600}"/>
            </a:ext>
          </a:extLst>
        </xdr:cNvPr>
        <xdr:cNvSpPr>
          <a:spLocks noChangeShapeType="1"/>
        </xdr:cNvSpPr>
      </xdr:nvSpPr>
      <xdr:spPr bwMode="auto">
        <a:xfrm>
          <a:off x="4739640" y="24307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11</xdr:row>
      <xdr:rowOff>0</xdr:rowOff>
    </xdr:from>
    <xdr:to>
      <xdr:col>7</xdr:col>
      <xdr:colOff>0</xdr:colOff>
      <xdr:row>11</xdr:row>
      <xdr:rowOff>0</xdr:rowOff>
    </xdr:to>
    <xdr:sp macro="" textlink="">
      <xdr:nvSpPr>
        <xdr:cNvPr id="14034109" name="Line 6">
          <a:extLst>
            <a:ext uri="{FF2B5EF4-FFF2-40B4-BE49-F238E27FC236}">
              <a16:creationId xmlns:a16="http://schemas.microsoft.com/office/drawing/2014/main" id="{00000000-0008-0000-0300-0000BD24D600}"/>
            </a:ext>
          </a:extLst>
        </xdr:cNvPr>
        <xdr:cNvSpPr>
          <a:spLocks noChangeShapeType="1"/>
        </xdr:cNvSpPr>
      </xdr:nvSpPr>
      <xdr:spPr bwMode="auto">
        <a:xfrm>
          <a:off x="6080760" y="24307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11</xdr:row>
      <xdr:rowOff>0</xdr:rowOff>
    </xdr:from>
    <xdr:to>
      <xdr:col>7</xdr:col>
      <xdr:colOff>0</xdr:colOff>
      <xdr:row>11</xdr:row>
      <xdr:rowOff>0</xdr:rowOff>
    </xdr:to>
    <xdr:sp macro="" textlink="">
      <xdr:nvSpPr>
        <xdr:cNvPr id="14034110" name="Line 7">
          <a:extLst>
            <a:ext uri="{FF2B5EF4-FFF2-40B4-BE49-F238E27FC236}">
              <a16:creationId xmlns:a16="http://schemas.microsoft.com/office/drawing/2014/main" id="{00000000-0008-0000-0300-0000BE24D600}"/>
            </a:ext>
          </a:extLst>
        </xdr:cNvPr>
        <xdr:cNvSpPr>
          <a:spLocks noChangeShapeType="1"/>
        </xdr:cNvSpPr>
      </xdr:nvSpPr>
      <xdr:spPr bwMode="auto">
        <a:xfrm>
          <a:off x="6080760" y="24307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11</xdr:row>
      <xdr:rowOff>0</xdr:rowOff>
    </xdr:from>
    <xdr:to>
      <xdr:col>9</xdr:col>
      <xdr:colOff>0</xdr:colOff>
      <xdr:row>11</xdr:row>
      <xdr:rowOff>0</xdr:rowOff>
    </xdr:to>
    <xdr:sp macro="" textlink="">
      <xdr:nvSpPr>
        <xdr:cNvPr id="14034111" name="Line 8">
          <a:extLst>
            <a:ext uri="{FF2B5EF4-FFF2-40B4-BE49-F238E27FC236}">
              <a16:creationId xmlns:a16="http://schemas.microsoft.com/office/drawing/2014/main" id="{00000000-0008-0000-0300-0000BF24D600}"/>
            </a:ext>
          </a:extLst>
        </xdr:cNvPr>
        <xdr:cNvSpPr>
          <a:spLocks noChangeShapeType="1"/>
        </xdr:cNvSpPr>
      </xdr:nvSpPr>
      <xdr:spPr bwMode="auto">
        <a:xfrm>
          <a:off x="7421880" y="24307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11</xdr:row>
      <xdr:rowOff>0</xdr:rowOff>
    </xdr:from>
    <xdr:to>
      <xdr:col>9</xdr:col>
      <xdr:colOff>0</xdr:colOff>
      <xdr:row>11</xdr:row>
      <xdr:rowOff>0</xdr:rowOff>
    </xdr:to>
    <xdr:sp macro="" textlink="">
      <xdr:nvSpPr>
        <xdr:cNvPr id="14034112" name="Line 9">
          <a:extLst>
            <a:ext uri="{FF2B5EF4-FFF2-40B4-BE49-F238E27FC236}">
              <a16:creationId xmlns:a16="http://schemas.microsoft.com/office/drawing/2014/main" id="{00000000-0008-0000-0300-0000C024D600}"/>
            </a:ext>
          </a:extLst>
        </xdr:cNvPr>
        <xdr:cNvSpPr>
          <a:spLocks noChangeShapeType="1"/>
        </xdr:cNvSpPr>
      </xdr:nvSpPr>
      <xdr:spPr bwMode="auto">
        <a:xfrm>
          <a:off x="7421880" y="24307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11</xdr:row>
      <xdr:rowOff>0</xdr:rowOff>
    </xdr:from>
    <xdr:to>
      <xdr:col>10</xdr:col>
      <xdr:colOff>0</xdr:colOff>
      <xdr:row>11</xdr:row>
      <xdr:rowOff>0</xdr:rowOff>
    </xdr:to>
    <xdr:sp macro="" textlink="">
      <xdr:nvSpPr>
        <xdr:cNvPr id="14034113" name="Line 10">
          <a:extLst>
            <a:ext uri="{FF2B5EF4-FFF2-40B4-BE49-F238E27FC236}">
              <a16:creationId xmlns:a16="http://schemas.microsoft.com/office/drawing/2014/main" id="{00000000-0008-0000-0300-0000C124D600}"/>
            </a:ext>
          </a:extLst>
        </xdr:cNvPr>
        <xdr:cNvSpPr>
          <a:spLocks noChangeShapeType="1"/>
        </xdr:cNvSpPr>
      </xdr:nvSpPr>
      <xdr:spPr bwMode="auto">
        <a:xfrm>
          <a:off x="7482840" y="24307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22860</xdr:colOff>
      <xdr:row>27</xdr:row>
      <xdr:rowOff>30480</xdr:rowOff>
    </xdr:from>
    <xdr:to>
      <xdr:col>2</xdr:col>
      <xdr:colOff>99060</xdr:colOff>
      <xdr:row>27</xdr:row>
      <xdr:rowOff>106680</xdr:rowOff>
    </xdr:to>
    <xdr:sp macro="" textlink="">
      <xdr:nvSpPr>
        <xdr:cNvPr id="14034114" name="Oval 62">
          <a:extLst>
            <a:ext uri="{FF2B5EF4-FFF2-40B4-BE49-F238E27FC236}">
              <a16:creationId xmlns:a16="http://schemas.microsoft.com/office/drawing/2014/main" id="{00000000-0008-0000-0300-0000C224D600}"/>
            </a:ext>
          </a:extLst>
        </xdr:cNvPr>
        <xdr:cNvSpPr>
          <a:spLocks noChangeArrowheads="1"/>
        </xdr:cNvSpPr>
      </xdr:nvSpPr>
      <xdr:spPr bwMode="auto">
        <a:xfrm>
          <a:off x="2141220" y="6637020"/>
          <a:ext cx="76200" cy="76200"/>
        </a:xfrm>
        <a:prstGeom prst="ellipse">
          <a:avLst/>
        </a:prstGeom>
        <a:solidFill>
          <a:srgbClr val="00FF00"/>
        </a:solidFill>
        <a:ln w="9525">
          <a:solidFill>
            <a:srgbClr val="00FF00"/>
          </a:solidFill>
          <a:round/>
          <a:headEnd/>
          <a:tailEnd/>
        </a:ln>
      </xdr:spPr>
    </xdr:sp>
    <xdr:clientData/>
  </xdr:twoCellAnchor>
  <xdr:twoCellAnchor>
    <xdr:from>
      <xdr:col>4</xdr:col>
      <xdr:colOff>7620</xdr:colOff>
      <xdr:row>27</xdr:row>
      <xdr:rowOff>45720</xdr:rowOff>
    </xdr:from>
    <xdr:to>
      <xdr:col>4</xdr:col>
      <xdr:colOff>83820</xdr:colOff>
      <xdr:row>27</xdr:row>
      <xdr:rowOff>121920</xdr:rowOff>
    </xdr:to>
    <xdr:sp macro="" textlink="">
      <xdr:nvSpPr>
        <xdr:cNvPr id="14034115" name="Oval 63">
          <a:extLst>
            <a:ext uri="{FF2B5EF4-FFF2-40B4-BE49-F238E27FC236}">
              <a16:creationId xmlns:a16="http://schemas.microsoft.com/office/drawing/2014/main" id="{00000000-0008-0000-0300-0000C324D600}"/>
            </a:ext>
          </a:extLst>
        </xdr:cNvPr>
        <xdr:cNvSpPr>
          <a:spLocks noChangeArrowheads="1"/>
        </xdr:cNvSpPr>
      </xdr:nvSpPr>
      <xdr:spPr bwMode="auto">
        <a:xfrm>
          <a:off x="3467100" y="6652260"/>
          <a:ext cx="76200" cy="76200"/>
        </a:xfrm>
        <a:prstGeom prst="ellipse">
          <a:avLst/>
        </a:prstGeom>
        <a:solidFill>
          <a:srgbClr val="FFFF00"/>
        </a:solidFill>
        <a:ln w="9525">
          <a:solidFill>
            <a:srgbClr val="FFFF00"/>
          </a:solidFill>
          <a:round/>
          <a:headEnd/>
          <a:tailEnd/>
        </a:ln>
      </xdr:spPr>
    </xdr:sp>
    <xdr:clientData/>
  </xdr:twoCellAnchor>
  <xdr:twoCellAnchor>
    <xdr:from>
      <xdr:col>6</xdr:col>
      <xdr:colOff>30480</xdr:colOff>
      <xdr:row>27</xdr:row>
      <xdr:rowOff>38100</xdr:rowOff>
    </xdr:from>
    <xdr:to>
      <xdr:col>6</xdr:col>
      <xdr:colOff>106680</xdr:colOff>
      <xdr:row>27</xdr:row>
      <xdr:rowOff>114300</xdr:rowOff>
    </xdr:to>
    <xdr:sp macro="" textlink="">
      <xdr:nvSpPr>
        <xdr:cNvPr id="14034116" name="Oval 64">
          <a:extLst>
            <a:ext uri="{FF2B5EF4-FFF2-40B4-BE49-F238E27FC236}">
              <a16:creationId xmlns:a16="http://schemas.microsoft.com/office/drawing/2014/main" id="{00000000-0008-0000-0300-0000C424D600}"/>
            </a:ext>
          </a:extLst>
        </xdr:cNvPr>
        <xdr:cNvSpPr>
          <a:spLocks noChangeArrowheads="1"/>
        </xdr:cNvSpPr>
      </xdr:nvSpPr>
      <xdr:spPr bwMode="auto">
        <a:xfrm>
          <a:off x="4831080" y="6644640"/>
          <a:ext cx="76200" cy="76200"/>
        </a:xfrm>
        <a:prstGeom prst="ellipse">
          <a:avLst/>
        </a:prstGeom>
        <a:solidFill>
          <a:srgbClr val="FF0000"/>
        </a:solidFill>
        <a:ln w="9525">
          <a:solidFill>
            <a:srgbClr val="FF0000"/>
          </a:solidFill>
          <a:round/>
          <a:headEnd/>
          <a:tailEnd/>
        </a:ln>
      </xdr:spPr>
    </xdr:sp>
    <xdr:clientData/>
  </xdr:twoCellAnchor>
  <xdr:twoCellAnchor>
    <xdr:from>
      <xdr:col>8</xdr:col>
      <xdr:colOff>30480</xdr:colOff>
      <xdr:row>27</xdr:row>
      <xdr:rowOff>22860</xdr:rowOff>
    </xdr:from>
    <xdr:to>
      <xdr:col>8</xdr:col>
      <xdr:colOff>160020</xdr:colOff>
      <xdr:row>27</xdr:row>
      <xdr:rowOff>99060</xdr:rowOff>
    </xdr:to>
    <xdr:sp macro="" textlink="">
      <xdr:nvSpPr>
        <xdr:cNvPr id="14034117" name="Rectangle 65">
          <a:extLst>
            <a:ext uri="{FF2B5EF4-FFF2-40B4-BE49-F238E27FC236}">
              <a16:creationId xmlns:a16="http://schemas.microsoft.com/office/drawing/2014/main" id="{00000000-0008-0000-0300-0000C524D600}"/>
            </a:ext>
          </a:extLst>
        </xdr:cNvPr>
        <xdr:cNvSpPr>
          <a:spLocks noChangeArrowheads="1"/>
        </xdr:cNvSpPr>
      </xdr:nvSpPr>
      <xdr:spPr bwMode="auto">
        <a:xfrm>
          <a:off x="6172200" y="6629400"/>
          <a:ext cx="129540" cy="76200"/>
        </a:xfrm>
        <a:prstGeom prst="rect">
          <a:avLst/>
        </a:prstGeom>
        <a:solidFill>
          <a:srgbClr val="C0C0C0"/>
        </a:solidFill>
        <a:ln w="9525">
          <a:solidFill>
            <a:srgbClr val="C0C0C0"/>
          </a:solidFill>
          <a:miter lim="800000"/>
          <a:headEnd/>
          <a:tailEnd/>
        </a:ln>
      </xdr:spPr>
    </xdr:sp>
    <xdr:clientData/>
  </xdr:twoCellAnchor>
  <xdr:twoCellAnchor>
    <xdr:from>
      <xdr:col>0</xdr:col>
      <xdr:colOff>7620</xdr:colOff>
      <xdr:row>8</xdr:row>
      <xdr:rowOff>0</xdr:rowOff>
    </xdr:from>
    <xdr:to>
      <xdr:col>2</xdr:col>
      <xdr:colOff>30480</xdr:colOff>
      <xdr:row>10</xdr:row>
      <xdr:rowOff>167640</xdr:rowOff>
    </xdr:to>
    <xdr:sp macro="" textlink="">
      <xdr:nvSpPr>
        <xdr:cNvPr id="14034118" name="Line 1">
          <a:extLst>
            <a:ext uri="{FF2B5EF4-FFF2-40B4-BE49-F238E27FC236}">
              <a16:creationId xmlns:a16="http://schemas.microsoft.com/office/drawing/2014/main" id="{00000000-0008-0000-0300-0000C624D600}"/>
            </a:ext>
          </a:extLst>
        </xdr:cNvPr>
        <xdr:cNvSpPr>
          <a:spLocks noChangeShapeType="1"/>
        </xdr:cNvSpPr>
      </xdr:nvSpPr>
      <xdr:spPr bwMode="auto">
        <a:xfrm>
          <a:off x="7620" y="1630680"/>
          <a:ext cx="2141220" cy="792480"/>
        </a:xfrm>
        <a:prstGeom prst="line">
          <a:avLst/>
        </a:prstGeom>
        <a:noFill/>
        <a:ln w="1714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xdr:row>
      <xdr:rowOff>0</xdr:rowOff>
    </xdr:from>
    <xdr:to>
      <xdr:col>1</xdr:col>
      <xdr:colOff>0</xdr:colOff>
      <xdr:row>11</xdr:row>
      <xdr:rowOff>0</xdr:rowOff>
    </xdr:to>
    <xdr:sp macro="" textlink="">
      <xdr:nvSpPr>
        <xdr:cNvPr id="14034119" name="Line 2">
          <a:extLst>
            <a:ext uri="{FF2B5EF4-FFF2-40B4-BE49-F238E27FC236}">
              <a16:creationId xmlns:a16="http://schemas.microsoft.com/office/drawing/2014/main" id="{00000000-0008-0000-0300-0000C724D600}"/>
            </a:ext>
          </a:extLst>
        </xdr:cNvPr>
        <xdr:cNvSpPr>
          <a:spLocks noChangeShapeType="1"/>
        </xdr:cNvSpPr>
      </xdr:nvSpPr>
      <xdr:spPr bwMode="auto">
        <a:xfrm>
          <a:off x="2057400" y="24307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11</xdr:row>
      <xdr:rowOff>0</xdr:rowOff>
    </xdr:from>
    <xdr:to>
      <xdr:col>3</xdr:col>
      <xdr:colOff>0</xdr:colOff>
      <xdr:row>11</xdr:row>
      <xdr:rowOff>0</xdr:rowOff>
    </xdr:to>
    <xdr:sp macro="" textlink="">
      <xdr:nvSpPr>
        <xdr:cNvPr id="14034120" name="Line 3">
          <a:extLst>
            <a:ext uri="{FF2B5EF4-FFF2-40B4-BE49-F238E27FC236}">
              <a16:creationId xmlns:a16="http://schemas.microsoft.com/office/drawing/2014/main" id="{00000000-0008-0000-0300-0000C824D600}"/>
            </a:ext>
          </a:extLst>
        </xdr:cNvPr>
        <xdr:cNvSpPr>
          <a:spLocks noChangeShapeType="1"/>
        </xdr:cNvSpPr>
      </xdr:nvSpPr>
      <xdr:spPr bwMode="auto">
        <a:xfrm>
          <a:off x="3398520" y="24307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11</xdr:row>
      <xdr:rowOff>0</xdr:rowOff>
    </xdr:from>
    <xdr:to>
      <xdr:col>5</xdr:col>
      <xdr:colOff>0</xdr:colOff>
      <xdr:row>11</xdr:row>
      <xdr:rowOff>0</xdr:rowOff>
    </xdr:to>
    <xdr:sp macro="" textlink="">
      <xdr:nvSpPr>
        <xdr:cNvPr id="14034121" name="Line 4">
          <a:extLst>
            <a:ext uri="{FF2B5EF4-FFF2-40B4-BE49-F238E27FC236}">
              <a16:creationId xmlns:a16="http://schemas.microsoft.com/office/drawing/2014/main" id="{00000000-0008-0000-0300-0000C924D600}"/>
            </a:ext>
          </a:extLst>
        </xdr:cNvPr>
        <xdr:cNvSpPr>
          <a:spLocks noChangeShapeType="1"/>
        </xdr:cNvSpPr>
      </xdr:nvSpPr>
      <xdr:spPr bwMode="auto">
        <a:xfrm>
          <a:off x="4739640" y="24307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11</xdr:row>
      <xdr:rowOff>0</xdr:rowOff>
    </xdr:from>
    <xdr:to>
      <xdr:col>5</xdr:col>
      <xdr:colOff>0</xdr:colOff>
      <xdr:row>11</xdr:row>
      <xdr:rowOff>0</xdr:rowOff>
    </xdr:to>
    <xdr:sp macro="" textlink="">
      <xdr:nvSpPr>
        <xdr:cNvPr id="14034122" name="Line 5">
          <a:extLst>
            <a:ext uri="{FF2B5EF4-FFF2-40B4-BE49-F238E27FC236}">
              <a16:creationId xmlns:a16="http://schemas.microsoft.com/office/drawing/2014/main" id="{00000000-0008-0000-0300-0000CA24D600}"/>
            </a:ext>
          </a:extLst>
        </xdr:cNvPr>
        <xdr:cNvSpPr>
          <a:spLocks noChangeShapeType="1"/>
        </xdr:cNvSpPr>
      </xdr:nvSpPr>
      <xdr:spPr bwMode="auto">
        <a:xfrm>
          <a:off x="4739640" y="24307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11</xdr:row>
      <xdr:rowOff>0</xdr:rowOff>
    </xdr:from>
    <xdr:to>
      <xdr:col>7</xdr:col>
      <xdr:colOff>0</xdr:colOff>
      <xdr:row>11</xdr:row>
      <xdr:rowOff>0</xdr:rowOff>
    </xdr:to>
    <xdr:sp macro="" textlink="">
      <xdr:nvSpPr>
        <xdr:cNvPr id="14034123" name="Line 6">
          <a:extLst>
            <a:ext uri="{FF2B5EF4-FFF2-40B4-BE49-F238E27FC236}">
              <a16:creationId xmlns:a16="http://schemas.microsoft.com/office/drawing/2014/main" id="{00000000-0008-0000-0300-0000CB24D600}"/>
            </a:ext>
          </a:extLst>
        </xdr:cNvPr>
        <xdr:cNvSpPr>
          <a:spLocks noChangeShapeType="1"/>
        </xdr:cNvSpPr>
      </xdr:nvSpPr>
      <xdr:spPr bwMode="auto">
        <a:xfrm>
          <a:off x="6080760" y="24307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11</xdr:row>
      <xdr:rowOff>0</xdr:rowOff>
    </xdr:from>
    <xdr:to>
      <xdr:col>7</xdr:col>
      <xdr:colOff>0</xdr:colOff>
      <xdr:row>11</xdr:row>
      <xdr:rowOff>0</xdr:rowOff>
    </xdr:to>
    <xdr:sp macro="" textlink="">
      <xdr:nvSpPr>
        <xdr:cNvPr id="14034124" name="Line 7">
          <a:extLst>
            <a:ext uri="{FF2B5EF4-FFF2-40B4-BE49-F238E27FC236}">
              <a16:creationId xmlns:a16="http://schemas.microsoft.com/office/drawing/2014/main" id="{00000000-0008-0000-0300-0000CC24D600}"/>
            </a:ext>
          </a:extLst>
        </xdr:cNvPr>
        <xdr:cNvSpPr>
          <a:spLocks noChangeShapeType="1"/>
        </xdr:cNvSpPr>
      </xdr:nvSpPr>
      <xdr:spPr bwMode="auto">
        <a:xfrm>
          <a:off x="6080760" y="24307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11</xdr:row>
      <xdr:rowOff>0</xdr:rowOff>
    </xdr:from>
    <xdr:to>
      <xdr:col>9</xdr:col>
      <xdr:colOff>0</xdr:colOff>
      <xdr:row>11</xdr:row>
      <xdr:rowOff>0</xdr:rowOff>
    </xdr:to>
    <xdr:sp macro="" textlink="">
      <xdr:nvSpPr>
        <xdr:cNvPr id="14034125" name="Line 8">
          <a:extLst>
            <a:ext uri="{FF2B5EF4-FFF2-40B4-BE49-F238E27FC236}">
              <a16:creationId xmlns:a16="http://schemas.microsoft.com/office/drawing/2014/main" id="{00000000-0008-0000-0300-0000CD24D600}"/>
            </a:ext>
          </a:extLst>
        </xdr:cNvPr>
        <xdr:cNvSpPr>
          <a:spLocks noChangeShapeType="1"/>
        </xdr:cNvSpPr>
      </xdr:nvSpPr>
      <xdr:spPr bwMode="auto">
        <a:xfrm>
          <a:off x="7421880" y="24307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11</xdr:row>
      <xdr:rowOff>0</xdr:rowOff>
    </xdr:from>
    <xdr:to>
      <xdr:col>9</xdr:col>
      <xdr:colOff>0</xdr:colOff>
      <xdr:row>11</xdr:row>
      <xdr:rowOff>0</xdr:rowOff>
    </xdr:to>
    <xdr:sp macro="" textlink="">
      <xdr:nvSpPr>
        <xdr:cNvPr id="14034126" name="Line 9">
          <a:extLst>
            <a:ext uri="{FF2B5EF4-FFF2-40B4-BE49-F238E27FC236}">
              <a16:creationId xmlns:a16="http://schemas.microsoft.com/office/drawing/2014/main" id="{00000000-0008-0000-0300-0000CE24D600}"/>
            </a:ext>
          </a:extLst>
        </xdr:cNvPr>
        <xdr:cNvSpPr>
          <a:spLocks noChangeShapeType="1"/>
        </xdr:cNvSpPr>
      </xdr:nvSpPr>
      <xdr:spPr bwMode="auto">
        <a:xfrm>
          <a:off x="7421880" y="24307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11</xdr:row>
      <xdr:rowOff>0</xdr:rowOff>
    </xdr:from>
    <xdr:to>
      <xdr:col>10</xdr:col>
      <xdr:colOff>0</xdr:colOff>
      <xdr:row>11</xdr:row>
      <xdr:rowOff>0</xdr:rowOff>
    </xdr:to>
    <xdr:sp macro="" textlink="">
      <xdr:nvSpPr>
        <xdr:cNvPr id="14034127" name="Line 10">
          <a:extLst>
            <a:ext uri="{FF2B5EF4-FFF2-40B4-BE49-F238E27FC236}">
              <a16:creationId xmlns:a16="http://schemas.microsoft.com/office/drawing/2014/main" id="{00000000-0008-0000-0300-0000CF24D600}"/>
            </a:ext>
          </a:extLst>
        </xdr:cNvPr>
        <xdr:cNvSpPr>
          <a:spLocks noChangeShapeType="1"/>
        </xdr:cNvSpPr>
      </xdr:nvSpPr>
      <xdr:spPr bwMode="auto">
        <a:xfrm>
          <a:off x="7482840" y="24307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22860</xdr:colOff>
      <xdr:row>27</xdr:row>
      <xdr:rowOff>30480</xdr:rowOff>
    </xdr:from>
    <xdr:to>
      <xdr:col>2</xdr:col>
      <xdr:colOff>99060</xdr:colOff>
      <xdr:row>27</xdr:row>
      <xdr:rowOff>106680</xdr:rowOff>
    </xdr:to>
    <xdr:sp macro="" textlink="">
      <xdr:nvSpPr>
        <xdr:cNvPr id="14034128" name="Oval 62">
          <a:extLst>
            <a:ext uri="{FF2B5EF4-FFF2-40B4-BE49-F238E27FC236}">
              <a16:creationId xmlns:a16="http://schemas.microsoft.com/office/drawing/2014/main" id="{00000000-0008-0000-0300-0000D024D600}"/>
            </a:ext>
          </a:extLst>
        </xdr:cNvPr>
        <xdr:cNvSpPr>
          <a:spLocks noChangeArrowheads="1"/>
        </xdr:cNvSpPr>
      </xdr:nvSpPr>
      <xdr:spPr bwMode="auto">
        <a:xfrm>
          <a:off x="2141220" y="6637020"/>
          <a:ext cx="76200" cy="76200"/>
        </a:xfrm>
        <a:prstGeom prst="ellipse">
          <a:avLst/>
        </a:prstGeom>
        <a:solidFill>
          <a:srgbClr val="00FF00"/>
        </a:solidFill>
        <a:ln w="9525">
          <a:solidFill>
            <a:srgbClr val="00FF00"/>
          </a:solidFill>
          <a:round/>
          <a:headEnd/>
          <a:tailEnd/>
        </a:ln>
      </xdr:spPr>
    </xdr:sp>
    <xdr:clientData/>
  </xdr:twoCellAnchor>
  <xdr:twoCellAnchor>
    <xdr:from>
      <xdr:col>4</xdr:col>
      <xdr:colOff>7620</xdr:colOff>
      <xdr:row>27</xdr:row>
      <xdr:rowOff>45720</xdr:rowOff>
    </xdr:from>
    <xdr:to>
      <xdr:col>4</xdr:col>
      <xdr:colOff>83820</xdr:colOff>
      <xdr:row>27</xdr:row>
      <xdr:rowOff>121920</xdr:rowOff>
    </xdr:to>
    <xdr:sp macro="" textlink="">
      <xdr:nvSpPr>
        <xdr:cNvPr id="14034129" name="Oval 63">
          <a:extLst>
            <a:ext uri="{FF2B5EF4-FFF2-40B4-BE49-F238E27FC236}">
              <a16:creationId xmlns:a16="http://schemas.microsoft.com/office/drawing/2014/main" id="{00000000-0008-0000-0300-0000D124D600}"/>
            </a:ext>
          </a:extLst>
        </xdr:cNvPr>
        <xdr:cNvSpPr>
          <a:spLocks noChangeArrowheads="1"/>
        </xdr:cNvSpPr>
      </xdr:nvSpPr>
      <xdr:spPr bwMode="auto">
        <a:xfrm>
          <a:off x="3467100" y="6652260"/>
          <a:ext cx="76200" cy="76200"/>
        </a:xfrm>
        <a:prstGeom prst="ellipse">
          <a:avLst/>
        </a:prstGeom>
        <a:solidFill>
          <a:srgbClr val="FFFF00"/>
        </a:solidFill>
        <a:ln w="9525">
          <a:solidFill>
            <a:srgbClr val="FFFF00"/>
          </a:solidFill>
          <a:round/>
          <a:headEnd/>
          <a:tailEnd/>
        </a:ln>
      </xdr:spPr>
    </xdr:sp>
    <xdr:clientData/>
  </xdr:twoCellAnchor>
  <xdr:twoCellAnchor>
    <xdr:from>
      <xdr:col>6</xdr:col>
      <xdr:colOff>30480</xdr:colOff>
      <xdr:row>27</xdr:row>
      <xdr:rowOff>38100</xdr:rowOff>
    </xdr:from>
    <xdr:to>
      <xdr:col>6</xdr:col>
      <xdr:colOff>106680</xdr:colOff>
      <xdr:row>27</xdr:row>
      <xdr:rowOff>114300</xdr:rowOff>
    </xdr:to>
    <xdr:sp macro="" textlink="">
      <xdr:nvSpPr>
        <xdr:cNvPr id="14034130" name="Oval 64">
          <a:extLst>
            <a:ext uri="{FF2B5EF4-FFF2-40B4-BE49-F238E27FC236}">
              <a16:creationId xmlns:a16="http://schemas.microsoft.com/office/drawing/2014/main" id="{00000000-0008-0000-0300-0000D224D600}"/>
            </a:ext>
          </a:extLst>
        </xdr:cNvPr>
        <xdr:cNvSpPr>
          <a:spLocks noChangeArrowheads="1"/>
        </xdr:cNvSpPr>
      </xdr:nvSpPr>
      <xdr:spPr bwMode="auto">
        <a:xfrm>
          <a:off x="4831080" y="6644640"/>
          <a:ext cx="76200" cy="76200"/>
        </a:xfrm>
        <a:prstGeom prst="ellipse">
          <a:avLst/>
        </a:prstGeom>
        <a:solidFill>
          <a:srgbClr val="FF0000"/>
        </a:solidFill>
        <a:ln w="9525">
          <a:solidFill>
            <a:srgbClr val="FF0000"/>
          </a:solidFill>
          <a:round/>
          <a:headEnd/>
          <a:tailEnd/>
        </a:ln>
      </xdr:spPr>
    </xdr:sp>
    <xdr:clientData/>
  </xdr:twoCellAnchor>
  <xdr:twoCellAnchor>
    <xdr:from>
      <xdr:col>8</xdr:col>
      <xdr:colOff>30480</xdr:colOff>
      <xdr:row>27</xdr:row>
      <xdr:rowOff>22860</xdr:rowOff>
    </xdr:from>
    <xdr:to>
      <xdr:col>8</xdr:col>
      <xdr:colOff>160020</xdr:colOff>
      <xdr:row>27</xdr:row>
      <xdr:rowOff>99060</xdr:rowOff>
    </xdr:to>
    <xdr:sp macro="" textlink="">
      <xdr:nvSpPr>
        <xdr:cNvPr id="14034131" name="Rectangle 65">
          <a:extLst>
            <a:ext uri="{FF2B5EF4-FFF2-40B4-BE49-F238E27FC236}">
              <a16:creationId xmlns:a16="http://schemas.microsoft.com/office/drawing/2014/main" id="{00000000-0008-0000-0300-0000D324D600}"/>
            </a:ext>
          </a:extLst>
        </xdr:cNvPr>
        <xdr:cNvSpPr>
          <a:spLocks noChangeArrowheads="1"/>
        </xdr:cNvSpPr>
      </xdr:nvSpPr>
      <xdr:spPr bwMode="auto">
        <a:xfrm>
          <a:off x="6172200" y="6629400"/>
          <a:ext cx="129540" cy="76200"/>
        </a:xfrm>
        <a:prstGeom prst="rect">
          <a:avLst/>
        </a:prstGeom>
        <a:solidFill>
          <a:srgbClr val="C0C0C0"/>
        </a:solidFill>
        <a:ln w="9525">
          <a:solidFill>
            <a:srgbClr val="C0C0C0"/>
          </a:solid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16</xdr:col>
      <xdr:colOff>160020</xdr:colOff>
      <xdr:row>45</xdr:row>
      <xdr:rowOff>76200</xdr:rowOff>
    </xdr:from>
    <xdr:to>
      <xdr:col>16</xdr:col>
      <xdr:colOff>38100</xdr:colOff>
      <xdr:row>45</xdr:row>
      <xdr:rowOff>83820</xdr:rowOff>
    </xdr:to>
    <xdr:sp macro="" textlink="">
      <xdr:nvSpPr>
        <xdr:cNvPr id="13938910" name="Rectangle 251">
          <a:extLst>
            <a:ext uri="{FF2B5EF4-FFF2-40B4-BE49-F238E27FC236}">
              <a16:creationId xmlns:a16="http://schemas.microsoft.com/office/drawing/2014/main" id="{00000000-0008-0000-0500-0000DEB0D400}"/>
            </a:ext>
          </a:extLst>
        </xdr:cNvPr>
        <xdr:cNvSpPr>
          <a:spLocks noChangeArrowheads="1"/>
        </xdr:cNvSpPr>
      </xdr:nvSpPr>
      <xdr:spPr bwMode="auto">
        <a:xfrm>
          <a:off x="1912620" y="7642860"/>
          <a:ext cx="0" cy="7620"/>
        </a:xfrm>
        <a:prstGeom prst="rect">
          <a:avLst/>
        </a:prstGeom>
        <a:solidFill>
          <a:srgbClr val="FFFFFF"/>
        </a:solidFill>
        <a:ln w="9525">
          <a:solidFill>
            <a:srgbClr val="000000"/>
          </a:solidFill>
          <a:miter lim="800000"/>
          <a:headEnd/>
          <a:tailEnd/>
        </a:ln>
      </xdr:spPr>
    </xdr:sp>
    <xdr:clientData/>
  </xdr:twoCellAnchor>
  <xdr:twoCellAnchor>
    <xdr:from>
      <xdr:col>16</xdr:col>
      <xdr:colOff>160020</xdr:colOff>
      <xdr:row>47</xdr:row>
      <xdr:rowOff>83820</xdr:rowOff>
    </xdr:from>
    <xdr:to>
      <xdr:col>16</xdr:col>
      <xdr:colOff>38100</xdr:colOff>
      <xdr:row>47</xdr:row>
      <xdr:rowOff>91440</xdr:rowOff>
    </xdr:to>
    <xdr:sp macro="" textlink="">
      <xdr:nvSpPr>
        <xdr:cNvPr id="13938911" name="Rectangle 309">
          <a:extLst>
            <a:ext uri="{FF2B5EF4-FFF2-40B4-BE49-F238E27FC236}">
              <a16:creationId xmlns:a16="http://schemas.microsoft.com/office/drawing/2014/main" id="{00000000-0008-0000-0500-0000DFB0D400}"/>
            </a:ext>
          </a:extLst>
        </xdr:cNvPr>
        <xdr:cNvSpPr>
          <a:spLocks noChangeArrowheads="1"/>
        </xdr:cNvSpPr>
      </xdr:nvSpPr>
      <xdr:spPr bwMode="auto">
        <a:xfrm>
          <a:off x="1912620" y="7985760"/>
          <a:ext cx="0" cy="7620"/>
        </a:xfrm>
        <a:prstGeom prst="rect">
          <a:avLst/>
        </a:prstGeom>
        <a:solidFill>
          <a:srgbClr val="FFFFFF"/>
        </a:solidFill>
        <a:ln w="9525">
          <a:solidFill>
            <a:srgbClr val="000000"/>
          </a:solidFill>
          <a:miter lim="800000"/>
          <a:headEnd/>
          <a:tailEnd/>
        </a:ln>
      </xdr:spPr>
    </xdr:sp>
    <xdr:clientData/>
  </xdr:twoCellAnchor>
  <xdr:twoCellAnchor>
    <xdr:from>
      <xdr:col>16</xdr:col>
      <xdr:colOff>160020</xdr:colOff>
      <xdr:row>49</xdr:row>
      <xdr:rowOff>83820</xdr:rowOff>
    </xdr:from>
    <xdr:to>
      <xdr:col>16</xdr:col>
      <xdr:colOff>38100</xdr:colOff>
      <xdr:row>49</xdr:row>
      <xdr:rowOff>91440</xdr:rowOff>
    </xdr:to>
    <xdr:sp macro="" textlink="">
      <xdr:nvSpPr>
        <xdr:cNvPr id="13938912" name="Rectangle 310">
          <a:extLst>
            <a:ext uri="{FF2B5EF4-FFF2-40B4-BE49-F238E27FC236}">
              <a16:creationId xmlns:a16="http://schemas.microsoft.com/office/drawing/2014/main" id="{00000000-0008-0000-0500-0000E0B0D400}"/>
            </a:ext>
          </a:extLst>
        </xdr:cNvPr>
        <xdr:cNvSpPr>
          <a:spLocks noChangeArrowheads="1"/>
        </xdr:cNvSpPr>
      </xdr:nvSpPr>
      <xdr:spPr bwMode="auto">
        <a:xfrm>
          <a:off x="1912620" y="8252460"/>
          <a:ext cx="0" cy="7620"/>
        </a:xfrm>
        <a:prstGeom prst="rect">
          <a:avLst/>
        </a:prstGeom>
        <a:solidFill>
          <a:srgbClr val="FFFFFF"/>
        </a:solidFill>
        <a:ln w="9525">
          <a:solidFill>
            <a:srgbClr val="000000"/>
          </a:solidFill>
          <a:miter lim="800000"/>
          <a:headEnd/>
          <a:tailEnd/>
        </a:ln>
      </xdr:spPr>
    </xdr:sp>
    <xdr:clientData/>
  </xdr:twoCellAnchor>
  <xdr:twoCellAnchor>
    <xdr:from>
      <xdr:col>16</xdr:col>
      <xdr:colOff>160020</xdr:colOff>
      <xdr:row>51</xdr:row>
      <xdr:rowOff>0</xdr:rowOff>
    </xdr:from>
    <xdr:to>
      <xdr:col>16</xdr:col>
      <xdr:colOff>38100</xdr:colOff>
      <xdr:row>51</xdr:row>
      <xdr:rowOff>0</xdr:rowOff>
    </xdr:to>
    <xdr:sp macro="" textlink="">
      <xdr:nvSpPr>
        <xdr:cNvPr id="13938913" name="Rectangle 311">
          <a:extLst>
            <a:ext uri="{FF2B5EF4-FFF2-40B4-BE49-F238E27FC236}">
              <a16:creationId xmlns:a16="http://schemas.microsoft.com/office/drawing/2014/main" id="{00000000-0008-0000-0500-0000E1B0D400}"/>
            </a:ext>
          </a:extLst>
        </xdr:cNvPr>
        <xdr:cNvSpPr>
          <a:spLocks noChangeArrowheads="1"/>
        </xdr:cNvSpPr>
      </xdr:nvSpPr>
      <xdr:spPr bwMode="auto">
        <a:xfrm>
          <a:off x="1912620" y="8473440"/>
          <a:ext cx="0" cy="0"/>
        </a:xfrm>
        <a:prstGeom prst="rect">
          <a:avLst/>
        </a:prstGeom>
        <a:solidFill>
          <a:srgbClr val="FFFFFF"/>
        </a:solidFill>
        <a:ln w="9525">
          <a:solidFill>
            <a:srgbClr val="000000"/>
          </a:solidFill>
          <a:miter lim="800000"/>
          <a:headEnd/>
          <a:tailEnd/>
        </a:ln>
      </xdr:spPr>
    </xdr:sp>
    <xdr:clientData/>
  </xdr:twoCellAnchor>
  <xdr:twoCellAnchor>
    <xdr:from>
      <xdr:col>16</xdr:col>
      <xdr:colOff>160020</xdr:colOff>
      <xdr:row>51</xdr:row>
      <xdr:rowOff>83820</xdr:rowOff>
    </xdr:from>
    <xdr:to>
      <xdr:col>16</xdr:col>
      <xdr:colOff>38100</xdr:colOff>
      <xdr:row>51</xdr:row>
      <xdr:rowOff>91440</xdr:rowOff>
    </xdr:to>
    <xdr:sp macro="" textlink="">
      <xdr:nvSpPr>
        <xdr:cNvPr id="13938914" name="Rectangle 312">
          <a:extLst>
            <a:ext uri="{FF2B5EF4-FFF2-40B4-BE49-F238E27FC236}">
              <a16:creationId xmlns:a16="http://schemas.microsoft.com/office/drawing/2014/main" id="{00000000-0008-0000-0500-0000E2B0D400}"/>
            </a:ext>
          </a:extLst>
        </xdr:cNvPr>
        <xdr:cNvSpPr>
          <a:spLocks noChangeArrowheads="1"/>
        </xdr:cNvSpPr>
      </xdr:nvSpPr>
      <xdr:spPr bwMode="auto">
        <a:xfrm>
          <a:off x="1912620" y="8557260"/>
          <a:ext cx="0" cy="7620"/>
        </a:xfrm>
        <a:prstGeom prst="rect">
          <a:avLst/>
        </a:prstGeom>
        <a:solidFill>
          <a:srgbClr val="FFFFFF"/>
        </a:solidFill>
        <a:ln w="9525">
          <a:solidFill>
            <a:srgbClr val="000000"/>
          </a:solidFill>
          <a:miter lim="800000"/>
          <a:headEnd/>
          <a:tailEnd/>
        </a:ln>
      </xdr:spPr>
    </xdr:sp>
    <xdr:clientData/>
  </xdr:twoCellAnchor>
  <xdr:twoCellAnchor>
    <xdr:from>
      <xdr:col>16</xdr:col>
      <xdr:colOff>160020</xdr:colOff>
      <xdr:row>53</xdr:row>
      <xdr:rowOff>83820</xdr:rowOff>
    </xdr:from>
    <xdr:to>
      <xdr:col>16</xdr:col>
      <xdr:colOff>38100</xdr:colOff>
      <xdr:row>53</xdr:row>
      <xdr:rowOff>91440</xdr:rowOff>
    </xdr:to>
    <xdr:sp macro="" textlink="">
      <xdr:nvSpPr>
        <xdr:cNvPr id="13938915" name="Rectangle 313">
          <a:extLst>
            <a:ext uri="{FF2B5EF4-FFF2-40B4-BE49-F238E27FC236}">
              <a16:creationId xmlns:a16="http://schemas.microsoft.com/office/drawing/2014/main" id="{00000000-0008-0000-0500-0000E3B0D400}"/>
            </a:ext>
          </a:extLst>
        </xdr:cNvPr>
        <xdr:cNvSpPr>
          <a:spLocks noChangeArrowheads="1"/>
        </xdr:cNvSpPr>
      </xdr:nvSpPr>
      <xdr:spPr bwMode="auto">
        <a:xfrm>
          <a:off x="1912620" y="8862060"/>
          <a:ext cx="0" cy="7620"/>
        </a:xfrm>
        <a:prstGeom prst="rect">
          <a:avLst/>
        </a:prstGeom>
        <a:solidFill>
          <a:srgbClr val="FFFFFF"/>
        </a:solidFill>
        <a:ln w="9525">
          <a:solidFill>
            <a:srgbClr val="000000"/>
          </a:solidFill>
          <a:miter lim="800000"/>
          <a:headEnd/>
          <a:tailEnd/>
        </a:ln>
      </xdr:spPr>
    </xdr:sp>
    <xdr:clientData/>
  </xdr:twoCellAnchor>
  <xdr:twoCellAnchor>
    <xdr:from>
      <xdr:col>16</xdr:col>
      <xdr:colOff>160020</xdr:colOff>
      <xdr:row>55</xdr:row>
      <xdr:rowOff>0</xdr:rowOff>
    </xdr:from>
    <xdr:to>
      <xdr:col>16</xdr:col>
      <xdr:colOff>38100</xdr:colOff>
      <xdr:row>55</xdr:row>
      <xdr:rowOff>0</xdr:rowOff>
    </xdr:to>
    <xdr:sp macro="" textlink="">
      <xdr:nvSpPr>
        <xdr:cNvPr id="13938916" name="Rectangle 314">
          <a:extLst>
            <a:ext uri="{FF2B5EF4-FFF2-40B4-BE49-F238E27FC236}">
              <a16:creationId xmlns:a16="http://schemas.microsoft.com/office/drawing/2014/main" id="{00000000-0008-0000-0500-0000E4B0D400}"/>
            </a:ext>
          </a:extLst>
        </xdr:cNvPr>
        <xdr:cNvSpPr>
          <a:spLocks noChangeArrowheads="1"/>
        </xdr:cNvSpPr>
      </xdr:nvSpPr>
      <xdr:spPr bwMode="auto">
        <a:xfrm>
          <a:off x="1912620" y="9083040"/>
          <a:ext cx="0" cy="0"/>
        </a:xfrm>
        <a:prstGeom prst="rect">
          <a:avLst/>
        </a:prstGeom>
        <a:solidFill>
          <a:srgbClr val="FFFFFF"/>
        </a:solidFill>
        <a:ln w="9525">
          <a:solidFill>
            <a:srgbClr val="000000"/>
          </a:solidFill>
          <a:miter lim="800000"/>
          <a:headEnd/>
          <a:tailEnd/>
        </a:ln>
      </xdr:spPr>
    </xdr:sp>
    <xdr:clientData/>
  </xdr:twoCellAnchor>
  <xdr:twoCellAnchor>
    <xdr:from>
      <xdr:col>0</xdr:col>
      <xdr:colOff>7620</xdr:colOff>
      <xdr:row>45</xdr:row>
      <xdr:rowOff>7620</xdr:rowOff>
    </xdr:from>
    <xdr:to>
      <xdr:col>1</xdr:col>
      <xdr:colOff>7620</xdr:colOff>
      <xdr:row>47</xdr:row>
      <xdr:rowOff>0</xdr:rowOff>
    </xdr:to>
    <xdr:sp macro="" textlink="">
      <xdr:nvSpPr>
        <xdr:cNvPr id="13938917" name="Line 113">
          <a:extLst>
            <a:ext uri="{FF2B5EF4-FFF2-40B4-BE49-F238E27FC236}">
              <a16:creationId xmlns:a16="http://schemas.microsoft.com/office/drawing/2014/main" id="{00000000-0008-0000-0500-0000E5B0D400}"/>
            </a:ext>
          </a:extLst>
        </xdr:cNvPr>
        <xdr:cNvSpPr>
          <a:spLocks noChangeShapeType="1"/>
        </xdr:cNvSpPr>
      </xdr:nvSpPr>
      <xdr:spPr bwMode="auto">
        <a:xfrm>
          <a:off x="7620" y="7574280"/>
          <a:ext cx="1303020" cy="32766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160020</xdr:colOff>
      <xdr:row>45</xdr:row>
      <xdr:rowOff>76200</xdr:rowOff>
    </xdr:from>
    <xdr:to>
      <xdr:col>16</xdr:col>
      <xdr:colOff>38100</xdr:colOff>
      <xdr:row>45</xdr:row>
      <xdr:rowOff>83820</xdr:rowOff>
    </xdr:to>
    <xdr:sp macro="" textlink="">
      <xdr:nvSpPr>
        <xdr:cNvPr id="13938918" name="Rectangle 251">
          <a:extLst>
            <a:ext uri="{FF2B5EF4-FFF2-40B4-BE49-F238E27FC236}">
              <a16:creationId xmlns:a16="http://schemas.microsoft.com/office/drawing/2014/main" id="{00000000-0008-0000-0500-0000E6B0D400}"/>
            </a:ext>
          </a:extLst>
        </xdr:cNvPr>
        <xdr:cNvSpPr>
          <a:spLocks noChangeArrowheads="1"/>
        </xdr:cNvSpPr>
      </xdr:nvSpPr>
      <xdr:spPr bwMode="auto">
        <a:xfrm>
          <a:off x="1912620" y="7642860"/>
          <a:ext cx="0" cy="7620"/>
        </a:xfrm>
        <a:prstGeom prst="rect">
          <a:avLst/>
        </a:prstGeom>
        <a:solidFill>
          <a:srgbClr val="FFFFFF"/>
        </a:solidFill>
        <a:ln w="9525">
          <a:solidFill>
            <a:srgbClr val="000000"/>
          </a:solidFill>
          <a:miter lim="800000"/>
          <a:headEnd/>
          <a:tailEnd/>
        </a:ln>
      </xdr:spPr>
    </xdr:sp>
    <xdr:clientData/>
  </xdr:twoCellAnchor>
  <xdr:twoCellAnchor>
    <xdr:from>
      <xdr:col>16</xdr:col>
      <xdr:colOff>160020</xdr:colOff>
      <xdr:row>47</xdr:row>
      <xdr:rowOff>83820</xdr:rowOff>
    </xdr:from>
    <xdr:to>
      <xdr:col>16</xdr:col>
      <xdr:colOff>38100</xdr:colOff>
      <xdr:row>47</xdr:row>
      <xdr:rowOff>91440</xdr:rowOff>
    </xdr:to>
    <xdr:sp macro="" textlink="">
      <xdr:nvSpPr>
        <xdr:cNvPr id="13938919" name="Rectangle 309">
          <a:extLst>
            <a:ext uri="{FF2B5EF4-FFF2-40B4-BE49-F238E27FC236}">
              <a16:creationId xmlns:a16="http://schemas.microsoft.com/office/drawing/2014/main" id="{00000000-0008-0000-0500-0000E7B0D400}"/>
            </a:ext>
          </a:extLst>
        </xdr:cNvPr>
        <xdr:cNvSpPr>
          <a:spLocks noChangeArrowheads="1"/>
        </xdr:cNvSpPr>
      </xdr:nvSpPr>
      <xdr:spPr bwMode="auto">
        <a:xfrm>
          <a:off x="1912620" y="7985760"/>
          <a:ext cx="0" cy="7620"/>
        </a:xfrm>
        <a:prstGeom prst="rect">
          <a:avLst/>
        </a:prstGeom>
        <a:solidFill>
          <a:srgbClr val="FFFFFF"/>
        </a:solidFill>
        <a:ln w="9525">
          <a:solidFill>
            <a:srgbClr val="000000"/>
          </a:solidFill>
          <a:miter lim="800000"/>
          <a:headEnd/>
          <a:tailEnd/>
        </a:ln>
      </xdr:spPr>
    </xdr:sp>
    <xdr:clientData/>
  </xdr:twoCellAnchor>
  <xdr:twoCellAnchor>
    <xdr:from>
      <xdr:col>16</xdr:col>
      <xdr:colOff>160020</xdr:colOff>
      <xdr:row>49</xdr:row>
      <xdr:rowOff>83820</xdr:rowOff>
    </xdr:from>
    <xdr:to>
      <xdr:col>16</xdr:col>
      <xdr:colOff>38100</xdr:colOff>
      <xdr:row>49</xdr:row>
      <xdr:rowOff>91440</xdr:rowOff>
    </xdr:to>
    <xdr:sp macro="" textlink="">
      <xdr:nvSpPr>
        <xdr:cNvPr id="13938920" name="Rectangle 310">
          <a:extLst>
            <a:ext uri="{FF2B5EF4-FFF2-40B4-BE49-F238E27FC236}">
              <a16:creationId xmlns:a16="http://schemas.microsoft.com/office/drawing/2014/main" id="{00000000-0008-0000-0500-0000E8B0D400}"/>
            </a:ext>
          </a:extLst>
        </xdr:cNvPr>
        <xdr:cNvSpPr>
          <a:spLocks noChangeArrowheads="1"/>
        </xdr:cNvSpPr>
      </xdr:nvSpPr>
      <xdr:spPr bwMode="auto">
        <a:xfrm>
          <a:off x="1912620" y="8252460"/>
          <a:ext cx="0" cy="7620"/>
        </a:xfrm>
        <a:prstGeom prst="rect">
          <a:avLst/>
        </a:prstGeom>
        <a:solidFill>
          <a:srgbClr val="FFFFFF"/>
        </a:solidFill>
        <a:ln w="9525">
          <a:solidFill>
            <a:srgbClr val="000000"/>
          </a:solidFill>
          <a:miter lim="800000"/>
          <a:headEnd/>
          <a:tailEnd/>
        </a:ln>
      </xdr:spPr>
    </xdr:sp>
    <xdr:clientData/>
  </xdr:twoCellAnchor>
  <xdr:twoCellAnchor>
    <xdr:from>
      <xdr:col>16</xdr:col>
      <xdr:colOff>160020</xdr:colOff>
      <xdr:row>51</xdr:row>
      <xdr:rowOff>0</xdr:rowOff>
    </xdr:from>
    <xdr:to>
      <xdr:col>16</xdr:col>
      <xdr:colOff>38100</xdr:colOff>
      <xdr:row>51</xdr:row>
      <xdr:rowOff>0</xdr:rowOff>
    </xdr:to>
    <xdr:sp macro="" textlink="">
      <xdr:nvSpPr>
        <xdr:cNvPr id="13938921" name="Rectangle 311">
          <a:extLst>
            <a:ext uri="{FF2B5EF4-FFF2-40B4-BE49-F238E27FC236}">
              <a16:creationId xmlns:a16="http://schemas.microsoft.com/office/drawing/2014/main" id="{00000000-0008-0000-0500-0000E9B0D400}"/>
            </a:ext>
          </a:extLst>
        </xdr:cNvPr>
        <xdr:cNvSpPr>
          <a:spLocks noChangeArrowheads="1"/>
        </xdr:cNvSpPr>
      </xdr:nvSpPr>
      <xdr:spPr bwMode="auto">
        <a:xfrm>
          <a:off x="1912620" y="8473440"/>
          <a:ext cx="0" cy="0"/>
        </a:xfrm>
        <a:prstGeom prst="rect">
          <a:avLst/>
        </a:prstGeom>
        <a:solidFill>
          <a:srgbClr val="FFFFFF"/>
        </a:solidFill>
        <a:ln w="9525">
          <a:solidFill>
            <a:srgbClr val="000000"/>
          </a:solidFill>
          <a:miter lim="800000"/>
          <a:headEnd/>
          <a:tailEnd/>
        </a:ln>
      </xdr:spPr>
    </xdr:sp>
    <xdr:clientData/>
  </xdr:twoCellAnchor>
  <xdr:twoCellAnchor>
    <xdr:from>
      <xdr:col>16</xdr:col>
      <xdr:colOff>160020</xdr:colOff>
      <xdr:row>51</xdr:row>
      <xdr:rowOff>83820</xdr:rowOff>
    </xdr:from>
    <xdr:to>
      <xdr:col>16</xdr:col>
      <xdr:colOff>38100</xdr:colOff>
      <xdr:row>51</xdr:row>
      <xdr:rowOff>91440</xdr:rowOff>
    </xdr:to>
    <xdr:sp macro="" textlink="">
      <xdr:nvSpPr>
        <xdr:cNvPr id="13938922" name="Rectangle 312">
          <a:extLst>
            <a:ext uri="{FF2B5EF4-FFF2-40B4-BE49-F238E27FC236}">
              <a16:creationId xmlns:a16="http://schemas.microsoft.com/office/drawing/2014/main" id="{00000000-0008-0000-0500-0000EAB0D400}"/>
            </a:ext>
          </a:extLst>
        </xdr:cNvPr>
        <xdr:cNvSpPr>
          <a:spLocks noChangeArrowheads="1"/>
        </xdr:cNvSpPr>
      </xdr:nvSpPr>
      <xdr:spPr bwMode="auto">
        <a:xfrm>
          <a:off x="1912620" y="8557260"/>
          <a:ext cx="0" cy="7620"/>
        </a:xfrm>
        <a:prstGeom prst="rect">
          <a:avLst/>
        </a:prstGeom>
        <a:solidFill>
          <a:srgbClr val="FFFFFF"/>
        </a:solidFill>
        <a:ln w="9525">
          <a:solidFill>
            <a:srgbClr val="000000"/>
          </a:solidFill>
          <a:miter lim="800000"/>
          <a:headEnd/>
          <a:tailEnd/>
        </a:ln>
      </xdr:spPr>
    </xdr:sp>
    <xdr:clientData/>
  </xdr:twoCellAnchor>
  <xdr:twoCellAnchor>
    <xdr:from>
      <xdr:col>16</xdr:col>
      <xdr:colOff>160020</xdr:colOff>
      <xdr:row>53</xdr:row>
      <xdr:rowOff>83820</xdr:rowOff>
    </xdr:from>
    <xdr:to>
      <xdr:col>16</xdr:col>
      <xdr:colOff>38100</xdr:colOff>
      <xdr:row>53</xdr:row>
      <xdr:rowOff>91440</xdr:rowOff>
    </xdr:to>
    <xdr:sp macro="" textlink="">
      <xdr:nvSpPr>
        <xdr:cNvPr id="13938923" name="Rectangle 313">
          <a:extLst>
            <a:ext uri="{FF2B5EF4-FFF2-40B4-BE49-F238E27FC236}">
              <a16:creationId xmlns:a16="http://schemas.microsoft.com/office/drawing/2014/main" id="{00000000-0008-0000-0500-0000EBB0D400}"/>
            </a:ext>
          </a:extLst>
        </xdr:cNvPr>
        <xdr:cNvSpPr>
          <a:spLocks noChangeArrowheads="1"/>
        </xdr:cNvSpPr>
      </xdr:nvSpPr>
      <xdr:spPr bwMode="auto">
        <a:xfrm>
          <a:off x="1912620" y="8862060"/>
          <a:ext cx="0" cy="7620"/>
        </a:xfrm>
        <a:prstGeom prst="rect">
          <a:avLst/>
        </a:prstGeom>
        <a:solidFill>
          <a:srgbClr val="FFFFFF"/>
        </a:solidFill>
        <a:ln w="9525">
          <a:solidFill>
            <a:srgbClr val="000000"/>
          </a:solidFill>
          <a:miter lim="800000"/>
          <a:headEnd/>
          <a:tailEnd/>
        </a:ln>
      </xdr:spPr>
    </xdr:sp>
    <xdr:clientData/>
  </xdr:twoCellAnchor>
  <xdr:twoCellAnchor>
    <xdr:from>
      <xdr:col>16</xdr:col>
      <xdr:colOff>160020</xdr:colOff>
      <xdr:row>55</xdr:row>
      <xdr:rowOff>0</xdr:rowOff>
    </xdr:from>
    <xdr:to>
      <xdr:col>16</xdr:col>
      <xdr:colOff>38100</xdr:colOff>
      <xdr:row>55</xdr:row>
      <xdr:rowOff>0</xdr:rowOff>
    </xdr:to>
    <xdr:sp macro="" textlink="">
      <xdr:nvSpPr>
        <xdr:cNvPr id="13938924" name="Rectangle 314">
          <a:extLst>
            <a:ext uri="{FF2B5EF4-FFF2-40B4-BE49-F238E27FC236}">
              <a16:creationId xmlns:a16="http://schemas.microsoft.com/office/drawing/2014/main" id="{00000000-0008-0000-0500-0000ECB0D400}"/>
            </a:ext>
          </a:extLst>
        </xdr:cNvPr>
        <xdr:cNvSpPr>
          <a:spLocks noChangeArrowheads="1"/>
        </xdr:cNvSpPr>
      </xdr:nvSpPr>
      <xdr:spPr bwMode="auto">
        <a:xfrm>
          <a:off x="1912620" y="9083040"/>
          <a:ext cx="0" cy="0"/>
        </a:xfrm>
        <a:prstGeom prst="rect">
          <a:avLst/>
        </a:prstGeom>
        <a:solidFill>
          <a:srgbClr val="FFFFFF"/>
        </a:solidFill>
        <a:ln w="9525">
          <a:solidFill>
            <a:srgbClr val="000000"/>
          </a:solidFill>
          <a:miter lim="800000"/>
          <a:headEnd/>
          <a:tailEnd/>
        </a:ln>
      </xdr:spPr>
    </xdr:sp>
    <xdr:clientData/>
  </xdr:twoCellAnchor>
  <xdr:twoCellAnchor>
    <xdr:from>
      <xdr:col>0</xdr:col>
      <xdr:colOff>7620</xdr:colOff>
      <xdr:row>45</xdr:row>
      <xdr:rowOff>7620</xdr:rowOff>
    </xdr:from>
    <xdr:to>
      <xdr:col>1</xdr:col>
      <xdr:colOff>7620</xdr:colOff>
      <xdr:row>47</xdr:row>
      <xdr:rowOff>0</xdr:rowOff>
    </xdr:to>
    <xdr:sp macro="" textlink="">
      <xdr:nvSpPr>
        <xdr:cNvPr id="13938925" name="Line 113">
          <a:extLst>
            <a:ext uri="{FF2B5EF4-FFF2-40B4-BE49-F238E27FC236}">
              <a16:creationId xmlns:a16="http://schemas.microsoft.com/office/drawing/2014/main" id="{00000000-0008-0000-0500-0000EDB0D400}"/>
            </a:ext>
          </a:extLst>
        </xdr:cNvPr>
        <xdr:cNvSpPr>
          <a:spLocks noChangeShapeType="1"/>
        </xdr:cNvSpPr>
      </xdr:nvSpPr>
      <xdr:spPr bwMode="auto">
        <a:xfrm>
          <a:off x="7620" y="7574280"/>
          <a:ext cx="1303020" cy="32766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23812</xdr:colOff>
      <xdr:row>16</xdr:row>
      <xdr:rowOff>0</xdr:rowOff>
    </xdr:from>
    <xdr:to>
      <xdr:col>126</xdr:col>
      <xdr:colOff>192697</xdr:colOff>
      <xdr:row>42</xdr:row>
      <xdr:rowOff>14030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812" y="2952750"/>
          <a:ext cx="8096250" cy="416931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7620</xdr:colOff>
      <xdr:row>42</xdr:row>
      <xdr:rowOff>7620</xdr:rowOff>
    </xdr:from>
    <xdr:to>
      <xdr:col>1</xdr:col>
      <xdr:colOff>7620</xdr:colOff>
      <xdr:row>44</xdr:row>
      <xdr:rowOff>0</xdr:rowOff>
    </xdr:to>
    <xdr:sp macro="" textlink="">
      <xdr:nvSpPr>
        <xdr:cNvPr id="9709485" name="Line 113">
          <a:extLst>
            <a:ext uri="{FF2B5EF4-FFF2-40B4-BE49-F238E27FC236}">
              <a16:creationId xmlns:a16="http://schemas.microsoft.com/office/drawing/2014/main" id="{00000000-0008-0000-0600-0000AD279400}"/>
            </a:ext>
          </a:extLst>
        </xdr:cNvPr>
        <xdr:cNvSpPr>
          <a:spLocks noChangeShapeType="1"/>
        </xdr:cNvSpPr>
      </xdr:nvSpPr>
      <xdr:spPr bwMode="auto">
        <a:xfrm>
          <a:off x="7620" y="7208520"/>
          <a:ext cx="1303020" cy="3352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42</xdr:row>
      <xdr:rowOff>7620</xdr:rowOff>
    </xdr:from>
    <xdr:to>
      <xdr:col>1</xdr:col>
      <xdr:colOff>7620</xdr:colOff>
      <xdr:row>44</xdr:row>
      <xdr:rowOff>0</xdr:rowOff>
    </xdr:to>
    <xdr:sp macro="" textlink="">
      <xdr:nvSpPr>
        <xdr:cNvPr id="9709487" name="Line 113">
          <a:extLst>
            <a:ext uri="{FF2B5EF4-FFF2-40B4-BE49-F238E27FC236}">
              <a16:creationId xmlns:a16="http://schemas.microsoft.com/office/drawing/2014/main" id="{00000000-0008-0000-0600-0000AF279400}"/>
            </a:ext>
          </a:extLst>
        </xdr:cNvPr>
        <xdr:cNvSpPr>
          <a:spLocks noChangeShapeType="1"/>
        </xdr:cNvSpPr>
      </xdr:nvSpPr>
      <xdr:spPr bwMode="auto">
        <a:xfrm>
          <a:off x="7620" y="7208520"/>
          <a:ext cx="1303020" cy="3352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12</xdr:row>
      <xdr:rowOff>161986</xdr:rowOff>
    </xdr:from>
    <xdr:to>
      <xdr:col>111</xdr:col>
      <xdr:colOff>320040</xdr:colOff>
      <xdr:row>39</xdr:row>
      <xdr:rowOff>171959</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49188"/>
        <a:stretch/>
      </xdr:blipFill>
      <xdr:spPr>
        <a:xfrm>
          <a:off x="0" y="2502415"/>
          <a:ext cx="7837714" cy="424179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1005840</xdr:colOff>
      <xdr:row>46</xdr:row>
      <xdr:rowOff>0</xdr:rowOff>
    </xdr:from>
    <xdr:to>
      <xdr:col>1</xdr:col>
      <xdr:colOff>0</xdr:colOff>
      <xdr:row>47</xdr:row>
      <xdr:rowOff>0</xdr:rowOff>
    </xdr:to>
    <xdr:sp macro="" textlink="">
      <xdr:nvSpPr>
        <xdr:cNvPr id="13552322" name="Rectangle 12">
          <a:extLst>
            <a:ext uri="{FF2B5EF4-FFF2-40B4-BE49-F238E27FC236}">
              <a16:creationId xmlns:a16="http://schemas.microsoft.com/office/drawing/2014/main" id="{00000000-0008-0000-0700-0000C2CACE00}"/>
            </a:ext>
          </a:extLst>
        </xdr:cNvPr>
        <xdr:cNvSpPr>
          <a:spLocks noChangeArrowheads="1"/>
        </xdr:cNvSpPr>
      </xdr:nvSpPr>
      <xdr:spPr bwMode="auto">
        <a:xfrm>
          <a:off x="1005840" y="8244840"/>
          <a:ext cx="754380" cy="167640"/>
        </a:xfrm>
        <a:prstGeom prst="rect">
          <a:avLst/>
        </a:prstGeom>
        <a:solidFill>
          <a:srgbClr val="00FF00"/>
        </a:solidFill>
        <a:ln w="9525">
          <a:solidFill>
            <a:srgbClr val="000000"/>
          </a:solidFill>
          <a:miter lim="800000"/>
          <a:headEnd/>
          <a:tailEnd/>
        </a:ln>
      </xdr:spPr>
    </xdr:sp>
    <xdr:clientData/>
  </xdr:twoCellAnchor>
  <xdr:twoCellAnchor>
    <xdr:from>
      <xdr:col>0</xdr:col>
      <xdr:colOff>1005840</xdr:colOff>
      <xdr:row>47</xdr:row>
      <xdr:rowOff>0</xdr:rowOff>
    </xdr:from>
    <xdr:to>
      <xdr:col>1</xdr:col>
      <xdr:colOff>0</xdr:colOff>
      <xdr:row>48</xdr:row>
      <xdr:rowOff>0</xdr:rowOff>
    </xdr:to>
    <xdr:sp macro="" textlink="">
      <xdr:nvSpPr>
        <xdr:cNvPr id="13552323" name="Rectangle 13">
          <a:extLst>
            <a:ext uri="{FF2B5EF4-FFF2-40B4-BE49-F238E27FC236}">
              <a16:creationId xmlns:a16="http://schemas.microsoft.com/office/drawing/2014/main" id="{00000000-0008-0000-0700-0000C3CACE00}"/>
            </a:ext>
          </a:extLst>
        </xdr:cNvPr>
        <xdr:cNvSpPr>
          <a:spLocks noChangeArrowheads="1"/>
        </xdr:cNvSpPr>
      </xdr:nvSpPr>
      <xdr:spPr bwMode="auto">
        <a:xfrm>
          <a:off x="1005840" y="8412480"/>
          <a:ext cx="754380" cy="167640"/>
        </a:xfrm>
        <a:prstGeom prst="rect">
          <a:avLst/>
        </a:prstGeom>
        <a:solidFill>
          <a:srgbClr val="FFFF00"/>
        </a:solidFill>
        <a:ln w="9525">
          <a:solidFill>
            <a:srgbClr val="000000"/>
          </a:solidFill>
          <a:miter lim="800000"/>
          <a:headEnd/>
          <a:tailEnd/>
        </a:ln>
      </xdr:spPr>
    </xdr:sp>
    <xdr:clientData/>
  </xdr:twoCellAnchor>
  <xdr:twoCellAnchor>
    <xdr:from>
      <xdr:col>0</xdr:col>
      <xdr:colOff>1005840</xdr:colOff>
      <xdr:row>48</xdr:row>
      <xdr:rowOff>0</xdr:rowOff>
    </xdr:from>
    <xdr:to>
      <xdr:col>1</xdr:col>
      <xdr:colOff>0</xdr:colOff>
      <xdr:row>49</xdr:row>
      <xdr:rowOff>0</xdr:rowOff>
    </xdr:to>
    <xdr:sp macro="" textlink="">
      <xdr:nvSpPr>
        <xdr:cNvPr id="13552324" name="Rectangle 14">
          <a:extLst>
            <a:ext uri="{FF2B5EF4-FFF2-40B4-BE49-F238E27FC236}">
              <a16:creationId xmlns:a16="http://schemas.microsoft.com/office/drawing/2014/main" id="{00000000-0008-0000-0700-0000C4CACE00}"/>
            </a:ext>
          </a:extLst>
        </xdr:cNvPr>
        <xdr:cNvSpPr>
          <a:spLocks noChangeArrowheads="1"/>
        </xdr:cNvSpPr>
      </xdr:nvSpPr>
      <xdr:spPr bwMode="auto">
        <a:xfrm>
          <a:off x="1005840" y="8580120"/>
          <a:ext cx="754380" cy="167640"/>
        </a:xfrm>
        <a:prstGeom prst="rect">
          <a:avLst/>
        </a:prstGeom>
        <a:solidFill>
          <a:srgbClr val="FF0000"/>
        </a:solidFill>
        <a:ln w="9525">
          <a:solidFill>
            <a:srgbClr val="000000"/>
          </a:solidFill>
          <a:miter lim="800000"/>
          <a:headEnd/>
          <a:tailEnd/>
        </a:ln>
      </xdr:spPr>
    </xdr:sp>
    <xdr:clientData/>
  </xdr:twoCellAnchor>
  <xdr:twoCellAnchor>
    <xdr:from>
      <xdr:col>2</xdr:col>
      <xdr:colOff>30480</xdr:colOff>
      <xdr:row>25</xdr:row>
      <xdr:rowOff>68580</xdr:rowOff>
    </xdr:from>
    <xdr:to>
      <xdr:col>2</xdr:col>
      <xdr:colOff>2270760</xdr:colOff>
      <xdr:row>34</xdr:row>
      <xdr:rowOff>137160</xdr:rowOff>
    </xdr:to>
    <xdr:graphicFrame macro="">
      <xdr:nvGraphicFramePr>
        <xdr:cNvPr id="13552325" name="Gráfico 1415">
          <a:extLst>
            <a:ext uri="{FF2B5EF4-FFF2-40B4-BE49-F238E27FC236}">
              <a16:creationId xmlns:a16="http://schemas.microsoft.com/office/drawing/2014/main" id="{00000000-0008-0000-0700-0000C5CACE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1005840</xdr:colOff>
      <xdr:row>37</xdr:row>
      <xdr:rowOff>0</xdr:rowOff>
    </xdr:from>
    <xdr:to>
      <xdr:col>1</xdr:col>
      <xdr:colOff>0</xdr:colOff>
      <xdr:row>38</xdr:row>
      <xdr:rowOff>0</xdr:rowOff>
    </xdr:to>
    <xdr:sp macro="" textlink="">
      <xdr:nvSpPr>
        <xdr:cNvPr id="13552326" name="Rectangle 12">
          <a:extLst>
            <a:ext uri="{FF2B5EF4-FFF2-40B4-BE49-F238E27FC236}">
              <a16:creationId xmlns:a16="http://schemas.microsoft.com/office/drawing/2014/main" id="{00000000-0008-0000-0700-0000C6CACE00}"/>
            </a:ext>
          </a:extLst>
        </xdr:cNvPr>
        <xdr:cNvSpPr>
          <a:spLocks noChangeArrowheads="1"/>
        </xdr:cNvSpPr>
      </xdr:nvSpPr>
      <xdr:spPr bwMode="auto">
        <a:xfrm>
          <a:off x="1005840" y="6736080"/>
          <a:ext cx="754380" cy="167640"/>
        </a:xfrm>
        <a:prstGeom prst="rect">
          <a:avLst/>
        </a:prstGeom>
        <a:solidFill>
          <a:srgbClr val="00FF00"/>
        </a:solidFill>
        <a:ln w="9525">
          <a:solidFill>
            <a:srgbClr val="000000"/>
          </a:solidFill>
          <a:miter lim="800000"/>
          <a:headEnd/>
          <a:tailEnd/>
        </a:ln>
      </xdr:spPr>
    </xdr:sp>
    <xdr:clientData/>
  </xdr:twoCellAnchor>
  <xdr:twoCellAnchor>
    <xdr:from>
      <xdr:col>0</xdr:col>
      <xdr:colOff>1005840</xdr:colOff>
      <xdr:row>38</xdr:row>
      <xdr:rowOff>0</xdr:rowOff>
    </xdr:from>
    <xdr:to>
      <xdr:col>1</xdr:col>
      <xdr:colOff>0</xdr:colOff>
      <xdr:row>39</xdr:row>
      <xdr:rowOff>0</xdr:rowOff>
    </xdr:to>
    <xdr:sp macro="" textlink="">
      <xdr:nvSpPr>
        <xdr:cNvPr id="13552327" name="Rectangle 13">
          <a:extLst>
            <a:ext uri="{FF2B5EF4-FFF2-40B4-BE49-F238E27FC236}">
              <a16:creationId xmlns:a16="http://schemas.microsoft.com/office/drawing/2014/main" id="{00000000-0008-0000-0700-0000C7CACE00}"/>
            </a:ext>
          </a:extLst>
        </xdr:cNvPr>
        <xdr:cNvSpPr>
          <a:spLocks noChangeArrowheads="1"/>
        </xdr:cNvSpPr>
      </xdr:nvSpPr>
      <xdr:spPr bwMode="auto">
        <a:xfrm>
          <a:off x="1005840" y="6903720"/>
          <a:ext cx="754380" cy="167640"/>
        </a:xfrm>
        <a:prstGeom prst="rect">
          <a:avLst/>
        </a:prstGeom>
        <a:solidFill>
          <a:srgbClr val="FFFF00"/>
        </a:solidFill>
        <a:ln w="9525">
          <a:solidFill>
            <a:srgbClr val="000000"/>
          </a:solidFill>
          <a:miter lim="800000"/>
          <a:headEnd/>
          <a:tailEnd/>
        </a:ln>
      </xdr:spPr>
    </xdr:sp>
    <xdr:clientData/>
  </xdr:twoCellAnchor>
  <xdr:twoCellAnchor>
    <xdr:from>
      <xdr:col>0</xdr:col>
      <xdr:colOff>1005840</xdr:colOff>
      <xdr:row>39</xdr:row>
      <xdr:rowOff>0</xdr:rowOff>
    </xdr:from>
    <xdr:to>
      <xdr:col>1</xdr:col>
      <xdr:colOff>0</xdr:colOff>
      <xdr:row>40</xdr:row>
      <xdr:rowOff>0</xdr:rowOff>
    </xdr:to>
    <xdr:sp macro="" textlink="">
      <xdr:nvSpPr>
        <xdr:cNvPr id="13552328" name="Rectangle 14">
          <a:extLst>
            <a:ext uri="{FF2B5EF4-FFF2-40B4-BE49-F238E27FC236}">
              <a16:creationId xmlns:a16="http://schemas.microsoft.com/office/drawing/2014/main" id="{00000000-0008-0000-0700-0000C8CACE00}"/>
            </a:ext>
          </a:extLst>
        </xdr:cNvPr>
        <xdr:cNvSpPr>
          <a:spLocks noChangeArrowheads="1"/>
        </xdr:cNvSpPr>
      </xdr:nvSpPr>
      <xdr:spPr bwMode="auto">
        <a:xfrm>
          <a:off x="1005840" y="7071360"/>
          <a:ext cx="754380" cy="167640"/>
        </a:xfrm>
        <a:prstGeom prst="rect">
          <a:avLst/>
        </a:prstGeom>
        <a:solidFill>
          <a:srgbClr val="FF0000"/>
        </a:solidFill>
        <a:ln w="9525">
          <a:solidFill>
            <a:srgbClr val="000000"/>
          </a:solidFill>
          <a:miter lim="800000"/>
          <a:headEnd/>
          <a:tailEnd/>
        </a:ln>
      </xdr:spPr>
    </xdr:sp>
    <xdr:clientData/>
  </xdr:twoCellAnchor>
  <xdr:twoCellAnchor>
    <xdr:from>
      <xdr:col>1</xdr:col>
      <xdr:colOff>30480</xdr:colOff>
      <xdr:row>15</xdr:row>
      <xdr:rowOff>7620</xdr:rowOff>
    </xdr:from>
    <xdr:to>
      <xdr:col>1</xdr:col>
      <xdr:colOff>2270760</xdr:colOff>
      <xdr:row>24</xdr:row>
      <xdr:rowOff>144780</xdr:rowOff>
    </xdr:to>
    <xdr:graphicFrame macro="">
      <xdr:nvGraphicFramePr>
        <xdr:cNvPr id="13552329" name="Chart 10">
          <a:extLst>
            <a:ext uri="{FF2B5EF4-FFF2-40B4-BE49-F238E27FC236}">
              <a16:creationId xmlns:a16="http://schemas.microsoft.com/office/drawing/2014/main" id="{00000000-0008-0000-0700-0000C9CACE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30480</xdr:colOff>
      <xdr:row>25</xdr:row>
      <xdr:rowOff>68580</xdr:rowOff>
    </xdr:from>
    <xdr:to>
      <xdr:col>1</xdr:col>
      <xdr:colOff>2270760</xdr:colOff>
      <xdr:row>34</xdr:row>
      <xdr:rowOff>137160</xdr:rowOff>
    </xdr:to>
    <xdr:graphicFrame macro="">
      <xdr:nvGraphicFramePr>
        <xdr:cNvPr id="13552330" name="Chart 10">
          <a:extLst>
            <a:ext uri="{FF2B5EF4-FFF2-40B4-BE49-F238E27FC236}">
              <a16:creationId xmlns:a16="http://schemas.microsoft.com/office/drawing/2014/main" id="{00000000-0008-0000-0700-0000CACACE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30480</xdr:colOff>
      <xdr:row>25</xdr:row>
      <xdr:rowOff>68580</xdr:rowOff>
    </xdr:from>
    <xdr:to>
      <xdr:col>2</xdr:col>
      <xdr:colOff>2270760</xdr:colOff>
      <xdr:row>34</xdr:row>
      <xdr:rowOff>137160</xdr:rowOff>
    </xdr:to>
    <xdr:graphicFrame macro="">
      <xdr:nvGraphicFramePr>
        <xdr:cNvPr id="13552331" name="Chart 10">
          <a:extLst>
            <a:ext uri="{FF2B5EF4-FFF2-40B4-BE49-F238E27FC236}">
              <a16:creationId xmlns:a16="http://schemas.microsoft.com/office/drawing/2014/main" id="{00000000-0008-0000-0700-0000CBCACE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68580</xdr:colOff>
      <xdr:row>15</xdr:row>
      <xdr:rowOff>68580</xdr:rowOff>
    </xdr:from>
    <xdr:to>
      <xdr:col>2</xdr:col>
      <xdr:colOff>2232660</xdr:colOff>
      <xdr:row>24</xdr:row>
      <xdr:rowOff>22860</xdr:rowOff>
    </xdr:to>
    <xdr:graphicFrame macro="">
      <xdr:nvGraphicFramePr>
        <xdr:cNvPr id="13552332" name="Gráfico 12">
          <a:extLst>
            <a:ext uri="{FF2B5EF4-FFF2-40B4-BE49-F238E27FC236}">
              <a16:creationId xmlns:a16="http://schemas.microsoft.com/office/drawing/2014/main" id="{00000000-0008-0000-0700-0000CCCACE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1005840</xdr:colOff>
      <xdr:row>46</xdr:row>
      <xdr:rowOff>0</xdr:rowOff>
    </xdr:from>
    <xdr:to>
      <xdr:col>1</xdr:col>
      <xdr:colOff>0</xdr:colOff>
      <xdr:row>47</xdr:row>
      <xdr:rowOff>0</xdr:rowOff>
    </xdr:to>
    <xdr:sp macro="" textlink="">
      <xdr:nvSpPr>
        <xdr:cNvPr id="13552333" name="Rectangle 12">
          <a:extLst>
            <a:ext uri="{FF2B5EF4-FFF2-40B4-BE49-F238E27FC236}">
              <a16:creationId xmlns:a16="http://schemas.microsoft.com/office/drawing/2014/main" id="{00000000-0008-0000-0700-0000CDCACE00}"/>
            </a:ext>
          </a:extLst>
        </xdr:cNvPr>
        <xdr:cNvSpPr>
          <a:spLocks noChangeArrowheads="1"/>
        </xdr:cNvSpPr>
      </xdr:nvSpPr>
      <xdr:spPr bwMode="auto">
        <a:xfrm>
          <a:off x="1005840" y="8244840"/>
          <a:ext cx="754380" cy="167640"/>
        </a:xfrm>
        <a:prstGeom prst="rect">
          <a:avLst/>
        </a:prstGeom>
        <a:solidFill>
          <a:srgbClr val="00FF00"/>
        </a:solidFill>
        <a:ln w="9525">
          <a:solidFill>
            <a:srgbClr val="000000"/>
          </a:solidFill>
          <a:miter lim="800000"/>
          <a:headEnd/>
          <a:tailEnd/>
        </a:ln>
      </xdr:spPr>
    </xdr:sp>
    <xdr:clientData/>
  </xdr:twoCellAnchor>
  <xdr:twoCellAnchor>
    <xdr:from>
      <xdr:col>0</xdr:col>
      <xdr:colOff>1005840</xdr:colOff>
      <xdr:row>47</xdr:row>
      <xdr:rowOff>0</xdr:rowOff>
    </xdr:from>
    <xdr:to>
      <xdr:col>1</xdr:col>
      <xdr:colOff>0</xdr:colOff>
      <xdr:row>48</xdr:row>
      <xdr:rowOff>0</xdr:rowOff>
    </xdr:to>
    <xdr:sp macro="" textlink="">
      <xdr:nvSpPr>
        <xdr:cNvPr id="13552334" name="Rectangle 13">
          <a:extLst>
            <a:ext uri="{FF2B5EF4-FFF2-40B4-BE49-F238E27FC236}">
              <a16:creationId xmlns:a16="http://schemas.microsoft.com/office/drawing/2014/main" id="{00000000-0008-0000-0700-0000CECACE00}"/>
            </a:ext>
          </a:extLst>
        </xdr:cNvPr>
        <xdr:cNvSpPr>
          <a:spLocks noChangeArrowheads="1"/>
        </xdr:cNvSpPr>
      </xdr:nvSpPr>
      <xdr:spPr bwMode="auto">
        <a:xfrm>
          <a:off x="1005840" y="8412480"/>
          <a:ext cx="754380" cy="167640"/>
        </a:xfrm>
        <a:prstGeom prst="rect">
          <a:avLst/>
        </a:prstGeom>
        <a:solidFill>
          <a:srgbClr val="FFFF00"/>
        </a:solidFill>
        <a:ln w="9525">
          <a:solidFill>
            <a:srgbClr val="000000"/>
          </a:solidFill>
          <a:miter lim="800000"/>
          <a:headEnd/>
          <a:tailEnd/>
        </a:ln>
      </xdr:spPr>
    </xdr:sp>
    <xdr:clientData/>
  </xdr:twoCellAnchor>
  <xdr:twoCellAnchor>
    <xdr:from>
      <xdr:col>0</xdr:col>
      <xdr:colOff>1005840</xdr:colOff>
      <xdr:row>48</xdr:row>
      <xdr:rowOff>0</xdr:rowOff>
    </xdr:from>
    <xdr:to>
      <xdr:col>1</xdr:col>
      <xdr:colOff>0</xdr:colOff>
      <xdr:row>49</xdr:row>
      <xdr:rowOff>0</xdr:rowOff>
    </xdr:to>
    <xdr:sp macro="" textlink="">
      <xdr:nvSpPr>
        <xdr:cNvPr id="13552335" name="Rectangle 14">
          <a:extLst>
            <a:ext uri="{FF2B5EF4-FFF2-40B4-BE49-F238E27FC236}">
              <a16:creationId xmlns:a16="http://schemas.microsoft.com/office/drawing/2014/main" id="{00000000-0008-0000-0700-0000CFCACE00}"/>
            </a:ext>
          </a:extLst>
        </xdr:cNvPr>
        <xdr:cNvSpPr>
          <a:spLocks noChangeArrowheads="1"/>
        </xdr:cNvSpPr>
      </xdr:nvSpPr>
      <xdr:spPr bwMode="auto">
        <a:xfrm>
          <a:off x="1005840" y="8580120"/>
          <a:ext cx="754380" cy="167640"/>
        </a:xfrm>
        <a:prstGeom prst="rect">
          <a:avLst/>
        </a:prstGeom>
        <a:solidFill>
          <a:srgbClr val="FF0000"/>
        </a:solidFill>
        <a:ln w="9525">
          <a:solidFill>
            <a:srgbClr val="000000"/>
          </a:solidFill>
          <a:miter lim="800000"/>
          <a:headEnd/>
          <a:tailEnd/>
        </a:ln>
      </xdr:spPr>
    </xdr:sp>
    <xdr:clientData/>
  </xdr:twoCellAnchor>
  <xdr:twoCellAnchor>
    <xdr:from>
      <xdr:col>2</xdr:col>
      <xdr:colOff>30480</xdr:colOff>
      <xdr:row>25</xdr:row>
      <xdr:rowOff>68580</xdr:rowOff>
    </xdr:from>
    <xdr:to>
      <xdr:col>2</xdr:col>
      <xdr:colOff>2270760</xdr:colOff>
      <xdr:row>34</xdr:row>
      <xdr:rowOff>137160</xdr:rowOff>
    </xdr:to>
    <xdr:graphicFrame macro="">
      <xdr:nvGraphicFramePr>
        <xdr:cNvPr id="13552336" name="Gráfico 1415">
          <a:extLst>
            <a:ext uri="{FF2B5EF4-FFF2-40B4-BE49-F238E27FC236}">
              <a16:creationId xmlns:a16="http://schemas.microsoft.com/office/drawing/2014/main" id="{00000000-0008-0000-0700-0000D0CACE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1005840</xdr:colOff>
      <xdr:row>37</xdr:row>
      <xdr:rowOff>0</xdr:rowOff>
    </xdr:from>
    <xdr:to>
      <xdr:col>1</xdr:col>
      <xdr:colOff>0</xdr:colOff>
      <xdr:row>38</xdr:row>
      <xdr:rowOff>0</xdr:rowOff>
    </xdr:to>
    <xdr:sp macro="" textlink="">
      <xdr:nvSpPr>
        <xdr:cNvPr id="13552337" name="Rectangle 12">
          <a:extLst>
            <a:ext uri="{FF2B5EF4-FFF2-40B4-BE49-F238E27FC236}">
              <a16:creationId xmlns:a16="http://schemas.microsoft.com/office/drawing/2014/main" id="{00000000-0008-0000-0700-0000D1CACE00}"/>
            </a:ext>
          </a:extLst>
        </xdr:cNvPr>
        <xdr:cNvSpPr>
          <a:spLocks noChangeArrowheads="1"/>
        </xdr:cNvSpPr>
      </xdr:nvSpPr>
      <xdr:spPr bwMode="auto">
        <a:xfrm>
          <a:off x="1005840" y="6736080"/>
          <a:ext cx="754380" cy="167640"/>
        </a:xfrm>
        <a:prstGeom prst="rect">
          <a:avLst/>
        </a:prstGeom>
        <a:solidFill>
          <a:srgbClr val="00FF00"/>
        </a:solidFill>
        <a:ln w="9525">
          <a:solidFill>
            <a:srgbClr val="000000"/>
          </a:solidFill>
          <a:miter lim="800000"/>
          <a:headEnd/>
          <a:tailEnd/>
        </a:ln>
      </xdr:spPr>
    </xdr:sp>
    <xdr:clientData/>
  </xdr:twoCellAnchor>
  <xdr:twoCellAnchor>
    <xdr:from>
      <xdr:col>0</xdr:col>
      <xdr:colOff>1005840</xdr:colOff>
      <xdr:row>38</xdr:row>
      <xdr:rowOff>0</xdr:rowOff>
    </xdr:from>
    <xdr:to>
      <xdr:col>1</xdr:col>
      <xdr:colOff>0</xdr:colOff>
      <xdr:row>39</xdr:row>
      <xdr:rowOff>0</xdr:rowOff>
    </xdr:to>
    <xdr:sp macro="" textlink="">
      <xdr:nvSpPr>
        <xdr:cNvPr id="13552338" name="Rectangle 13">
          <a:extLst>
            <a:ext uri="{FF2B5EF4-FFF2-40B4-BE49-F238E27FC236}">
              <a16:creationId xmlns:a16="http://schemas.microsoft.com/office/drawing/2014/main" id="{00000000-0008-0000-0700-0000D2CACE00}"/>
            </a:ext>
          </a:extLst>
        </xdr:cNvPr>
        <xdr:cNvSpPr>
          <a:spLocks noChangeArrowheads="1"/>
        </xdr:cNvSpPr>
      </xdr:nvSpPr>
      <xdr:spPr bwMode="auto">
        <a:xfrm>
          <a:off x="1005840" y="6903720"/>
          <a:ext cx="754380" cy="167640"/>
        </a:xfrm>
        <a:prstGeom prst="rect">
          <a:avLst/>
        </a:prstGeom>
        <a:solidFill>
          <a:srgbClr val="FFFF00"/>
        </a:solidFill>
        <a:ln w="9525">
          <a:solidFill>
            <a:srgbClr val="000000"/>
          </a:solidFill>
          <a:miter lim="800000"/>
          <a:headEnd/>
          <a:tailEnd/>
        </a:ln>
      </xdr:spPr>
    </xdr:sp>
    <xdr:clientData/>
  </xdr:twoCellAnchor>
  <xdr:twoCellAnchor>
    <xdr:from>
      <xdr:col>0</xdr:col>
      <xdr:colOff>1005840</xdr:colOff>
      <xdr:row>39</xdr:row>
      <xdr:rowOff>0</xdr:rowOff>
    </xdr:from>
    <xdr:to>
      <xdr:col>1</xdr:col>
      <xdr:colOff>0</xdr:colOff>
      <xdr:row>40</xdr:row>
      <xdr:rowOff>0</xdr:rowOff>
    </xdr:to>
    <xdr:sp macro="" textlink="">
      <xdr:nvSpPr>
        <xdr:cNvPr id="13552339" name="Rectangle 14">
          <a:extLst>
            <a:ext uri="{FF2B5EF4-FFF2-40B4-BE49-F238E27FC236}">
              <a16:creationId xmlns:a16="http://schemas.microsoft.com/office/drawing/2014/main" id="{00000000-0008-0000-0700-0000D3CACE00}"/>
            </a:ext>
          </a:extLst>
        </xdr:cNvPr>
        <xdr:cNvSpPr>
          <a:spLocks noChangeArrowheads="1"/>
        </xdr:cNvSpPr>
      </xdr:nvSpPr>
      <xdr:spPr bwMode="auto">
        <a:xfrm>
          <a:off x="1005840" y="7071360"/>
          <a:ext cx="754380" cy="167640"/>
        </a:xfrm>
        <a:prstGeom prst="rect">
          <a:avLst/>
        </a:prstGeom>
        <a:solidFill>
          <a:srgbClr val="FF0000"/>
        </a:solidFill>
        <a:ln w="9525">
          <a:solidFill>
            <a:srgbClr val="000000"/>
          </a:solidFill>
          <a:miter lim="800000"/>
          <a:headEnd/>
          <a:tailEnd/>
        </a:ln>
      </xdr:spPr>
    </xdr:sp>
    <xdr:clientData/>
  </xdr:twoCellAnchor>
  <xdr:twoCellAnchor>
    <xdr:from>
      <xdr:col>1</xdr:col>
      <xdr:colOff>30480</xdr:colOff>
      <xdr:row>15</xdr:row>
      <xdr:rowOff>7620</xdr:rowOff>
    </xdr:from>
    <xdr:to>
      <xdr:col>1</xdr:col>
      <xdr:colOff>2270760</xdr:colOff>
      <xdr:row>24</xdr:row>
      <xdr:rowOff>144780</xdr:rowOff>
    </xdr:to>
    <xdr:graphicFrame macro="">
      <xdr:nvGraphicFramePr>
        <xdr:cNvPr id="13552340" name="Chart 10">
          <a:extLst>
            <a:ext uri="{FF2B5EF4-FFF2-40B4-BE49-F238E27FC236}">
              <a16:creationId xmlns:a16="http://schemas.microsoft.com/office/drawing/2014/main" id="{00000000-0008-0000-0700-0000D4CACE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30480</xdr:colOff>
      <xdr:row>25</xdr:row>
      <xdr:rowOff>68580</xdr:rowOff>
    </xdr:from>
    <xdr:to>
      <xdr:col>1</xdr:col>
      <xdr:colOff>2270760</xdr:colOff>
      <xdr:row>34</xdr:row>
      <xdr:rowOff>137160</xdr:rowOff>
    </xdr:to>
    <xdr:graphicFrame macro="">
      <xdr:nvGraphicFramePr>
        <xdr:cNvPr id="13552341" name="Chart 10">
          <a:extLst>
            <a:ext uri="{FF2B5EF4-FFF2-40B4-BE49-F238E27FC236}">
              <a16:creationId xmlns:a16="http://schemas.microsoft.com/office/drawing/2014/main" id="{00000000-0008-0000-0700-0000D5CACE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xdr:col>
      <xdr:colOff>30480</xdr:colOff>
      <xdr:row>25</xdr:row>
      <xdr:rowOff>68580</xdr:rowOff>
    </xdr:from>
    <xdr:to>
      <xdr:col>2</xdr:col>
      <xdr:colOff>2270760</xdr:colOff>
      <xdr:row>34</xdr:row>
      <xdr:rowOff>137160</xdr:rowOff>
    </xdr:to>
    <xdr:graphicFrame macro="">
      <xdr:nvGraphicFramePr>
        <xdr:cNvPr id="13552342" name="Chart 10">
          <a:extLst>
            <a:ext uri="{FF2B5EF4-FFF2-40B4-BE49-F238E27FC236}">
              <a16:creationId xmlns:a16="http://schemas.microsoft.com/office/drawing/2014/main" id="{00000000-0008-0000-0700-0000D6CACE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xdr:col>
      <xdr:colOff>68580</xdr:colOff>
      <xdr:row>15</xdr:row>
      <xdr:rowOff>68580</xdr:rowOff>
    </xdr:from>
    <xdr:to>
      <xdr:col>2</xdr:col>
      <xdr:colOff>2232660</xdr:colOff>
      <xdr:row>24</xdr:row>
      <xdr:rowOff>22860</xdr:rowOff>
    </xdr:to>
    <xdr:graphicFrame macro="">
      <xdr:nvGraphicFramePr>
        <xdr:cNvPr id="13552343" name="Gráfico 12">
          <a:extLst>
            <a:ext uri="{FF2B5EF4-FFF2-40B4-BE49-F238E27FC236}">
              <a16:creationId xmlns:a16="http://schemas.microsoft.com/office/drawing/2014/main" id="{00000000-0008-0000-0700-0000D7CACE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11</xdr:col>
      <xdr:colOff>0</xdr:colOff>
      <xdr:row>70</xdr:row>
      <xdr:rowOff>114300</xdr:rowOff>
    </xdr:from>
    <xdr:to>
      <xdr:col>11</xdr:col>
      <xdr:colOff>0</xdr:colOff>
      <xdr:row>71</xdr:row>
      <xdr:rowOff>30480</xdr:rowOff>
    </xdr:to>
    <xdr:sp macro="" textlink="">
      <xdr:nvSpPr>
        <xdr:cNvPr id="13987408" name="Rectangle 3">
          <a:extLst>
            <a:ext uri="{FF2B5EF4-FFF2-40B4-BE49-F238E27FC236}">
              <a16:creationId xmlns:a16="http://schemas.microsoft.com/office/drawing/2014/main" id="{00000000-0008-0000-0900-0000506ED500}"/>
            </a:ext>
          </a:extLst>
        </xdr:cNvPr>
        <xdr:cNvSpPr>
          <a:spLocks noChangeArrowheads="1"/>
        </xdr:cNvSpPr>
      </xdr:nvSpPr>
      <xdr:spPr bwMode="auto">
        <a:xfrm>
          <a:off x="1821180" y="11955780"/>
          <a:ext cx="0" cy="106680"/>
        </a:xfrm>
        <a:prstGeom prst="rect">
          <a:avLst/>
        </a:prstGeom>
        <a:solidFill>
          <a:srgbClr val="FF0000"/>
        </a:solidFill>
        <a:ln w="9525">
          <a:solidFill>
            <a:srgbClr val="000000"/>
          </a:solidFill>
          <a:miter lim="800000"/>
          <a:headEnd/>
          <a:tailEnd/>
        </a:ln>
      </xdr:spPr>
    </xdr:sp>
    <xdr:clientData/>
  </xdr:twoCellAnchor>
  <xdr:twoCellAnchor>
    <xdr:from>
      <xdr:col>19</xdr:col>
      <xdr:colOff>160020</xdr:colOff>
      <xdr:row>66</xdr:row>
      <xdr:rowOff>83820</xdr:rowOff>
    </xdr:from>
    <xdr:to>
      <xdr:col>19</xdr:col>
      <xdr:colOff>38100</xdr:colOff>
      <xdr:row>66</xdr:row>
      <xdr:rowOff>91440</xdr:rowOff>
    </xdr:to>
    <xdr:sp macro="" textlink="">
      <xdr:nvSpPr>
        <xdr:cNvPr id="13987409" name="Rectangle 9">
          <a:extLst>
            <a:ext uri="{FF2B5EF4-FFF2-40B4-BE49-F238E27FC236}">
              <a16:creationId xmlns:a16="http://schemas.microsoft.com/office/drawing/2014/main" id="{00000000-0008-0000-0900-0000516ED500}"/>
            </a:ext>
          </a:extLst>
        </xdr:cNvPr>
        <xdr:cNvSpPr>
          <a:spLocks noChangeArrowheads="1"/>
        </xdr:cNvSpPr>
      </xdr:nvSpPr>
      <xdr:spPr bwMode="auto">
        <a:xfrm>
          <a:off x="2164080" y="11300460"/>
          <a:ext cx="0" cy="762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68</xdr:row>
      <xdr:rowOff>0</xdr:rowOff>
    </xdr:from>
    <xdr:to>
      <xdr:col>19</xdr:col>
      <xdr:colOff>38100</xdr:colOff>
      <xdr:row>68</xdr:row>
      <xdr:rowOff>0</xdr:rowOff>
    </xdr:to>
    <xdr:sp macro="" textlink="">
      <xdr:nvSpPr>
        <xdr:cNvPr id="13987410" name="Rectangle 10">
          <a:extLst>
            <a:ext uri="{FF2B5EF4-FFF2-40B4-BE49-F238E27FC236}">
              <a16:creationId xmlns:a16="http://schemas.microsoft.com/office/drawing/2014/main" id="{00000000-0008-0000-0900-0000526ED500}"/>
            </a:ext>
          </a:extLst>
        </xdr:cNvPr>
        <xdr:cNvSpPr>
          <a:spLocks noChangeArrowheads="1"/>
        </xdr:cNvSpPr>
      </xdr:nvSpPr>
      <xdr:spPr bwMode="auto">
        <a:xfrm>
          <a:off x="2164080" y="11559540"/>
          <a:ext cx="0" cy="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68</xdr:row>
      <xdr:rowOff>83820</xdr:rowOff>
    </xdr:from>
    <xdr:to>
      <xdr:col>19</xdr:col>
      <xdr:colOff>38100</xdr:colOff>
      <xdr:row>68</xdr:row>
      <xdr:rowOff>91440</xdr:rowOff>
    </xdr:to>
    <xdr:sp macro="" textlink="">
      <xdr:nvSpPr>
        <xdr:cNvPr id="13987411" name="Rectangle 11">
          <a:extLst>
            <a:ext uri="{FF2B5EF4-FFF2-40B4-BE49-F238E27FC236}">
              <a16:creationId xmlns:a16="http://schemas.microsoft.com/office/drawing/2014/main" id="{00000000-0008-0000-0900-0000536ED500}"/>
            </a:ext>
          </a:extLst>
        </xdr:cNvPr>
        <xdr:cNvSpPr>
          <a:spLocks noChangeArrowheads="1"/>
        </xdr:cNvSpPr>
      </xdr:nvSpPr>
      <xdr:spPr bwMode="auto">
        <a:xfrm>
          <a:off x="2164080" y="11643360"/>
          <a:ext cx="0" cy="762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70</xdr:row>
      <xdr:rowOff>83820</xdr:rowOff>
    </xdr:from>
    <xdr:to>
      <xdr:col>19</xdr:col>
      <xdr:colOff>38100</xdr:colOff>
      <xdr:row>70</xdr:row>
      <xdr:rowOff>91440</xdr:rowOff>
    </xdr:to>
    <xdr:sp macro="" textlink="">
      <xdr:nvSpPr>
        <xdr:cNvPr id="13987412" name="Rectangle 12">
          <a:extLst>
            <a:ext uri="{FF2B5EF4-FFF2-40B4-BE49-F238E27FC236}">
              <a16:creationId xmlns:a16="http://schemas.microsoft.com/office/drawing/2014/main" id="{00000000-0008-0000-0900-0000546ED500}"/>
            </a:ext>
          </a:extLst>
        </xdr:cNvPr>
        <xdr:cNvSpPr>
          <a:spLocks noChangeArrowheads="1"/>
        </xdr:cNvSpPr>
      </xdr:nvSpPr>
      <xdr:spPr bwMode="auto">
        <a:xfrm>
          <a:off x="2164080" y="11925300"/>
          <a:ext cx="0" cy="762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72</xdr:row>
      <xdr:rowOff>0</xdr:rowOff>
    </xdr:from>
    <xdr:to>
      <xdr:col>19</xdr:col>
      <xdr:colOff>38100</xdr:colOff>
      <xdr:row>72</xdr:row>
      <xdr:rowOff>0</xdr:rowOff>
    </xdr:to>
    <xdr:sp macro="" textlink="">
      <xdr:nvSpPr>
        <xdr:cNvPr id="13987413" name="Rectangle 13">
          <a:extLst>
            <a:ext uri="{FF2B5EF4-FFF2-40B4-BE49-F238E27FC236}">
              <a16:creationId xmlns:a16="http://schemas.microsoft.com/office/drawing/2014/main" id="{00000000-0008-0000-0900-0000556ED500}"/>
            </a:ext>
          </a:extLst>
        </xdr:cNvPr>
        <xdr:cNvSpPr>
          <a:spLocks noChangeArrowheads="1"/>
        </xdr:cNvSpPr>
      </xdr:nvSpPr>
      <xdr:spPr bwMode="auto">
        <a:xfrm>
          <a:off x="2164080" y="12161520"/>
          <a:ext cx="0" cy="0"/>
        </a:xfrm>
        <a:prstGeom prst="rect">
          <a:avLst/>
        </a:prstGeom>
        <a:solidFill>
          <a:srgbClr val="FFFFFF"/>
        </a:solidFill>
        <a:ln w="9525">
          <a:solidFill>
            <a:srgbClr val="000000"/>
          </a:solidFill>
          <a:miter lim="800000"/>
          <a:headEnd/>
          <a:tailEnd/>
        </a:ln>
      </xdr:spPr>
    </xdr:sp>
    <xdr:clientData/>
  </xdr:twoCellAnchor>
  <xdr:twoCellAnchor>
    <xdr:from>
      <xdr:col>0</xdr:col>
      <xdr:colOff>7620</xdr:colOff>
      <xdr:row>66</xdr:row>
      <xdr:rowOff>7620</xdr:rowOff>
    </xdr:from>
    <xdr:to>
      <xdr:col>1</xdr:col>
      <xdr:colOff>7620</xdr:colOff>
      <xdr:row>68</xdr:row>
      <xdr:rowOff>0</xdr:rowOff>
    </xdr:to>
    <xdr:sp macro="" textlink="">
      <xdr:nvSpPr>
        <xdr:cNvPr id="13987414" name="Line 113">
          <a:extLst>
            <a:ext uri="{FF2B5EF4-FFF2-40B4-BE49-F238E27FC236}">
              <a16:creationId xmlns:a16="http://schemas.microsoft.com/office/drawing/2014/main" id="{00000000-0008-0000-0900-0000566ED500}"/>
            </a:ext>
          </a:extLst>
        </xdr:cNvPr>
        <xdr:cNvSpPr>
          <a:spLocks noChangeShapeType="1"/>
        </xdr:cNvSpPr>
      </xdr:nvSpPr>
      <xdr:spPr bwMode="auto">
        <a:xfrm>
          <a:off x="7620" y="11224260"/>
          <a:ext cx="1440180" cy="3352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0</xdr:colOff>
      <xdr:row>70</xdr:row>
      <xdr:rowOff>114300</xdr:rowOff>
    </xdr:from>
    <xdr:to>
      <xdr:col>11</xdr:col>
      <xdr:colOff>0</xdr:colOff>
      <xdr:row>71</xdr:row>
      <xdr:rowOff>30480</xdr:rowOff>
    </xdr:to>
    <xdr:sp macro="" textlink="">
      <xdr:nvSpPr>
        <xdr:cNvPr id="13987436" name="Rectangle 3">
          <a:extLst>
            <a:ext uri="{FF2B5EF4-FFF2-40B4-BE49-F238E27FC236}">
              <a16:creationId xmlns:a16="http://schemas.microsoft.com/office/drawing/2014/main" id="{00000000-0008-0000-0900-00006C6ED500}"/>
            </a:ext>
          </a:extLst>
        </xdr:cNvPr>
        <xdr:cNvSpPr>
          <a:spLocks noChangeArrowheads="1"/>
        </xdr:cNvSpPr>
      </xdr:nvSpPr>
      <xdr:spPr bwMode="auto">
        <a:xfrm>
          <a:off x="1821180" y="11955780"/>
          <a:ext cx="0" cy="106680"/>
        </a:xfrm>
        <a:prstGeom prst="rect">
          <a:avLst/>
        </a:prstGeom>
        <a:solidFill>
          <a:srgbClr val="FF0000"/>
        </a:solidFill>
        <a:ln w="9525">
          <a:solidFill>
            <a:srgbClr val="000000"/>
          </a:solidFill>
          <a:miter lim="800000"/>
          <a:headEnd/>
          <a:tailEnd/>
        </a:ln>
      </xdr:spPr>
    </xdr:sp>
    <xdr:clientData/>
  </xdr:twoCellAnchor>
  <xdr:twoCellAnchor>
    <xdr:from>
      <xdr:col>19</xdr:col>
      <xdr:colOff>160020</xdr:colOff>
      <xdr:row>66</xdr:row>
      <xdr:rowOff>83820</xdr:rowOff>
    </xdr:from>
    <xdr:to>
      <xdr:col>19</xdr:col>
      <xdr:colOff>38100</xdr:colOff>
      <xdr:row>66</xdr:row>
      <xdr:rowOff>91440</xdr:rowOff>
    </xdr:to>
    <xdr:sp macro="" textlink="">
      <xdr:nvSpPr>
        <xdr:cNvPr id="13987437" name="Rectangle 9">
          <a:extLst>
            <a:ext uri="{FF2B5EF4-FFF2-40B4-BE49-F238E27FC236}">
              <a16:creationId xmlns:a16="http://schemas.microsoft.com/office/drawing/2014/main" id="{00000000-0008-0000-0900-00006D6ED500}"/>
            </a:ext>
          </a:extLst>
        </xdr:cNvPr>
        <xdr:cNvSpPr>
          <a:spLocks noChangeArrowheads="1"/>
        </xdr:cNvSpPr>
      </xdr:nvSpPr>
      <xdr:spPr bwMode="auto">
        <a:xfrm>
          <a:off x="2164080" y="11300460"/>
          <a:ext cx="0" cy="762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68</xdr:row>
      <xdr:rowOff>0</xdr:rowOff>
    </xdr:from>
    <xdr:to>
      <xdr:col>19</xdr:col>
      <xdr:colOff>38100</xdr:colOff>
      <xdr:row>68</xdr:row>
      <xdr:rowOff>0</xdr:rowOff>
    </xdr:to>
    <xdr:sp macro="" textlink="">
      <xdr:nvSpPr>
        <xdr:cNvPr id="13987438" name="Rectangle 10">
          <a:extLst>
            <a:ext uri="{FF2B5EF4-FFF2-40B4-BE49-F238E27FC236}">
              <a16:creationId xmlns:a16="http://schemas.microsoft.com/office/drawing/2014/main" id="{00000000-0008-0000-0900-00006E6ED500}"/>
            </a:ext>
          </a:extLst>
        </xdr:cNvPr>
        <xdr:cNvSpPr>
          <a:spLocks noChangeArrowheads="1"/>
        </xdr:cNvSpPr>
      </xdr:nvSpPr>
      <xdr:spPr bwMode="auto">
        <a:xfrm>
          <a:off x="2164080" y="11559540"/>
          <a:ext cx="0" cy="0"/>
        </a:xfrm>
        <a:prstGeom prst="rect">
          <a:avLst/>
        </a:prstGeom>
        <a:solidFill>
          <a:srgbClr val="FFFFFF"/>
        </a:solidFill>
        <a:ln w="9525">
          <a:solidFill>
            <a:srgbClr val="000000"/>
          </a:solidFill>
          <a:miter lim="800000"/>
          <a:headEnd/>
          <a:tailEnd/>
        </a:ln>
      </xdr:spPr>
    </xdr:sp>
    <xdr:clientData/>
  </xdr:twoCellAnchor>
  <xdr:twoCellAnchor>
    <xdr:from>
      <xdr:col>20</xdr:col>
      <xdr:colOff>0</xdr:colOff>
      <xdr:row>68</xdr:row>
      <xdr:rowOff>83820</xdr:rowOff>
    </xdr:from>
    <xdr:to>
      <xdr:col>20</xdr:col>
      <xdr:colOff>0</xdr:colOff>
      <xdr:row>68</xdr:row>
      <xdr:rowOff>91440</xdr:rowOff>
    </xdr:to>
    <xdr:sp macro="" textlink="">
      <xdr:nvSpPr>
        <xdr:cNvPr id="13987439" name="Rectangle 11">
          <a:extLst>
            <a:ext uri="{FF2B5EF4-FFF2-40B4-BE49-F238E27FC236}">
              <a16:creationId xmlns:a16="http://schemas.microsoft.com/office/drawing/2014/main" id="{00000000-0008-0000-0900-00006F6ED500}"/>
            </a:ext>
          </a:extLst>
        </xdr:cNvPr>
        <xdr:cNvSpPr>
          <a:spLocks noChangeArrowheads="1"/>
        </xdr:cNvSpPr>
      </xdr:nvSpPr>
      <xdr:spPr bwMode="auto">
        <a:xfrm>
          <a:off x="2162175" y="11637645"/>
          <a:ext cx="0" cy="762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70</xdr:row>
      <xdr:rowOff>83820</xdr:rowOff>
    </xdr:from>
    <xdr:to>
      <xdr:col>19</xdr:col>
      <xdr:colOff>38100</xdr:colOff>
      <xdr:row>70</xdr:row>
      <xdr:rowOff>91440</xdr:rowOff>
    </xdr:to>
    <xdr:sp macro="" textlink="">
      <xdr:nvSpPr>
        <xdr:cNvPr id="13987440" name="Rectangle 12">
          <a:extLst>
            <a:ext uri="{FF2B5EF4-FFF2-40B4-BE49-F238E27FC236}">
              <a16:creationId xmlns:a16="http://schemas.microsoft.com/office/drawing/2014/main" id="{00000000-0008-0000-0900-0000706ED500}"/>
            </a:ext>
          </a:extLst>
        </xdr:cNvPr>
        <xdr:cNvSpPr>
          <a:spLocks noChangeArrowheads="1"/>
        </xdr:cNvSpPr>
      </xdr:nvSpPr>
      <xdr:spPr bwMode="auto">
        <a:xfrm>
          <a:off x="2164080" y="11925300"/>
          <a:ext cx="0" cy="762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72</xdr:row>
      <xdr:rowOff>0</xdr:rowOff>
    </xdr:from>
    <xdr:to>
      <xdr:col>19</xdr:col>
      <xdr:colOff>38100</xdr:colOff>
      <xdr:row>72</xdr:row>
      <xdr:rowOff>0</xdr:rowOff>
    </xdr:to>
    <xdr:sp macro="" textlink="">
      <xdr:nvSpPr>
        <xdr:cNvPr id="13987441" name="Rectangle 13">
          <a:extLst>
            <a:ext uri="{FF2B5EF4-FFF2-40B4-BE49-F238E27FC236}">
              <a16:creationId xmlns:a16="http://schemas.microsoft.com/office/drawing/2014/main" id="{00000000-0008-0000-0900-0000716ED500}"/>
            </a:ext>
          </a:extLst>
        </xdr:cNvPr>
        <xdr:cNvSpPr>
          <a:spLocks noChangeArrowheads="1"/>
        </xdr:cNvSpPr>
      </xdr:nvSpPr>
      <xdr:spPr bwMode="auto">
        <a:xfrm>
          <a:off x="2164080" y="12161520"/>
          <a:ext cx="0" cy="0"/>
        </a:xfrm>
        <a:prstGeom prst="rect">
          <a:avLst/>
        </a:prstGeom>
        <a:solidFill>
          <a:srgbClr val="FFFFFF"/>
        </a:solidFill>
        <a:ln w="9525">
          <a:solidFill>
            <a:srgbClr val="000000"/>
          </a:solidFill>
          <a:miter lim="800000"/>
          <a:headEnd/>
          <a:tailEnd/>
        </a:ln>
      </xdr:spPr>
    </xdr:sp>
    <xdr:clientData/>
  </xdr:twoCellAnchor>
  <xdr:twoCellAnchor>
    <xdr:from>
      <xdr:col>0</xdr:col>
      <xdr:colOff>7620</xdr:colOff>
      <xdr:row>66</xdr:row>
      <xdr:rowOff>7620</xdr:rowOff>
    </xdr:from>
    <xdr:to>
      <xdr:col>1</xdr:col>
      <xdr:colOff>7620</xdr:colOff>
      <xdr:row>68</xdr:row>
      <xdr:rowOff>0</xdr:rowOff>
    </xdr:to>
    <xdr:sp macro="" textlink="">
      <xdr:nvSpPr>
        <xdr:cNvPr id="13987442" name="Line 113">
          <a:extLst>
            <a:ext uri="{FF2B5EF4-FFF2-40B4-BE49-F238E27FC236}">
              <a16:creationId xmlns:a16="http://schemas.microsoft.com/office/drawing/2014/main" id="{00000000-0008-0000-0900-0000726ED500}"/>
            </a:ext>
          </a:extLst>
        </xdr:cNvPr>
        <xdr:cNvSpPr>
          <a:spLocks noChangeShapeType="1"/>
        </xdr:cNvSpPr>
      </xdr:nvSpPr>
      <xdr:spPr bwMode="auto">
        <a:xfrm>
          <a:off x="7620" y="11224260"/>
          <a:ext cx="1440180" cy="3352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0</xdr:colOff>
      <xdr:row>34</xdr:row>
      <xdr:rowOff>0</xdr:rowOff>
    </xdr:from>
    <xdr:to>
      <xdr:col>135</xdr:col>
      <xdr:colOff>15875</xdr:colOff>
      <xdr:row>63</xdr:row>
      <xdr:rowOff>113847</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6143625"/>
          <a:ext cx="8810625" cy="471759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11</xdr:col>
      <xdr:colOff>0</xdr:colOff>
      <xdr:row>50</xdr:row>
      <xdr:rowOff>114300</xdr:rowOff>
    </xdr:from>
    <xdr:to>
      <xdr:col>11</xdr:col>
      <xdr:colOff>0</xdr:colOff>
      <xdr:row>51</xdr:row>
      <xdr:rowOff>30480</xdr:rowOff>
    </xdr:to>
    <xdr:sp macro="" textlink="">
      <xdr:nvSpPr>
        <xdr:cNvPr id="14064805" name="Rectangle 3">
          <a:extLst>
            <a:ext uri="{FF2B5EF4-FFF2-40B4-BE49-F238E27FC236}">
              <a16:creationId xmlns:a16="http://schemas.microsoft.com/office/drawing/2014/main" id="{00000000-0008-0000-0A00-0000A59CD600}"/>
            </a:ext>
          </a:extLst>
        </xdr:cNvPr>
        <xdr:cNvSpPr>
          <a:spLocks noChangeArrowheads="1"/>
        </xdr:cNvSpPr>
      </xdr:nvSpPr>
      <xdr:spPr bwMode="auto">
        <a:xfrm>
          <a:off x="1684020" y="8694420"/>
          <a:ext cx="0" cy="45720"/>
        </a:xfrm>
        <a:prstGeom prst="rect">
          <a:avLst/>
        </a:prstGeom>
        <a:solidFill>
          <a:srgbClr val="FF0000"/>
        </a:solidFill>
        <a:ln w="9525">
          <a:solidFill>
            <a:srgbClr val="000000"/>
          </a:solidFill>
          <a:miter lim="800000"/>
          <a:headEnd/>
          <a:tailEnd/>
        </a:ln>
      </xdr:spPr>
    </xdr:sp>
    <xdr:clientData/>
  </xdr:twoCellAnchor>
  <xdr:twoCellAnchor>
    <xdr:from>
      <xdr:col>19</xdr:col>
      <xdr:colOff>160020</xdr:colOff>
      <xdr:row>42</xdr:row>
      <xdr:rowOff>83820</xdr:rowOff>
    </xdr:from>
    <xdr:to>
      <xdr:col>19</xdr:col>
      <xdr:colOff>38100</xdr:colOff>
      <xdr:row>42</xdr:row>
      <xdr:rowOff>91440</xdr:rowOff>
    </xdr:to>
    <xdr:sp macro="" textlink="">
      <xdr:nvSpPr>
        <xdr:cNvPr id="14064806" name="Rectangle 5">
          <a:extLst>
            <a:ext uri="{FF2B5EF4-FFF2-40B4-BE49-F238E27FC236}">
              <a16:creationId xmlns:a16="http://schemas.microsoft.com/office/drawing/2014/main" id="{00000000-0008-0000-0A00-0000A69CD600}"/>
            </a:ext>
          </a:extLst>
        </xdr:cNvPr>
        <xdr:cNvSpPr>
          <a:spLocks noChangeArrowheads="1"/>
        </xdr:cNvSpPr>
      </xdr:nvSpPr>
      <xdr:spPr bwMode="auto">
        <a:xfrm>
          <a:off x="2026920" y="7536180"/>
          <a:ext cx="0" cy="762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44</xdr:row>
      <xdr:rowOff>83820</xdr:rowOff>
    </xdr:from>
    <xdr:to>
      <xdr:col>19</xdr:col>
      <xdr:colOff>38100</xdr:colOff>
      <xdr:row>44</xdr:row>
      <xdr:rowOff>91440</xdr:rowOff>
    </xdr:to>
    <xdr:sp macro="" textlink="">
      <xdr:nvSpPr>
        <xdr:cNvPr id="14064807" name="Rectangle 8">
          <a:extLst>
            <a:ext uri="{FF2B5EF4-FFF2-40B4-BE49-F238E27FC236}">
              <a16:creationId xmlns:a16="http://schemas.microsoft.com/office/drawing/2014/main" id="{00000000-0008-0000-0A00-0000A79CD600}"/>
            </a:ext>
          </a:extLst>
        </xdr:cNvPr>
        <xdr:cNvSpPr>
          <a:spLocks noChangeArrowheads="1"/>
        </xdr:cNvSpPr>
      </xdr:nvSpPr>
      <xdr:spPr bwMode="auto">
        <a:xfrm>
          <a:off x="2026920" y="7688580"/>
          <a:ext cx="0" cy="762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46</xdr:row>
      <xdr:rowOff>83820</xdr:rowOff>
    </xdr:from>
    <xdr:to>
      <xdr:col>19</xdr:col>
      <xdr:colOff>38100</xdr:colOff>
      <xdr:row>46</xdr:row>
      <xdr:rowOff>91440</xdr:rowOff>
    </xdr:to>
    <xdr:sp macro="" textlink="">
      <xdr:nvSpPr>
        <xdr:cNvPr id="14064808" name="Rectangle 9">
          <a:extLst>
            <a:ext uri="{FF2B5EF4-FFF2-40B4-BE49-F238E27FC236}">
              <a16:creationId xmlns:a16="http://schemas.microsoft.com/office/drawing/2014/main" id="{00000000-0008-0000-0A00-0000A89CD600}"/>
            </a:ext>
          </a:extLst>
        </xdr:cNvPr>
        <xdr:cNvSpPr>
          <a:spLocks noChangeArrowheads="1"/>
        </xdr:cNvSpPr>
      </xdr:nvSpPr>
      <xdr:spPr bwMode="auto">
        <a:xfrm>
          <a:off x="2026920" y="7978140"/>
          <a:ext cx="0" cy="762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48</xdr:row>
      <xdr:rowOff>0</xdr:rowOff>
    </xdr:from>
    <xdr:to>
      <xdr:col>19</xdr:col>
      <xdr:colOff>38100</xdr:colOff>
      <xdr:row>48</xdr:row>
      <xdr:rowOff>0</xdr:rowOff>
    </xdr:to>
    <xdr:sp macro="" textlink="">
      <xdr:nvSpPr>
        <xdr:cNvPr id="14064809" name="Rectangle 10">
          <a:extLst>
            <a:ext uri="{FF2B5EF4-FFF2-40B4-BE49-F238E27FC236}">
              <a16:creationId xmlns:a16="http://schemas.microsoft.com/office/drawing/2014/main" id="{00000000-0008-0000-0A00-0000A99CD600}"/>
            </a:ext>
          </a:extLst>
        </xdr:cNvPr>
        <xdr:cNvSpPr>
          <a:spLocks noChangeArrowheads="1"/>
        </xdr:cNvSpPr>
      </xdr:nvSpPr>
      <xdr:spPr bwMode="auto">
        <a:xfrm>
          <a:off x="2026920" y="8275320"/>
          <a:ext cx="0" cy="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48</xdr:row>
      <xdr:rowOff>83820</xdr:rowOff>
    </xdr:from>
    <xdr:to>
      <xdr:col>19</xdr:col>
      <xdr:colOff>38100</xdr:colOff>
      <xdr:row>48</xdr:row>
      <xdr:rowOff>91440</xdr:rowOff>
    </xdr:to>
    <xdr:sp macro="" textlink="">
      <xdr:nvSpPr>
        <xdr:cNvPr id="14064810" name="Rectangle 11">
          <a:extLst>
            <a:ext uri="{FF2B5EF4-FFF2-40B4-BE49-F238E27FC236}">
              <a16:creationId xmlns:a16="http://schemas.microsoft.com/office/drawing/2014/main" id="{00000000-0008-0000-0A00-0000AA9CD600}"/>
            </a:ext>
          </a:extLst>
        </xdr:cNvPr>
        <xdr:cNvSpPr>
          <a:spLocks noChangeArrowheads="1"/>
        </xdr:cNvSpPr>
      </xdr:nvSpPr>
      <xdr:spPr bwMode="auto">
        <a:xfrm>
          <a:off x="2026920" y="8359140"/>
          <a:ext cx="0" cy="762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50</xdr:row>
      <xdr:rowOff>83820</xdr:rowOff>
    </xdr:from>
    <xdr:to>
      <xdr:col>19</xdr:col>
      <xdr:colOff>38100</xdr:colOff>
      <xdr:row>50</xdr:row>
      <xdr:rowOff>91440</xdr:rowOff>
    </xdr:to>
    <xdr:sp macro="" textlink="">
      <xdr:nvSpPr>
        <xdr:cNvPr id="14064811" name="Rectangle 12">
          <a:extLst>
            <a:ext uri="{FF2B5EF4-FFF2-40B4-BE49-F238E27FC236}">
              <a16:creationId xmlns:a16="http://schemas.microsoft.com/office/drawing/2014/main" id="{00000000-0008-0000-0A00-0000AB9CD600}"/>
            </a:ext>
          </a:extLst>
        </xdr:cNvPr>
        <xdr:cNvSpPr>
          <a:spLocks noChangeArrowheads="1"/>
        </xdr:cNvSpPr>
      </xdr:nvSpPr>
      <xdr:spPr bwMode="auto">
        <a:xfrm>
          <a:off x="2026920" y="8663940"/>
          <a:ext cx="0" cy="762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52</xdr:row>
      <xdr:rowOff>0</xdr:rowOff>
    </xdr:from>
    <xdr:to>
      <xdr:col>19</xdr:col>
      <xdr:colOff>38100</xdr:colOff>
      <xdr:row>52</xdr:row>
      <xdr:rowOff>0</xdr:rowOff>
    </xdr:to>
    <xdr:sp macro="" textlink="">
      <xdr:nvSpPr>
        <xdr:cNvPr id="14064812" name="Rectangle 13">
          <a:extLst>
            <a:ext uri="{FF2B5EF4-FFF2-40B4-BE49-F238E27FC236}">
              <a16:creationId xmlns:a16="http://schemas.microsoft.com/office/drawing/2014/main" id="{00000000-0008-0000-0A00-0000AC9CD600}"/>
            </a:ext>
          </a:extLst>
        </xdr:cNvPr>
        <xdr:cNvSpPr>
          <a:spLocks noChangeArrowheads="1"/>
        </xdr:cNvSpPr>
      </xdr:nvSpPr>
      <xdr:spPr bwMode="auto">
        <a:xfrm>
          <a:off x="2026920" y="8900160"/>
          <a:ext cx="0" cy="0"/>
        </a:xfrm>
        <a:prstGeom prst="rect">
          <a:avLst/>
        </a:prstGeom>
        <a:solidFill>
          <a:srgbClr val="FFFFFF"/>
        </a:solidFill>
        <a:ln w="9525">
          <a:solidFill>
            <a:srgbClr val="000000"/>
          </a:solidFill>
          <a:miter lim="800000"/>
          <a:headEnd/>
          <a:tailEnd/>
        </a:ln>
      </xdr:spPr>
    </xdr:sp>
    <xdr:clientData/>
  </xdr:twoCellAnchor>
  <xdr:twoCellAnchor>
    <xdr:from>
      <xdr:col>11</xdr:col>
      <xdr:colOff>0</xdr:colOff>
      <xdr:row>56</xdr:row>
      <xdr:rowOff>114300</xdr:rowOff>
    </xdr:from>
    <xdr:to>
      <xdr:col>11</xdr:col>
      <xdr:colOff>0</xdr:colOff>
      <xdr:row>57</xdr:row>
      <xdr:rowOff>30480</xdr:rowOff>
    </xdr:to>
    <xdr:sp macro="" textlink="">
      <xdr:nvSpPr>
        <xdr:cNvPr id="14064819" name="Rectangle 3">
          <a:extLst>
            <a:ext uri="{FF2B5EF4-FFF2-40B4-BE49-F238E27FC236}">
              <a16:creationId xmlns:a16="http://schemas.microsoft.com/office/drawing/2014/main" id="{00000000-0008-0000-0A00-0000B39CD600}"/>
            </a:ext>
          </a:extLst>
        </xdr:cNvPr>
        <xdr:cNvSpPr>
          <a:spLocks noChangeArrowheads="1"/>
        </xdr:cNvSpPr>
      </xdr:nvSpPr>
      <xdr:spPr bwMode="auto">
        <a:xfrm>
          <a:off x="1684020" y="9654540"/>
          <a:ext cx="0" cy="45720"/>
        </a:xfrm>
        <a:prstGeom prst="rect">
          <a:avLst/>
        </a:prstGeom>
        <a:solidFill>
          <a:srgbClr val="FF0000"/>
        </a:solidFill>
        <a:ln w="9525">
          <a:solidFill>
            <a:srgbClr val="000000"/>
          </a:solidFill>
          <a:miter lim="800000"/>
          <a:headEnd/>
          <a:tailEnd/>
        </a:ln>
      </xdr:spPr>
    </xdr:sp>
    <xdr:clientData/>
  </xdr:twoCellAnchor>
  <xdr:twoCellAnchor>
    <xdr:from>
      <xdr:col>11</xdr:col>
      <xdr:colOff>0</xdr:colOff>
      <xdr:row>66</xdr:row>
      <xdr:rowOff>114300</xdr:rowOff>
    </xdr:from>
    <xdr:to>
      <xdr:col>11</xdr:col>
      <xdr:colOff>0</xdr:colOff>
      <xdr:row>67</xdr:row>
      <xdr:rowOff>30480</xdr:rowOff>
    </xdr:to>
    <xdr:sp macro="" textlink="">
      <xdr:nvSpPr>
        <xdr:cNvPr id="14064820" name="Rectangle 3">
          <a:extLst>
            <a:ext uri="{FF2B5EF4-FFF2-40B4-BE49-F238E27FC236}">
              <a16:creationId xmlns:a16="http://schemas.microsoft.com/office/drawing/2014/main" id="{00000000-0008-0000-0A00-0000B49CD600}"/>
            </a:ext>
          </a:extLst>
        </xdr:cNvPr>
        <xdr:cNvSpPr>
          <a:spLocks noChangeArrowheads="1"/>
        </xdr:cNvSpPr>
      </xdr:nvSpPr>
      <xdr:spPr bwMode="auto">
        <a:xfrm>
          <a:off x="1684020" y="11254740"/>
          <a:ext cx="0" cy="45720"/>
        </a:xfrm>
        <a:prstGeom prst="rect">
          <a:avLst/>
        </a:prstGeom>
        <a:solidFill>
          <a:srgbClr val="FF0000"/>
        </a:solidFill>
        <a:ln w="9525">
          <a:solidFill>
            <a:srgbClr val="000000"/>
          </a:solidFill>
          <a:miter lim="800000"/>
          <a:headEnd/>
          <a:tailEnd/>
        </a:ln>
      </xdr:spPr>
    </xdr:sp>
    <xdr:clientData/>
  </xdr:twoCellAnchor>
  <xdr:twoCellAnchor>
    <xdr:from>
      <xdr:col>11</xdr:col>
      <xdr:colOff>0</xdr:colOff>
      <xdr:row>49</xdr:row>
      <xdr:rowOff>114300</xdr:rowOff>
    </xdr:from>
    <xdr:to>
      <xdr:col>11</xdr:col>
      <xdr:colOff>0</xdr:colOff>
      <xdr:row>50</xdr:row>
      <xdr:rowOff>30480</xdr:rowOff>
    </xdr:to>
    <xdr:sp macro="" textlink="">
      <xdr:nvSpPr>
        <xdr:cNvPr id="14064821" name="Rectangle 3">
          <a:extLst>
            <a:ext uri="{FF2B5EF4-FFF2-40B4-BE49-F238E27FC236}">
              <a16:creationId xmlns:a16="http://schemas.microsoft.com/office/drawing/2014/main" id="{00000000-0008-0000-0A00-0000B59CD600}"/>
            </a:ext>
          </a:extLst>
        </xdr:cNvPr>
        <xdr:cNvSpPr>
          <a:spLocks noChangeArrowheads="1"/>
        </xdr:cNvSpPr>
      </xdr:nvSpPr>
      <xdr:spPr bwMode="auto">
        <a:xfrm>
          <a:off x="1684020" y="8542020"/>
          <a:ext cx="0" cy="68580"/>
        </a:xfrm>
        <a:prstGeom prst="rect">
          <a:avLst/>
        </a:prstGeom>
        <a:solidFill>
          <a:srgbClr val="FF0000"/>
        </a:solidFill>
        <a:ln w="9525">
          <a:solidFill>
            <a:srgbClr val="000000"/>
          </a:solidFill>
          <a:miter lim="800000"/>
          <a:headEnd/>
          <a:tailEnd/>
        </a:ln>
      </xdr:spPr>
    </xdr:sp>
    <xdr:clientData/>
  </xdr:twoCellAnchor>
  <xdr:twoCellAnchor>
    <xdr:from>
      <xdr:col>19</xdr:col>
      <xdr:colOff>160020</xdr:colOff>
      <xdr:row>41</xdr:row>
      <xdr:rowOff>83820</xdr:rowOff>
    </xdr:from>
    <xdr:to>
      <xdr:col>19</xdr:col>
      <xdr:colOff>38100</xdr:colOff>
      <xdr:row>41</xdr:row>
      <xdr:rowOff>91440</xdr:rowOff>
    </xdr:to>
    <xdr:sp macro="" textlink="">
      <xdr:nvSpPr>
        <xdr:cNvPr id="14064822" name="Rectangle 5">
          <a:extLst>
            <a:ext uri="{FF2B5EF4-FFF2-40B4-BE49-F238E27FC236}">
              <a16:creationId xmlns:a16="http://schemas.microsoft.com/office/drawing/2014/main" id="{00000000-0008-0000-0A00-0000B69CD600}"/>
            </a:ext>
          </a:extLst>
        </xdr:cNvPr>
        <xdr:cNvSpPr>
          <a:spLocks noChangeArrowheads="1"/>
        </xdr:cNvSpPr>
      </xdr:nvSpPr>
      <xdr:spPr bwMode="auto">
        <a:xfrm>
          <a:off x="2026920" y="7452360"/>
          <a:ext cx="0" cy="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43</xdr:row>
      <xdr:rowOff>83820</xdr:rowOff>
    </xdr:from>
    <xdr:to>
      <xdr:col>19</xdr:col>
      <xdr:colOff>38100</xdr:colOff>
      <xdr:row>43</xdr:row>
      <xdr:rowOff>91440</xdr:rowOff>
    </xdr:to>
    <xdr:sp macro="" textlink="">
      <xdr:nvSpPr>
        <xdr:cNvPr id="14064823" name="Rectangle 8">
          <a:extLst>
            <a:ext uri="{FF2B5EF4-FFF2-40B4-BE49-F238E27FC236}">
              <a16:creationId xmlns:a16="http://schemas.microsoft.com/office/drawing/2014/main" id="{00000000-0008-0000-0A00-0000B79CD600}"/>
            </a:ext>
          </a:extLst>
        </xdr:cNvPr>
        <xdr:cNvSpPr>
          <a:spLocks noChangeArrowheads="1"/>
        </xdr:cNvSpPr>
      </xdr:nvSpPr>
      <xdr:spPr bwMode="auto">
        <a:xfrm>
          <a:off x="2026920" y="7604760"/>
          <a:ext cx="0" cy="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45</xdr:row>
      <xdr:rowOff>83820</xdr:rowOff>
    </xdr:from>
    <xdr:to>
      <xdr:col>19</xdr:col>
      <xdr:colOff>38100</xdr:colOff>
      <xdr:row>45</xdr:row>
      <xdr:rowOff>91440</xdr:rowOff>
    </xdr:to>
    <xdr:sp macro="" textlink="">
      <xdr:nvSpPr>
        <xdr:cNvPr id="14064824" name="Rectangle 9">
          <a:extLst>
            <a:ext uri="{FF2B5EF4-FFF2-40B4-BE49-F238E27FC236}">
              <a16:creationId xmlns:a16="http://schemas.microsoft.com/office/drawing/2014/main" id="{00000000-0008-0000-0A00-0000B89CD600}"/>
            </a:ext>
          </a:extLst>
        </xdr:cNvPr>
        <xdr:cNvSpPr>
          <a:spLocks noChangeArrowheads="1"/>
        </xdr:cNvSpPr>
      </xdr:nvSpPr>
      <xdr:spPr bwMode="auto">
        <a:xfrm>
          <a:off x="2026920" y="7787640"/>
          <a:ext cx="0" cy="762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47</xdr:row>
      <xdr:rowOff>0</xdr:rowOff>
    </xdr:from>
    <xdr:to>
      <xdr:col>19</xdr:col>
      <xdr:colOff>38100</xdr:colOff>
      <xdr:row>47</xdr:row>
      <xdr:rowOff>0</xdr:rowOff>
    </xdr:to>
    <xdr:sp macro="" textlink="">
      <xdr:nvSpPr>
        <xdr:cNvPr id="14064825" name="Rectangle 10">
          <a:extLst>
            <a:ext uri="{FF2B5EF4-FFF2-40B4-BE49-F238E27FC236}">
              <a16:creationId xmlns:a16="http://schemas.microsoft.com/office/drawing/2014/main" id="{00000000-0008-0000-0A00-0000B99CD600}"/>
            </a:ext>
          </a:extLst>
        </xdr:cNvPr>
        <xdr:cNvSpPr>
          <a:spLocks noChangeArrowheads="1"/>
        </xdr:cNvSpPr>
      </xdr:nvSpPr>
      <xdr:spPr bwMode="auto">
        <a:xfrm>
          <a:off x="2026920" y="8084820"/>
          <a:ext cx="0" cy="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47</xdr:row>
      <xdr:rowOff>83820</xdr:rowOff>
    </xdr:from>
    <xdr:to>
      <xdr:col>19</xdr:col>
      <xdr:colOff>38100</xdr:colOff>
      <xdr:row>47</xdr:row>
      <xdr:rowOff>91440</xdr:rowOff>
    </xdr:to>
    <xdr:sp macro="" textlink="">
      <xdr:nvSpPr>
        <xdr:cNvPr id="14064826" name="Rectangle 11">
          <a:extLst>
            <a:ext uri="{FF2B5EF4-FFF2-40B4-BE49-F238E27FC236}">
              <a16:creationId xmlns:a16="http://schemas.microsoft.com/office/drawing/2014/main" id="{00000000-0008-0000-0A00-0000BA9CD600}"/>
            </a:ext>
          </a:extLst>
        </xdr:cNvPr>
        <xdr:cNvSpPr>
          <a:spLocks noChangeArrowheads="1"/>
        </xdr:cNvSpPr>
      </xdr:nvSpPr>
      <xdr:spPr bwMode="auto">
        <a:xfrm>
          <a:off x="2026920" y="8168640"/>
          <a:ext cx="0" cy="762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49</xdr:row>
      <xdr:rowOff>83820</xdr:rowOff>
    </xdr:from>
    <xdr:to>
      <xdr:col>19</xdr:col>
      <xdr:colOff>38100</xdr:colOff>
      <xdr:row>49</xdr:row>
      <xdr:rowOff>91440</xdr:rowOff>
    </xdr:to>
    <xdr:sp macro="" textlink="">
      <xdr:nvSpPr>
        <xdr:cNvPr id="14064827" name="Rectangle 12">
          <a:extLst>
            <a:ext uri="{FF2B5EF4-FFF2-40B4-BE49-F238E27FC236}">
              <a16:creationId xmlns:a16="http://schemas.microsoft.com/office/drawing/2014/main" id="{00000000-0008-0000-0A00-0000BB9CD600}"/>
            </a:ext>
          </a:extLst>
        </xdr:cNvPr>
        <xdr:cNvSpPr>
          <a:spLocks noChangeArrowheads="1"/>
        </xdr:cNvSpPr>
      </xdr:nvSpPr>
      <xdr:spPr bwMode="auto">
        <a:xfrm>
          <a:off x="2026920" y="8511540"/>
          <a:ext cx="0" cy="762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51</xdr:row>
      <xdr:rowOff>0</xdr:rowOff>
    </xdr:from>
    <xdr:to>
      <xdr:col>19</xdr:col>
      <xdr:colOff>38100</xdr:colOff>
      <xdr:row>51</xdr:row>
      <xdr:rowOff>0</xdr:rowOff>
    </xdr:to>
    <xdr:sp macro="" textlink="">
      <xdr:nvSpPr>
        <xdr:cNvPr id="14064828" name="Rectangle 13">
          <a:extLst>
            <a:ext uri="{FF2B5EF4-FFF2-40B4-BE49-F238E27FC236}">
              <a16:creationId xmlns:a16="http://schemas.microsoft.com/office/drawing/2014/main" id="{00000000-0008-0000-0A00-0000BC9CD600}"/>
            </a:ext>
          </a:extLst>
        </xdr:cNvPr>
        <xdr:cNvSpPr>
          <a:spLocks noChangeArrowheads="1"/>
        </xdr:cNvSpPr>
      </xdr:nvSpPr>
      <xdr:spPr bwMode="auto">
        <a:xfrm>
          <a:off x="2026920" y="8709660"/>
          <a:ext cx="0" cy="0"/>
        </a:xfrm>
        <a:prstGeom prst="rect">
          <a:avLst/>
        </a:prstGeom>
        <a:solidFill>
          <a:srgbClr val="FFFFFF"/>
        </a:solidFill>
        <a:ln w="9525">
          <a:solidFill>
            <a:srgbClr val="000000"/>
          </a:solidFill>
          <a:miter lim="800000"/>
          <a:headEnd/>
          <a:tailEnd/>
        </a:ln>
      </xdr:spPr>
    </xdr:sp>
    <xdr:clientData/>
  </xdr:twoCellAnchor>
  <xdr:twoCellAnchor>
    <xdr:from>
      <xdr:col>0</xdr:col>
      <xdr:colOff>7620</xdr:colOff>
      <xdr:row>47</xdr:row>
      <xdr:rowOff>7620</xdr:rowOff>
    </xdr:from>
    <xdr:to>
      <xdr:col>1</xdr:col>
      <xdr:colOff>7620</xdr:colOff>
      <xdr:row>49</xdr:row>
      <xdr:rowOff>0</xdr:rowOff>
    </xdr:to>
    <xdr:sp macro="" textlink="">
      <xdr:nvSpPr>
        <xdr:cNvPr id="14064830" name="Line 113">
          <a:extLst>
            <a:ext uri="{FF2B5EF4-FFF2-40B4-BE49-F238E27FC236}">
              <a16:creationId xmlns:a16="http://schemas.microsoft.com/office/drawing/2014/main" id="{00000000-0008-0000-0A00-0000BE9CD600}"/>
            </a:ext>
          </a:extLst>
        </xdr:cNvPr>
        <xdr:cNvSpPr>
          <a:spLocks noChangeShapeType="1"/>
        </xdr:cNvSpPr>
      </xdr:nvSpPr>
      <xdr:spPr bwMode="auto">
        <a:xfrm>
          <a:off x="7620" y="8092440"/>
          <a:ext cx="1303020" cy="3352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0</xdr:colOff>
      <xdr:row>55</xdr:row>
      <xdr:rowOff>114300</xdr:rowOff>
    </xdr:from>
    <xdr:to>
      <xdr:col>11</xdr:col>
      <xdr:colOff>0</xdr:colOff>
      <xdr:row>56</xdr:row>
      <xdr:rowOff>30480</xdr:rowOff>
    </xdr:to>
    <xdr:sp macro="" textlink="">
      <xdr:nvSpPr>
        <xdr:cNvPr id="14064834" name="Rectangle 3">
          <a:extLst>
            <a:ext uri="{FF2B5EF4-FFF2-40B4-BE49-F238E27FC236}">
              <a16:creationId xmlns:a16="http://schemas.microsoft.com/office/drawing/2014/main" id="{00000000-0008-0000-0A00-0000C29CD600}"/>
            </a:ext>
          </a:extLst>
        </xdr:cNvPr>
        <xdr:cNvSpPr>
          <a:spLocks noChangeArrowheads="1"/>
        </xdr:cNvSpPr>
      </xdr:nvSpPr>
      <xdr:spPr bwMode="auto">
        <a:xfrm>
          <a:off x="1684020" y="9464040"/>
          <a:ext cx="0" cy="106680"/>
        </a:xfrm>
        <a:prstGeom prst="rect">
          <a:avLst/>
        </a:prstGeom>
        <a:solidFill>
          <a:srgbClr val="FF0000"/>
        </a:solidFill>
        <a:ln w="9525">
          <a:solidFill>
            <a:srgbClr val="000000"/>
          </a:solidFill>
          <a:miter lim="800000"/>
          <a:headEnd/>
          <a:tailEnd/>
        </a:ln>
      </xdr:spPr>
    </xdr:sp>
    <xdr:clientData/>
  </xdr:twoCellAnchor>
  <xdr:twoCellAnchor>
    <xdr:from>
      <xdr:col>11</xdr:col>
      <xdr:colOff>0</xdr:colOff>
      <xdr:row>65</xdr:row>
      <xdr:rowOff>114300</xdr:rowOff>
    </xdr:from>
    <xdr:to>
      <xdr:col>11</xdr:col>
      <xdr:colOff>0</xdr:colOff>
      <xdr:row>66</xdr:row>
      <xdr:rowOff>30480</xdr:rowOff>
    </xdr:to>
    <xdr:sp macro="" textlink="">
      <xdr:nvSpPr>
        <xdr:cNvPr id="14064835" name="Rectangle 3">
          <a:extLst>
            <a:ext uri="{FF2B5EF4-FFF2-40B4-BE49-F238E27FC236}">
              <a16:creationId xmlns:a16="http://schemas.microsoft.com/office/drawing/2014/main" id="{00000000-0008-0000-0A00-0000C39CD600}"/>
            </a:ext>
          </a:extLst>
        </xdr:cNvPr>
        <xdr:cNvSpPr>
          <a:spLocks noChangeArrowheads="1"/>
        </xdr:cNvSpPr>
      </xdr:nvSpPr>
      <xdr:spPr bwMode="auto">
        <a:xfrm>
          <a:off x="1684020" y="11064240"/>
          <a:ext cx="0" cy="106680"/>
        </a:xfrm>
        <a:prstGeom prst="rect">
          <a:avLst/>
        </a:prstGeom>
        <a:solidFill>
          <a:srgbClr val="FF0000"/>
        </a:solidFill>
        <a:ln w="9525">
          <a:solidFill>
            <a:srgbClr val="000000"/>
          </a:solidFill>
          <a:miter lim="800000"/>
          <a:headEnd/>
          <a:tailEnd/>
        </a:ln>
      </xdr:spPr>
    </xdr:sp>
    <xdr:clientData/>
  </xdr:twoCellAnchor>
  <xdr:twoCellAnchor>
    <xdr:from>
      <xdr:col>19</xdr:col>
      <xdr:colOff>160020</xdr:colOff>
      <xdr:row>47</xdr:row>
      <xdr:rowOff>83820</xdr:rowOff>
    </xdr:from>
    <xdr:to>
      <xdr:col>19</xdr:col>
      <xdr:colOff>38100</xdr:colOff>
      <xdr:row>47</xdr:row>
      <xdr:rowOff>91440</xdr:rowOff>
    </xdr:to>
    <xdr:sp macro="" textlink="">
      <xdr:nvSpPr>
        <xdr:cNvPr id="14064867" name="Rectangle 11">
          <a:extLst>
            <a:ext uri="{FF2B5EF4-FFF2-40B4-BE49-F238E27FC236}">
              <a16:creationId xmlns:a16="http://schemas.microsoft.com/office/drawing/2014/main" id="{00000000-0008-0000-0A00-0000E39CD600}"/>
            </a:ext>
          </a:extLst>
        </xdr:cNvPr>
        <xdr:cNvSpPr>
          <a:spLocks noChangeArrowheads="1"/>
        </xdr:cNvSpPr>
      </xdr:nvSpPr>
      <xdr:spPr bwMode="auto">
        <a:xfrm>
          <a:off x="2026920" y="8168640"/>
          <a:ext cx="0" cy="7620"/>
        </a:xfrm>
        <a:prstGeom prst="rect">
          <a:avLst/>
        </a:prstGeom>
        <a:solidFill>
          <a:srgbClr val="FFFFFF"/>
        </a:solidFill>
        <a:ln w="9525">
          <a:solidFill>
            <a:srgbClr val="000000"/>
          </a:solidFill>
          <a:miter lim="800000"/>
          <a:headEnd/>
          <a:tailEnd/>
        </a:ln>
      </xdr:spPr>
    </xdr:sp>
    <xdr:clientData/>
  </xdr:twoCellAnchor>
  <xdr:twoCellAnchor>
    <xdr:from>
      <xdr:col>11</xdr:col>
      <xdr:colOff>0</xdr:colOff>
      <xdr:row>50</xdr:row>
      <xdr:rowOff>114300</xdr:rowOff>
    </xdr:from>
    <xdr:to>
      <xdr:col>11</xdr:col>
      <xdr:colOff>0</xdr:colOff>
      <xdr:row>51</xdr:row>
      <xdr:rowOff>30480</xdr:rowOff>
    </xdr:to>
    <xdr:sp macro="" textlink="">
      <xdr:nvSpPr>
        <xdr:cNvPr id="14064930" name="Rectangle 3">
          <a:extLst>
            <a:ext uri="{FF2B5EF4-FFF2-40B4-BE49-F238E27FC236}">
              <a16:creationId xmlns:a16="http://schemas.microsoft.com/office/drawing/2014/main" id="{00000000-0008-0000-0A00-0000229DD600}"/>
            </a:ext>
          </a:extLst>
        </xdr:cNvPr>
        <xdr:cNvSpPr>
          <a:spLocks noChangeArrowheads="1"/>
        </xdr:cNvSpPr>
      </xdr:nvSpPr>
      <xdr:spPr bwMode="auto">
        <a:xfrm>
          <a:off x="1684020" y="8694420"/>
          <a:ext cx="0" cy="45720"/>
        </a:xfrm>
        <a:prstGeom prst="rect">
          <a:avLst/>
        </a:prstGeom>
        <a:solidFill>
          <a:srgbClr val="FF0000"/>
        </a:solidFill>
        <a:ln w="9525">
          <a:solidFill>
            <a:srgbClr val="000000"/>
          </a:solidFill>
          <a:miter lim="800000"/>
          <a:headEnd/>
          <a:tailEnd/>
        </a:ln>
      </xdr:spPr>
    </xdr:sp>
    <xdr:clientData/>
  </xdr:twoCellAnchor>
  <xdr:twoCellAnchor>
    <xdr:from>
      <xdr:col>19</xdr:col>
      <xdr:colOff>160020</xdr:colOff>
      <xdr:row>50</xdr:row>
      <xdr:rowOff>83820</xdr:rowOff>
    </xdr:from>
    <xdr:to>
      <xdr:col>19</xdr:col>
      <xdr:colOff>38100</xdr:colOff>
      <xdr:row>50</xdr:row>
      <xdr:rowOff>91440</xdr:rowOff>
    </xdr:to>
    <xdr:sp macro="" textlink="">
      <xdr:nvSpPr>
        <xdr:cNvPr id="14064931" name="Rectangle 12">
          <a:extLst>
            <a:ext uri="{FF2B5EF4-FFF2-40B4-BE49-F238E27FC236}">
              <a16:creationId xmlns:a16="http://schemas.microsoft.com/office/drawing/2014/main" id="{00000000-0008-0000-0A00-0000239DD600}"/>
            </a:ext>
          </a:extLst>
        </xdr:cNvPr>
        <xdr:cNvSpPr>
          <a:spLocks noChangeArrowheads="1"/>
        </xdr:cNvSpPr>
      </xdr:nvSpPr>
      <xdr:spPr bwMode="auto">
        <a:xfrm>
          <a:off x="2026920" y="8663940"/>
          <a:ext cx="0" cy="762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52</xdr:row>
      <xdr:rowOff>0</xdr:rowOff>
    </xdr:from>
    <xdr:to>
      <xdr:col>19</xdr:col>
      <xdr:colOff>38100</xdr:colOff>
      <xdr:row>52</xdr:row>
      <xdr:rowOff>0</xdr:rowOff>
    </xdr:to>
    <xdr:sp macro="" textlink="">
      <xdr:nvSpPr>
        <xdr:cNvPr id="14064932" name="Rectangle 13">
          <a:extLst>
            <a:ext uri="{FF2B5EF4-FFF2-40B4-BE49-F238E27FC236}">
              <a16:creationId xmlns:a16="http://schemas.microsoft.com/office/drawing/2014/main" id="{00000000-0008-0000-0A00-0000249DD600}"/>
            </a:ext>
          </a:extLst>
        </xdr:cNvPr>
        <xdr:cNvSpPr>
          <a:spLocks noChangeArrowheads="1"/>
        </xdr:cNvSpPr>
      </xdr:nvSpPr>
      <xdr:spPr bwMode="auto">
        <a:xfrm>
          <a:off x="2026920" y="8900160"/>
          <a:ext cx="0" cy="0"/>
        </a:xfrm>
        <a:prstGeom prst="rect">
          <a:avLst/>
        </a:prstGeom>
        <a:solidFill>
          <a:srgbClr val="FFFFFF"/>
        </a:solidFill>
        <a:ln w="9525">
          <a:solidFill>
            <a:srgbClr val="000000"/>
          </a:solidFill>
          <a:miter lim="800000"/>
          <a:headEnd/>
          <a:tailEnd/>
        </a:ln>
      </xdr:spPr>
    </xdr:sp>
    <xdr:clientData/>
  </xdr:twoCellAnchor>
  <xdr:twoCellAnchor>
    <xdr:from>
      <xdr:col>11</xdr:col>
      <xdr:colOff>0</xdr:colOff>
      <xdr:row>56</xdr:row>
      <xdr:rowOff>114300</xdr:rowOff>
    </xdr:from>
    <xdr:to>
      <xdr:col>11</xdr:col>
      <xdr:colOff>0</xdr:colOff>
      <xdr:row>57</xdr:row>
      <xdr:rowOff>30480</xdr:rowOff>
    </xdr:to>
    <xdr:sp macro="" textlink="">
      <xdr:nvSpPr>
        <xdr:cNvPr id="14064933" name="Rectangle 3">
          <a:extLst>
            <a:ext uri="{FF2B5EF4-FFF2-40B4-BE49-F238E27FC236}">
              <a16:creationId xmlns:a16="http://schemas.microsoft.com/office/drawing/2014/main" id="{00000000-0008-0000-0A00-0000259DD600}"/>
            </a:ext>
          </a:extLst>
        </xdr:cNvPr>
        <xdr:cNvSpPr>
          <a:spLocks noChangeArrowheads="1"/>
        </xdr:cNvSpPr>
      </xdr:nvSpPr>
      <xdr:spPr bwMode="auto">
        <a:xfrm>
          <a:off x="1684020" y="9654540"/>
          <a:ext cx="0" cy="45720"/>
        </a:xfrm>
        <a:prstGeom prst="rect">
          <a:avLst/>
        </a:prstGeom>
        <a:solidFill>
          <a:srgbClr val="FF0000"/>
        </a:solidFill>
        <a:ln w="9525">
          <a:solidFill>
            <a:srgbClr val="000000"/>
          </a:solidFill>
          <a:miter lim="800000"/>
          <a:headEnd/>
          <a:tailEnd/>
        </a:ln>
      </xdr:spPr>
    </xdr:sp>
    <xdr:clientData/>
  </xdr:twoCellAnchor>
  <xdr:twoCellAnchor>
    <xdr:from>
      <xdr:col>11</xdr:col>
      <xdr:colOff>0</xdr:colOff>
      <xdr:row>66</xdr:row>
      <xdr:rowOff>114300</xdr:rowOff>
    </xdr:from>
    <xdr:to>
      <xdr:col>11</xdr:col>
      <xdr:colOff>0</xdr:colOff>
      <xdr:row>67</xdr:row>
      <xdr:rowOff>30480</xdr:rowOff>
    </xdr:to>
    <xdr:sp macro="" textlink="">
      <xdr:nvSpPr>
        <xdr:cNvPr id="14064934" name="Rectangle 3">
          <a:extLst>
            <a:ext uri="{FF2B5EF4-FFF2-40B4-BE49-F238E27FC236}">
              <a16:creationId xmlns:a16="http://schemas.microsoft.com/office/drawing/2014/main" id="{00000000-0008-0000-0A00-0000269DD600}"/>
            </a:ext>
          </a:extLst>
        </xdr:cNvPr>
        <xdr:cNvSpPr>
          <a:spLocks noChangeArrowheads="1"/>
        </xdr:cNvSpPr>
      </xdr:nvSpPr>
      <xdr:spPr bwMode="auto">
        <a:xfrm>
          <a:off x="1684020" y="11254740"/>
          <a:ext cx="0" cy="45720"/>
        </a:xfrm>
        <a:prstGeom prst="rect">
          <a:avLst/>
        </a:prstGeom>
        <a:solidFill>
          <a:srgbClr val="FF0000"/>
        </a:solidFill>
        <a:ln w="9525">
          <a:solidFill>
            <a:srgbClr val="000000"/>
          </a:solidFill>
          <a:miter lim="800000"/>
          <a:headEnd/>
          <a:tailEnd/>
        </a:ln>
      </xdr:spPr>
    </xdr:sp>
    <xdr:clientData/>
  </xdr:twoCellAnchor>
  <xdr:twoCellAnchor>
    <xdr:from>
      <xdr:col>11</xdr:col>
      <xdr:colOff>0</xdr:colOff>
      <xdr:row>49</xdr:row>
      <xdr:rowOff>114300</xdr:rowOff>
    </xdr:from>
    <xdr:to>
      <xdr:col>11</xdr:col>
      <xdr:colOff>0</xdr:colOff>
      <xdr:row>50</xdr:row>
      <xdr:rowOff>30480</xdr:rowOff>
    </xdr:to>
    <xdr:sp macro="" textlink="">
      <xdr:nvSpPr>
        <xdr:cNvPr id="14064935" name="Rectangle 3">
          <a:extLst>
            <a:ext uri="{FF2B5EF4-FFF2-40B4-BE49-F238E27FC236}">
              <a16:creationId xmlns:a16="http://schemas.microsoft.com/office/drawing/2014/main" id="{00000000-0008-0000-0A00-0000279DD600}"/>
            </a:ext>
          </a:extLst>
        </xdr:cNvPr>
        <xdr:cNvSpPr>
          <a:spLocks noChangeArrowheads="1"/>
        </xdr:cNvSpPr>
      </xdr:nvSpPr>
      <xdr:spPr bwMode="auto">
        <a:xfrm>
          <a:off x="1684020" y="8542020"/>
          <a:ext cx="0" cy="68580"/>
        </a:xfrm>
        <a:prstGeom prst="rect">
          <a:avLst/>
        </a:prstGeom>
        <a:solidFill>
          <a:srgbClr val="FF0000"/>
        </a:solidFill>
        <a:ln w="9525">
          <a:solidFill>
            <a:srgbClr val="000000"/>
          </a:solidFill>
          <a:miter lim="800000"/>
          <a:headEnd/>
          <a:tailEnd/>
        </a:ln>
      </xdr:spPr>
    </xdr:sp>
    <xdr:clientData/>
  </xdr:twoCellAnchor>
  <xdr:twoCellAnchor>
    <xdr:from>
      <xdr:col>19</xdr:col>
      <xdr:colOff>160020</xdr:colOff>
      <xdr:row>49</xdr:row>
      <xdr:rowOff>83820</xdr:rowOff>
    </xdr:from>
    <xdr:to>
      <xdr:col>19</xdr:col>
      <xdr:colOff>38100</xdr:colOff>
      <xdr:row>49</xdr:row>
      <xdr:rowOff>91440</xdr:rowOff>
    </xdr:to>
    <xdr:sp macro="" textlink="">
      <xdr:nvSpPr>
        <xdr:cNvPr id="14064936" name="Rectangle 12">
          <a:extLst>
            <a:ext uri="{FF2B5EF4-FFF2-40B4-BE49-F238E27FC236}">
              <a16:creationId xmlns:a16="http://schemas.microsoft.com/office/drawing/2014/main" id="{00000000-0008-0000-0A00-0000289DD600}"/>
            </a:ext>
          </a:extLst>
        </xdr:cNvPr>
        <xdr:cNvSpPr>
          <a:spLocks noChangeArrowheads="1"/>
        </xdr:cNvSpPr>
      </xdr:nvSpPr>
      <xdr:spPr bwMode="auto">
        <a:xfrm>
          <a:off x="2026920" y="8511540"/>
          <a:ext cx="0" cy="7620"/>
        </a:xfrm>
        <a:prstGeom prst="rect">
          <a:avLst/>
        </a:prstGeom>
        <a:solidFill>
          <a:srgbClr val="FFFFFF"/>
        </a:solidFill>
        <a:ln w="9525">
          <a:solidFill>
            <a:srgbClr val="000000"/>
          </a:solidFill>
          <a:miter lim="800000"/>
          <a:headEnd/>
          <a:tailEnd/>
        </a:ln>
      </xdr:spPr>
    </xdr:sp>
    <xdr:clientData/>
  </xdr:twoCellAnchor>
  <xdr:twoCellAnchor>
    <xdr:from>
      <xdr:col>19</xdr:col>
      <xdr:colOff>160020</xdr:colOff>
      <xdr:row>51</xdr:row>
      <xdr:rowOff>0</xdr:rowOff>
    </xdr:from>
    <xdr:to>
      <xdr:col>19</xdr:col>
      <xdr:colOff>38100</xdr:colOff>
      <xdr:row>51</xdr:row>
      <xdr:rowOff>0</xdr:rowOff>
    </xdr:to>
    <xdr:sp macro="" textlink="">
      <xdr:nvSpPr>
        <xdr:cNvPr id="14064937" name="Rectangle 13">
          <a:extLst>
            <a:ext uri="{FF2B5EF4-FFF2-40B4-BE49-F238E27FC236}">
              <a16:creationId xmlns:a16="http://schemas.microsoft.com/office/drawing/2014/main" id="{00000000-0008-0000-0A00-0000299DD600}"/>
            </a:ext>
          </a:extLst>
        </xdr:cNvPr>
        <xdr:cNvSpPr>
          <a:spLocks noChangeArrowheads="1"/>
        </xdr:cNvSpPr>
      </xdr:nvSpPr>
      <xdr:spPr bwMode="auto">
        <a:xfrm>
          <a:off x="2026920" y="8709660"/>
          <a:ext cx="0" cy="0"/>
        </a:xfrm>
        <a:prstGeom prst="rect">
          <a:avLst/>
        </a:prstGeom>
        <a:solidFill>
          <a:srgbClr val="FFFFFF"/>
        </a:solidFill>
        <a:ln w="9525">
          <a:solidFill>
            <a:srgbClr val="000000"/>
          </a:solidFill>
          <a:miter lim="800000"/>
          <a:headEnd/>
          <a:tailEnd/>
        </a:ln>
      </xdr:spPr>
    </xdr:sp>
    <xdr:clientData/>
  </xdr:twoCellAnchor>
  <xdr:twoCellAnchor>
    <xdr:from>
      <xdr:col>11</xdr:col>
      <xdr:colOff>0</xdr:colOff>
      <xdr:row>55</xdr:row>
      <xdr:rowOff>114300</xdr:rowOff>
    </xdr:from>
    <xdr:to>
      <xdr:col>11</xdr:col>
      <xdr:colOff>0</xdr:colOff>
      <xdr:row>56</xdr:row>
      <xdr:rowOff>30480</xdr:rowOff>
    </xdr:to>
    <xdr:sp macro="" textlink="">
      <xdr:nvSpPr>
        <xdr:cNvPr id="14064938" name="Rectangle 3">
          <a:extLst>
            <a:ext uri="{FF2B5EF4-FFF2-40B4-BE49-F238E27FC236}">
              <a16:creationId xmlns:a16="http://schemas.microsoft.com/office/drawing/2014/main" id="{00000000-0008-0000-0A00-00002A9DD600}"/>
            </a:ext>
          </a:extLst>
        </xdr:cNvPr>
        <xdr:cNvSpPr>
          <a:spLocks noChangeArrowheads="1"/>
        </xdr:cNvSpPr>
      </xdr:nvSpPr>
      <xdr:spPr bwMode="auto">
        <a:xfrm>
          <a:off x="1684020" y="9464040"/>
          <a:ext cx="0" cy="106680"/>
        </a:xfrm>
        <a:prstGeom prst="rect">
          <a:avLst/>
        </a:prstGeom>
        <a:solidFill>
          <a:srgbClr val="FF0000"/>
        </a:solidFill>
        <a:ln w="9525">
          <a:solidFill>
            <a:srgbClr val="000000"/>
          </a:solidFill>
          <a:miter lim="800000"/>
          <a:headEnd/>
          <a:tailEnd/>
        </a:ln>
      </xdr:spPr>
    </xdr:sp>
    <xdr:clientData/>
  </xdr:twoCellAnchor>
  <xdr:twoCellAnchor>
    <xdr:from>
      <xdr:col>11</xdr:col>
      <xdr:colOff>0</xdr:colOff>
      <xdr:row>65</xdr:row>
      <xdr:rowOff>114300</xdr:rowOff>
    </xdr:from>
    <xdr:to>
      <xdr:col>11</xdr:col>
      <xdr:colOff>0</xdr:colOff>
      <xdr:row>66</xdr:row>
      <xdr:rowOff>30480</xdr:rowOff>
    </xdr:to>
    <xdr:sp macro="" textlink="">
      <xdr:nvSpPr>
        <xdr:cNvPr id="14064939" name="Rectangle 3">
          <a:extLst>
            <a:ext uri="{FF2B5EF4-FFF2-40B4-BE49-F238E27FC236}">
              <a16:creationId xmlns:a16="http://schemas.microsoft.com/office/drawing/2014/main" id="{00000000-0008-0000-0A00-00002B9DD600}"/>
            </a:ext>
          </a:extLst>
        </xdr:cNvPr>
        <xdr:cNvSpPr>
          <a:spLocks noChangeArrowheads="1"/>
        </xdr:cNvSpPr>
      </xdr:nvSpPr>
      <xdr:spPr bwMode="auto">
        <a:xfrm>
          <a:off x="1684020" y="11064240"/>
          <a:ext cx="0" cy="106680"/>
        </a:xfrm>
        <a:prstGeom prst="rect">
          <a:avLst/>
        </a:prstGeom>
        <a:solidFill>
          <a:srgbClr val="FF0000"/>
        </a:solidFill>
        <a:ln w="9525">
          <a:solidFill>
            <a:srgbClr val="000000"/>
          </a:solidFill>
          <a:miter lim="800000"/>
          <a:headEnd/>
          <a:tailEnd/>
        </a:ln>
      </xdr:spPr>
    </xdr:sp>
    <xdr:clientData/>
  </xdr:twoCellAnchor>
  <xdr:twoCellAnchor>
    <xdr:from>
      <xdr:col>26</xdr:col>
      <xdr:colOff>30480</xdr:colOff>
      <xdr:row>50</xdr:row>
      <xdr:rowOff>83820</xdr:rowOff>
    </xdr:from>
    <xdr:to>
      <xdr:col>26</xdr:col>
      <xdr:colOff>30480</xdr:colOff>
      <xdr:row>50</xdr:row>
      <xdr:rowOff>91440</xdr:rowOff>
    </xdr:to>
    <xdr:sp macro="" textlink="">
      <xdr:nvSpPr>
        <xdr:cNvPr id="14064940" name="Rectangle 12">
          <a:extLst>
            <a:ext uri="{FF2B5EF4-FFF2-40B4-BE49-F238E27FC236}">
              <a16:creationId xmlns:a16="http://schemas.microsoft.com/office/drawing/2014/main" id="{00000000-0008-0000-0A00-00002C9DD600}"/>
            </a:ext>
          </a:extLst>
        </xdr:cNvPr>
        <xdr:cNvSpPr>
          <a:spLocks noChangeArrowheads="1"/>
        </xdr:cNvSpPr>
      </xdr:nvSpPr>
      <xdr:spPr bwMode="auto">
        <a:xfrm>
          <a:off x="2286000" y="8663940"/>
          <a:ext cx="0" cy="7620"/>
        </a:xfrm>
        <a:prstGeom prst="rect">
          <a:avLst/>
        </a:prstGeom>
        <a:solidFill>
          <a:srgbClr val="FFFFFF"/>
        </a:solidFill>
        <a:ln w="9525">
          <a:solidFill>
            <a:srgbClr val="000000"/>
          </a:solidFill>
          <a:miter lim="800000"/>
          <a:headEnd/>
          <a:tailEnd/>
        </a:ln>
      </xdr:spPr>
    </xdr:sp>
    <xdr:clientData/>
  </xdr:twoCellAnchor>
  <xdr:twoCellAnchor>
    <xdr:from>
      <xdr:col>39</xdr:col>
      <xdr:colOff>160020</xdr:colOff>
      <xdr:row>50</xdr:row>
      <xdr:rowOff>83820</xdr:rowOff>
    </xdr:from>
    <xdr:to>
      <xdr:col>39</xdr:col>
      <xdr:colOff>38100</xdr:colOff>
      <xdr:row>50</xdr:row>
      <xdr:rowOff>91440</xdr:rowOff>
    </xdr:to>
    <xdr:sp macro="" textlink="">
      <xdr:nvSpPr>
        <xdr:cNvPr id="14064941" name="Rectangle 12">
          <a:extLst>
            <a:ext uri="{FF2B5EF4-FFF2-40B4-BE49-F238E27FC236}">
              <a16:creationId xmlns:a16="http://schemas.microsoft.com/office/drawing/2014/main" id="{00000000-0008-0000-0A00-00002D9DD600}"/>
            </a:ext>
          </a:extLst>
        </xdr:cNvPr>
        <xdr:cNvSpPr>
          <a:spLocks noChangeArrowheads="1"/>
        </xdr:cNvSpPr>
      </xdr:nvSpPr>
      <xdr:spPr bwMode="auto">
        <a:xfrm>
          <a:off x="2788920" y="8663940"/>
          <a:ext cx="0" cy="7620"/>
        </a:xfrm>
        <a:prstGeom prst="rect">
          <a:avLst/>
        </a:prstGeom>
        <a:solidFill>
          <a:srgbClr val="FFFFFF"/>
        </a:solidFill>
        <a:ln w="9525">
          <a:solidFill>
            <a:srgbClr val="000000"/>
          </a:solidFill>
          <a:miter lim="800000"/>
          <a:headEnd/>
          <a:tailEnd/>
        </a:ln>
      </xdr:spPr>
    </xdr:sp>
    <xdr:clientData/>
  </xdr:twoCellAnchor>
  <xdr:twoCellAnchor>
    <xdr:from>
      <xdr:col>49</xdr:col>
      <xdr:colOff>160020</xdr:colOff>
      <xdr:row>50</xdr:row>
      <xdr:rowOff>83820</xdr:rowOff>
    </xdr:from>
    <xdr:to>
      <xdr:col>49</xdr:col>
      <xdr:colOff>38100</xdr:colOff>
      <xdr:row>50</xdr:row>
      <xdr:rowOff>91440</xdr:rowOff>
    </xdr:to>
    <xdr:sp macro="" textlink="">
      <xdr:nvSpPr>
        <xdr:cNvPr id="14064942" name="Rectangle 12">
          <a:extLst>
            <a:ext uri="{FF2B5EF4-FFF2-40B4-BE49-F238E27FC236}">
              <a16:creationId xmlns:a16="http://schemas.microsoft.com/office/drawing/2014/main" id="{00000000-0008-0000-0A00-00002E9DD600}"/>
            </a:ext>
          </a:extLst>
        </xdr:cNvPr>
        <xdr:cNvSpPr>
          <a:spLocks noChangeArrowheads="1"/>
        </xdr:cNvSpPr>
      </xdr:nvSpPr>
      <xdr:spPr bwMode="auto">
        <a:xfrm>
          <a:off x="3169920" y="8663940"/>
          <a:ext cx="0" cy="7620"/>
        </a:xfrm>
        <a:prstGeom prst="rect">
          <a:avLst/>
        </a:prstGeom>
        <a:solidFill>
          <a:srgbClr val="FFFFFF"/>
        </a:solidFill>
        <a:ln w="9525">
          <a:solidFill>
            <a:srgbClr val="000000"/>
          </a:solidFill>
          <a:miter lim="800000"/>
          <a:headEnd/>
          <a:tailEnd/>
        </a:ln>
      </xdr:spPr>
    </xdr:sp>
    <xdr:clientData/>
  </xdr:twoCellAnchor>
  <xdr:twoCellAnchor>
    <xdr:from>
      <xdr:col>59</xdr:col>
      <xdr:colOff>160020</xdr:colOff>
      <xdr:row>50</xdr:row>
      <xdr:rowOff>83820</xdr:rowOff>
    </xdr:from>
    <xdr:to>
      <xdr:col>59</xdr:col>
      <xdr:colOff>38100</xdr:colOff>
      <xdr:row>50</xdr:row>
      <xdr:rowOff>91440</xdr:rowOff>
    </xdr:to>
    <xdr:sp macro="" textlink="">
      <xdr:nvSpPr>
        <xdr:cNvPr id="14064943" name="Rectangle 12">
          <a:extLst>
            <a:ext uri="{FF2B5EF4-FFF2-40B4-BE49-F238E27FC236}">
              <a16:creationId xmlns:a16="http://schemas.microsoft.com/office/drawing/2014/main" id="{00000000-0008-0000-0A00-00002F9DD600}"/>
            </a:ext>
          </a:extLst>
        </xdr:cNvPr>
        <xdr:cNvSpPr>
          <a:spLocks noChangeArrowheads="1"/>
        </xdr:cNvSpPr>
      </xdr:nvSpPr>
      <xdr:spPr bwMode="auto">
        <a:xfrm>
          <a:off x="3550920" y="8663940"/>
          <a:ext cx="0" cy="7620"/>
        </a:xfrm>
        <a:prstGeom prst="rect">
          <a:avLst/>
        </a:prstGeom>
        <a:solidFill>
          <a:srgbClr val="FFFFFF"/>
        </a:solidFill>
        <a:ln w="9525">
          <a:solidFill>
            <a:srgbClr val="000000"/>
          </a:solidFill>
          <a:miter lim="800000"/>
          <a:headEnd/>
          <a:tailEnd/>
        </a:ln>
      </xdr:spPr>
    </xdr:sp>
    <xdr:clientData/>
  </xdr:twoCellAnchor>
  <xdr:twoCellAnchor>
    <xdr:from>
      <xdr:col>69</xdr:col>
      <xdr:colOff>160020</xdr:colOff>
      <xdr:row>50</xdr:row>
      <xdr:rowOff>83820</xdr:rowOff>
    </xdr:from>
    <xdr:to>
      <xdr:col>69</xdr:col>
      <xdr:colOff>38100</xdr:colOff>
      <xdr:row>50</xdr:row>
      <xdr:rowOff>91440</xdr:rowOff>
    </xdr:to>
    <xdr:sp macro="" textlink="">
      <xdr:nvSpPr>
        <xdr:cNvPr id="14064944" name="Rectangle 12">
          <a:extLst>
            <a:ext uri="{FF2B5EF4-FFF2-40B4-BE49-F238E27FC236}">
              <a16:creationId xmlns:a16="http://schemas.microsoft.com/office/drawing/2014/main" id="{00000000-0008-0000-0A00-0000309DD600}"/>
            </a:ext>
          </a:extLst>
        </xdr:cNvPr>
        <xdr:cNvSpPr>
          <a:spLocks noChangeArrowheads="1"/>
        </xdr:cNvSpPr>
      </xdr:nvSpPr>
      <xdr:spPr bwMode="auto">
        <a:xfrm>
          <a:off x="3931920" y="8663940"/>
          <a:ext cx="0" cy="7620"/>
        </a:xfrm>
        <a:prstGeom prst="rect">
          <a:avLst/>
        </a:prstGeom>
        <a:solidFill>
          <a:srgbClr val="FFFFFF"/>
        </a:solidFill>
        <a:ln w="9525">
          <a:solidFill>
            <a:srgbClr val="000000"/>
          </a:solidFill>
          <a:miter lim="800000"/>
          <a:headEnd/>
          <a:tailEnd/>
        </a:ln>
      </xdr:spPr>
    </xdr:sp>
    <xdr:clientData/>
  </xdr:twoCellAnchor>
  <xdr:twoCellAnchor>
    <xdr:from>
      <xdr:col>79</xdr:col>
      <xdr:colOff>160020</xdr:colOff>
      <xdr:row>50</xdr:row>
      <xdr:rowOff>83820</xdr:rowOff>
    </xdr:from>
    <xdr:to>
      <xdr:col>79</xdr:col>
      <xdr:colOff>38100</xdr:colOff>
      <xdr:row>50</xdr:row>
      <xdr:rowOff>91440</xdr:rowOff>
    </xdr:to>
    <xdr:sp macro="" textlink="">
      <xdr:nvSpPr>
        <xdr:cNvPr id="14064945" name="Rectangle 12">
          <a:extLst>
            <a:ext uri="{FF2B5EF4-FFF2-40B4-BE49-F238E27FC236}">
              <a16:creationId xmlns:a16="http://schemas.microsoft.com/office/drawing/2014/main" id="{00000000-0008-0000-0A00-0000319DD600}"/>
            </a:ext>
          </a:extLst>
        </xdr:cNvPr>
        <xdr:cNvSpPr>
          <a:spLocks noChangeArrowheads="1"/>
        </xdr:cNvSpPr>
      </xdr:nvSpPr>
      <xdr:spPr bwMode="auto">
        <a:xfrm>
          <a:off x="4312920" y="8663940"/>
          <a:ext cx="0" cy="7620"/>
        </a:xfrm>
        <a:prstGeom prst="rect">
          <a:avLst/>
        </a:prstGeom>
        <a:solidFill>
          <a:srgbClr val="FFFFFF"/>
        </a:solidFill>
        <a:ln w="9525">
          <a:solidFill>
            <a:srgbClr val="000000"/>
          </a:solidFill>
          <a:miter lim="800000"/>
          <a:headEnd/>
          <a:tailEnd/>
        </a:ln>
      </xdr:spPr>
    </xdr:sp>
    <xdr:clientData/>
  </xdr:twoCellAnchor>
  <xdr:twoCellAnchor>
    <xdr:from>
      <xdr:col>89</xdr:col>
      <xdr:colOff>160020</xdr:colOff>
      <xdr:row>50</xdr:row>
      <xdr:rowOff>83820</xdr:rowOff>
    </xdr:from>
    <xdr:to>
      <xdr:col>89</xdr:col>
      <xdr:colOff>38100</xdr:colOff>
      <xdr:row>50</xdr:row>
      <xdr:rowOff>91440</xdr:rowOff>
    </xdr:to>
    <xdr:sp macro="" textlink="">
      <xdr:nvSpPr>
        <xdr:cNvPr id="14064946" name="Rectangle 12">
          <a:extLst>
            <a:ext uri="{FF2B5EF4-FFF2-40B4-BE49-F238E27FC236}">
              <a16:creationId xmlns:a16="http://schemas.microsoft.com/office/drawing/2014/main" id="{00000000-0008-0000-0A00-0000329DD600}"/>
            </a:ext>
          </a:extLst>
        </xdr:cNvPr>
        <xdr:cNvSpPr>
          <a:spLocks noChangeArrowheads="1"/>
        </xdr:cNvSpPr>
      </xdr:nvSpPr>
      <xdr:spPr bwMode="auto">
        <a:xfrm>
          <a:off x="4693920" y="8663940"/>
          <a:ext cx="0" cy="7620"/>
        </a:xfrm>
        <a:prstGeom prst="rect">
          <a:avLst/>
        </a:prstGeom>
        <a:solidFill>
          <a:srgbClr val="FFFFFF"/>
        </a:solidFill>
        <a:ln w="9525">
          <a:solidFill>
            <a:srgbClr val="000000"/>
          </a:solidFill>
          <a:miter lim="800000"/>
          <a:headEnd/>
          <a:tailEnd/>
        </a:ln>
      </xdr:spPr>
    </xdr:sp>
    <xdr:clientData/>
  </xdr:twoCellAnchor>
  <xdr:twoCellAnchor>
    <xdr:from>
      <xdr:col>99</xdr:col>
      <xdr:colOff>160020</xdr:colOff>
      <xdr:row>50</xdr:row>
      <xdr:rowOff>83820</xdr:rowOff>
    </xdr:from>
    <xdr:to>
      <xdr:col>99</xdr:col>
      <xdr:colOff>38100</xdr:colOff>
      <xdr:row>50</xdr:row>
      <xdr:rowOff>91440</xdr:rowOff>
    </xdr:to>
    <xdr:sp macro="" textlink="">
      <xdr:nvSpPr>
        <xdr:cNvPr id="14064947" name="Rectangle 12">
          <a:extLst>
            <a:ext uri="{FF2B5EF4-FFF2-40B4-BE49-F238E27FC236}">
              <a16:creationId xmlns:a16="http://schemas.microsoft.com/office/drawing/2014/main" id="{00000000-0008-0000-0A00-0000339DD600}"/>
            </a:ext>
          </a:extLst>
        </xdr:cNvPr>
        <xdr:cNvSpPr>
          <a:spLocks noChangeArrowheads="1"/>
        </xdr:cNvSpPr>
      </xdr:nvSpPr>
      <xdr:spPr bwMode="auto">
        <a:xfrm>
          <a:off x="5074920" y="8663940"/>
          <a:ext cx="0" cy="7620"/>
        </a:xfrm>
        <a:prstGeom prst="rect">
          <a:avLst/>
        </a:prstGeom>
        <a:solidFill>
          <a:srgbClr val="FFFFFF"/>
        </a:solidFill>
        <a:ln w="9525">
          <a:solidFill>
            <a:srgbClr val="000000"/>
          </a:solidFill>
          <a:miter lim="800000"/>
          <a:headEnd/>
          <a:tailEnd/>
        </a:ln>
      </xdr:spPr>
    </xdr:sp>
    <xdr:clientData/>
  </xdr:twoCellAnchor>
  <xdr:twoCellAnchor>
    <xdr:from>
      <xdr:col>11</xdr:col>
      <xdr:colOff>0</xdr:colOff>
      <xdr:row>56</xdr:row>
      <xdr:rowOff>114300</xdr:rowOff>
    </xdr:from>
    <xdr:to>
      <xdr:col>11</xdr:col>
      <xdr:colOff>0</xdr:colOff>
      <xdr:row>57</xdr:row>
      <xdr:rowOff>30480</xdr:rowOff>
    </xdr:to>
    <xdr:sp macro="" textlink="">
      <xdr:nvSpPr>
        <xdr:cNvPr id="14064948" name="Rectangle 3">
          <a:extLst>
            <a:ext uri="{FF2B5EF4-FFF2-40B4-BE49-F238E27FC236}">
              <a16:creationId xmlns:a16="http://schemas.microsoft.com/office/drawing/2014/main" id="{00000000-0008-0000-0A00-0000349DD600}"/>
            </a:ext>
          </a:extLst>
        </xdr:cNvPr>
        <xdr:cNvSpPr>
          <a:spLocks noChangeArrowheads="1"/>
        </xdr:cNvSpPr>
      </xdr:nvSpPr>
      <xdr:spPr bwMode="auto">
        <a:xfrm>
          <a:off x="1684020" y="9654540"/>
          <a:ext cx="0" cy="45720"/>
        </a:xfrm>
        <a:prstGeom prst="rect">
          <a:avLst/>
        </a:prstGeom>
        <a:solidFill>
          <a:srgbClr val="FF0000"/>
        </a:solidFill>
        <a:ln w="9525">
          <a:solidFill>
            <a:srgbClr val="000000"/>
          </a:solidFill>
          <a:miter lim="800000"/>
          <a:headEnd/>
          <a:tailEnd/>
        </a:ln>
      </xdr:spPr>
    </xdr:sp>
    <xdr:clientData/>
  </xdr:twoCellAnchor>
  <xdr:twoCellAnchor>
    <xdr:from>
      <xdr:col>19</xdr:col>
      <xdr:colOff>160020</xdr:colOff>
      <xdr:row>56</xdr:row>
      <xdr:rowOff>83820</xdr:rowOff>
    </xdr:from>
    <xdr:to>
      <xdr:col>19</xdr:col>
      <xdr:colOff>38100</xdr:colOff>
      <xdr:row>56</xdr:row>
      <xdr:rowOff>91440</xdr:rowOff>
    </xdr:to>
    <xdr:sp macro="" textlink="">
      <xdr:nvSpPr>
        <xdr:cNvPr id="14064949" name="Rectangle 12">
          <a:extLst>
            <a:ext uri="{FF2B5EF4-FFF2-40B4-BE49-F238E27FC236}">
              <a16:creationId xmlns:a16="http://schemas.microsoft.com/office/drawing/2014/main" id="{00000000-0008-0000-0A00-0000359DD600}"/>
            </a:ext>
          </a:extLst>
        </xdr:cNvPr>
        <xdr:cNvSpPr>
          <a:spLocks noChangeArrowheads="1"/>
        </xdr:cNvSpPr>
      </xdr:nvSpPr>
      <xdr:spPr bwMode="auto">
        <a:xfrm>
          <a:off x="2026920" y="9624060"/>
          <a:ext cx="0" cy="7620"/>
        </a:xfrm>
        <a:prstGeom prst="rect">
          <a:avLst/>
        </a:prstGeom>
        <a:solidFill>
          <a:srgbClr val="FFFFFF"/>
        </a:solidFill>
        <a:ln w="9525">
          <a:solidFill>
            <a:srgbClr val="000000"/>
          </a:solidFill>
          <a:miter lim="800000"/>
          <a:headEnd/>
          <a:tailEnd/>
        </a:ln>
      </xdr:spPr>
    </xdr:sp>
    <xdr:clientData/>
  </xdr:twoCellAnchor>
  <xdr:twoCellAnchor>
    <xdr:from>
      <xdr:col>11</xdr:col>
      <xdr:colOff>0</xdr:colOff>
      <xdr:row>55</xdr:row>
      <xdr:rowOff>114300</xdr:rowOff>
    </xdr:from>
    <xdr:to>
      <xdr:col>11</xdr:col>
      <xdr:colOff>0</xdr:colOff>
      <xdr:row>56</xdr:row>
      <xdr:rowOff>30480</xdr:rowOff>
    </xdr:to>
    <xdr:sp macro="" textlink="">
      <xdr:nvSpPr>
        <xdr:cNvPr id="14064950" name="Rectangle 3">
          <a:extLst>
            <a:ext uri="{FF2B5EF4-FFF2-40B4-BE49-F238E27FC236}">
              <a16:creationId xmlns:a16="http://schemas.microsoft.com/office/drawing/2014/main" id="{00000000-0008-0000-0A00-0000369DD600}"/>
            </a:ext>
          </a:extLst>
        </xdr:cNvPr>
        <xdr:cNvSpPr>
          <a:spLocks noChangeArrowheads="1"/>
        </xdr:cNvSpPr>
      </xdr:nvSpPr>
      <xdr:spPr bwMode="auto">
        <a:xfrm>
          <a:off x="1684020" y="9464040"/>
          <a:ext cx="0" cy="106680"/>
        </a:xfrm>
        <a:prstGeom prst="rect">
          <a:avLst/>
        </a:prstGeom>
        <a:solidFill>
          <a:srgbClr val="FF0000"/>
        </a:solidFill>
        <a:ln w="9525">
          <a:solidFill>
            <a:srgbClr val="000000"/>
          </a:solidFill>
          <a:miter lim="800000"/>
          <a:headEnd/>
          <a:tailEnd/>
        </a:ln>
      </xdr:spPr>
    </xdr:sp>
    <xdr:clientData/>
  </xdr:twoCellAnchor>
  <xdr:twoCellAnchor>
    <xdr:from>
      <xdr:col>26</xdr:col>
      <xdr:colOff>30480</xdr:colOff>
      <xdr:row>56</xdr:row>
      <xdr:rowOff>83820</xdr:rowOff>
    </xdr:from>
    <xdr:to>
      <xdr:col>26</xdr:col>
      <xdr:colOff>30480</xdr:colOff>
      <xdr:row>56</xdr:row>
      <xdr:rowOff>91440</xdr:rowOff>
    </xdr:to>
    <xdr:sp macro="" textlink="">
      <xdr:nvSpPr>
        <xdr:cNvPr id="14064951" name="Rectangle 12">
          <a:extLst>
            <a:ext uri="{FF2B5EF4-FFF2-40B4-BE49-F238E27FC236}">
              <a16:creationId xmlns:a16="http://schemas.microsoft.com/office/drawing/2014/main" id="{00000000-0008-0000-0A00-0000379DD600}"/>
            </a:ext>
          </a:extLst>
        </xdr:cNvPr>
        <xdr:cNvSpPr>
          <a:spLocks noChangeArrowheads="1"/>
        </xdr:cNvSpPr>
      </xdr:nvSpPr>
      <xdr:spPr bwMode="auto">
        <a:xfrm>
          <a:off x="2286000" y="9624060"/>
          <a:ext cx="0" cy="7620"/>
        </a:xfrm>
        <a:prstGeom prst="rect">
          <a:avLst/>
        </a:prstGeom>
        <a:solidFill>
          <a:srgbClr val="FFFFFF"/>
        </a:solidFill>
        <a:ln w="9525">
          <a:solidFill>
            <a:srgbClr val="000000"/>
          </a:solidFill>
          <a:miter lim="800000"/>
          <a:headEnd/>
          <a:tailEnd/>
        </a:ln>
      </xdr:spPr>
    </xdr:sp>
    <xdr:clientData/>
  </xdr:twoCellAnchor>
  <xdr:twoCellAnchor>
    <xdr:from>
      <xdr:col>39</xdr:col>
      <xdr:colOff>160020</xdr:colOff>
      <xdr:row>56</xdr:row>
      <xdr:rowOff>83820</xdr:rowOff>
    </xdr:from>
    <xdr:to>
      <xdr:col>39</xdr:col>
      <xdr:colOff>38100</xdr:colOff>
      <xdr:row>56</xdr:row>
      <xdr:rowOff>91440</xdr:rowOff>
    </xdr:to>
    <xdr:sp macro="" textlink="">
      <xdr:nvSpPr>
        <xdr:cNvPr id="14064952" name="Rectangle 12">
          <a:extLst>
            <a:ext uri="{FF2B5EF4-FFF2-40B4-BE49-F238E27FC236}">
              <a16:creationId xmlns:a16="http://schemas.microsoft.com/office/drawing/2014/main" id="{00000000-0008-0000-0A00-0000389DD600}"/>
            </a:ext>
          </a:extLst>
        </xdr:cNvPr>
        <xdr:cNvSpPr>
          <a:spLocks noChangeArrowheads="1"/>
        </xdr:cNvSpPr>
      </xdr:nvSpPr>
      <xdr:spPr bwMode="auto">
        <a:xfrm>
          <a:off x="2788920" y="9624060"/>
          <a:ext cx="0" cy="7620"/>
        </a:xfrm>
        <a:prstGeom prst="rect">
          <a:avLst/>
        </a:prstGeom>
        <a:solidFill>
          <a:srgbClr val="FFFFFF"/>
        </a:solidFill>
        <a:ln w="9525">
          <a:solidFill>
            <a:srgbClr val="000000"/>
          </a:solidFill>
          <a:miter lim="800000"/>
          <a:headEnd/>
          <a:tailEnd/>
        </a:ln>
      </xdr:spPr>
    </xdr:sp>
    <xdr:clientData/>
  </xdr:twoCellAnchor>
  <xdr:twoCellAnchor>
    <xdr:from>
      <xdr:col>49</xdr:col>
      <xdr:colOff>160020</xdr:colOff>
      <xdr:row>56</xdr:row>
      <xdr:rowOff>83820</xdr:rowOff>
    </xdr:from>
    <xdr:to>
      <xdr:col>49</xdr:col>
      <xdr:colOff>38100</xdr:colOff>
      <xdr:row>56</xdr:row>
      <xdr:rowOff>91440</xdr:rowOff>
    </xdr:to>
    <xdr:sp macro="" textlink="">
      <xdr:nvSpPr>
        <xdr:cNvPr id="14064953" name="Rectangle 12">
          <a:extLst>
            <a:ext uri="{FF2B5EF4-FFF2-40B4-BE49-F238E27FC236}">
              <a16:creationId xmlns:a16="http://schemas.microsoft.com/office/drawing/2014/main" id="{00000000-0008-0000-0A00-0000399DD600}"/>
            </a:ext>
          </a:extLst>
        </xdr:cNvPr>
        <xdr:cNvSpPr>
          <a:spLocks noChangeArrowheads="1"/>
        </xdr:cNvSpPr>
      </xdr:nvSpPr>
      <xdr:spPr bwMode="auto">
        <a:xfrm>
          <a:off x="3169920" y="9624060"/>
          <a:ext cx="0" cy="7620"/>
        </a:xfrm>
        <a:prstGeom prst="rect">
          <a:avLst/>
        </a:prstGeom>
        <a:solidFill>
          <a:srgbClr val="FFFFFF"/>
        </a:solidFill>
        <a:ln w="9525">
          <a:solidFill>
            <a:srgbClr val="000000"/>
          </a:solidFill>
          <a:miter lim="800000"/>
          <a:headEnd/>
          <a:tailEnd/>
        </a:ln>
      </xdr:spPr>
    </xdr:sp>
    <xdr:clientData/>
  </xdr:twoCellAnchor>
  <xdr:twoCellAnchor>
    <xdr:from>
      <xdr:col>59</xdr:col>
      <xdr:colOff>160020</xdr:colOff>
      <xdr:row>56</xdr:row>
      <xdr:rowOff>83820</xdr:rowOff>
    </xdr:from>
    <xdr:to>
      <xdr:col>59</xdr:col>
      <xdr:colOff>38100</xdr:colOff>
      <xdr:row>56</xdr:row>
      <xdr:rowOff>91440</xdr:rowOff>
    </xdr:to>
    <xdr:sp macro="" textlink="">
      <xdr:nvSpPr>
        <xdr:cNvPr id="14064954" name="Rectangle 12">
          <a:extLst>
            <a:ext uri="{FF2B5EF4-FFF2-40B4-BE49-F238E27FC236}">
              <a16:creationId xmlns:a16="http://schemas.microsoft.com/office/drawing/2014/main" id="{00000000-0008-0000-0A00-00003A9DD600}"/>
            </a:ext>
          </a:extLst>
        </xdr:cNvPr>
        <xdr:cNvSpPr>
          <a:spLocks noChangeArrowheads="1"/>
        </xdr:cNvSpPr>
      </xdr:nvSpPr>
      <xdr:spPr bwMode="auto">
        <a:xfrm>
          <a:off x="3550920" y="9624060"/>
          <a:ext cx="0" cy="7620"/>
        </a:xfrm>
        <a:prstGeom prst="rect">
          <a:avLst/>
        </a:prstGeom>
        <a:solidFill>
          <a:srgbClr val="FFFFFF"/>
        </a:solidFill>
        <a:ln w="9525">
          <a:solidFill>
            <a:srgbClr val="000000"/>
          </a:solidFill>
          <a:miter lim="800000"/>
          <a:headEnd/>
          <a:tailEnd/>
        </a:ln>
      </xdr:spPr>
    </xdr:sp>
    <xdr:clientData/>
  </xdr:twoCellAnchor>
  <xdr:twoCellAnchor>
    <xdr:from>
      <xdr:col>69</xdr:col>
      <xdr:colOff>160020</xdr:colOff>
      <xdr:row>56</xdr:row>
      <xdr:rowOff>83820</xdr:rowOff>
    </xdr:from>
    <xdr:to>
      <xdr:col>69</xdr:col>
      <xdr:colOff>38100</xdr:colOff>
      <xdr:row>56</xdr:row>
      <xdr:rowOff>91440</xdr:rowOff>
    </xdr:to>
    <xdr:sp macro="" textlink="">
      <xdr:nvSpPr>
        <xdr:cNvPr id="14064955" name="Rectangle 12">
          <a:extLst>
            <a:ext uri="{FF2B5EF4-FFF2-40B4-BE49-F238E27FC236}">
              <a16:creationId xmlns:a16="http://schemas.microsoft.com/office/drawing/2014/main" id="{00000000-0008-0000-0A00-00003B9DD600}"/>
            </a:ext>
          </a:extLst>
        </xdr:cNvPr>
        <xdr:cNvSpPr>
          <a:spLocks noChangeArrowheads="1"/>
        </xdr:cNvSpPr>
      </xdr:nvSpPr>
      <xdr:spPr bwMode="auto">
        <a:xfrm>
          <a:off x="3931920" y="9624060"/>
          <a:ext cx="0" cy="7620"/>
        </a:xfrm>
        <a:prstGeom prst="rect">
          <a:avLst/>
        </a:prstGeom>
        <a:solidFill>
          <a:srgbClr val="FFFFFF"/>
        </a:solidFill>
        <a:ln w="9525">
          <a:solidFill>
            <a:srgbClr val="000000"/>
          </a:solidFill>
          <a:miter lim="800000"/>
          <a:headEnd/>
          <a:tailEnd/>
        </a:ln>
      </xdr:spPr>
    </xdr:sp>
    <xdr:clientData/>
  </xdr:twoCellAnchor>
  <xdr:twoCellAnchor>
    <xdr:from>
      <xdr:col>79</xdr:col>
      <xdr:colOff>160020</xdr:colOff>
      <xdr:row>56</xdr:row>
      <xdr:rowOff>83820</xdr:rowOff>
    </xdr:from>
    <xdr:to>
      <xdr:col>79</xdr:col>
      <xdr:colOff>38100</xdr:colOff>
      <xdr:row>56</xdr:row>
      <xdr:rowOff>91440</xdr:rowOff>
    </xdr:to>
    <xdr:sp macro="" textlink="">
      <xdr:nvSpPr>
        <xdr:cNvPr id="14064956" name="Rectangle 12">
          <a:extLst>
            <a:ext uri="{FF2B5EF4-FFF2-40B4-BE49-F238E27FC236}">
              <a16:creationId xmlns:a16="http://schemas.microsoft.com/office/drawing/2014/main" id="{00000000-0008-0000-0A00-00003C9DD600}"/>
            </a:ext>
          </a:extLst>
        </xdr:cNvPr>
        <xdr:cNvSpPr>
          <a:spLocks noChangeArrowheads="1"/>
        </xdr:cNvSpPr>
      </xdr:nvSpPr>
      <xdr:spPr bwMode="auto">
        <a:xfrm>
          <a:off x="4312920" y="9624060"/>
          <a:ext cx="0" cy="7620"/>
        </a:xfrm>
        <a:prstGeom prst="rect">
          <a:avLst/>
        </a:prstGeom>
        <a:solidFill>
          <a:srgbClr val="FFFFFF"/>
        </a:solidFill>
        <a:ln w="9525">
          <a:solidFill>
            <a:srgbClr val="000000"/>
          </a:solidFill>
          <a:miter lim="800000"/>
          <a:headEnd/>
          <a:tailEnd/>
        </a:ln>
      </xdr:spPr>
    </xdr:sp>
    <xdr:clientData/>
  </xdr:twoCellAnchor>
  <xdr:twoCellAnchor>
    <xdr:from>
      <xdr:col>89</xdr:col>
      <xdr:colOff>160020</xdr:colOff>
      <xdr:row>56</xdr:row>
      <xdr:rowOff>83820</xdr:rowOff>
    </xdr:from>
    <xdr:to>
      <xdr:col>89</xdr:col>
      <xdr:colOff>38100</xdr:colOff>
      <xdr:row>56</xdr:row>
      <xdr:rowOff>91440</xdr:rowOff>
    </xdr:to>
    <xdr:sp macro="" textlink="">
      <xdr:nvSpPr>
        <xdr:cNvPr id="14064957" name="Rectangle 12">
          <a:extLst>
            <a:ext uri="{FF2B5EF4-FFF2-40B4-BE49-F238E27FC236}">
              <a16:creationId xmlns:a16="http://schemas.microsoft.com/office/drawing/2014/main" id="{00000000-0008-0000-0A00-00003D9DD600}"/>
            </a:ext>
          </a:extLst>
        </xdr:cNvPr>
        <xdr:cNvSpPr>
          <a:spLocks noChangeArrowheads="1"/>
        </xdr:cNvSpPr>
      </xdr:nvSpPr>
      <xdr:spPr bwMode="auto">
        <a:xfrm>
          <a:off x="4693920" y="9624060"/>
          <a:ext cx="0" cy="7620"/>
        </a:xfrm>
        <a:prstGeom prst="rect">
          <a:avLst/>
        </a:prstGeom>
        <a:solidFill>
          <a:srgbClr val="FFFFFF"/>
        </a:solidFill>
        <a:ln w="9525">
          <a:solidFill>
            <a:srgbClr val="000000"/>
          </a:solidFill>
          <a:miter lim="800000"/>
          <a:headEnd/>
          <a:tailEnd/>
        </a:ln>
      </xdr:spPr>
    </xdr:sp>
    <xdr:clientData/>
  </xdr:twoCellAnchor>
  <xdr:twoCellAnchor>
    <xdr:from>
      <xdr:col>99</xdr:col>
      <xdr:colOff>160020</xdr:colOff>
      <xdr:row>56</xdr:row>
      <xdr:rowOff>83820</xdr:rowOff>
    </xdr:from>
    <xdr:to>
      <xdr:col>99</xdr:col>
      <xdr:colOff>38100</xdr:colOff>
      <xdr:row>56</xdr:row>
      <xdr:rowOff>91440</xdr:rowOff>
    </xdr:to>
    <xdr:sp macro="" textlink="">
      <xdr:nvSpPr>
        <xdr:cNvPr id="14064958" name="Rectangle 12">
          <a:extLst>
            <a:ext uri="{FF2B5EF4-FFF2-40B4-BE49-F238E27FC236}">
              <a16:creationId xmlns:a16="http://schemas.microsoft.com/office/drawing/2014/main" id="{00000000-0008-0000-0A00-00003E9DD600}"/>
            </a:ext>
          </a:extLst>
        </xdr:cNvPr>
        <xdr:cNvSpPr>
          <a:spLocks noChangeArrowheads="1"/>
        </xdr:cNvSpPr>
      </xdr:nvSpPr>
      <xdr:spPr bwMode="auto">
        <a:xfrm>
          <a:off x="5074920" y="9624060"/>
          <a:ext cx="0" cy="7620"/>
        </a:xfrm>
        <a:prstGeom prst="rect">
          <a:avLst/>
        </a:prstGeom>
        <a:solidFill>
          <a:srgbClr val="FFFFFF"/>
        </a:solidFill>
        <a:ln w="9525">
          <a:solidFill>
            <a:srgbClr val="000000"/>
          </a:solidFill>
          <a:miter lim="800000"/>
          <a:headEnd/>
          <a:tailEnd/>
        </a:ln>
      </xdr:spPr>
    </xdr:sp>
    <xdr:clientData/>
  </xdr:twoCellAnchor>
  <xdr:twoCellAnchor>
    <xdr:from>
      <xdr:col>11</xdr:col>
      <xdr:colOff>0</xdr:colOff>
      <xdr:row>58</xdr:row>
      <xdr:rowOff>114300</xdr:rowOff>
    </xdr:from>
    <xdr:to>
      <xdr:col>11</xdr:col>
      <xdr:colOff>0</xdr:colOff>
      <xdr:row>59</xdr:row>
      <xdr:rowOff>30480</xdr:rowOff>
    </xdr:to>
    <xdr:sp macro="" textlink="">
      <xdr:nvSpPr>
        <xdr:cNvPr id="14064959" name="Rectangle 3">
          <a:extLst>
            <a:ext uri="{FF2B5EF4-FFF2-40B4-BE49-F238E27FC236}">
              <a16:creationId xmlns:a16="http://schemas.microsoft.com/office/drawing/2014/main" id="{00000000-0008-0000-0A00-00003F9DD600}"/>
            </a:ext>
          </a:extLst>
        </xdr:cNvPr>
        <xdr:cNvSpPr>
          <a:spLocks noChangeArrowheads="1"/>
        </xdr:cNvSpPr>
      </xdr:nvSpPr>
      <xdr:spPr bwMode="auto">
        <a:xfrm>
          <a:off x="1684020" y="9974580"/>
          <a:ext cx="0" cy="45720"/>
        </a:xfrm>
        <a:prstGeom prst="rect">
          <a:avLst/>
        </a:prstGeom>
        <a:solidFill>
          <a:srgbClr val="FF0000"/>
        </a:solidFill>
        <a:ln w="9525">
          <a:solidFill>
            <a:srgbClr val="000000"/>
          </a:solidFill>
          <a:miter lim="800000"/>
          <a:headEnd/>
          <a:tailEnd/>
        </a:ln>
      </xdr:spPr>
    </xdr:sp>
    <xdr:clientData/>
  </xdr:twoCellAnchor>
  <xdr:twoCellAnchor>
    <xdr:from>
      <xdr:col>19</xdr:col>
      <xdr:colOff>160020</xdr:colOff>
      <xdr:row>58</xdr:row>
      <xdr:rowOff>83820</xdr:rowOff>
    </xdr:from>
    <xdr:to>
      <xdr:col>19</xdr:col>
      <xdr:colOff>38100</xdr:colOff>
      <xdr:row>58</xdr:row>
      <xdr:rowOff>91440</xdr:rowOff>
    </xdr:to>
    <xdr:sp macro="" textlink="">
      <xdr:nvSpPr>
        <xdr:cNvPr id="14064960" name="Rectangle 12">
          <a:extLst>
            <a:ext uri="{FF2B5EF4-FFF2-40B4-BE49-F238E27FC236}">
              <a16:creationId xmlns:a16="http://schemas.microsoft.com/office/drawing/2014/main" id="{00000000-0008-0000-0A00-0000409DD600}"/>
            </a:ext>
          </a:extLst>
        </xdr:cNvPr>
        <xdr:cNvSpPr>
          <a:spLocks noChangeArrowheads="1"/>
        </xdr:cNvSpPr>
      </xdr:nvSpPr>
      <xdr:spPr bwMode="auto">
        <a:xfrm>
          <a:off x="2026920" y="9944100"/>
          <a:ext cx="0" cy="7620"/>
        </a:xfrm>
        <a:prstGeom prst="rect">
          <a:avLst/>
        </a:prstGeom>
        <a:solidFill>
          <a:srgbClr val="FFFFFF"/>
        </a:solidFill>
        <a:ln w="9525">
          <a:solidFill>
            <a:srgbClr val="000000"/>
          </a:solidFill>
          <a:miter lim="800000"/>
          <a:headEnd/>
          <a:tailEnd/>
        </a:ln>
      </xdr:spPr>
    </xdr:sp>
    <xdr:clientData/>
  </xdr:twoCellAnchor>
  <xdr:twoCellAnchor>
    <xdr:from>
      <xdr:col>11</xdr:col>
      <xdr:colOff>0</xdr:colOff>
      <xdr:row>57</xdr:row>
      <xdr:rowOff>114300</xdr:rowOff>
    </xdr:from>
    <xdr:to>
      <xdr:col>11</xdr:col>
      <xdr:colOff>0</xdr:colOff>
      <xdr:row>58</xdr:row>
      <xdr:rowOff>30480</xdr:rowOff>
    </xdr:to>
    <xdr:sp macro="" textlink="">
      <xdr:nvSpPr>
        <xdr:cNvPr id="14064961" name="Rectangle 3">
          <a:extLst>
            <a:ext uri="{FF2B5EF4-FFF2-40B4-BE49-F238E27FC236}">
              <a16:creationId xmlns:a16="http://schemas.microsoft.com/office/drawing/2014/main" id="{00000000-0008-0000-0A00-0000419DD600}"/>
            </a:ext>
          </a:extLst>
        </xdr:cNvPr>
        <xdr:cNvSpPr>
          <a:spLocks noChangeArrowheads="1"/>
        </xdr:cNvSpPr>
      </xdr:nvSpPr>
      <xdr:spPr bwMode="auto">
        <a:xfrm>
          <a:off x="1684020" y="9784080"/>
          <a:ext cx="0" cy="106680"/>
        </a:xfrm>
        <a:prstGeom prst="rect">
          <a:avLst/>
        </a:prstGeom>
        <a:solidFill>
          <a:srgbClr val="FF0000"/>
        </a:solidFill>
        <a:ln w="9525">
          <a:solidFill>
            <a:srgbClr val="000000"/>
          </a:solidFill>
          <a:miter lim="800000"/>
          <a:headEnd/>
          <a:tailEnd/>
        </a:ln>
      </xdr:spPr>
    </xdr:sp>
    <xdr:clientData/>
  </xdr:twoCellAnchor>
  <xdr:twoCellAnchor>
    <xdr:from>
      <xdr:col>26</xdr:col>
      <xdr:colOff>30480</xdr:colOff>
      <xdr:row>58</xdr:row>
      <xdr:rowOff>83820</xdr:rowOff>
    </xdr:from>
    <xdr:to>
      <xdr:col>26</xdr:col>
      <xdr:colOff>30480</xdr:colOff>
      <xdr:row>58</xdr:row>
      <xdr:rowOff>91440</xdr:rowOff>
    </xdr:to>
    <xdr:sp macro="" textlink="">
      <xdr:nvSpPr>
        <xdr:cNvPr id="14064962" name="Rectangle 12">
          <a:extLst>
            <a:ext uri="{FF2B5EF4-FFF2-40B4-BE49-F238E27FC236}">
              <a16:creationId xmlns:a16="http://schemas.microsoft.com/office/drawing/2014/main" id="{00000000-0008-0000-0A00-0000429DD600}"/>
            </a:ext>
          </a:extLst>
        </xdr:cNvPr>
        <xdr:cNvSpPr>
          <a:spLocks noChangeArrowheads="1"/>
        </xdr:cNvSpPr>
      </xdr:nvSpPr>
      <xdr:spPr bwMode="auto">
        <a:xfrm>
          <a:off x="2286000" y="9944100"/>
          <a:ext cx="0" cy="7620"/>
        </a:xfrm>
        <a:prstGeom prst="rect">
          <a:avLst/>
        </a:prstGeom>
        <a:solidFill>
          <a:srgbClr val="FFFFFF"/>
        </a:solidFill>
        <a:ln w="9525">
          <a:solidFill>
            <a:srgbClr val="000000"/>
          </a:solidFill>
          <a:miter lim="800000"/>
          <a:headEnd/>
          <a:tailEnd/>
        </a:ln>
      </xdr:spPr>
    </xdr:sp>
    <xdr:clientData/>
  </xdr:twoCellAnchor>
  <xdr:twoCellAnchor>
    <xdr:from>
      <xdr:col>39</xdr:col>
      <xdr:colOff>160020</xdr:colOff>
      <xdr:row>58</xdr:row>
      <xdr:rowOff>83820</xdr:rowOff>
    </xdr:from>
    <xdr:to>
      <xdr:col>39</xdr:col>
      <xdr:colOff>38100</xdr:colOff>
      <xdr:row>58</xdr:row>
      <xdr:rowOff>91440</xdr:rowOff>
    </xdr:to>
    <xdr:sp macro="" textlink="">
      <xdr:nvSpPr>
        <xdr:cNvPr id="14064963" name="Rectangle 12">
          <a:extLst>
            <a:ext uri="{FF2B5EF4-FFF2-40B4-BE49-F238E27FC236}">
              <a16:creationId xmlns:a16="http://schemas.microsoft.com/office/drawing/2014/main" id="{00000000-0008-0000-0A00-0000439DD600}"/>
            </a:ext>
          </a:extLst>
        </xdr:cNvPr>
        <xdr:cNvSpPr>
          <a:spLocks noChangeArrowheads="1"/>
        </xdr:cNvSpPr>
      </xdr:nvSpPr>
      <xdr:spPr bwMode="auto">
        <a:xfrm>
          <a:off x="2788920" y="9944100"/>
          <a:ext cx="0" cy="7620"/>
        </a:xfrm>
        <a:prstGeom prst="rect">
          <a:avLst/>
        </a:prstGeom>
        <a:solidFill>
          <a:srgbClr val="FFFFFF"/>
        </a:solidFill>
        <a:ln w="9525">
          <a:solidFill>
            <a:srgbClr val="000000"/>
          </a:solidFill>
          <a:miter lim="800000"/>
          <a:headEnd/>
          <a:tailEnd/>
        </a:ln>
      </xdr:spPr>
    </xdr:sp>
    <xdr:clientData/>
  </xdr:twoCellAnchor>
  <xdr:twoCellAnchor>
    <xdr:from>
      <xdr:col>49</xdr:col>
      <xdr:colOff>160020</xdr:colOff>
      <xdr:row>58</xdr:row>
      <xdr:rowOff>83820</xdr:rowOff>
    </xdr:from>
    <xdr:to>
      <xdr:col>49</xdr:col>
      <xdr:colOff>38100</xdr:colOff>
      <xdr:row>58</xdr:row>
      <xdr:rowOff>91440</xdr:rowOff>
    </xdr:to>
    <xdr:sp macro="" textlink="">
      <xdr:nvSpPr>
        <xdr:cNvPr id="14064964" name="Rectangle 12">
          <a:extLst>
            <a:ext uri="{FF2B5EF4-FFF2-40B4-BE49-F238E27FC236}">
              <a16:creationId xmlns:a16="http://schemas.microsoft.com/office/drawing/2014/main" id="{00000000-0008-0000-0A00-0000449DD600}"/>
            </a:ext>
          </a:extLst>
        </xdr:cNvPr>
        <xdr:cNvSpPr>
          <a:spLocks noChangeArrowheads="1"/>
        </xdr:cNvSpPr>
      </xdr:nvSpPr>
      <xdr:spPr bwMode="auto">
        <a:xfrm>
          <a:off x="3169920" y="9944100"/>
          <a:ext cx="0" cy="7620"/>
        </a:xfrm>
        <a:prstGeom prst="rect">
          <a:avLst/>
        </a:prstGeom>
        <a:solidFill>
          <a:srgbClr val="FFFFFF"/>
        </a:solidFill>
        <a:ln w="9525">
          <a:solidFill>
            <a:srgbClr val="000000"/>
          </a:solidFill>
          <a:miter lim="800000"/>
          <a:headEnd/>
          <a:tailEnd/>
        </a:ln>
      </xdr:spPr>
    </xdr:sp>
    <xdr:clientData/>
  </xdr:twoCellAnchor>
  <xdr:twoCellAnchor>
    <xdr:from>
      <xdr:col>59</xdr:col>
      <xdr:colOff>160020</xdr:colOff>
      <xdr:row>58</xdr:row>
      <xdr:rowOff>83820</xdr:rowOff>
    </xdr:from>
    <xdr:to>
      <xdr:col>59</xdr:col>
      <xdr:colOff>38100</xdr:colOff>
      <xdr:row>58</xdr:row>
      <xdr:rowOff>91440</xdr:rowOff>
    </xdr:to>
    <xdr:sp macro="" textlink="">
      <xdr:nvSpPr>
        <xdr:cNvPr id="14064965" name="Rectangle 12">
          <a:extLst>
            <a:ext uri="{FF2B5EF4-FFF2-40B4-BE49-F238E27FC236}">
              <a16:creationId xmlns:a16="http://schemas.microsoft.com/office/drawing/2014/main" id="{00000000-0008-0000-0A00-0000459DD600}"/>
            </a:ext>
          </a:extLst>
        </xdr:cNvPr>
        <xdr:cNvSpPr>
          <a:spLocks noChangeArrowheads="1"/>
        </xdr:cNvSpPr>
      </xdr:nvSpPr>
      <xdr:spPr bwMode="auto">
        <a:xfrm>
          <a:off x="3550920" y="9944100"/>
          <a:ext cx="0" cy="7620"/>
        </a:xfrm>
        <a:prstGeom prst="rect">
          <a:avLst/>
        </a:prstGeom>
        <a:solidFill>
          <a:srgbClr val="FFFFFF"/>
        </a:solidFill>
        <a:ln w="9525">
          <a:solidFill>
            <a:srgbClr val="000000"/>
          </a:solidFill>
          <a:miter lim="800000"/>
          <a:headEnd/>
          <a:tailEnd/>
        </a:ln>
      </xdr:spPr>
    </xdr:sp>
    <xdr:clientData/>
  </xdr:twoCellAnchor>
  <xdr:twoCellAnchor>
    <xdr:from>
      <xdr:col>69</xdr:col>
      <xdr:colOff>160020</xdr:colOff>
      <xdr:row>58</xdr:row>
      <xdr:rowOff>83820</xdr:rowOff>
    </xdr:from>
    <xdr:to>
      <xdr:col>69</xdr:col>
      <xdr:colOff>38100</xdr:colOff>
      <xdr:row>58</xdr:row>
      <xdr:rowOff>91440</xdr:rowOff>
    </xdr:to>
    <xdr:sp macro="" textlink="">
      <xdr:nvSpPr>
        <xdr:cNvPr id="14064966" name="Rectangle 12">
          <a:extLst>
            <a:ext uri="{FF2B5EF4-FFF2-40B4-BE49-F238E27FC236}">
              <a16:creationId xmlns:a16="http://schemas.microsoft.com/office/drawing/2014/main" id="{00000000-0008-0000-0A00-0000469DD600}"/>
            </a:ext>
          </a:extLst>
        </xdr:cNvPr>
        <xdr:cNvSpPr>
          <a:spLocks noChangeArrowheads="1"/>
        </xdr:cNvSpPr>
      </xdr:nvSpPr>
      <xdr:spPr bwMode="auto">
        <a:xfrm>
          <a:off x="3931920" y="9944100"/>
          <a:ext cx="0" cy="7620"/>
        </a:xfrm>
        <a:prstGeom prst="rect">
          <a:avLst/>
        </a:prstGeom>
        <a:solidFill>
          <a:srgbClr val="FFFFFF"/>
        </a:solidFill>
        <a:ln w="9525">
          <a:solidFill>
            <a:srgbClr val="000000"/>
          </a:solidFill>
          <a:miter lim="800000"/>
          <a:headEnd/>
          <a:tailEnd/>
        </a:ln>
      </xdr:spPr>
    </xdr:sp>
    <xdr:clientData/>
  </xdr:twoCellAnchor>
  <xdr:twoCellAnchor>
    <xdr:from>
      <xdr:col>79</xdr:col>
      <xdr:colOff>160020</xdr:colOff>
      <xdr:row>58</xdr:row>
      <xdr:rowOff>83820</xdr:rowOff>
    </xdr:from>
    <xdr:to>
      <xdr:col>79</xdr:col>
      <xdr:colOff>38100</xdr:colOff>
      <xdr:row>58</xdr:row>
      <xdr:rowOff>91440</xdr:rowOff>
    </xdr:to>
    <xdr:sp macro="" textlink="">
      <xdr:nvSpPr>
        <xdr:cNvPr id="14064967" name="Rectangle 12">
          <a:extLst>
            <a:ext uri="{FF2B5EF4-FFF2-40B4-BE49-F238E27FC236}">
              <a16:creationId xmlns:a16="http://schemas.microsoft.com/office/drawing/2014/main" id="{00000000-0008-0000-0A00-0000479DD600}"/>
            </a:ext>
          </a:extLst>
        </xdr:cNvPr>
        <xdr:cNvSpPr>
          <a:spLocks noChangeArrowheads="1"/>
        </xdr:cNvSpPr>
      </xdr:nvSpPr>
      <xdr:spPr bwMode="auto">
        <a:xfrm>
          <a:off x="4312920" y="9944100"/>
          <a:ext cx="0" cy="7620"/>
        </a:xfrm>
        <a:prstGeom prst="rect">
          <a:avLst/>
        </a:prstGeom>
        <a:solidFill>
          <a:srgbClr val="FFFFFF"/>
        </a:solidFill>
        <a:ln w="9525">
          <a:solidFill>
            <a:srgbClr val="000000"/>
          </a:solidFill>
          <a:miter lim="800000"/>
          <a:headEnd/>
          <a:tailEnd/>
        </a:ln>
      </xdr:spPr>
    </xdr:sp>
    <xdr:clientData/>
  </xdr:twoCellAnchor>
  <xdr:twoCellAnchor>
    <xdr:from>
      <xdr:col>89</xdr:col>
      <xdr:colOff>160020</xdr:colOff>
      <xdr:row>58</xdr:row>
      <xdr:rowOff>83820</xdr:rowOff>
    </xdr:from>
    <xdr:to>
      <xdr:col>89</xdr:col>
      <xdr:colOff>38100</xdr:colOff>
      <xdr:row>58</xdr:row>
      <xdr:rowOff>91440</xdr:rowOff>
    </xdr:to>
    <xdr:sp macro="" textlink="">
      <xdr:nvSpPr>
        <xdr:cNvPr id="14064968" name="Rectangle 12">
          <a:extLst>
            <a:ext uri="{FF2B5EF4-FFF2-40B4-BE49-F238E27FC236}">
              <a16:creationId xmlns:a16="http://schemas.microsoft.com/office/drawing/2014/main" id="{00000000-0008-0000-0A00-0000489DD600}"/>
            </a:ext>
          </a:extLst>
        </xdr:cNvPr>
        <xdr:cNvSpPr>
          <a:spLocks noChangeArrowheads="1"/>
        </xdr:cNvSpPr>
      </xdr:nvSpPr>
      <xdr:spPr bwMode="auto">
        <a:xfrm>
          <a:off x="4693920" y="9944100"/>
          <a:ext cx="0" cy="7620"/>
        </a:xfrm>
        <a:prstGeom prst="rect">
          <a:avLst/>
        </a:prstGeom>
        <a:solidFill>
          <a:srgbClr val="FFFFFF"/>
        </a:solidFill>
        <a:ln w="9525">
          <a:solidFill>
            <a:srgbClr val="000000"/>
          </a:solidFill>
          <a:miter lim="800000"/>
          <a:headEnd/>
          <a:tailEnd/>
        </a:ln>
      </xdr:spPr>
    </xdr:sp>
    <xdr:clientData/>
  </xdr:twoCellAnchor>
  <xdr:twoCellAnchor>
    <xdr:from>
      <xdr:col>99</xdr:col>
      <xdr:colOff>160020</xdr:colOff>
      <xdr:row>58</xdr:row>
      <xdr:rowOff>83820</xdr:rowOff>
    </xdr:from>
    <xdr:to>
      <xdr:col>99</xdr:col>
      <xdr:colOff>38100</xdr:colOff>
      <xdr:row>58</xdr:row>
      <xdr:rowOff>91440</xdr:rowOff>
    </xdr:to>
    <xdr:sp macro="" textlink="">
      <xdr:nvSpPr>
        <xdr:cNvPr id="14064969" name="Rectangle 12">
          <a:extLst>
            <a:ext uri="{FF2B5EF4-FFF2-40B4-BE49-F238E27FC236}">
              <a16:creationId xmlns:a16="http://schemas.microsoft.com/office/drawing/2014/main" id="{00000000-0008-0000-0A00-0000499DD600}"/>
            </a:ext>
          </a:extLst>
        </xdr:cNvPr>
        <xdr:cNvSpPr>
          <a:spLocks noChangeArrowheads="1"/>
        </xdr:cNvSpPr>
      </xdr:nvSpPr>
      <xdr:spPr bwMode="auto">
        <a:xfrm>
          <a:off x="5074920" y="9944100"/>
          <a:ext cx="0" cy="7620"/>
        </a:xfrm>
        <a:prstGeom prst="rect">
          <a:avLst/>
        </a:prstGeom>
        <a:solidFill>
          <a:srgbClr val="FFFFFF"/>
        </a:solidFill>
        <a:ln w="9525">
          <a:solidFill>
            <a:srgbClr val="000000"/>
          </a:solidFill>
          <a:miter lim="800000"/>
          <a:headEnd/>
          <a:tailEnd/>
        </a:ln>
      </xdr:spPr>
    </xdr:sp>
    <xdr:clientData/>
  </xdr:twoCellAnchor>
  <xdr:twoCellAnchor>
    <xdr:from>
      <xdr:col>11</xdr:col>
      <xdr:colOff>0</xdr:colOff>
      <xdr:row>60</xdr:row>
      <xdr:rowOff>114300</xdr:rowOff>
    </xdr:from>
    <xdr:to>
      <xdr:col>11</xdr:col>
      <xdr:colOff>0</xdr:colOff>
      <xdr:row>61</xdr:row>
      <xdr:rowOff>30480</xdr:rowOff>
    </xdr:to>
    <xdr:sp macro="" textlink="">
      <xdr:nvSpPr>
        <xdr:cNvPr id="14064970" name="Rectangle 3">
          <a:extLst>
            <a:ext uri="{FF2B5EF4-FFF2-40B4-BE49-F238E27FC236}">
              <a16:creationId xmlns:a16="http://schemas.microsoft.com/office/drawing/2014/main" id="{00000000-0008-0000-0A00-00004A9DD600}"/>
            </a:ext>
          </a:extLst>
        </xdr:cNvPr>
        <xdr:cNvSpPr>
          <a:spLocks noChangeArrowheads="1"/>
        </xdr:cNvSpPr>
      </xdr:nvSpPr>
      <xdr:spPr bwMode="auto">
        <a:xfrm>
          <a:off x="1684020" y="10294620"/>
          <a:ext cx="0" cy="45720"/>
        </a:xfrm>
        <a:prstGeom prst="rect">
          <a:avLst/>
        </a:prstGeom>
        <a:solidFill>
          <a:srgbClr val="FF0000"/>
        </a:solidFill>
        <a:ln w="9525">
          <a:solidFill>
            <a:srgbClr val="000000"/>
          </a:solidFill>
          <a:miter lim="800000"/>
          <a:headEnd/>
          <a:tailEnd/>
        </a:ln>
      </xdr:spPr>
    </xdr:sp>
    <xdr:clientData/>
  </xdr:twoCellAnchor>
  <xdr:twoCellAnchor>
    <xdr:from>
      <xdr:col>19</xdr:col>
      <xdr:colOff>160020</xdr:colOff>
      <xdr:row>60</xdr:row>
      <xdr:rowOff>83820</xdr:rowOff>
    </xdr:from>
    <xdr:to>
      <xdr:col>19</xdr:col>
      <xdr:colOff>38100</xdr:colOff>
      <xdr:row>60</xdr:row>
      <xdr:rowOff>91440</xdr:rowOff>
    </xdr:to>
    <xdr:sp macro="" textlink="">
      <xdr:nvSpPr>
        <xdr:cNvPr id="14064971" name="Rectangle 12">
          <a:extLst>
            <a:ext uri="{FF2B5EF4-FFF2-40B4-BE49-F238E27FC236}">
              <a16:creationId xmlns:a16="http://schemas.microsoft.com/office/drawing/2014/main" id="{00000000-0008-0000-0A00-00004B9DD600}"/>
            </a:ext>
          </a:extLst>
        </xdr:cNvPr>
        <xdr:cNvSpPr>
          <a:spLocks noChangeArrowheads="1"/>
        </xdr:cNvSpPr>
      </xdr:nvSpPr>
      <xdr:spPr bwMode="auto">
        <a:xfrm>
          <a:off x="2026920" y="10264140"/>
          <a:ext cx="0" cy="7620"/>
        </a:xfrm>
        <a:prstGeom prst="rect">
          <a:avLst/>
        </a:prstGeom>
        <a:solidFill>
          <a:srgbClr val="FFFFFF"/>
        </a:solidFill>
        <a:ln w="9525">
          <a:solidFill>
            <a:srgbClr val="000000"/>
          </a:solidFill>
          <a:miter lim="800000"/>
          <a:headEnd/>
          <a:tailEnd/>
        </a:ln>
      </xdr:spPr>
    </xdr:sp>
    <xdr:clientData/>
  </xdr:twoCellAnchor>
  <xdr:twoCellAnchor>
    <xdr:from>
      <xdr:col>11</xdr:col>
      <xdr:colOff>0</xdr:colOff>
      <xdr:row>59</xdr:row>
      <xdr:rowOff>114300</xdr:rowOff>
    </xdr:from>
    <xdr:to>
      <xdr:col>11</xdr:col>
      <xdr:colOff>0</xdr:colOff>
      <xdr:row>60</xdr:row>
      <xdr:rowOff>30480</xdr:rowOff>
    </xdr:to>
    <xdr:sp macro="" textlink="">
      <xdr:nvSpPr>
        <xdr:cNvPr id="14064972" name="Rectangle 3">
          <a:extLst>
            <a:ext uri="{FF2B5EF4-FFF2-40B4-BE49-F238E27FC236}">
              <a16:creationId xmlns:a16="http://schemas.microsoft.com/office/drawing/2014/main" id="{00000000-0008-0000-0A00-00004C9DD600}"/>
            </a:ext>
          </a:extLst>
        </xdr:cNvPr>
        <xdr:cNvSpPr>
          <a:spLocks noChangeArrowheads="1"/>
        </xdr:cNvSpPr>
      </xdr:nvSpPr>
      <xdr:spPr bwMode="auto">
        <a:xfrm>
          <a:off x="1684020" y="10104120"/>
          <a:ext cx="0" cy="106680"/>
        </a:xfrm>
        <a:prstGeom prst="rect">
          <a:avLst/>
        </a:prstGeom>
        <a:solidFill>
          <a:srgbClr val="FF0000"/>
        </a:solidFill>
        <a:ln w="9525">
          <a:solidFill>
            <a:srgbClr val="000000"/>
          </a:solidFill>
          <a:miter lim="800000"/>
          <a:headEnd/>
          <a:tailEnd/>
        </a:ln>
      </xdr:spPr>
    </xdr:sp>
    <xdr:clientData/>
  </xdr:twoCellAnchor>
  <xdr:twoCellAnchor>
    <xdr:from>
      <xdr:col>26</xdr:col>
      <xdr:colOff>30480</xdr:colOff>
      <xdr:row>60</xdr:row>
      <xdr:rowOff>83820</xdr:rowOff>
    </xdr:from>
    <xdr:to>
      <xdr:col>26</xdr:col>
      <xdr:colOff>30480</xdr:colOff>
      <xdr:row>60</xdr:row>
      <xdr:rowOff>91440</xdr:rowOff>
    </xdr:to>
    <xdr:sp macro="" textlink="">
      <xdr:nvSpPr>
        <xdr:cNvPr id="14064973" name="Rectangle 12">
          <a:extLst>
            <a:ext uri="{FF2B5EF4-FFF2-40B4-BE49-F238E27FC236}">
              <a16:creationId xmlns:a16="http://schemas.microsoft.com/office/drawing/2014/main" id="{00000000-0008-0000-0A00-00004D9DD600}"/>
            </a:ext>
          </a:extLst>
        </xdr:cNvPr>
        <xdr:cNvSpPr>
          <a:spLocks noChangeArrowheads="1"/>
        </xdr:cNvSpPr>
      </xdr:nvSpPr>
      <xdr:spPr bwMode="auto">
        <a:xfrm>
          <a:off x="2286000" y="10264140"/>
          <a:ext cx="0" cy="7620"/>
        </a:xfrm>
        <a:prstGeom prst="rect">
          <a:avLst/>
        </a:prstGeom>
        <a:solidFill>
          <a:srgbClr val="FFFFFF"/>
        </a:solidFill>
        <a:ln w="9525">
          <a:solidFill>
            <a:srgbClr val="000000"/>
          </a:solidFill>
          <a:miter lim="800000"/>
          <a:headEnd/>
          <a:tailEnd/>
        </a:ln>
      </xdr:spPr>
    </xdr:sp>
    <xdr:clientData/>
  </xdr:twoCellAnchor>
  <xdr:twoCellAnchor>
    <xdr:from>
      <xdr:col>39</xdr:col>
      <xdr:colOff>160020</xdr:colOff>
      <xdr:row>60</xdr:row>
      <xdr:rowOff>83820</xdr:rowOff>
    </xdr:from>
    <xdr:to>
      <xdr:col>39</xdr:col>
      <xdr:colOff>38100</xdr:colOff>
      <xdr:row>60</xdr:row>
      <xdr:rowOff>91440</xdr:rowOff>
    </xdr:to>
    <xdr:sp macro="" textlink="">
      <xdr:nvSpPr>
        <xdr:cNvPr id="14064974" name="Rectangle 12">
          <a:extLst>
            <a:ext uri="{FF2B5EF4-FFF2-40B4-BE49-F238E27FC236}">
              <a16:creationId xmlns:a16="http://schemas.microsoft.com/office/drawing/2014/main" id="{00000000-0008-0000-0A00-00004E9DD600}"/>
            </a:ext>
          </a:extLst>
        </xdr:cNvPr>
        <xdr:cNvSpPr>
          <a:spLocks noChangeArrowheads="1"/>
        </xdr:cNvSpPr>
      </xdr:nvSpPr>
      <xdr:spPr bwMode="auto">
        <a:xfrm>
          <a:off x="2788920" y="10264140"/>
          <a:ext cx="0" cy="7620"/>
        </a:xfrm>
        <a:prstGeom prst="rect">
          <a:avLst/>
        </a:prstGeom>
        <a:solidFill>
          <a:srgbClr val="FFFFFF"/>
        </a:solidFill>
        <a:ln w="9525">
          <a:solidFill>
            <a:srgbClr val="000000"/>
          </a:solidFill>
          <a:miter lim="800000"/>
          <a:headEnd/>
          <a:tailEnd/>
        </a:ln>
      </xdr:spPr>
    </xdr:sp>
    <xdr:clientData/>
  </xdr:twoCellAnchor>
  <xdr:twoCellAnchor>
    <xdr:from>
      <xdr:col>49</xdr:col>
      <xdr:colOff>160020</xdr:colOff>
      <xdr:row>60</xdr:row>
      <xdr:rowOff>83820</xdr:rowOff>
    </xdr:from>
    <xdr:to>
      <xdr:col>49</xdr:col>
      <xdr:colOff>38100</xdr:colOff>
      <xdr:row>60</xdr:row>
      <xdr:rowOff>91440</xdr:rowOff>
    </xdr:to>
    <xdr:sp macro="" textlink="">
      <xdr:nvSpPr>
        <xdr:cNvPr id="14064975" name="Rectangle 12">
          <a:extLst>
            <a:ext uri="{FF2B5EF4-FFF2-40B4-BE49-F238E27FC236}">
              <a16:creationId xmlns:a16="http://schemas.microsoft.com/office/drawing/2014/main" id="{00000000-0008-0000-0A00-00004F9DD600}"/>
            </a:ext>
          </a:extLst>
        </xdr:cNvPr>
        <xdr:cNvSpPr>
          <a:spLocks noChangeArrowheads="1"/>
        </xdr:cNvSpPr>
      </xdr:nvSpPr>
      <xdr:spPr bwMode="auto">
        <a:xfrm>
          <a:off x="3169920" y="10264140"/>
          <a:ext cx="0" cy="7620"/>
        </a:xfrm>
        <a:prstGeom prst="rect">
          <a:avLst/>
        </a:prstGeom>
        <a:solidFill>
          <a:srgbClr val="FFFFFF"/>
        </a:solidFill>
        <a:ln w="9525">
          <a:solidFill>
            <a:srgbClr val="000000"/>
          </a:solidFill>
          <a:miter lim="800000"/>
          <a:headEnd/>
          <a:tailEnd/>
        </a:ln>
      </xdr:spPr>
    </xdr:sp>
    <xdr:clientData/>
  </xdr:twoCellAnchor>
  <xdr:twoCellAnchor>
    <xdr:from>
      <xdr:col>59</xdr:col>
      <xdr:colOff>160020</xdr:colOff>
      <xdr:row>60</xdr:row>
      <xdr:rowOff>83820</xdr:rowOff>
    </xdr:from>
    <xdr:to>
      <xdr:col>59</xdr:col>
      <xdr:colOff>38100</xdr:colOff>
      <xdr:row>60</xdr:row>
      <xdr:rowOff>91440</xdr:rowOff>
    </xdr:to>
    <xdr:sp macro="" textlink="">
      <xdr:nvSpPr>
        <xdr:cNvPr id="14064976" name="Rectangle 12">
          <a:extLst>
            <a:ext uri="{FF2B5EF4-FFF2-40B4-BE49-F238E27FC236}">
              <a16:creationId xmlns:a16="http://schemas.microsoft.com/office/drawing/2014/main" id="{00000000-0008-0000-0A00-0000509DD600}"/>
            </a:ext>
          </a:extLst>
        </xdr:cNvPr>
        <xdr:cNvSpPr>
          <a:spLocks noChangeArrowheads="1"/>
        </xdr:cNvSpPr>
      </xdr:nvSpPr>
      <xdr:spPr bwMode="auto">
        <a:xfrm>
          <a:off x="3550920" y="10264140"/>
          <a:ext cx="0" cy="7620"/>
        </a:xfrm>
        <a:prstGeom prst="rect">
          <a:avLst/>
        </a:prstGeom>
        <a:solidFill>
          <a:srgbClr val="FFFFFF"/>
        </a:solidFill>
        <a:ln w="9525">
          <a:solidFill>
            <a:srgbClr val="000000"/>
          </a:solidFill>
          <a:miter lim="800000"/>
          <a:headEnd/>
          <a:tailEnd/>
        </a:ln>
      </xdr:spPr>
    </xdr:sp>
    <xdr:clientData/>
  </xdr:twoCellAnchor>
  <xdr:twoCellAnchor>
    <xdr:from>
      <xdr:col>69</xdr:col>
      <xdr:colOff>160020</xdr:colOff>
      <xdr:row>60</xdr:row>
      <xdr:rowOff>83820</xdr:rowOff>
    </xdr:from>
    <xdr:to>
      <xdr:col>69</xdr:col>
      <xdr:colOff>38100</xdr:colOff>
      <xdr:row>60</xdr:row>
      <xdr:rowOff>91440</xdr:rowOff>
    </xdr:to>
    <xdr:sp macro="" textlink="">
      <xdr:nvSpPr>
        <xdr:cNvPr id="14064977" name="Rectangle 12">
          <a:extLst>
            <a:ext uri="{FF2B5EF4-FFF2-40B4-BE49-F238E27FC236}">
              <a16:creationId xmlns:a16="http://schemas.microsoft.com/office/drawing/2014/main" id="{00000000-0008-0000-0A00-0000519DD600}"/>
            </a:ext>
          </a:extLst>
        </xdr:cNvPr>
        <xdr:cNvSpPr>
          <a:spLocks noChangeArrowheads="1"/>
        </xdr:cNvSpPr>
      </xdr:nvSpPr>
      <xdr:spPr bwMode="auto">
        <a:xfrm>
          <a:off x="3931920" y="10264140"/>
          <a:ext cx="0" cy="7620"/>
        </a:xfrm>
        <a:prstGeom prst="rect">
          <a:avLst/>
        </a:prstGeom>
        <a:solidFill>
          <a:srgbClr val="FFFFFF"/>
        </a:solidFill>
        <a:ln w="9525">
          <a:solidFill>
            <a:srgbClr val="000000"/>
          </a:solidFill>
          <a:miter lim="800000"/>
          <a:headEnd/>
          <a:tailEnd/>
        </a:ln>
      </xdr:spPr>
    </xdr:sp>
    <xdr:clientData/>
  </xdr:twoCellAnchor>
  <xdr:twoCellAnchor>
    <xdr:from>
      <xdr:col>79</xdr:col>
      <xdr:colOff>160020</xdr:colOff>
      <xdr:row>60</xdr:row>
      <xdr:rowOff>83820</xdr:rowOff>
    </xdr:from>
    <xdr:to>
      <xdr:col>79</xdr:col>
      <xdr:colOff>38100</xdr:colOff>
      <xdr:row>60</xdr:row>
      <xdr:rowOff>91440</xdr:rowOff>
    </xdr:to>
    <xdr:sp macro="" textlink="">
      <xdr:nvSpPr>
        <xdr:cNvPr id="14064978" name="Rectangle 12">
          <a:extLst>
            <a:ext uri="{FF2B5EF4-FFF2-40B4-BE49-F238E27FC236}">
              <a16:creationId xmlns:a16="http://schemas.microsoft.com/office/drawing/2014/main" id="{00000000-0008-0000-0A00-0000529DD600}"/>
            </a:ext>
          </a:extLst>
        </xdr:cNvPr>
        <xdr:cNvSpPr>
          <a:spLocks noChangeArrowheads="1"/>
        </xdr:cNvSpPr>
      </xdr:nvSpPr>
      <xdr:spPr bwMode="auto">
        <a:xfrm>
          <a:off x="4312920" y="10264140"/>
          <a:ext cx="0" cy="7620"/>
        </a:xfrm>
        <a:prstGeom prst="rect">
          <a:avLst/>
        </a:prstGeom>
        <a:solidFill>
          <a:srgbClr val="FFFFFF"/>
        </a:solidFill>
        <a:ln w="9525">
          <a:solidFill>
            <a:srgbClr val="000000"/>
          </a:solidFill>
          <a:miter lim="800000"/>
          <a:headEnd/>
          <a:tailEnd/>
        </a:ln>
      </xdr:spPr>
    </xdr:sp>
    <xdr:clientData/>
  </xdr:twoCellAnchor>
  <xdr:twoCellAnchor>
    <xdr:from>
      <xdr:col>89</xdr:col>
      <xdr:colOff>160020</xdr:colOff>
      <xdr:row>60</xdr:row>
      <xdr:rowOff>83820</xdr:rowOff>
    </xdr:from>
    <xdr:to>
      <xdr:col>89</xdr:col>
      <xdr:colOff>38100</xdr:colOff>
      <xdr:row>60</xdr:row>
      <xdr:rowOff>91440</xdr:rowOff>
    </xdr:to>
    <xdr:sp macro="" textlink="">
      <xdr:nvSpPr>
        <xdr:cNvPr id="14064979" name="Rectangle 12">
          <a:extLst>
            <a:ext uri="{FF2B5EF4-FFF2-40B4-BE49-F238E27FC236}">
              <a16:creationId xmlns:a16="http://schemas.microsoft.com/office/drawing/2014/main" id="{00000000-0008-0000-0A00-0000539DD600}"/>
            </a:ext>
          </a:extLst>
        </xdr:cNvPr>
        <xdr:cNvSpPr>
          <a:spLocks noChangeArrowheads="1"/>
        </xdr:cNvSpPr>
      </xdr:nvSpPr>
      <xdr:spPr bwMode="auto">
        <a:xfrm>
          <a:off x="4693920" y="10264140"/>
          <a:ext cx="0" cy="7620"/>
        </a:xfrm>
        <a:prstGeom prst="rect">
          <a:avLst/>
        </a:prstGeom>
        <a:solidFill>
          <a:srgbClr val="FFFFFF"/>
        </a:solidFill>
        <a:ln w="9525">
          <a:solidFill>
            <a:srgbClr val="000000"/>
          </a:solidFill>
          <a:miter lim="800000"/>
          <a:headEnd/>
          <a:tailEnd/>
        </a:ln>
      </xdr:spPr>
    </xdr:sp>
    <xdr:clientData/>
  </xdr:twoCellAnchor>
  <xdr:twoCellAnchor>
    <xdr:from>
      <xdr:col>99</xdr:col>
      <xdr:colOff>160020</xdr:colOff>
      <xdr:row>60</xdr:row>
      <xdr:rowOff>83820</xdr:rowOff>
    </xdr:from>
    <xdr:to>
      <xdr:col>99</xdr:col>
      <xdr:colOff>38100</xdr:colOff>
      <xdr:row>60</xdr:row>
      <xdr:rowOff>91440</xdr:rowOff>
    </xdr:to>
    <xdr:sp macro="" textlink="">
      <xdr:nvSpPr>
        <xdr:cNvPr id="14064980" name="Rectangle 12">
          <a:extLst>
            <a:ext uri="{FF2B5EF4-FFF2-40B4-BE49-F238E27FC236}">
              <a16:creationId xmlns:a16="http://schemas.microsoft.com/office/drawing/2014/main" id="{00000000-0008-0000-0A00-0000549DD600}"/>
            </a:ext>
          </a:extLst>
        </xdr:cNvPr>
        <xdr:cNvSpPr>
          <a:spLocks noChangeArrowheads="1"/>
        </xdr:cNvSpPr>
      </xdr:nvSpPr>
      <xdr:spPr bwMode="auto">
        <a:xfrm>
          <a:off x="5074920" y="10264140"/>
          <a:ext cx="0" cy="7620"/>
        </a:xfrm>
        <a:prstGeom prst="rect">
          <a:avLst/>
        </a:prstGeom>
        <a:solidFill>
          <a:srgbClr val="FFFFFF"/>
        </a:solidFill>
        <a:ln w="9525">
          <a:solidFill>
            <a:srgbClr val="000000"/>
          </a:solidFill>
          <a:miter lim="800000"/>
          <a:headEnd/>
          <a:tailEnd/>
        </a:ln>
      </xdr:spPr>
    </xdr:sp>
    <xdr:clientData/>
  </xdr:twoCellAnchor>
  <xdr:twoCellAnchor>
    <xdr:from>
      <xdr:col>11</xdr:col>
      <xdr:colOff>0</xdr:colOff>
      <xdr:row>66</xdr:row>
      <xdr:rowOff>114300</xdr:rowOff>
    </xdr:from>
    <xdr:to>
      <xdr:col>11</xdr:col>
      <xdr:colOff>0</xdr:colOff>
      <xdr:row>67</xdr:row>
      <xdr:rowOff>30480</xdr:rowOff>
    </xdr:to>
    <xdr:sp macro="" textlink="">
      <xdr:nvSpPr>
        <xdr:cNvPr id="14064981" name="Rectangle 3">
          <a:extLst>
            <a:ext uri="{FF2B5EF4-FFF2-40B4-BE49-F238E27FC236}">
              <a16:creationId xmlns:a16="http://schemas.microsoft.com/office/drawing/2014/main" id="{00000000-0008-0000-0A00-0000559DD600}"/>
            </a:ext>
          </a:extLst>
        </xdr:cNvPr>
        <xdr:cNvSpPr>
          <a:spLocks noChangeArrowheads="1"/>
        </xdr:cNvSpPr>
      </xdr:nvSpPr>
      <xdr:spPr bwMode="auto">
        <a:xfrm>
          <a:off x="1684020" y="11254740"/>
          <a:ext cx="0" cy="45720"/>
        </a:xfrm>
        <a:prstGeom prst="rect">
          <a:avLst/>
        </a:prstGeom>
        <a:solidFill>
          <a:srgbClr val="FF0000"/>
        </a:solidFill>
        <a:ln w="9525">
          <a:solidFill>
            <a:srgbClr val="000000"/>
          </a:solidFill>
          <a:miter lim="800000"/>
          <a:headEnd/>
          <a:tailEnd/>
        </a:ln>
      </xdr:spPr>
    </xdr:sp>
    <xdr:clientData/>
  </xdr:twoCellAnchor>
  <xdr:twoCellAnchor>
    <xdr:from>
      <xdr:col>19</xdr:col>
      <xdr:colOff>160020</xdr:colOff>
      <xdr:row>66</xdr:row>
      <xdr:rowOff>83820</xdr:rowOff>
    </xdr:from>
    <xdr:to>
      <xdr:col>19</xdr:col>
      <xdr:colOff>38100</xdr:colOff>
      <xdr:row>66</xdr:row>
      <xdr:rowOff>91440</xdr:rowOff>
    </xdr:to>
    <xdr:sp macro="" textlink="">
      <xdr:nvSpPr>
        <xdr:cNvPr id="14064982" name="Rectangle 12">
          <a:extLst>
            <a:ext uri="{FF2B5EF4-FFF2-40B4-BE49-F238E27FC236}">
              <a16:creationId xmlns:a16="http://schemas.microsoft.com/office/drawing/2014/main" id="{00000000-0008-0000-0A00-0000569DD600}"/>
            </a:ext>
          </a:extLst>
        </xdr:cNvPr>
        <xdr:cNvSpPr>
          <a:spLocks noChangeArrowheads="1"/>
        </xdr:cNvSpPr>
      </xdr:nvSpPr>
      <xdr:spPr bwMode="auto">
        <a:xfrm>
          <a:off x="2026920" y="11224260"/>
          <a:ext cx="0" cy="7620"/>
        </a:xfrm>
        <a:prstGeom prst="rect">
          <a:avLst/>
        </a:prstGeom>
        <a:solidFill>
          <a:srgbClr val="FFFFFF"/>
        </a:solidFill>
        <a:ln w="9525">
          <a:solidFill>
            <a:srgbClr val="000000"/>
          </a:solidFill>
          <a:miter lim="800000"/>
          <a:headEnd/>
          <a:tailEnd/>
        </a:ln>
      </xdr:spPr>
    </xdr:sp>
    <xdr:clientData/>
  </xdr:twoCellAnchor>
  <xdr:twoCellAnchor>
    <xdr:from>
      <xdr:col>11</xdr:col>
      <xdr:colOff>0</xdr:colOff>
      <xdr:row>65</xdr:row>
      <xdr:rowOff>114300</xdr:rowOff>
    </xdr:from>
    <xdr:to>
      <xdr:col>11</xdr:col>
      <xdr:colOff>0</xdr:colOff>
      <xdr:row>66</xdr:row>
      <xdr:rowOff>30480</xdr:rowOff>
    </xdr:to>
    <xdr:sp macro="" textlink="">
      <xdr:nvSpPr>
        <xdr:cNvPr id="14064983" name="Rectangle 3">
          <a:extLst>
            <a:ext uri="{FF2B5EF4-FFF2-40B4-BE49-F238E27FC236}">
              <a16:creationId xmlns:a16="http://schemas.microsoft.com/office/drawing/2014/main" id="{00000000-0008-0000-0A00-0000579DD600}"/>
            </a:ext>
          </a:extLst>
        </xdr:cNvPr>
        <xdr:cNvSpPr>
          <a:spLocks noChangeArrowheads="1"/>
        </xdr:cNvSpPr>
      </xdr:nvSpPr>
      <xdr:spPr bwMode="auto">
        <a:xfrm>
          <a:off x="1684020" y="11064240"/>
          <a:ext cx="0" cy="106680"/>
        </a:xfrm>
        <a:prstGeom prst="rect">
          <a:avLst/>
        </a:prstGeom>
        <a:solidFill>
          <a:srgbClr val="FF0000"/>
        </a:solidFill>
        <a:ln w="9525">
          <a:solidFill>
            <a:srgbClr val="000000"/>
          </a:solidFill>
          <a:miter lim="800000"/>
          <a:headEnd/>
          <a:tailEnd/>
        </a:ln>
      </xdr:spPr>
    </xdr:sp>
    <xdr:clientData/>
  </xdr:twoCellAnchor>
  <xdr:twoCellAnchor>
    <xdr:from>
      <xdr:col>26</xdr:col>
      <xdr:colOff>30480</xdr:colOff>
      <xdr:row>66</xdr:row>
      <xdr:rowOff>83820</xdr:rowOff>
    </xdr:from>
    <xdr:to>
      <xdr:col>26</xdr:col>
      <xdr:colOff>30480</xdr:colOff>
      <xdr:row>66</xdr:row>
      <xdr:rowOff>91440</xdr:rowOff>
    </xdr:to>
    <xdr:sp macro="" textlink="">
      <xdr:nvSpPr>
        <xdr:cNvPr id="14064984" name="Rectangle 12">
          <a:extLst>
            <a:ext uri="{FF2B5EF4-FFF2-40B4-BE49-F238E27FC236}">
              <a16:creationId xmlns:a16="http://schemas.microsoft.com/office/drawing/2014/main" id="{00000000-0008-0000-0A00-0000589DD600}"/>
            </a:ext>
          </a:extLst>
        </xdr:cNvPr>
        <xdr:cNvSpPr>
          <a:spLocks noChangeArrowheads="1"/>
        </xdr:cNvSpPr>
      </xdr:nvSpPr>
      <xdr:spPr bwMode="auto">
        <a:xfrm>
          <a:off x="2286000" y="11224260"/>
          <a:ext cx="0" cy="7620"/>
        </a:xfrm>
        <a:prstGeom prst="rect">
          <a:avLst/>
        </a:prstGeom>
        <a:solidFill>
          <a:srgbClr val="FFFFFF"/>
        </a:solidFill>
        <a:ln w="9525">
          <a:solidFill>
            <a:srgbClr val="000000"/>
          </a:solidFill>
          <a:miter lim="800000"/>
          <a:headEnd/>
          <a:tailEnd/>
        </a:ln>
      </xdr:spPr>
    </xdr:sp>
    <xdr:clientData/>
  </xdr:twoCellAnchor>
  <xdr:twoCellAnchor>
    <xdr:from>
      <xdr:col>39</xdr:col>
      <xdr:colOff>160020</xdr:colOff>
      <xdr:row>66</xdr:row>
      <xdr:rowOff>83820</xdr:rowOff>
    </xdr:from>
    <xdr:to>
      <xdr:col>39</xdr:col>
      <xdr:colOff>38100</xdr:colOff>
      <xdr:row>66</xdr:row>
      <xdr:rowOff>91440</xdr:rowOff>
    </xdr:to>
    <xdr:sp macro="" textlink="">
      <xdr:nvSpPr>
        <xdr:cNvPr id="14064985" name="Rectangle 12">
          <a:extLst>
            <a:ext uri="{FF2B5EF4-FFF2-40B4-BE49-F238E27FC236}">
              <a16:creationId xmlns:a16="http://schemas.microsoft.com/office/drawing/2014/main" id="{00000000-0008-0000-0A00-0000599DD600}"/>
            </a:ext>
          </a:extLst>
        </xdr:cNvPr>
        <xdr:cNvSpPr>
          <a:spLocks noChangeArrowheads="1"/>
        </xdr:cNvSpPr>
      </xdr:nvSpPr>
      <xdr:spPr bwMode="auto">
        <a:xfrm>
          <a:off x="2788920" y="11224260"/>
          <a:ext cx="0" cy="7620"/>
        </a:xfrm>
        <a:prstGeom prst="rect">
          <a:avLst/>
        </a:prstGeom>
        <a:solidFill>
          <a:srgbClr val="FFFFFF"/>
        </a:solidFill>
        <a:ln w="9525">
          <a:solidFill>
            <a:srgbClr val="000000"/>
          </a:solidFill>
          <a:miter lim="800000"/>
          <a:headEnd/>
          <a:tailEnd/>
        </a:ln>
      </xdr:spPr>
    </xdr:sp>
    <xdr:clientData/>
  </xdr:twoCellAnchor>
  <xdr:twoCellAnchor>
    <xdr:from>
      <xdr:col>49</xdr:col>
      <xdr:colOff>160020</xdr:colOff>
      <xdr:row>66</xdr:row>
      <xdr:rowOff>83820</xdr:rowOff>
    </xdr:from>
    <xdr:to>
      <xdr:col>49</xdr:col>
      <xdr:colOff>38100</xdr:colOff>
      <xdr:row>66</xdr:row>
      <xdr:rowOff>91440</xdr:rowOff>
    </xdr:to>
    <xdr:sp macro="" textlink="">
      <xdr:nvSpPr>
        <xdr:cNvPr id="14064986" name="Rectangle 12">
          <a:extLst>
            <a:ext uri="{FF2B5EF4-FFF2-40B4-BE49-F238E27FC236}">
              <a16:creationId xmlns:a16="http://schemas.microsoft.com/office/drawing/2014/main" id="{00000000-0008-0000-0A00-00005A9DD600}"/>
            </a:ext>
          </a:extLst>
        </xdr:cNvPr>
        <xdr:cNvSpPr>
          <a:spLocks noChangeArrowheads="1"/>
        </xdr:cNvSpPr>
      </xdr:nvSpPr>
      <xdr:spPr bwMode="auto">
        <a:xfrm>
          <a:off x="3169920" y="11224260"/>
          <a:ext cx="0" cy="7620"/>
        </a:xfrm>
        <a:prstGeom prst="rect">
          <a:avLst/>
        </a:prstGeom>
        <a:solidFill>
          <a:srgbClr val="FFFFFF"/>
        </a:solidFill>
        <a:ln w="9525">
          <a:solidFill>
            <a:srgbClr val="000000"/>
          </a:solidFill>
          <a:miter lim="800000"/>
          <a:headEnd/>
          <a:tailEnd/>
        </a:ln>
      </xdr:spPr>
    </xdr:sp>
    <xdr:clientData/>
  </xdr:twoCellAnchor>
  <xdr:twoCellAnchor>
    <xdr:from>
      <xdr:col>59</xdr:col>
      <xdr:colOff>160020</xdr:colOff>
      <xdr:row>66</xdr:row>
      <xdr:rowOff>83820</xdr:rowOff>
    </xdr:from>
    <xdr:to>
      <xdr:col>59</xdr:col>
      <xdr:colOff>38100</xdr:colOff>
      <xdr:row>66</xdr:row>
      <xdr:rowOff>91440</xdr:rowOff>
    </xdr:to>
    <xdr:sp macro="" textlink="">
      <xdr:nvSpPr>
        <xdr:cNvPr id="14064987" name="Rectangle 12">
          <a:extLst>
            <a:ext uri="{FF2B5EF4-FFF2-40B4-BE49-F238E27FC236}">
              <a16:creationId xmlns:a16="http://schemas.microsoft.com/office/drawing/2014/main" id="{00000000-0008-0000-0A00-00005B9DD600}"/>
            </a:ext>
          </a:extLst>
        </xdr:cNvPr>
        <xdr:cNvSpPr>
          <a:spLocks noChangeArrowheads="1"/>
        </xdr:cNvSpPr>
      </xdr:nvSpPr>
      <xdr:spPr bwMode="auto">
        <a:xfrm>
          <a:off x="3550920" y="11224260"/>
          <a:ext cx="0" cy="7620"/>
        </a:xfrm>
        <a:prstGeom prst="rect">
          <a:avLst/>
        </a:prstGeom>
        <a:solidFill>
          <a:srgbClr val="FFFFFF"/>
        </a:solidFill>
        <a:ln w="9525">
          <a:solidFill>
            <a:srgbClr val="000000"/>
          </a:solidFill>
          <a:miter lim="800000"/>
          <a:headEnd/>
          <a:tailEnd/>
        </a:ln>
      </xdr:spPr>
    </xdr:sp>
    <xdr:clientData/>
  </xdr:twoCellAnchor>
  <xdr:twoCellAnchor>
    <xdr:from>
      <xdr:col>69</xdr:col>
      <xdr:colOff>160020</xdr:colOff>
      <xdr:row>66</xdr:row>
      <xdr:rowOff>83820</xdr:rowOff>
    </xdr:from>
    <xdr:to>
      <xdr:col>69</xdr:col>
      <xdr:colOff>38100</xdr:colOff>
      <xdr:row>66</xdr:row>
      <xdr:rowOff>91440</xdr:rowOff>
    </xdr:to>
    <xdr:sp macro="" textlink="">
      <xdr:nvSpPr>
        <xdr:cNvPr id="14064988" name="Rectangle 12">
          <a:extLst>
            <a:ext uri="{FF2B5EF4-FFF2-40B4-BE49-F238E27FC236}">
              <a16:creationId xmlns:a16="http://schemas.microsoft.com/office/drawing/2014/main" id="{00000000-0008-0000-0A00-00005C9DD600}"/>
            </a:ext>
          </a:extLst>
        </xdr:cNvPr>
        <xdr:cNvSpPr>
          <a:spLocks noChangeArrowheads="1"/>
        </xdr:cNvSpPr>
      </xdr:nvSpPr>
      <xdr:spPr bwMode="auto">
        <a:xfrm>
          <a:off x="3931920" y="11224260"/>
          <a:ext cx="0" cy="7620"/>
        </a:xfrm>
        <a:prstGeom prst="rect">
          <a:avLst/>
        </a:prstGeom>
        <a:solidFill>
          <a:srgbClr val="FFFFFF"/>
        </a:solidFill>
        <a:ln w="9525">
          <a:solidFill>
            <a:srgbClr val="000000"/>
          </a:solidFill>
          <a:miter lim="800000"/>
          <a:headEnd/>
          <a:tailEnd/>
        </a:ln>
      </xdr:spPr>
    </xdr:sp>
    <xdr:clientData/>
  </xdr:twoCellAnchor>
  <xdr:twoCellAnchor>
    <xdr:from>
      <xdr:col>79</xdr:col>
      <xdr:colOff>160020</xdr:colOff>
      <xdr:row>66</xdr:row>
      <xdr:rowOff>83820</xdr:rowOff>
    </xdr:from>
    <xdr:to>
      <xdr:col>79</xdr:col>
      <xdr:colOff>38100</xdr:colOff>
      <xdr:row>66</xdr:row>
      <xdr:rowOff>91440</xdr:rowOff>
    </xdr:to>
    <xdr:sp macro="" textlink="">
      <xdr:nvSpPr>
        <xdr:cNvPr id="14064989" name="Rectangle 12">
          <a:extLst>
            <a:ext uri="{FF2B5EF4-FFF2-40B4-BE49-F238E27FC236}">
              <a16:creationId xmlns:a16="http://schemas.microsoft.com/office/drawing/2014/main" id="{00000000-0008-0000-0A00-00005D9DD600}"/>
            </a:ext>
          </a:extLst>
        </xdr:cNvPr>
        <xdr:cNvSpPr>
          <a:spLocks noChangeArrowheads="1"/>
        </xdr:cNvSpPr>
      </xdr:nvSpPr>
      <xdr:spPr bwMode="auto">
        <a:xfrm>
          <a:off x="4312920" y="11224260"/>
          <a:ext cx="0" cy="7620"/>
        </a:xfrm>
        <a:prstGeom prst="rect">
          <a:avLst/>
        </a:prstGeom>
        <a:solidFill>
          <a:srgbClr val="FFFFFF"/>
        </a:solidFill>
        <a:ln w="9525">
          <a:solidFill>
            <a:srgbClr val="000000"/>
          </a:solidFill>
          <a:miter lim="800000"/>
          <a:headEnd/>
          <a:tailEnd/>
        </a:ln>
      </xdr:spPr>
    </xdr:sp>
    <xdr:clientData/>
  </xdr:twoCellAnchor>
  <xdr:twoCellAnchor>
    <xdr:from>
      <xdr:col>89</xdr:col>
      <xdr:colOff>160020</xdr:colOff>
      <xdr:row>66</xdr:row>
      <xdr:rowOff>83820</xdr:rowOff>
    </xdr:from>
    <xdr:to>
      <xdr:col>89</xdr:col>
      <xdr:colOff>38100</xdr:colOff>
      <xdr:row>66</xdr:row>
      <xdr:rowOff>91440</xdr:rowOff>
    </xdr:to>
    <xdr:sp macro="" textlink="">
      <xdr:nvSpPr>
        <xdr:cNvPr id="14064990" name="Rectangle 12">
          <a:extLst>
            <a:ext uri="{FF2B5EF4-FFF2-40B4-BE49-F238E27FC236}">
              <a16:creationId xmlns:a16="http://schemas.microsoft.com/office/drawing/2014/main" id="{00000000-0008-0000-0A00-00005E9DD600}"/>
            </a:ext>
          </a:extLst>
        </xdr:cNvPr>
        <xdr:cNvSpPr>
          <a:spLocks noChangeArrowheads="1"/>
        </xdr:cNvSpPr>
      </xdr:nvSpPr>
      <xdr:spPr bwMode="auto">
        <a:xfrm>
          <a:off x="4693920" y="11224260"/>
          <a:ext cx="0" cy="7620"/>
        </a:xfrm>
        <a:prstGeom prst="rect">
          <a:avLst/>
        </a:prstGeom>
        <a:solidFill>
          <a:srgbClr val="FFFFFF"/>
        </a:solidFill>
        <a:ln w="9525">
          <a:solidFill>
            <a:srgbClr val="000000"/>
          </a:solidFill>
          <a:miter lim="800000"/>
          <a:headEnd/>
          <a:tailEnd/>
        </a:ln>
      </xdr:spPr>
    </xdr:sp>
    <xdr:clientData/>
  </xdr:twoCellAnchor>
  <xdr:twoCellAnchor>
    <xdr:from>
      <xdr:col>99</xdr:col>
      <xdr:colOff>160020</xdr:colOff>
      <xdr:row>66</xdr:row>
      <xdr:rowOff>83820</xdr:rowOff>
    </xdr:from>
    <xdr:to>
      <xdr:col>99</xdr:col>
      <xdr:colOff>38100</xdr:colOff>
      <xdr:row>66</xdr:row>
      <xdr:rowOff>91440</xdr:rowOff>
    </xdr:to>
    <xdr:sp macro="" textlink="">
      <xdr:nvSpPr>
        <xdr:cNvPr id="14064991" name="Rectangle 12">
          <a:extLst>
            <a:ext uri="{FF2B5EF4-FFF2-40B4-BE49-F238E27FC236}">
              <a16:creationId xmlns:a16="http://schemas.microsoft.com/office/drawing/2014/main" id="{00000000-0008-0000-0A00-00005F9DD600}"/>
            </a:ext>
          </a:extLst>
        </xdr:cNvPr>
        <xdr:cNvSpPr>
          <a:spLocks noChangeArrowheads="1"/>
        </xdr:cNvSpPr>
      </xdr:nvSpPr>
      <xdr:spPr bwMode="auto">
        <a:xfrm>
          <a:off x="5074920" y="11224260"/>
          <a:ext cx="0" cy="762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0</xdr:colOff>
      <xdr:row>13</xdr:row>
      <xdr:rowOff>9526</xdr:rowOff>
    </xdr:from>
    <xdr:to>
      <xdr:col>115</xdr:col>
      <xdr:colOff>314325</xdr:colOff>
      <xdr:row>43</xdr:row>
      <xdr:rowOff>0</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7585" r="48778"/>
        <a:stretch/>
      </xdr:blipFill>
      <xdr:spPr>
        <a:xfrm>
          <a:off x="0" y="2705101"/>
          <a:ext cx="8543925" cy="476249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1005840</xdr:colOff>
      <xdr:row>37</xdr:row>
      <xdr:rowOff>0</xdr:rowOff>
    </xdr:from>
    <xdr:to>
      <xdr:col>1</xdr:col>
      <xdr:colOff>0</xdr:colOff>
      <xdr:row>38</xdr:row>
      <xdr:rowOff>0</xdr:rowOff>
    </xdr:to>
    <xdr:sp macro="" textlink="">
      <xdr:nvSpPr>
        <xdr:cNvPr id="13992105" name="Rectangle 1">
          <a:extLst>
            <a:ext uri="{FF2B5EF4-FFF2-40B4-BE49-F238E27FC236}">
              <a16:creationId xmlns:a16="http://schemas.microsoft.com/office/drawing/2014/main" id="{00000000-0008-0000-0B00-0000A980D500}"/>
            </a:ext>
          </a:extLst>
        </xdr:cNvPr>
        <xdr:cNvSpPr>
          <a:spLocks noChangeArrowheads="1"/>
        </xdr:cNvSpPr>
      </xdr:nvSpPr>
      <xdr:spPr bwMode="auto">
        <a:xfrm>
          <a:off x="1005840" y="6652260"/>
          <a:ext cx="754380" cy="167640"/>
        </a:xfrm>
        <a:prstGeom prst="rect">
          <a:avLst/>
        </a:prstGeom>
        <a:solidFill>
          <a:srgbClr val="00FF00"/>
        </a:solidFill>
        <a:ln w="9525">
          <a:solidFill>
            <a:srgbClr val="000000"/>
          </a:solidFill>
          <a:miter lim="800000"/>
          <a:headEnd/>
          <a:tailEnd/>
        </a:ln>
      </xdr:spPr>
    </xdr:sp>
    <xdr:clientData/>
  </xdr:twoCellAnchor>
  <xdr:twoCellAnchor>
    <xdr:from>
      <xdr:col>0</xdr:col>
      <xdr:colOff>1005840</xdr:colOff>
      <xdr:row>38</xdr:row>
      <xdr:rowOff>0</xdr:rowOff>
    </xdr:from>
    <xdr:to>
      <xdr:col>1</xdr:col>
      <xdr:colOff>0</xdr:colOff>
      <xdr:row>39</xdr:row>
      <xdr:rowOff>0</xdr:rowOff>
    </xdr:to>
    <xdr:sp macro="" textlink="">
      <xdr:nvSpPr>
        <xdr:cNvPr id="13992106" name="Rectangle 2">
          <a:extLst>
            <a:ext uri="{FF2B5EF4-FFF2-40B4-BE49-F238E27FC236}">
              <a16:creationId xmlns:a16="http://schemas.microsoft.com/office/drawing/2014/main" id="{00000000-0008-0000-0B00-0000AA80D500}"/>
            </a:ext>
          </a:extLst>
        </xdr:cNvPr>
        <xdr:cNvSpPr>
          <a:spLocks noChangeArrowheads="1"/>
        </xdr:cNvSpPr>
      </xdr:nvSpPr>
      <xdr:spPr bwMode="auto">
        <a:xfrm>
          <a:off x="1005840" y="6819900"/>
          <a:ext cx="754380" cy="167640"/>
        </a:xfrm>
        <a:prstGeom prst="rect">
          <a:avLst/>
        </a:prstGeom>
        <a:solidFill>
          <a:srgbClr val="FFFF00"/>
        </a:solidFill>
        <a:ln w="9525">
          <a:solidFill>
            <a:srgbClr val="000000"/>
          </a:solidFill>
          <a:miter lim="800000"/>
          <a:headEnd/>
          <a:tailEnd/>
        </a:ln>
      </xdr:spPr>
    </xdr:sp>
    <xdr:clientData/>
  </xdr:twoCellAnchor>
  <xdr:twoCellAnchor>
    <xdr:from>
      <xdr:col>0</xdr:col>
      <xdr:colOff>1005840</xdr:colOff>
      <xdr:row>39</xdr:row>
      <xdr:rowOff>0</xdr:rowOff>
    </xdr:from>
    <xdr:to>
      <xdr:col>1</xdr:col>
      <xdr:colOff>0</xdr:colOff>
      <xdr:row>40</xdr:row>
      <xdr:rowOff>0</xdr:rowOff>
    </xdr:to>
    <xdr:sp macro="" textlink="">
      <xdr:nvSpPr>
        <xdr:cNvPr id="13992107" name="Rectangle 3">
          <a:extLst>
            <a:ext uri="{FF2B5EF4-FFF2-40B4-BE49-F238E27FC236}">
              <a16:creationId xmlns:a16="http://schemas.microsoft.com/office/drawing/2014/main" id="{00000000-0008-0000-0B00-0000AB80D500}"/>
            </a:ext>
          </a:extLst>
        </xdr:cNvPr>
        <xdr:cNvSpPr>
          <a:spLocks noChangeArrowheads="1"/>
        </xdr:cNvSpPr>
      </xdr:nvSpPr>
      <xdr:spPr bwMode="auto">
        <a:xfrm>
          <a:off x="1005840" y="6987540"/>
          <a:ext cx="754380" cy="167640"/>
        </a:xfrm>
        <a:prstGeom prst="rect">
          <a:avLst/>
        </a:prstGeom>
        <a:solidFill>
          <a:srgbClr val="CC9CCC"/>
        </a:solidFill>
        <a:ln w="9525">
          <a:solidFill>
            <a:srgbClr val="000000"/>
          </a:solidFill>
          <a:miter lim="800000"/>
          <a:headEnd/>
          <a:tailEnd/>
        </a:ln>
      </xdr:spPr>
    </xdr:sp>
    <xdr:clientData/>
  </xdr:twoCellAnchor>
  <xdr:twoCellAnchor>
    <xdr:from>
      <xdr:col>0</xdr:col>
      <xdr:colOff>1005840</xdr:colOff>
      <xdr:row>36</xdr:row>
      <xdr:rowOff>0</xdr:rowOff>
    </xdr:from>
    <xdr:to>
      <xdr:col>1</xdr:col>
      <xdr:colOff>0</xdr:colOff>
      <xdr:row>37</xdr:row>
      <xdr:rowOff>0</xdr:rowOff>
    </xdr:to>
    <xdr:sp macro="" textlink="">
      <xdr:nvSpPr>
        <xdr:cNvPr id="13992108" name="Rectangle 4">
          <a:extLst>
            <a:ext uri="{FF2B5EF4-FFF2-40B4-BE49-F238E27FC236}">
              <a16:creationId xmlns:a16="http://schemas.microsoft.com/office/drawing/2014/main" id="{00000000-0008-0000-0B00-0000AC80D500}"/>
            </a:ext>
          </a:extLst>
        </xdr:cNvPr>
        <xdr:cNvSpPr>
          <a:spLocks noChangeArrowheads="1"/>
        </xdr:cNvSpPr>
      </xdr:nvSpPr>
      <xdr:spPr bwMode="auto">
        <a:xfrm>
          <a:off x="1005840" y="6484620"/>
          <a:ext cx="754380" cy="167640"/>
        </a:xfrm>
        <a:prstGeom prst="rect">
          <a:avLst/>
        </a:prstGeom>
        <a:solidFill>
          <a:srgbClr val="A6CAF0"/>
        </a:solidFill>
        <a:ln w="9525">
          <a:solidFill>
            <a:srgbClr val="000000"/>
          </a:solidFill>
          <a:miter lim="800000"/>
          <a:headEnd/>
          <a:tailEnd/>
        </a:ln>
      </xdr:spPr>
    </xdr:sp>
    <xdr:clientData/>
  </xdr:twoCellAnchor>
  <xdr:twoCellAnchor>
    <xdr:from>
      <xdr:col>0</xdr:col>
      <xdr:colOff>1005840</xdr:colOff>
      <xdr:row>40</xdr:row>
      <xdr:rowOff>0</xdr:rowOff>
    </xdr:from>
    <xdr:to>
      <xdr:col>1</xdr:col>
      <xdr:colOff>0</xdr:colOff>
      <xdr:row>41</xdr:row>
      <xdr:rowOff>0</xdr:rowOff>
    </xdr:to>
    <xdr:sp macro="" textlink="">
      <xdr:nvSpPr>
        <xdr:cNvPr id="13992109" name="Rectangle 5">
          <a:extLst>
            <a:ext uri="{FF2B5EF4-FFF2-40B4-BE49-F238E27FC236}">
              <a16:creationId xmlns:a16="http://schemas.microsoft.com/office/drawing/2014/main" id="{00000000-0008-0000-0B00-0000AD80D500}"/>
            </a:ext>
          </a:extLst>
        </xdr:cNvPr>
        <xdr:cNvSpPr>
          <a:spLocks noChangeArrowheads="1"/>
        </xdr:cNvSpPr>
      </xdr:nvSpPr>
      <xdr:spPr bwMode="auto">
        <a:xfrm>
          <a:off x="1005840" y="7155180"/>
          <a:ext cx="754380" cy="167640"/>
        </a:xfrm>
        <a:prstGeom prst="rect">
          <a:avLst/>
        </a:prstGeom>
        <a:solidFill>
          <a:srgbClr val="FF0000"/>
        </a:solidFill>
        <a:ln w="9525">
          <a:solidFill>
            <a:srgbClr val="000000"/>
          </a:solidFill>
          <a:miter lim="800000"/>
          <a:headEnd/>
          <a:tailEnd/>
        </a:ln>
      </xdr:spPr>
    </xdr:sp>
    <xdr:clientData/>
  </xdr:twoCellAnchor>
  <xdr:twoCellAnchor>
    <xdr:from>
      <xdr:col>1</xdr:col>
      <xdr:colOff>38101</xdr:colOff>
      <xdr:row>14</xdr:row>
      <xdr:rowOff>47625</xdr:rowOff>
    </xdr:from>
    <xdr:to>
      <xdr:col>1</xdr:col>
      <xdr:colOff>2209801</xdr:colOff>
      <xdr:row>23</xdr:row>
      <xdr:rowOff>104775</xdr:rowOff>
    </xdr:to>
    <xdr:graphicFrame macro="">
      <xdr:nvGraphicFramePr>
        <xdr:cNvPr id="13992110" name="Chart 10">
          <a:extLst>
            <a:ext uri="{FF2B5EF4-FFF2-40B4-BE49-F238E27FC236}">
              <a16:creationId xmlns:a16="http://schemas.microsoft.com/office/drawing/2014/main" id="{00000000-0008-0000-0B00-0000AE80D5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66674</xdr:colOff>
      <xdr:row>14</xdr:row>
      <xdr:rowOff>22860</xdr:rowOff>
    </xdr:from>
    <xdr:to>
      <xdr:col>2</xdr:col>
      <xdr:colOff>2209799</xdr:colOff>
      <xdr:row>23</xdr:row>
      <xdr:rowOff>114300</xdr:rowOff>
    </xdr:to>
    <xdr:graphicFrame macro="">
      <xdr:nvGraphicFramePr>
        <xdr:cNvPr id="13992111" name="Chart 10">
          <a:extLst>
            <a:ext uri="{FF2B5EF4-FFF2-40B4-BE49-F238E27FC236}">
              <a16:creationId xmlns:a16="http://schemas.microsoft.com/office/drawing/2014/main" id="{00000000-0008-0000-0B00-0000AF80D5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1005840</xdr:colOff>
      <xdr:row>37</xdr:row>
      <xdr:rowOff>0</xdr:rowOff>
    </xdr:from>
    <xdr:to>
      <xdr:col>1</xdr:col>
      <xdr:colOff>0</xdr:colOff>
      <xdr:row>38</xdr:row>
      <xdr:rowOff>0</xdr:rowOff>
    </xdr:to>
    <xdr:sp macro="" textlink="">
      <xdr:nvSpPr>
        <xdr:cNvPr id="13992114" name="Rectangle 1">
          <a:extLst>
            <a:ext uri="{FF2B5EF4-FFF2-40B4-BE49-F238E27FC236}">
              <a16:creationId xmlns:a16="http://schemas.microsoft.com/office/drawing/2014/main" id="{00000000-0008-0000-0B00-0000B280D500}"/>
            </a:ext>
          </a:extLst>
        </xdr:cNvPr>
        <xdr:cNvSpPr>
          <a:spLocks noChangeArrowheads="1"/>
        </xdr:cNvSpPr>
      </xdr:nvSpPr>
      <xdr:spPr bwMode="auto">
        <a:xfrm>
          <a:off x="1005840" y="6652260"/>
          <a:ext cx="754380" cy="167640"/>
        </a:xfrm>
        <a:prstGeom prst="rect">
          <a:avLst/>
        </a:prstGeom>
        <a:solidFill>
          <a:srgbClr val="00FF00"/>
        </a:solidFill>
        <a:ln w="9525">
          <a:solidFill>
            <a:srgbClr val="000000"/>
          </a:solidFill>
          <a:miter lim="800000"/>
          <a:headEnd/>
          <a:tailEnd/>
        </a:ln>
      </xdr:spPr>
    </xdr:sp>
    <xdr:clientData/>
  </xdr:twoCellAnchor>
  <xdr:twoCellAnchor>
    <xdr:from>
      <xdr:col>0</xdr:col>
      <xdr:colOff>1005840</xdr:colOff>
      <xdr:row>38</xdr:row>
      <xdr:rowOff>0</xdr:rowOff>
    </xdr:from>
    <xdr:to>
      <xdr:col>1</xdr:col>
      <xdr:colOff>0</xdr:colOff>
      <xdr:row>39</xdr:row>
      <xdr:rowOff>0</xdr:rowOff>
    </xdr:to>
    <xdr:sp macro="" textlink="">
      <xdr:nvSpPr>
        <xdr:cNvPr id="13992115" name="Rectangle 2">
          <a:extLst>
            <a:ext uri="{FF2B5EF4-FFF2-40B4-BE49-F238E27FC236}">
              <a16:creationId xmlns:a16="http://schemas.microsoft.com/office/drawing/2014/main" id="{00000000-0008-0000-0B00-0000B380D500}"/>
            </a:ext>
          </a:extLst>
        </xdr:cNvPr>
        <xdr:cNvSpPr>
          <a:spLocks noChangeArrowheads="1"/>
        </xdr:cNvSpPr>
      </xdr:nvSpPr>
      <xdr:spPr bwMode="auto">
        <a:xfrm>
          <a:off x="1005840" y="6819900"/>
          <a:ext cx="754380" cy="167640"/>
        </a:xfrm>
        <a:prstGeom prst="rect">
          <a:avLst/>
        </a:prstGeom>
        <a:solidFill>
          <a:srgbClr val="FFFF00"/>
        </a:solidFill>
        <a:ln w="9525">
          <a:solidFill>
            <a:srgbClr val="000000"/>
          </a:solidFill>
          <a:miter lim="800000"/>
          <a:headEnd/>
          <a:tailEnd/>
        </a:ln>
      </xdr:spPr>
    </xdr:sp>
    <xdr:clientData/>
  </xdr:twoCellAnchor>
  <xdr:twoCellAnchor>
    <xdr:from>
      <xdr:col>0</xdr:col>
      <xdr:colOff>1005840</xdr:colOff>
      <xdr:row>39</xdr:row>
      <xdr:rowOff>0</xdr:rowOff>
    </xdr:from>
    <xdr:to>
      <xdr:col>1</xdr:col>
      <xdr:colOff>0</xdr:colOff>
      <xdr:row>40</xdr:row>
      <xdr:rowOff>0</xdr:rowOff>
    </xdr:to>
    <xdr:sp macro="" textlink="">
      <xdr:nvSpPr>
        <xdr:cNvPr id="13992116" name="Rectangle 3">
          <a:extLst>
            <a:ext uri="{FF2B5EF4-FFF2-40B4-BE49-F238E27FC236}">
              <a16:creationId xmlns:a16="http://schemas.microsoft.com/office/drawing/2014/main" id="{00000000-0008-0000-0B00-0000B480D500}"/>
            </a:ext>
          </a:extLst>
        </xdr:cNvPr>
        <xdr:cNvSpPr>
          <a:spLocks noChangeArrowheads="1"/>
        </xdr:cNvSpPr>
      </xdr:nvSpPr>
      <xdr:spPr bwMode="auto">
        <a:xfrm>
          <a:off x="1005840" y="6987540"/>
          <a:ext cx="754380" cy="167640"/>
        </a:xfrm>
        <a:prstGeom prst="rect">
          <a:avLst/>
        </a:prstGeom>
        <a:solidFill>
          <a:srgbClr val="CC9CCC"/>
        </a:solidFill>
        <a:ln w="9525">
          <a:solidFill>
            <a:srgbClr val="000000"/>
          </a:solidFill>
          <a:miter lim="800000"/>
          <a:headEnd/>
          <a:tailEnd/>
        </a:ln>
      </xdr:spPr>
    </xdr:sp>
    <xdr:clientData/>
  </xdr:twoCellAnchor>
  <xdr:twoCellAnchor>
    <xdr:from>
      <xdr:col>0</xdr:col>
      <xdr:colOff>1005840</xdr:colOff>
      <xdr:row>36</xdr:row>
      <xdr:rowOff>0</xdr:rowOff>
    </xdr:from>
    <xdr:to>
      <xdr:col>1</xdr:col>
      <xdr:colOff>0</xdr:colOff>
      <xdr:row>37</xdr:row>
      <xdr:rowOff>0</xdr:rowOff>
    </xdr:to>
    <xdr:sp macro="" textlink="">
      <xdr:nvSpPr>
        <xdr:cNvPr id="13992117" name="Rectangle 4">
          <a:extLst>
            <a:ext uri="{FF2B5EF4-FFF2-40B4-BE49-F238E27FC236}">
              <a16:creationId xmlns:a16="http://schemas.microsoft.com/office/drawing/2014/main" id="{00000000-0008-0000-0B00-0000B580D500}"/>
            </a:ext>
          </a:extLst>
        </xdr:cNvPr>
        <xdr:cNvSpPr>
          <a:spLocks noChangeArrowheads="1"/>
        </xdr:cNvSpPr>
      </xdr:nvSpPr>
      <xdr:spPr bwMode="auto">
        <a:xfrm>
          <a:off x="1005840" y="6484620"/>
          <a:ext cx="754380" cy="167640"/>
        </a:xfrm>
        <a:prstGeom prst="rect">
          <a:avLst/>
        </a:prstGeom>
        <a:solidFill>
          <a:srgbClr val="A6CAF0"/>
        </a:solidFill>
        <a:ln w="9525">
          <a:solidFill>
            <a:srgbClr val="000000"/>
          </a:solidFill>
          <a:miter lim="800000"/>
          <a:headEnd/>
          <a:tailEnd/>
        </a:ln>
      </xdr:spPr>
    </xdr:sp>
    <xdr:clientData/>
  </xdr:twoCellAnchor>
  <xdr:twoCellAnchor>
    <xdr:from>
      <xdr:col>0</xdr:col>
      <xdr:colOff>1005840</xdr:colOff>
      <xdr:row>40</xdr:row>
      <xdr:rowOff>0</xdr:rowOff>
    </xdr:from>
    <xdr:to>
      <xdr:col>1</xdr:col>
      <xdr:colOff>0</xdr:colOff>
      <xdr:row>41</xdr:row>
      <xdr:rowOff>0</xdr:rowOff>
    </xdr:to>
    <xdr:sp macro="" textlink="">
      <xdr:nvSpPr>
        <xdr:cNvPr id="13992118" name="Rectangle 5">
          <a:extLst>
            <a:ext uri="{FF2B5EF4-FFF2-40B4-BE49-F238E27FC236}">
              <a16:creationId xmlns:a16="http://schemas.microsoft.com/office/drawing/2014/main" id="{00000000-0008-0000-0B00-0000B680D500}"/>
            </a:ext>
          </a:extLst>
        </xdr:cNvPr>
        <xdr:cNvSpPr>
          <a:spLocks noChangeArrowheads="1"/>
        </xdr:cNvSpPr>
      </xdr:nvSpPr>
      <xdr:spPr bwMode="auto">
        <a:xfrm>
          <a:off x="1005840" y="7155180"/>
          <a:ext cx="754380" cy="167640"/>
        </a:xfrm>
        <a:prstGeom prst="rect">
          <a:avLst/>
        </a:prstGeom>
        <a:solidFill>
          <a:srgbClr val="FF0000"/>
        </a:solidFill>
        <a:ln w="9525">
          <a:solidFill>
            <a:srgbClr val="000000"/>
          </a:solidFill>
          <a:miter lim="800000"/>
          <a:headEnd/>
          <a:tailEnd/>
        </a:ln>
      </xdr:spPr>
    </xdr:sp>
    <xdr:clientData/>
  </xdr:twoCellAnchor>
  <xdr:twoCellAnchor>
    <xdr:from>
      <xdr:col>1</xdr:col>
      <xdr:colOff>47625</xdr:colOff>
      <xdr:row>24</xdr:row>
      <xdr:rowOff>49530</xdr:rowOff>
    </xdr:from>
    <xdr:to>
      <xdr:col>1</xdr:col>
      <xdr:colOff>2190750</xdr:colOff>
      <xdr:row>33</xdr:row>
      <xdr:rowOff>118110</xdr:rowOff>
    </xdr:to>
    <xdr:graphicFrame macro="">
      <xdr:nvGraphicFramePr>
        <xdr:cNvPr id="13992121" name="Chart 10">
          <a:extLst>
            <a:ext uri="{FF2B5EF4-FFF2-40B4-BE49-F238E27FC236}">
              <a16:creationId xmlns:a16="http://schemas.microsoft.com/office/drawing/2014/main" id="{00000000-0008-0000-0B00-0000B980D5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38099</xdr:colOff>
      <xdr:row>24</xdr:row>
      <xdr:rowOff>114299</xdr:rowOff>
    </xdr:from>
    <xdr:to>
      <xdr:col>2</xdr:col>
      <xdr:colOff>2190750</xdr:colOff>
      <xdr:row>33</xdr:row>
      <xdr:rowOff>123825</xdr:rowOff>
    </xdr:to>
    <xdr:graphicFrame macro="">
      <xdr:nvGraphicFramePr>
        <xdr:cNvPr id="13992122" name="Chart 10">
          <a:extLst>
            <a:ext uri="{FF2B5EF4-FFF2-40B4-BE49-F238E27FC236}">
              <a16:creationId xmlns:a16="http://schemas.microsoft.com/office/drawing/2014/main" id="{00000000-0008-0000-0B00-0000BA80D5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8</xdr:col>
      <xdr:colOff>872836</xdr:colOff>
      <xdr:row>33</xdr:row>
      <xdr:rowOff>1507</xdr:rowOff>
    </xdr:to>
    <xdr:pic>
      <xdr:nvPicPr>
        <xdr:cNvPr id="2" name="Imagen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620982"/>
          <a:ext cx="8077200" cy="415787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22860</xdr:colOff>
          <xdr:row>0</xdr:row>
          <xdr:rowOff>22860</xdr:rowOff>
        </xdr:from>
        <xdr:to>
          <xdr:col>1</xdr:col>
          <xdr:colOff>15240</xdr:colOff>
          <xdr:row>4</xdr:row>
          <xdr:rowOff>7620</xdr:rowOff>
        </xdr:to>
        <xdr:sp macro="" textlink="">
          <xdr:nvSpPr>
            <xdr:cNvPr id="2621547" name="Imagen 2" hidden="1">
              <a:extLst>
                <a:ext uri="{63B3BB69-23CF-44E3-9099-C40C66FF867C}">
                  <a14:compatExt spid="_x0000_s2621547"/>
                </a:ext>
                <a:ext uri="{FF2B5EF4-FFF2-40B4-BE49-F238E27FC236}">
                  <a16:creationId xmlns:a16="http://schemas.microsoft.com/office/drawing/2014/main" id="{BE41EB26-AA9A-1994-D9FF-3356CE982139}"/>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4</xdr:col>
      <xdr:colOff>0</xdr:colOff>
      <xdr:row>404</xdr:row>
      <xdr:rowOff>0</xdr:rowOff>
    </xdr:from>
    <xdr:to>
      <xdr:col>4</xdr:col>
      <xdr:colOff>0</xdr:colOff>
      <xdr:row>409</xdr:row>
      <xdr:rowOff>38099</xdr:rowOff>
    </xdr:to>
    <xdr:pic>
      <xdr:nvPicPr>
        <xdr:cNvPr id="9519598" name="Picture 2" descr="logo invias shadow">
          <a:extLst>
            <a:ext uri="{FF2B5EF4-FFF2-40B4-BE49-F238E27FC236}">
              <a16:creationId xmlns:a16="http://schemas.microsoft.com/office/drawing/2014/main" id="{00000000-0008-0000-0F00-0000EE419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35880" y="79606140"/>
          <a:ext cx="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404</xdr:row>
      <xdr:rowOff>0</xdr:rowOff>
    </xdr:from>
    <xdr:to>
      <xdr:col>4</xdr:col>
      <xdr:colOff>0</xdr:colOff>
      <xdr:row>409</xdr:row>
      <xdr:rowOff>38099</xdr:rowOff>
    </xdr:to>
    <xdr:pic>
      <xdr:nvPicPr>
        <xdr:cNvPr id="9519599" name="Picture 2" descr="logo invias shadow">
          <a:extLst>
            <a:ext uri="{FF2B5EF4-FFF2-40B4-BE49-F238E27FC236}">
              <a16:creationId xmlns:a16="http://schemas.microsoft.com/office/drawing/2014/main" id="{00000000-0008-0000-0F00-0000EF419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35880" y="79606140"/>
          <a:ext cx="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0</xdr:colOff>
      <xdr:row>139</xdr:row>
      <xdr:rowOff>0</xdr:rowOff>
    </xdr:from>
    <xdr:to>
      <xdr:col>4</xdr:col>
      <xdr:colOff>0</xdr:colOff>
      <xdr:row>144</xdr:row>
      <xdr:rowOff>38099</xdr:rowOff>
    </xdr:to>
    <xdr:pic>
      <xdr:nvPicPr>
        <xdr:cNvPr id="9844172" name="Picture 2" descr="logo invias shadow">
          <a:extLst>
            <a:ext uri="{FF2B5EF4-FFF2-40B4-BE49-F238E27FC236}">
              <a16:creationId xmlns:a16="http://schemas.microsoft.com/office/drawing/2014/main" id="{00000000-0008-0000-1000-0000CC3596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61560" y="23766780"/>
          <a:ext cx="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139</xdr:row>
      <xdr:rowOff>0</xdr:rowOff>
    </xdr:from>
    <xdr:to>
      <xdr:col>4</xdr:col>
      <xdr:colOff>0</xdr:colOff>
      <xdr:row>144</xdr:row>
      <xdr:rowOff>38099</xdr:rowOff>
    </xdr:to>
    <xdr:pic>
      <xdr:nvPicPr>
        <xdr:cNvPr id="9844173" name="Picture 2" descr="logo invias shadow">
          <a:extLst>
            <a:ext uri="{FF2B5EF4-FFF2-40B4-BE49-F238E27FC236}">
              <a16:creationId xmlns:a16="http://schemas.microsoft.com/office/drawing/2014/main" id="{00000000-0008-0000-1000-0000CD3596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61560" y="23766780"/>
          <a:ext cx="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1165860</xdr:colOff>
      <xdr:row>7</xdr:row>
      <xdr:rowOff>160020</xdr:rowOff>
    </xdr:from>
    <xdr:to>
      <xdr:col>5</xdr:col>
      <xdr:colOff>1303020</xdr:colOff>
      <xdr:row>7</xdr:row>
      <xdr:rowOff>160020</xdr:rowOff>
    </xdr:to>
    <xdr:sp macro="" textlink="">
      <xdr:nvSpPr>
        <xdr:cNvPr id="4942802" name="Line 5">
          <a:extLst>
            <a:ext uri="{FF2B5EF4-FFF2-40B4-BE49-F238E27FC236}">
              <a16:creationId xmlns:a16="http://schemas.microsoft.com/office/drawing/2014/main" id="{00000000-0008-0000-1100-0000D26B4B00}"/>
            </a:ext>
          </a:extLst>
        </xdr:cNvPr>
        <xdr:cNvSpPr>
          <a:spLocks noChangeShapeType="1"/>
        </xdr:cNvSpPr>
      </xdr:nvSpPr>
      <xdr:spPr bwMode="auto">
        <a:xfrm>
          <a:off x="1950720" y="1668780"/>
          <a:ext cx="317754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1165860</xdr:colOff>
      <xdr:row>7</xdr:row>
      <xdr:rowOff>160020</xdr:rowOff>
    </xdr:from>
    <xdr:to>
      <xdr:col>5</xdr:col>
      <xdr:colOff>1303020</xdr:colOff>
      <xdr:row>7</xdr:row>
      <xdr:rowOff>160020</xdr:rowOff>
    </xdr:to>
    <xdr:sp macro="" textlink="">
      <xdr:nvSpPr>
        <xdr:cNvPr id="4942803" name="Line 5">
          <a:extLst>
            <a:ext uri="{FF2B5EF4-FFF2-40B4-BE49-F238E27FC236}">
              <a16:creationId xmlns:a16="http://schemas.microsoft.com/office/drawing/2014/main" id="{00000000-0008-0000-1100-0000D36B4B00}"/>
            </a:ext>
          </a:extLst>
        </xdr:cNvPr>
        <xdr:cNvSpPr>
          <a:spLocks noChangeShapeType="1"/>
        </xdr:cNvSpPr>
      </xdr:nvSpPr>
      <xdr:spPr bwMode="auto">
        <a:xfrm>
          <a:off x="1950720" y="1668780"/>
          <a:ext cx="317754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205740</xdr:colOff>
      <xdr:row>24</xdr:row>
      <xdr:rowOff>137160</xdr:rowOff>
    </xdr:from>
    <xdr:to>
      <xdr:col>4</xdr:col>
      <xdr:colOff>342900</xdr:colOff>
      <xdr:row>24</xdr:row>
      <xdr:rowOff>228600</xdr:rowOff>
    </xdr:to>
    <xdr:sp macro="" textlink="">
      <xdr:nvSpPr>
        <xdr:cNvPr id="13843633" name="Oval 3">
          <a:extLst>
            <a:ext uri="{FF2B5EF4-FFF2-40B4-BE49-F238E27FC236}">
              <a16:creationId xmlns:a16="http://schemas.microsoft.com/office/drawing/2014/main" id="{00000000-0008-0000-1400-0000B13CD300}"/>
            </a:ext>
          </a:extLst>
        </xdr:cNvPr>
        <xdr:cNvSpPr>
          <a:spLocks noChangeArrowheads="1"/>
        </xdr:cNvSpPr>
      </xdr:nvSpPr>
      <xdr:spPr bwMode="auto">
        <a:xfrm>
          <a:off x="3238500" y="7520940"/>
          <a:ext cx="137160" cy="91440"/>
        </a:xfrm>
        <a:prstGeom prst="ellipse">
          <a:avLst/>
        </a:prstGeom>
        <a:solidFill>
          <a:srgbClr val="FFFF00"/>
        </a:solidFill>
        <a:ln w="9525">
          <a:solidFill>
            <a:srgbClr val="000000"/>
          </a:solidFill>
          <a:round/>
          <a:headEnd/>
          <a:tailEnd/>
        </a:ln>
      </xdr:spPr>
    </xdr:sp>
    <xdr:clientData/>
  </xdr:twoCellAnchor>
  <xdr:twoCellAnchor>
    <xdr:from>
      <xdr:col>8</xdr:col>
      <xdr:colOff>0</xdr:colOff>
      <xdr:row>24</xdr:row>
      <xdr:rowOff>106680</xdr:rowOff>
    </xdr:from>
    <xdr:to>
      <xdr:col>8</xdr:col>
      <xdr:colOff>152400</xdr:colOff>
      <xdr:row>24</xdr:row>
      <xdr:rowOff>182880</xdr:rowOff>
    </xdr:to>
    <xdr:sp macro="" textlink="">
      <xdr:nvSpPr>
        <xdr:cNvPr id="13843634" name="Oval 5">
          <a:extLst>
            <a:ext uri="{FF2B5EF4-FFF2-40B4-BE49-F238E27FC236}">
              <a16:creationId xmlns:a16="http://schemas.microsoft.com/office/drawing/2014/main" id="{00000000-0008-0000-1400-0000B23CD300}"/>
            </a:ext>
          </a:extLst>
        </xdr:cNvPr>
        <xdr:cNvSpPr>
          <a:spLocks noChangeArrowheads="1"/>
        </xdr:cNvSpPr>
      </xdr:nvSpPr>
      <xdr:spPr bwMode="auto">
        <a:xfrm>
          <a:off x="5128260" y="7490460"/>
          <a:ext cx="152400" cy="76200"/>
        </a:xfrm>
        <a:prstGeom prst="ellipse">
          <a:avLst/>
        </a:prstGeom>
        <a:solidFill>
          <a:srgbClr val="FF0000"/>
        </a:solidFill>
        <a:ln w="9525">
          <a:solidFill>
            <a:srgbClr val="000000"/>
          </a:solidFill>
          <a:round/>
          <a:headEnd/>
          <a:tailEnd/>
        </a:ln>
      </xdr:spPr>
    </xdr:sp>
    <xdr:clientData/>
  </xdr:twoCellAnchor>
  <xdr:twoCellAnchor>
    <xdr:from>
      <xdr:col>3</xdr:col>
      <xdr:colOff>304800</xdr:colOff>
      <xdr:row>9</xdr:row>
      <xdr:rowOff>7620</xdr:rowOff>
    </xdr:from>
    <xdr:to>
      <xdr:col>7</xdr:col>
      <xdr:colOff>403860</xdr:colOff>
      <xdr:row>9</xdr:row>
      <xdr:rowOff>7620</xdr:rowOff>
    </xdr:to>
    <xdr:sp macro="" textlink="">
      <xdr:nvSpPr>
        <xdr:cNvPr id="13843635" name="Line 6">
          <a:extLst>
            <a:ext uri="{FF2B5EF4-FFF2-40B4-BE49-F238E27FC236}">
              <a16:creationId xmlns:a16="http://schemas.microsoft.com/office/drawing/2014/main" id="{00000000-0008-0000-1400-0000B33CD300}"/>
            </a:ext>
          </a:extLst>
        </xdr:cNvPr>
        <xdr:cNvSpPr>
          <a:spLocks noChangeShapeType="1"/>
        </xdr:cNvSpPr>
      </xdr:nvSpPr>
      <xdr:spPr bwMode="auto">
        <a:xfrm>
          <a:off x="2133600" y="1851660"/>
          <a:ext cx="281178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647700</xdr:colOff>
      <xdr:row>24</xdr:row>
      <xdr:rowOff>129540</xdr:rowOff>
    </xdr:from>
    <xdr:to>
      <xdr:col>3</xdr:col>
      <xdr:colOff>45720</xdr:colOff>
      <xdr:row>24</xdr:row>
      <xdr:rowOff>220980</xdr:rowOff>
    </xdr:to>
    <xdr:sp macro="" textlink="">
      <xdr:nvSpPr>
        <xdr:cNvPr id="13843636" name="Oval 4">
          <a:extLst>
            <a:ext uri="{FF2B5EF4-FFF2-40B4-BE49-F238E27FC236}">
              <a16:creationId xmlns:a16="http://schemas.microsoft.com/office/drawing/2014/main" id="{00000000-0008-0000-1400-0000B43CD300}"/>
            </a:ext>
          </a:extLst>
        </xdr:cNvPr>
        <xdr:cNvSpPr>
          <a:spLocks noChangeArrowheads="1"/>
        </xdr:cNvSpPr>
      </xdr:nvSpPr>
      <xdr:spPr bwMode="auto">
        <a:xfrm>
          <a:off x="1752600" y="7513320"/>
          <a:ext cx="121920" cy="91440"/>
        </a:xfrm>
        <a:prstGeom prst="ellipse">
          <a:avLst/>
        </a:prstGeom>
        <a:solidFill>
          <a:srgbClr val="00FF00"/>
        </a:solidFill>
        <a:ln w="9525">
          <a:solidFill>
            <a:srgbClr val="000000"/>
          </a:solidFill>
          <a:round/>
          <a:headEnd/>
          <a:tailEnd/>
        </a:ln>
      </xdr:spPr>
    </xdr:sp>
    <xdr:clientData/>
  </xdr:twoCellAnchor>
  <xdr:twoCellAnchor>
    <xdr:from>
      <xdr:col>8</xdr:col>
      <xdr:colOff>0</xdr:colOff>
      <xdr:row>24</xdr:row>
      <xdr:rowOff>106680</xdr:rowOff>
    </xdr:from>
    <xdr:to>
      <xdr:col>8</xdr:col>
      <xdr:colOff>152400</xdr:colOff>
      <xdr:row>24</xdr:row>
      <xdr:rowOff>182880</xdr:rowOff>
    </xdr:to>
    <xdr:sp macro="" textlink="">
      <xdr:nvSpPr>
        <xdr:cNvPr id="13843637" name="Oval 5">
          <a:extLst>
            <a:ext uri="{FF2B5EF4-FFF2-40B4-BE49-F238E27FC236}">
              <a16:creationId xmlns:a16="http://schemas.microsoft.com/office/drawing/2014/main" id="{00000000-0008-0000-1400-0000B53CD300}"/>
            </a:ext>
          </a:extLst>
        </xdr:cNvPr>
        <xdr:cNvSpPr>
          <a:spLocks noChangeArrowheads="1"/>
        </xdr:cNvSpPr>
      </xdr:nvSpPr>
      <xdr:spPr bwMode="auto">
        <a:xfrm>
          <a:off x="5128260" y="7490460"/>
          <a:ext cx="152400" cy="76200"/>
        </a:xfrm>
        <a:prstGeom prst="ellipse">
          <a:avLst/>
        </a:prstGeom>
        <a:solidFill>
          <a:srgbClr val="FF0000"/>
        </a:solidFill>
        <a:ln w="9525">
          <a:solidFill>
            <a:srgbClr val="000000"/>
          </a:solidFill>
          <a:round/>
          <a:headEnd/>
          <a:tailEnd/>
        </a:ln>
      </xdr:spPr>
    </xdr:sp>
    <xdr:clientData/>
  </xdr:twoCellAnchor>
  <xdr:twoCellAnchor>
    <xdr:from>
      <xdr:col>4</xdr:col>
      <xdr:colOff>205740</xdr:colOff>
      <xdr:row>24</xdr:row>
      <xdr:rowOff>137160</xdr:rowOff>
    </xdr:from>
    <xdr:to>
      <xdr:col>4</xdr:col>
      <xdr:colOff>342900</xdr:colOff>
      <xdr:row>24</xdr:row>
      <xdr:rowOff>228600</xdr:rowOff>
    </xdr:to>
    <xdr:sp macro="" textlink="">
      <xdr:nvSpPr>
        <xdr:cNvPr id="13843638" name="Oval 3">
          <a:extLst>
            <a:ext uri="{FF2B5EF4-FFF2-40B4-BE49-F238E27FC236}">
              <a16:creationId xmlns:a16="http://schemas.microsoft.com/office/drawing/2014/main" id="{00000000-0008-0000-1400-0000B63CD300}"/>
            </a:ext>
          </a:extLst>
        </xdr:cNvPr>
        <xdr:cNvSpPr>
          <a:spLocks noChangeArrowheads="1"/>
        </xdr:cNvSpPr>
      </xdr:nvSpPr>
      <xdr:spPr bwMode="auto">
        <a:xfrm>
          <a:off x="3238500" y="7520940"/>
          <a:ext cx="137160" cy="91440"/>
        </a:xfrm>
        <a:prstGeom prst="ellipse">
          <a:avLst/>
        </a:prstGeom>
        <a:solidFill>
          <a:srgbClr val="FFFF00"/>
        </a:solidFill>
        <a:ln w="9525">
          <a:solidFill>
            <a:srgbClr val="000000"/>
          </a:solidFill>
          <a:round/>
          <a:headEnd/>
          <a:tailEnd/>
        </a:ln>
      </xdr:spPr>
    </xdr:sp>
    <xdr:clientData/>
  </xdr:twoCellAnchor>
  <xdr:twoCellAnchor>
    <xdr:from>
      <xdr:col>8</xdr:col>
      <xdr:colOff>0</xdr:colOff>
      <xdr:row>24</xdr:row>
      <xdr:rowOff>106680</xdr:rowOff>
    </xdr:from>
    <xdr:to>
      <xdr:col>8</xdr:col>
      <xdr:colOff>152400</xdr:colOff>
      <xdr:row>24</xdr:row>
      <xdr:rowOff>182880</xdr:rowOff>
    </xdr:to>
    <xdr:sp macro="" textlink="">
      <xdr:nvSpPr>
        <xdr:cNvPr id="13843639" name="Oval 5">
          <a:extLst>
            <a:ext uri="{FF2B5EF4-FFF2-40B4-BE49-F238E27FC236}">
              <a16:creationId xmlns:a16="http://schemas.microsoft.com/office/drawing/2014/main" id="{00000000-0008-0000-1400-0000B73CD300}"/>
            </a:ext>
          </a:extLst>
        </xdr:cNvPr>
        <xdr:cNvSpPr>
          <a:spLocks noChangeArrowheads="1"/>
        </xdr:cNvSpPr>
      </xdr:nvSpPr>
      <xdr:spPr bwMode="auto">
        <a:xfrm>
          <a:off x="5128260" y="7490460"/>
          <a:ext cx="152400" cy="76200"/>
        </a:xfrm>
        <a:prstGeom prst="ellipse">
          <a:avLst/>
        </a:prstGeom>
        <a:solidFill>
          <a:srgbClr val="FF0000"/>
        </a:solidFill>
        <a:ln w="9525">
          <a:solidFill>
            <a:srgbClr val="000000"/>
          </a:solidFill>
          <a:round/>
          <a:headEnd/>
          <a:tailEnd/>
        </a:ln>
      </xdr:spPr>
    </xdr:sp>
    <xdr:clientData/>
  </xdr:twoCellAnchor>
  <xdr:twoCellAnchor>
    <xdr:from>
      <xdr:col>3</xdr:col>
      <xdr:colOff>304800</xdr:colOff>
      <xdr:row>9</xdr:row>
      <xdr:rowOff>7620</xdr:rowOff>
    </xdr:from>
    <xdr:to>
      <xdr:col>7</xdr:col>
      <xdr:colOff>403860</xdr:colOff>
      <xdr:row>9</xdr:row>
      <xdr:rowOff>7620</xdr:rowOff>
    </xdr:to>
    <xdr:sp macro="" textlink="">
      <xdr:nvSpPr>
        <xdr:cNvPr id="13843640" name="Line 6">
          <a:extLst>
            <a:ext uri="{FF2B5EF4-FFF2-40B4-BE49-F238E27FC236}">
              <a16:creationId xmlns:a16="http://schemas.microsoft.com/office/drawing/2014/main" id="{00000000-0008-0000-1400-0000B83CD300}"/>
            </a:ext>
          </a:extLst>
        </xdr:cNvPr>
        <xdr:cNvSpPr>
          <a:spLocks noChangeShapeType="1"/>
        </xdr:cNvSpPr>
      </xdr:nvSpPr>
      <xdr:spPr bwMode="auto">
        <a:xfrm>
          <a:off x="2133600" y="1851660"/>
          <a:ext cx="281178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647700</xdr:colOff>
      <xdr:row>24</xdr:row>
      <xdr:rowOff>129540</xdr:rowOff>
    </xdr:from>
    <xdr:to>
      <xdr:col>3</xdr:col>
      <xdr:colOff>45720</xdr:colOff>
      <xdr:row>24</xdr:row>
      <xdr:rowOff>220980</xdr:rowOff>
    </xdr:to>
    <xdr:sp macro="" textlink="">
      <xdr:nvSpPr>
        <xdr:cNvPr id="13843641" name="Oval 4">
          <a:extLst>
            <a:ext uri="{FF2B5EF4-FFF2-40B4-BE49-F238E27FC236}">
              <a16:creationId xmlns:a16="http://schemas.microsoft.com/office/drawing/2014/main" id="{00000000-0008-0000-1400-0000B93CD300}"/>
            </a:ext>
          </a:extLst>
        </xdr:cNvPr>
        <xdr:cNvSpPr>
          <a:spLocks noChangeArrowheads="1"/>
        </xdr:cNvSpPr>
      </xdr:nvSpPr>
      <xdr:spPr bwMode="auto">
        <a:xfrm>
          <a:off x="1752600" y="7513320"/>
          <a:ext cx="121920" cy="91440"/>
        </a:xfrm>
        <a:prstGeom prst="ellipse">
          <a:avLst/>
        </a:prstGeom>
        <a:solidFill>
          <a:srgbClr val="00FF00"/>
        </a:solidFill>
        <a:ln w="9525">
          <a:solidFill>
            <a:srgbClr val="000000"/>
          </a:solidFill>
          <a:round/>
          <a:headEnd/>
          <a:tailEnd/>
        </a:ln>
      </xdr:spPr>
    </xdr:sp>
    <xdr:clientData/>
  </xdr:twoCellAnchor>
  <xdr:twoCellAnchor>
    <xdr:from>
      <xdr:col>8</xdr:col>
      <xdr:colOff>0</xdr:colOff>
      <xdr:row>24</xdr:row>
      <xdr:rowOff>106680</xdr:rowOff>
    </xdr:from>
    <xdr:to>
      <xdr:col>8</xdr:col>
      <xdr:colOff>152400</xdr:colOff>
      <xdr:row>24</xdr:row>
      <xdr:rowOff>182880</xdr:rowOff>
    </xdr:to>
    <xdr:sp macro="" textlink="">
      <xdr:nvSpPr>
        <xdr:cNvPr id="13843642" name="Oval 5">
          <a:extLst>
            <a:ext uri="{FF2B5EF4-FFF2-40B4-BE49-F238E27FC236}">
              <a16:creationId xmlns:a16="http://schemas.microsoft.com/office/drawing/2014/main" id="{00000000-0008-0000-1400-0000BA3CD300}"/>
            </a:ext>
          </a:extLst>
        </xdr:cNvPr>
        <xdr:cNvSpPr>
          <a:spLocks noChangeArrowheads="1"/>
        </xdr:cNvSpPr>
      </xdr:nvSpPr>
      <xdr:spPr bwMode="auto">
        <a:xfrm>
          <a:off x="5128260" y="7490460"/>
          <a:ext cx="152400" cy="76200"/>
        </a:xfrm>
        <a:prstGeom prst="ellipse">
          <a:avLst/>
        </a:prstGeom>
        <a:solidFill>
          <a:srgbClr val="FF0000"/>
        </a:solidFill>
        <a:ln w="952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1546860</xdr:colOff>
      <xdr:row>9</xdr:row>
      <xdr:rowOff>0</xdr:rowOff>
    </xdr:from>
    <xdr:to>
      <xdr:col>4</xdr:col>
      <xdr:colOff>7620</xdr:colOff>
      <xdr:row>9</xdr:row>
      <xdr:rowOff>0</xdr:rowOff>
    </xdr:to>
    <xdr:sp macro="" textlink="">
      <xdr:nvSpPr>
        <xdr:cNvPr id="7586489" name="Line 1">
          <a:extLst>
            <a:ext uri="{FF2B5EF4-FFF2-40B4-BE49-F238E27FC236}">
              <a16:creationId xmlns:a16="http://schemas.microsoft.com/office/drawing/2014/main" id="{00000000-0008-0000-1500-0000B9C27300}"/>
            </a:ext>
          </a:extLst>
        </xdr:cNvPr>
        <xdr:cNvSpPr>
          <a:spLocks noChangeShapeType="1"/>
        </xdr:cNvSpPr>
      </xdr:nvSpPr>
      <xdr:spPr bwMode="auto">
        <a:xfrm>
          <a:off x="1546860" y="1821180"/>
          <a:ext cx="261366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1546860</xdr:colOff>
      <xdr:row>9</xdr:row>
      <xdr:rowOff>0</xdr:rowOff>
    </xdr:from>
    <xdr:to>
      <xdr:col>4</xdr:col>
      <xdr:colOff>7620</xdr:colOff>
      <xdr:row>9</xdr:row>
      <xdr:rowOff>0</xdr:rowOff>
    </xdr:to>
    <xdr:sp macro="" textlink="">
      <xdr:nvSpPr>
        <xdr:cNvPr id="7586490" name="Line 1">
          <a:extLst>
            <a:ext uri="{FF2B5EF4-FFF2-40B4-BE49-F238E27FC236}">
              <a16:creationId xmlns:a16="http://schemas.microsoft.com/office/drawing/2014/main" id="{00000000-0008-0000-1500-0000BAC27300}"/>
            </a:ext>
          </a:extLst>
        </xdr:cNvPr>
        <xdr:cNvSpPr>
          <a:spLocks noChangeShapeType="1"/>
        </xdr:cNvSpPr>
      </xdr:nvSpPr>
      <xdr:spPr bwMode="auto">
        <a:xfrm>
          <a:off x="1546860" y="1821180"/>
          <a:ext cx="261366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17929</xdr:colOff>
      <xdr:row>11</xdr:row>
      <xdr:rowOff>35859</xdr:rowOff>
    </xdr:from>
    <xdr:to>
      <xdr:col>6</xdr:col>
      <xdr:colOff>1665514</xdr:colOff>
      <xdr:row>18</xdr:row>
      <xdr:rowOff>130629</xdr:rowOff>
    </xdr:to>
    <xdr:cxnSp macro="">
      <xdr:nvCxnSpPr>
        <xdr:cNvPr id="2" name="2 Conector recto">
          <a:extLst>
            <a:ext uri="{FF2B5EF4-FFF2-40B4-BE49-F238E27FC236}">
              <a16:creationId xmlns:a16="http://schemas.microsoft.com/office/drawing/2014/main" id="{9AA81AFB-60B6-479D-A906-5DB7F8987288}"/>
            </a:ext>
          </a:extLst>
        </xdr:cNvPr>
        <xdr:cNvCxnSpPr>
          <a:cxnSpLocks noChangeShapeType="1"/>
        </xdr:cNvCxnSpPr>
      </xdr:nvCxnSpPr>
      <xdr:spPr bwMode="auto">
        <a:xfrm>
          <a:off x="4165386" y="2343630"/>
          <a:ext cx="4750014" cy="1237770"/>
        </a:xfrm>
        <a:prstGeom prst="line">
          <a:avLst/>
        </a:prstGeom>
        <a:noFill/>
        <a:ln w="2857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304800</xdr:colOff>
      <xdr:row>17</xdr:row>
      <xdr:rowOff>68580</xdr:rowOff>
    </xdr:from>
    <xdr:to>
      <xdr:col>2</xdr:col>
      <xdr:colOff>617220</xdr:colOff>
      <xdr:row>17</xdr:row>
      <xdr:rowOff>198120</xdr:rowOff>
    </xdr:to>
    <xdr:sp macro="" textlink="">
      <xdr:nvSpPr>
        <xdr:cNvPr id="11258782" name="Oval 17">
          <a:extLst>
            <a:ext uri="{FF2B5EF4-FFF2-40B4-BE49-F238E27FC236}">
              <a16:creationId xmlns:a16="http://schemas.microsoft.com/office/drawing/2014/main" id="{00000000-0008-0000-1600-00009ECBAB00}"/>
            </a:ext>
          </a:extLst>
        </xdr:cNvPr>
        <xdr:cNvSpPr>
          <a:spLocks noChangeArrowheads="1"/>
        </xdr:cNvSpPr>
      </xdr:nvSpPr>
      <xdr:spPr bwMode="auto">
        <a:xfrm>
          <a:off x="1988820" y="6240780"/>
          <a:ext cx="312420" cy="129540"/>
        </a:xfrm>
        <a:prstGeom prst="ellipse">
          <a:avLst/>
        </a:prstGeom>
        <a:solidFill>
          <a:srgbClr val="00FF00"/>
        </a:solidFill>
        <a:ln w="9525">
          <a:solidFill>
            <a:srgbClr val="000000"/>
          </a:solidFill>
          <a:round/>
          <a:headEnd/>
          <a:tailEnd/>
        </a:ln>
      </xdr:spPr>
    </xdr:sp>
    <xdr:clientData/>
  </xdr:twoCellAnchor>
  <xdr:twoCellAnchor>
    <xdr:from>
      <xdr:col>5</xdr:col>
      <xdr:colOff>144780</xdr:colOff>
      <xdr:row>17</xdr:row>
      <xdr:rowOff>60960</xdr:rowOff>
    </xdr:from>
    <xdr:to>
      <xdr:col>5</xdr:col>
      <xdr:colOff>464820</xdr:colOff>
      <xdr:row>17</xdr:row>
      <xdr:rowOff>190500</xdr:rowOff>
    </xdr:to>
    <xdr:sp macro="" textlink="">
      <xdr:nvSpPr>
        <xdr:cNvPr id="11258783" name="Oval 13">
          <a:extLst>
            <a:ext uri="{FF2B5EF4-FFF2-40B4-BE49-F238E27FC236}">
              <a16:creationId xmlns:a16="http://schemas.microsoft.com/office/drawing/2014/main" id="{00000000-0008-0000-1600-00009FCBAB00}"/>
            </a:ext>
          </a:extLst>
        </xdr:cNvPr>
        <xdr:cNvSpPr>
          <a:spLocks noChangeArrowheads="1"/>
        </xdr:cNvSpPr>
      </xdr:nvSpPr>
      <xdr:spPr bwMode="auto">
        <a:xfrm>
          <a:off x="4404360" y="6233160"/>
          <a:ext cx="320040" cy="129540"/>
        </a:xfrm>
        <a:prstGeom prst="ellipse">
          <a:avLst/>
        </a:prstGeom>
        <a:solidFill>
          <a:srgbClr val="FFFF00"/>
        </a:solidFill>
        <a:ln w="9525">
          <a:solidFill>
            <a:srgbClr val="000000"/>
          </a:solidFill>
          <a:round/>
          <a:headEnd/>
          <a:tailEnd/>
        </a:ln>
      </xdr:spPr>
    </xdr:sp>
    <xdr:clientData/>
  </xdr:twoCellAnchor>
  <xdr:twoCellAnchor>
    <xdr:from>
      <xdr:col>8</xdr:col>
      <xdr:colOff>205740</xdr:colOff>
      <xdr:row>17</xdr:row>
      <xdr:rowOff>60960</xdr:rowOff>
    </xdr:from>
    <xdr:to>
      <xdr:col>8</xdr:col>
      <xdr:colOff>487680</xdr:colOff>
      <xdr:row>17</xdr:row>
      <xdr:rowOff>190500</xdr:rowOff>
    </xdr:to>
    <xdr:sp macro="" textlink="">
      <xdr:nvSpPr>
        <xdr:cNvPr id="11258784" name="Oval 18">
          <a:extLst>
            <a:ext uri="{FF2B5EF4-FFF2-40B4-BE49-F238E27FC236}">
              <a16:creationId xmlns:a16="http://schemas.microsoft.com/office/drawing/2014/main" id="{00000000-0008-0000-1600-0000A0CBAB00}"/>
            </a:ext>
          </a:extLst>
        </xdr:cNvPr>
        <xdr:cNvSpPr>
          <a:spLocks noChangeArrowheads="1"/>
        </xdr:cNvSpPr>
      </xdr:nvSpPr>
      <xdr:spPr bwMode="auto">
        <a:xfrm>
          <a:off x="6652260" y="6233160"/>
          <a:ext cx="281940" cy="129540"/>
        </a:xfrm>
        <a:prstGeom prst="ellipse">
          <a:avLst/>
        </a:prstGeom>
        <a:solidFill>
          <a:srgbClr val="FF0000"/>
        </a:solidFill>
        <a:ln w="9525">
          <a:solidFill>
            <a:srgbClr val="000000"/>
          </a:solidFill>
          <a:round/>
          <a:headEnd/>
          <a:tailEnd/>
        </a:ln>
      </xdr:spPr>
    </xdr:sp>
    <xdr:clientData/>
  </xdr:twoCellAnchor>
  <xdr:twoCellAnchor>
    <xdr:from>
      <xdr:col>2</xdr:col>
      <xdr:colOff>304800</xdr:colOff>
      <xdr:row>17</xdr:row>
      <xdr:rowOff>68580</xdr:rowOff>
    </xdr:from>
    <xdr:to>
      <xdr:col>2</xdr:col>
      <xdr:colOff>617220</xdr:colOff>
      <xdr:row>17</xdr:row>
      <xdr:rowOff>198120</xdr:rowOff>
    </xdr:to>
    <xdr:sp macro="" textlink="">
      <xdr:nvSpPr>
        <xdr:cNvPr id="11258785" name="Oval 17">
          <a:extLst>
            <a:ext uri="{FF2B5EF4-FFF2-40B4-BE49-F238E27FC236}">
              <a16:creationId xmlns:a16="http://schemas.microsoft.com/office/drawing/2014/main" id="{00000000-0008-0000-1600-0000A1CBAB00}"/>
            </a:ext>
          </a:extLst>
        </xdr:cNvPr>
        <xdr:cNvSpPr>
          <a:spLocks noChangeArrowheads="1"/>
        </xdr:cNvSpPr>
      </xdr:nvSpPr>
      <xdr:spPr bwMode="auto">
        <a:xfrm>
          <a:off x="1988820" y="6240780"/>
          <a:ext cx="312420" cy="129540"/>
        </a:xfrm>
        <a:prstGeom prst="ellipse">
          <a:avLst/>
        </a:prstGeom>
        <a:solidFill>
          <a:srgbClr val="00FF00"/>
        </a:solidFill>
        <a:ln w="9525">
          <a:solidFill>
            <a:srgbClr val="000000"/>
          </a:solidFill>
          <a:round/>
          <a:headEnd/>
          <a:tailEnd/>
        </a:ln>
      </xdr:spPr>
    </xdr:sp>
    <xdr:clientData/>
  </xdr:twoCellAnchor>
  <xdr:twoCellAnchor>
    <xdr:from>
      <xdr:col>5</xdr:col>
      <xdr:colOff>144780</xdr:colOff>
      <xdr:row>17</xdr:row>
      <xdr:rowOff>60960</xdr:rowOff>
    </xdr:from>
    <xdr:to>
      <xdr:col>5</xdr:col>
      <xdr:colOff>464820</xdr:colOff>
      <xdr:row>17</xdr:row>
      <xdr:rowOff>190500</xdr:rowOff>
    </xdr:to>
    <xdr:sp macro="" textlink="">
      <xdr:nvSpPr>
        <xdr:cNvPr id="11258786" name="Oval 13">
          <a:extLst>
            <a:ext uri="{FF2B5EF4-FFF2-40B4-BE49-F238E27FC236}">
              <a16:creationId xmlns:a16="http://schemas.microsoft.com/office/drawing/2014/main" id="{00000000-0008-0000-1600-0000A2CBAB00}"/>
            </a:ext>
          </a:extLst>
        </xdr:cNvPr>
        <xdr:cNvSpPr>
          <a:spLocks noChangeArrowheads="1"/>
        </xdr:cNvSpPr>
      </xdr:nvSpPr>
      <xdr:spPr bwMode="auto">
        <a:xfrm>
          <a:off x="4404360" y="6233160"/>
          <a:ext cx="320040" cy="129540"/>
        </a:xfrm>
        <a:prstGeom prst="ellipse">
          <a:avLst/>
        </a:prstGeom>
        <a:solidFill>
          <a:srgbClr val="FFFF00"/>
        </a:solidFill>
        <a:ln w="9525">
          <a:solidFill>
            <a:srgbClr val="000000"/>
          </a:solidFill>
          <a:round/>
          <a:headEnd/>
          <a:tailEnd/>
        </a:ln>
      </xdr:spPr>
    </xdr:sp>
    <xdr:clientData/>
  </xdr:twoCellAnchor>
  <xdr:twoCellAnchor>
    <xdr:from>
      <xdr:col>8</xdr:col>
      <xdr:colOff>205740</xdr:colOff>
      <xdr:row>17</xdr:row>
      <xdr:rowOff>60960</xdr:rowOff>
    </xdr:from>
    <xdr:to>
      <xdr:col>8</xdr:col>
      <xdr:colOff>487680</xdr:colOff>
      <xdr:row>17</xdr:row>
      <xdr:rowOff>190500</xdr:rowOff>
    </xdr:to>
    <xdr:sp macro="" textlink="">
      <xdr:nvSpPr>
        <xdr:cNvPr id="11258787" name="Oval 18">
          <a:extLst>
            <a:ext uri="{FF2B5EF4-FFF2-40B4-BE49-F238E27FC236}">
              <a16:creationId xmlns:a16="http://schemas.microsoft.com/office/drawing/2014/main" id="{00000000-0008-0000-1600-0000A3CBAB00}"/>
            </a:ext>
          </a:extLst>
        </xdr:cNvPr>
        <xdr:cNvSpPr>
          <a:spLocks noChangeArrowheads="1"/>
        </xdr:cNvSpPr>
      </xdr:nvSpPr>
      <xdr:spPr bwMode="auto">
        <a:xfrm>
          <a:off x="6652260" y="6233160"/>
          <a:ext cx="281940" cy="129540"/>
        </a:xfrm>
        <a:prstGeom prst="ellipse">
          <a:avLst/>
        </a:prstGeom>
        <a:solidFill>
          <a:srgbClr val="FF0000"/>
        </a:solidFill>
        <a:ln w="9525">
          <a:solidFill>
            <a:srgbClr val="000000"/>
          </a:solidFill>
          <a:round/>
          <a:headEnd/>
          <a:tailEnd/>
        </a:ln>
      </xdr:spPr>
    </xdr:sp>
    <xdr:clientData/>
  </xdr:twoCellAnchor>
  <xdr:twoCellAnchor>
    <xdr:from>
      <xdr:col>2</xdr:col>
      <xdr:colOff>6626</xdr:colOff>
      <xdr:row>13</xdr:row>
      <xdr:rowOff>19879</xdr:rowOff>
    </xdr:from>
    <xdr:to>
      <xdr:col>19</xdr:col>
      <xdr:colOff>10886</xdr:colOff>
      <xdr:row>14</xdr:row>
      <xdr:rowOff>489858</xdr:rowOff>
    </xdr:to>
    <xdr:cxnSp macro="">
      <xdr:nvCxnSpPr>
        <xdr:cNvPr id="2" name="2 Conector recto">
          <a:extLst>
            <a:ext uri="{FF2B5EF4-FFF2-40B4-BE49-F238E27FC236}">
              <a16:creationId xmlns:a16="http://schemas.microsoft.com/office/drawing/2014/main" id="{D836F650-EF8B-4A6C-A48B-6D204C407FE3}"/>
            </a:ext>
          </a:extLst>
        </xdr:cNvPr>
        <xdr:cNvCxnSpPr>
          <a:cxnSpLocks noChangeShapeType="1"/>
        </xdr:cNvCxnSpPr>
      </xdr:nvCxnSpPr>
      <xdr:spPr bwMode="auto">
        <a:xfrm>
          <a:off x="2120348" y="3319670"/>
          <a:ext cx="13653999" cy="635631"/>
        </a:xfrm>
        <a:prstGeom prst="line">
          <a:avLst/>
        </a:prstGeom>
        <a:noFill/>
        <a:ln w="2857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17.xml><?xml version="1.0" encoding="utf-8"?>
<xdr:wsDr xmlns:xdr="http://schemas.openxmlformats.org/drawingml/2006/spreadsheetDrawing" xmlns:a="http://schemas.openxmlformats.org/drawingml/2006/main">
  <xdr:twoCellAnchor>
    <xdr:from>
      <xdr:col>6</xdr:col>
      <xdr:colOff>0</xdr:colOff>
      <xdr:row>17</xdr:row>
      <xdr:rowOff>0</xdr:rowOff>
    </xdr:from>
    <xdr:to>
      <xdr:col>6</xdr:col>
      <xdr:colOff>0</xdr:colOff>
      <xdr:row>17</xdr:row>
      <xdr:rowOff>0</xdr:rowOff>
    </xdr:to>
    <xdr:sp macro="" textlink="">
      <xdr:nvSpPr>
        <xdr:cNvPr id="4809696" name="Oval 18">
          <a:extLst>
            <a:ext uri="{FF2B5EF4-FFF2-40B4-BE49-F238E27FC236}">
              <a16:creationId xmlns:a16="http://schemas.microsoft.com/office/drawing/2014/main" id="{00000000-0008-0000-1700-0000E0634900}"/>
            </a:ext>
          </a:extLst>
        </xdr:cNvPr>
        <xdr:cNvSpPr>
          <a:spLocks noChangeArrowheads="1"/>
        </xdr:cNvSpPr>
      </xdr:nvSpPr>
      <xdr:spPr bwMode="auto">
        <a:xfrm>
          <a:off x="5013960" y="5585460"/>
          <a:ext cx="0" cy="0"/>
        </a:xfrm>
        <a:prstGeom prst="ellipse">
          <a:avLst/>
        </a:prstGeom>
        <a:solidFill>
          <a:srgbClr val="FF0000"/>
        </a:solidFill>
        <a:ln w="9525">
          <a:solidFill>
            <a:srgbClr val="000000"/>
          </a:solidFill>
          <a:round/>
          <a:headEnd/>
          <a:tailEnd/>
        </a:ln>
      </xdr:spPr>
    </xdr:sp>
    <xdr:clientData/>
  </xdr:twoCellAnchor>
  <xdr:twoCellAnchor>
    <xdr:from>
      <xdr:col>6</xdr:col>
      <xdr:colOff>0</xdr:colOff>
      <xdr:row>17</xdr:row>
      <xdr:rowOff>0</xdr:rowOff>
    </xdr:from>
    <xdr:to>
      <xdr:col>6</xdr:col>
      <xdr:colOff>0</xdr:colOff>
      <xdr:row>17</xdr:row>
      <xdr:rowOff>0</xdr:rowOff>
    </xdr:to>
    <xdr:sp macro="" textlink="">
      <xdr:nvSpPr>
        <xdr:cNvPr id="4809697" name="Oval 18">
          <a:extLst>
            <a:ext uri="{FF2B5EF4-FFF2-40B4-BE49-F238E27FC236}">
              <a16:creationId xmlns:a16="http://schemas.microsoft.com/office/drawing/2014/main" id="{00000000-0008-0000-1700-0000E1634900}"/>
            </a:ext>
          </a:extLst>
        </xdr:cNvPr>
        <xdr:cNvSpPr>
          <a:spLocks noChangeArrowheads="1"/>
        </xdr:cNvSpPr>
      </xdr:nvSpPr>
      <xdr:spPr bwMode="auto">
        <a:xfrm>
          <a:off x="5013960" y="5585460"/>
          <a:ext cx="0" cy="0"/>
        </a:xfrm>
        <a:prstGeom prst="ellipse">
          <a:avLst/>
        </a:prstGeom>
        <a:solidFill>
          <a:srgbClr val="FF0000"/>
        </a:solidFill>
        <a:ln w="9525">
          <a:solidFill>
            <a:srgbClr val="000000"/>
          </a:solidFill>
          <a:round/>
          <a:headEnd/>
          <a:tailEnd/>
        </a:ln>
      </xdr:spPr>
    </xdr:sp>
    <xdr:clientData/>
  </xdr:twoCellAnchor>
  <xdr:twoCellAnchor>
    <xdr:from>
      <xdr:col>2</xdr:col>
      <xdr:colOff>7620</xdr:colOff>
      <xdr:row>13</xdr:row>
      <xdr:rowOff>22860</xdr:rowOff>
    </xdr:from>
    <xdr:to>
      <xdr:col>11</xdr:col>
      <xdr:colOff>8964</xdr:colOff>
      <xdr:row>14</xdr:row>
      <xdr:rowOff>475129</xdr:rowOff>
    </xdr:to>
    <xdr:cxnSp macro="">
      <xdr:nvCxnSpPr>
        <xdr:cNvPr id="2" name="2 Conector recto">
          <a:extLst>
            <a:ext uri="{FF2B5EF4-FFF2-40B4-BE49-F238E27FC236}">
              <a16:creationId xmlns:a16="http://schemas.microsoft.com/office/drawing/2014/main" id="{ED03FFF2-A396-4FA3-9864-B91DCA72F538}"/>
            </a:ext>
          </a:extLst>
        </xdr:cNvPr>
        <xdr:cNvCxnSpPr>
          <a:cxnSpLocks noChangeShapeType="1"/>
        </xdr:cNvCxnSpPr>
      </xdr:nvCxnSpPr>
      <xdr:spPr bwMode="auto">
        <a:xfrm>
          <a:off x="1657126" y="2595731"/>
          <a:ext cx="8177156" cy="783963"/>
        </a:xfrm>
        <a:prstGeom prst="line">
          <a:avLst/>
        </a:prstGeom>
        <a:noFill/>
        <a:ln w="2857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18.xml><?xml version="1.0" encoding="utf-8"?>
<xdr:wsDr xmlns:xdr="http://schemas.openxmlformats.org/drawingml/2006/spreadsheetDrawing" xmlns:a="http://schemas.openxmlformats.org/drawingml/2006/main">
  <xdr:twoCellAnchor>
    <xdr:from>
      <xdr:col>8</xdr:col>
      <xdr:colOff>571500</xdr:colOff>
      <xdr:row>8</xdr:row>
      <xdr:rowOff>0</xdr:rowOff>
    </xdr:from>
    <xdr:to>
      <xdr:col>9</xdr:col>
      <xdr:colOff>1264920</xdr:colOff>
      <xdr:row>8</xdr:row>
      <xdr:rowOff>0</xdr:rowOff>
    </xdr:to>
    <xdr:sp macro="" textlink="">
      <xdr:nvSpPr>
        <xdr:cNvPr id="2" name="Line 1">
          <a:extLst>
            <a:ext uri="{FF2B5EF4-FFF2-40B4-BE49-F238E27FC236}">
              <a16:creationId xmlns:a16="http://schemas.microsoft.com/office/drawing/2014/main" id="{01E58D23-6774-4FAD-8C57-B3596A7F0C1F}"/>
            </a:ext>
          </a:extLst>
        </xdr:cNvPr>
        <xdr:cNvSpPr>
          <a:spLocks noChangeShapeType="1"/>
        </xdr:cNvSpPr>
      </xdr:nvSpPr>
      <xdr:spPr bwMode="auto">
        <a:xfrm>
          <a:off x="6926580" y="1623060"/>
          <a:ext cx="220218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571500</xdr:colOff>
      <xdr:row>8</xdr:row>
      <xdr:rowOff>0</xdr:rowOff>
    </xdr:from>
    <xdr:to>
      <xdr:col>9</xdr:col>
      <xdr:colOff>1264920</xdr:colOff>
      <xdr:row>8</xdr:row>
      <xdr:rowOff>0</xdr:rowOff>
    </xdr:to>
    <xdr:sp macro="" textlink="">
      <xdr:nvSpPr>
        <xdr:cNvPr id="3" name="Line 1">
          <a:extLst>
            <a:ext uri="{FF2B5EF4-FFF2-40B4-BE49-F238E27FC236}">
              <a16:creationId xmlns:a16="http://schemas.microsoft.com/office/drawing/2014/main" id="{E79FA66A-3F0D-452A-9DC4-6BC798F2E96F}"/>
            </a:ext>
          </a:extLst>
        </xdr:cNvPr>
        <xdr:cNvSpPr>
          <a:spLocks noChangeShapeType="1"/>
        </xdr:cNvSpPr>
      </xdr:nvSpPr>
      <xdr:spPr bwMode="auto">
        <a:xfrm>
          <a:off x="6926580" y="1623060"/>
          <a:ext cx="220218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571500</xdr:colOff>
      <xdr:row>8</xdr:row>
      <xdr:rowOff>0</xdr:rowOff>
    </xdr:from>
    <xdr:to>
      <xdr:col>9</xdr:col>
      <xdr:colOff>1264920</xdr:colOff>
      <xdr:row>8</xdr:row>
      <xdr:rowOff>0</xdr:rowOff>
    </xdr:to>
    <xdr:sp macro="" textlink="">
      <xdr:nvSpPr>
        <xdr:cNvPr id="4" name="Line 1">
          <a:extLst>
            <a:ext uri="{FF2B5EF4-FFF2-40B4-BE49-F238E27FC236}">
              <a16:creationId xmlns:a16="http://schemas.microsoft.com/office/drawing/2014/main" id="{1A3F2272-31AC-4A87-AEA6-C267A2AD6729}"/>
            </a:ext>
          </a:extLst>
        </xdr:cNvPr>
        <xdr:cNvSpPr>
          <a:spLocks noChangeShapeType="1"/>
        </xdr:cNvSpPr>
      </xdr:nvSpPr>
      <xdr:spPr bwMode="auto">
        <a:xfrm>
          <a:off x="6926580" y="1623060"/>
          <a:ext cx="220218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571500</xdr:colOff>
      <xdr:row>8</xdr:row>
      <xdr:rowOff>0</xdr:rowOff>
    </xdr:from>
    <xdr:to>
      <xdr:col>9</xdr:col>
      <xdr:colOff>1264920</xdr:colOff>
      <xdr:row>8</xdr:row>
      <xdr:rowOff>0</xdr:rowOff>
    </xdr:to>
    <xdr:sp macro="" textlink="">
      <xdr:nvSpPr>
        <xdr:cNvPr id="5" name="Line 1">
          <a:extLst>
            <a:ext uri="{FF2B5EF4-FFF2-40B4-BE49-F238E27FC236}">
              <a16:creationId xmlns:a16="http://schemas.microsoft.com/office/drawing/2014/main" id="{8A701D29-0EB8-4E3E-9331-8565F6525951}"/>
            </a:ext>
          </a:extLst>
        </xdr:cNvPr>
        <xdr:cNvSpPr>
          <a:spLocks noChangeShapeType="1"/>
        </xdr:cNvSpPr>
      </xdr:nvSpPr>
      <xdr:spPr bwMode="auto">
        <a:xfrm>
          <a:off x="6926580" y="1623060"/>
          <a:ext cx="220218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1074420</xdr:colOff>
      <xdr:row>6</xdr:row>
      <xdr:rowOff>0</xdr:rowOff>
    </xdr:from>
    <xdr:to>
      <xdr:col>5</xdr:col>
      <xdr:colOff>0</xdr:colOff>
      <xdr:row>6</xdr:row>
      <xdr:rowOff>0</xdr:rowOff>
    </xdr:to>
    <xdr:sp macro="" textlink="">
      <xdr:nvSpPr>
        <xdr:cNvPr id="12184682" name="Line 1">
          <a:extLst>
            <a:ext uri="{FF2B5EF4-FFF2-40B4-BE49-F238E27FC236}">
              <a16:creationId xmlns:a16="http://schemas.microsoft.com/office/drawing/2014/main" id="{00000000-0008-0000-2000-00006AECB900}"/>
            </a:ext>
          </a:extLst>
        </xdr:cNvPr>
        <xdr:cNvSpPr>
          <a:spLocks noChangeShapeType="1"/>
        </xdr:cNvSpPr>
      </xdr:nvSpPr>
      <xdr:spPr bwMode="auto">
        <a:xfrm>
          <a:off x="1714500" y="1242060"/>
          <a:ext cx="343662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25400</xdr:colOff>
      <xdr:row>14</xdr:row>
      <xdr:rowOff>12700</xdr:rowOff>
    </xdr:from>
    <xdr:to>
      <xdr:col>11</xdr:col>
      <xdr:colOff>1854200</xdr:colOff>
      <xdr:row>25</xdr:row>
      <xdr:rowOff>0</xdr:rowOff>
    </xdr:to>
    <xdr:cxnSp macro="">
      <xdr:nvCxnSpPr>
        <xdr:cNvPr id="2" name="2 Conector recto">
          <a:extLst>
            <a:ext uri="{FF2B5EF4-FFF2-40B4-BE49-F238E27FC236}">
              <a16:creationId xmlns:a16="http://schemas.microsoft.com/office/drawing/2014/main" id="{826A82BD-3010-4C8A-BD13-2ED91BAC8143}"/>
            </a:ext>
          </a:extLst>
        </xdr:cNvPr>
        <xdr:cNvCxnSpPr>
          <a:cxnSpLocks noChangeShapeType="1"/>
        </xdr:cNvCxnSpPr>
      </xdr:nvCxnSpPr>
      <xdr:spPr bwMode="auto">
        <a:xfrm>
          <a:off x="25400" y="2425700"/>
          <a:ext cx="13144500" cy="1790700"/>
        </a:xfrm>
        <a:prstGeom prst="line">
          <a:avLst/>
        </a:prstGeom>
        <a:noFill/>
        <a:ln w="2857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21.xml><?xml version="1.0" encoding="utf-8"?>
<xdr:wsDr xmlns:xdr="http://schemas.openxmlformats.org/drawingml/2006/spreadsheetDrawing" xmlns:a="http://schemas.openxmlformats.org/drawingml/2006/main">
  <xdr:twoCellAnchor editAs="oneCell">
    <xdr:from>
      <xdr:col>3</xdr:col>
      <xdr:colOff>95043</xdr:colOff>
      <xdr:row>16</xdr:row>
      <xdr:rowOff>39124</xdr:rowOff>
    </xdr:from>
    <xdr:to>
      <xdr:col>3</xdr:col>
      <xdr:colOff>1745208</xdr:colOff>
      <xdr:row>23</xdr:row>
      <xdr:rowOff>120030</xdr:rowOff>
    </xdr:to>
    <xdr:pic>
      <xdr:nvPicPr>
        <xdr:cNvPr id="2" name="Imagen 1">
          <a:extLst>
            <a:ext uri="{FF2B5EF4-FFF2-40B4-BE49-F238E27FC236}">
              <a16:creationId xmlns:a16="http://schemas.microsoft.com/office/drawing/2014/main" id="{677F781C-3BC3-4770-BF90-9096DBAB979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8163" y="3742444"/>
          <a:ext cx="1650165" cy="1254385"/>
        </a:xfrm>
        <a:prstGeom prst="rect">
          <a:avLst/>
        </a:prstGeom>
      </xdr:spPr>
    </xdr:pic>
    <xdr:clientData/>
  </xdr:twoCellAnchor>
  <xdr:twoCellAnchor editAs="oneCell">
    <xdr:from>
      <xdr:col>1</xdr:col>
      <xdr:colOff>104275</xdr:colOff>
      <xdr:row>16</xdr:row>
      <xdr:rowOff>57846</xdr:rowOff>
    </xdr:from>
    <xdr:to>
      <xdr:col>1</xdr:col>
      <xdr:colOff>1858280</xdr:colOff>
      <xdr:row>23</xdr:row>
      <xdr:rowOff>138752</xdr:rowOff>
    </xdr:to>
    <xdr:pic>
      <xdr:nvPicPr>
        <xdr:cNvPr id="3" name="Imagen 2">
          <a:extLst>
            <a:ext uri="{FF2B5EF4-FFF2-40B4-BE49-F238E27FC236}">
              <a16:creationId xmlns:a16="http://schemas.microsoft.com/office/drawing/2014/main" id="{911429FA-11B5-4697-974F-2028BB15BFA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2855" y="3761166"/>
          <a:ext cx="1754005" cy="1254385"/>
        </a:xfrm>
        <a:prstGeom prst="rect">
          <a:avLst/>
        </a:prstGeom>
      </xdr:spPr>
    </xdr:pic>
    <xdr:clientData/>
  </xdr:twoCellAnchor>
  <xdr:twoCellAnchor editAs="oneCell">
    <xdr:from>
      <xdr:col>5</xdr:col>
      <xdr:colOff>78780</xdr:colOff>
      <xdr:row>16</xdr:row>
      <xdr:rowOff>56147</xdr:rowOff>
    </xdr:from>
    <xdr:to>
      <xdr:col>5</xdr:col>
      <xdr:colOff>1801563</xdr:colOff>
      <xdr:row>23</xdr:row>
      <xdr:rowOff>137053</xdr:rowOff>
    </xdr:to>
    <xdr:pic>
      <xdr:nvPicPr>
        <xdr:cNvPr id="4" name="Imagen 3">
          <a:extLst>
            <a:ext uri="{FF2B5EF4-FFF2-40B4-BE49-F238E27FC236}">
              <a16:creationId xmlns:a16="http://schemas.microsoft.com/office/drawing/2014/main" id="{1045F332-0A27-40BC-9F4E-043F903EF14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16440" y="3759467"/>
          <a:ext cx="1722783" cy="1254385"/>
        </a:xfrm>
        <a:prstGeom prst="rect">
          <a:avLst/>
        </a:prstGeom>
      </xdr:spPr>
    </xdr:pic>
    <xdr:clientData/>
  </xdr:twoCellAnchor>
  <xdr:twoCellAnchor editAs="oneCell">
    <xdr:from>
      <xdr:col>1</xdr:col>
      <xdr:colOff>208548</xdr:colOff>
      <xdr:row>28</xdr:row>
      <xdr:rowOff>33663</xdr:rowOff>
    </xdr:from>
    <xdr:to>
      <xdr:col>1</xdr:col>
      <xdr:colOff>1777641</xdr:colOff>
      <xdr:row>35</xdr:row>
      <xdr:rowOff>114568</xdr:rowOff>
    </xdr:to>
    <xdr:pic>
      <xdr:nvPicPr>
        <xdr:cNvPr id="5" name="Imagen 4">
          <a:extLst>
            <a:ext uri="{FF2B5EF4-FFF2-40B4-BE49-F238E27FC236}">
              <a16:creationId xmlns:a16="http://schemas.microsoft.com/office/drawing/2014/main" id="{049D15B7-D7DE-4538-B188-F42782A584A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77128" y="5840103"/>
          <a:ext cx="1569093" cy="1254385"/>
        </a:xfrm>
        <a:prstGeom prst="rect">
          <a:avLst/>
        </a:prstGeom>
      </xdr:spPr>
    </xdr:pic>
    <xdr:clientData/>
  </xdr:twoCellAnchor>
  <xdr:twoCellAnchor editAs="oneCell">
    <xdr:from>
      <xdr:col>3</xdr:col>
      <xdr:colOff>27805</xdr:colOff>
      <xdr:row>28</xdr:row>
      <xdr:rowOff>24063</xdr:rowOff>
    </xdr:from>
    <xdr:to>
      <xdr:col>3</xdr:col>
      <xdr:colOff>1963285</xdr:colOff>
      <xdr:row>35</xdr:row>
      <xdr:rowOff>104968</xdr:rowOff>
    </xdr:to>
    <xdr:pic>
      <xdr:nvPicPr>
        <xdr:cNvPr id="6" name="Imagen 5" descr="C:\Users\User\AppData\Local\Microsoft\Windows\INetCache\Content.Word\WhatsApp Image 2024-08-30 at 2.30.37 PM.JPEG">
          <a:extLst>
            <a:ext uri="{FF2B5EF4-FFF2-40B4-BE49-F238E27FC236}">
              <a16:creationId xmlns:a16="http://schemas.microsoft.com/office/drawing/2014/main" id="{845EF479-AC05-49C7-8F3E-1B254218D487}"/>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130925" y="5830503"/>
          <a:ext cx="1935480" cy="1254385"/>
        </a:xfrm>
        <a:prstGeom prst="rect">
          <a:avLst/>
        </a:prstGeom>
        <a:noFill/>
        <a:ln>
          <a:noFill/>
        </a:ln>
      </xdr:spPr>
    </xdr:pic>
    <xdr:clientData/>
  </xdr:twoCellAnchor>
  <xdr:twoCellAnchor editAs="oneCell">
    <xdr:from>
      <xdr:col>5</xdr:col>
      <xdr:colOff>72323</xdr:colOff>
      <xdr:row>28</xdr:row>
      <xdr:rowOff>54944</xdr:rowOff>
    </xdr:from>
    <xdr:to>
      <xdr:col>5</xdr:col>
      <xdr:colOff>1939223</xdr:colOff>
      <xdr:row>35</xdr:row>
      <xdr:rowOff>135849</xdr:rowOff>
    </xdr:to>
    <xdr:pic>
      <xdr:nvPicPr>
        <xdr:cNvPr id="7" name="Imagen 6" descr="C:\Users\User\AppData\Local\Microsoft\Windows\INetCache\Content.Word\WhatsApp Image 2024-08-30 at 2.30.37 PM (1).jpeg">
          <a:extLst>
            <a:ext uri="{FF2B5EF4-FFF2-40B4-BE49-F238E27FC236}">
              <a16:creationId xmlns:a16="http://schemas.microsoft.com/office/drawing/2014/main" id="{15183A26-9DD4-4C91-BAF6-9BA14EB9AADB}"/>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209983" y="5861384"/>
          <a:ext cx="1866900" cy="1254385"/>
        </a:xfrm>
        <a:prstGeom prst="rect">
          <a:avLst/>
        </a:prstGeom>
        <a:noFill/>
        <a:ln>
          <a:noFill/>
        </a:ln>
      </xdr:spPr>
    </xdr:pic>
    <xdr:clientData/>
  </xdr:twoCellAnchor>
  <xdr:twoCellAnchor editAs="oneCell">
    <xdr:from>
      <xdr:col>1</xdr:col>
      <xdr:colOff>152401</xdr:colOff>
      <xdr:row>40</xdr:row>
      <xdr:rowOff>54301</xdr:rowOff>
    </xdr:from>
    <xdr:to>
      <xdr:col>1</xdr:col>
      <xdr:colOff>1857154</xdr:colOff>
      <xdr:row>47</xdr:row>
      <xdr:rowOff>135206</xdr:rowOff>
    </xdr:to>
    <xdr:pic>
      <xdr:nvPicPr>
        <xdr:cNvPr id="8" name="Imagen 7">
          <a:extLst>
            <a:ext uri="{FF2B5EF4-FFF2-40B4-BE49-F238E27FC236}">
              <a16:creationId xmlns:a16="http://schemas.microsoft.com/office/drawing/2014/main" id="{BE0D9722-A5C4-4962-843A-6E60E10DB152}"/>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20981" y="8070541"/>
          <a:ext cx="1704753" cy="1254385"/>
        </a:xfrm>
        <a:prstGeom prst="rect">
          <a:avLst/>
        </a:prstGeom>
      </xdr:spPr>
    </xdr:pic>
    <xdr:clientData/>
  </xdr:twoCellAnchor>
  <xdr:twoCellAnchor editAs="oneCell">
    <xdr:from>
      <xdr:col>3</xdr:col>
      <xdr:colOff>125714</xdr:colOff>
      <xdr:row>40</xdr:row>
      <xdr:rowOff>54486</xdr:rowOff>
    </xdr:from>
    <xdr:to>
      <xdr:col>3</xdr:col>
      <xdr:colOff>1811725</xdr:colOff>
      <xdr:row>47</xdr:row>
      <xdr:rowOff>135391</xdr:rowOff>
    </xdr:to>
    <xdr:pic>
      <xdr:nvPicPr>
        <xdr:cNvPr id="9" name="Imagen 8">
          <a:extLst>
            <a:ext uri="{FF2B5EF4-FFF2-40B4-BE49-F238E27FC236}">
              <a16:creationId xmlns:a16="http://schemas.microsoft.com/office/drawing/2014/main" id="{F933AB9C-C077-4267-A634-575C0AA7B2B7}"/>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228834" y="8070726"/>
          <a:ext cx="1686011" cy="1254385"/>
        </a:xfrm>
        <a:prstGeom prst="rect">
          <a:avLst/>
        </a:prstGeom>
      </xdr:spPr>
    </xdr:pic>
    <xdr:clientData/>
  </xdr:twoCellAnchor>
  <xdr:twoCellAnchor editAs="oneCell">
    <xdr:from>
      <xdr:col>5</xdr:col>
      <xdr:colOff>73366</xdr:colOff>
      <xdr:row>40</xdr:row>
      <xdr:rowOff>32084</xdr:rowOff>
    </xdr:from>
    <xdr:to>
      <xdr:col>5</xdr:col>
      <xdr:colOff>1883307</xdr:colOff>
      <xdr:row>47</xdr:row>
      <xdr:rowOff>112989</xdr:rowOff>
    </xdr:to>
    <xdr:pic>
      <xdr:nvPicPr>
        <xdr:cNvPr id="10" name="Imagen 9">
          <a:extLst>
            <a:ext uri="{FF2B5EF4-FFF2-40B4-BE49-F238E27FC236}">
              <a16:creationId xmlns:a16="http://schemas.microsoft.com/office/drawing/2014/main" id="{251C1A0D-F4B5-4EFC-A55D-2CAB57CD67F7}"/>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211026" y="8048324"/>
          <a:ext cx="1809941" cy="12543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115776</xdr:colOff>
      <xdr:row>51</xdr:row>
      <xdr:rowOff>40105</xdr:rowOff>
    </xdr:from>
    <xdr:to>
      <xdr:col>3</xdr:col>
      <xdr:colOff>1868160</xdr:colOff>
      <xdr:row>58</xdr:row>
      <xdr:rowOff>121010</xdr:rowOff>
    </xdr:to>
    <xdr:pic>
      <xdr:nvPicPr>
        <xdr:cNvPr id="11" name="Imagen 10">
          <a:extLst>
            <a:ext uri="{FF2B5EF4-FFF2-40B4-BE49-F238E27FC236}">
              <a16:creationId xmlns:a16="http://schemas.microsoft.com/office/drawing/2014/main" id="{8AE07D45-BC07-4F60-B3E6-8409268F1FFB}"/>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218896" y="10304245"/>
          <a:ext cx="1752384" cy="1254386"/>
        </a:xfrm>
        <a:prstGeom prst="rect">
          <a:avLst/>
        </a:prstGeom>
      </xdr:spPr>
    </xdr:pic>
    <xdr:clientData/>
  </xdr:twoCellAnchor>
  <xdr:twoCellAnchor editAs="oneCell">
    <xdr:from>
      <xdr:col>1</xdr:col>
      <xdr:colOff>192505</xdr:colOff>
      <xdr:row>51</xdr:row>
      <xdr:rowOff>53505</xdr:rowOff>
    </xdr:from>
    <xdr:to>
      <xdr:col>1</xdr:col>
      <xdr:colOff>1823403</xdr:colOff>
      <xdr:row>58</xdr:row>
      <xdr:rowOff>134410</xdr:rowOff>
    </xdr:to>
    <xdr:pic>
      <xdr:nvPicPr>
        <xdr:cNvPr id="12" name="Imagen 11">
          <a:extLst>
            <a:ext uri="{FF2B5EF4-FFF2-40B4-BE49-F238E27FC236}">
              <a16:creationId xmlns:a16="http://schemas.microsoft.com/office/drawing/2014/main" id="{C38E5A20-1CBD-45B1-8D7E-8E72288B0265}"/>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61085" y="10317645"/>
          <a:ext cx="1630898" cy="1254386"/>
        </a:xfrm>
        <a:prstGeom prst="rect">
          <a:avLst/>
        </a:prstGeom>
      </xdr:spPr>
    </xdr:pic>
    <xdr:clientData/>
  </xdr:twoCellAnchor>
  <xdr:twoCellAnchor editAs="oneCell">
    <xdr:from>
      <xdr:col>5</xdr:col>
      <xdr:colOff>146849</xdr:colOff>
      <xdr:row>62</xdr:row>
      <xdr:rowOff>50055</xdr:rowOff>
    </xdr:from>
    <xdr:to>
      <xdr:col>5</xdr:col>
      <xdr:colOff>1796153</xdr:colOff>
      <xdr:row>69</xdr:row>
      <xdr:rowOff>130959</xdr:rowOff>
    </xdr:to>
    <xdr:pic>
      <xdr:nvPicPr>
        <xdr:cNvPr id="13" name="Imagen 12">
          <a:extLst>
            <a:ext uri="{FF2B5EF4-FFF2-40B4-BE49-F238E27FC236}">
              <a16:creationId xmlns:a16="http://schemas.microsoft.com/office/drawing/2014/main" id="{7043FCA2-5613-40A9-9737-54F05080D97F}"/>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4284509" y="12615435"/>
          <a:ext cx="1649304" cy="1254385"/>
        </a:xfrm>
        <a:prstGeom prst="rect">
          <a:avLst/>
        </a:prstGeom>
      </xdr:spPr>
    </xdr:pic>
    <xdr:clientData/>
  </xdr:twoCellAnchor>
  <xdr:twoCellAnchor editAs="oneCell">
    <xdr:from>
      <xdr:col>3</xdr:col>
      <xdr:colOff>125197</xdr:colOff>
      <xdr:row>62</xdr:row>
      <xdr:rowOff>58750</xdr:rowOff>
    </xdr:from>
    <xdr:to>
      <xdr:col>3</xdr:col>
      <xdr:colOff>1856773</xdr:colOff>
      <xdr:row>69</xdr:row>
      <xdr:rowOff>139654</xdr:rowOff>
    </xdr:to>
    <xdr:pic>
      <xdr:nvPicPr>
        <xdr:cNvPr id="14" name="Imagen 13">
          <a:extLst>
            <a:ext uri="{FF2B5EF4-FFF2-40B4-BE49-F238E27FC236}">
              <a16:creationId xmlns:a16="http://schemas.microsoft.com/office/drawing/2014/main" id="{E6B0D604-7151-441A-ACE4-0826A47E2B14}"/>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228317" y="12624130"/>
          <a:ext cx="1731576" cy="1254385"/>
        </a:xfrm>
        <a:prstGeom prst="rect">
          <a:avLst/>
        </a:prstGeom>
      </xdr:spPr>
    </xdr:pic>
    <xdr:clientData/>
  </xdr:twoCellAnchor>
  <xdr:twoCellAnchor editAs="oneCell">
    <xdr:from>
      <xdr:col>1</xdr:col>
      <xdr:colOff>121654</xdr:colOff>
      <xdr:row>62</xdr:row>
      <xdr:rowOff>47534</xdr:rowOff>
    </xdr:from>
    <xdr:to>
      <xdr:col>1</xdr:col>
      <xdr:colOff>1770809</xdr:colOff>
      <xdr:row>69</xdr:row>
      <xdr:rowOff>128438</xdr:rowOff>
    </xdr:to>
    <xdr:pic>
      <xdr:nvPicPr>
        <xdr:cNvPr id="15" name="Imagen 14">
          <a:extLst>
            <a:ext uri="{FF2B5EF4-FFF2-40B4-BE49-F238E27FC236}">
              <a16:creationId xmlns:a16="http://schemas.microsoft.com/office/drawing/2014/main" id="{9AE240DC-6464-4FA2-BAB3-80C67B6B86B9}"/>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190234" y="12612914"/>
          <a:ext cx="1649155" cy="1254385"/>
        </a:xfrm>
        <a:prstGeom prst="rect">
          <a:avLst/>
        </a:prstGeom>
      </xdr:spPr>
    </xdr:pic>
    <xdr:clientData/>
  </xdr:twoCellAnchor>
  <xdr:twoCellAnchor editAs="oneCell">
    <xdr:from>
      <xdr:col>5</xdr:col>
      <xdr:colOff>139281</xdr:colOff>
      <xdr:row>73</xdr:row>
      <xdr:rowOff>45300</xdr:rowOff>
    </xdr:from>
    <xdr:to>
      <xdr:col>5</xdr:col>
      <xdr:colOff>1838384</xdr:colOff>
      <xdr:row>80</xdr:row>
      <xdr:rowOff>126205</xdr:rowOff>
    </xdr:to>
    <xdr:pic>
      <xdr:nvPicPr>
        <xdr:cNvPr id="16" name="Imagen 15">
          <a:extLst>
            <a:ext uri="{FF2B5EF4-FFF2-40B4-BE49-F238E27FC236}">
              <a16:creationId xmlns:a16="http://schemas.microsoft.com/office/drawing/2014/main" id="{4A1568DE-361B-4DDB-8008-C80ACA99B259}"/>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276941" y="14706180"/>
          <a:ext cx="1699103" cy="1254386"/>
        </a:xfrm>
        <a:prstGeom prst="rect">
          <a:avLst/>
        </a:prstGeom>
      </xdr:spPr>
    </xdr:pic>
    <xdr:clientData/>
  </xdr:twoCellAnchor>
  <xdr:twoCellAnchor editAs="oneCell">
    <xdr:from>
      <xdr:col>3</xdr:col>
      <xdr:colOff>80071</xdr:colOff>
      <xdr:row>73</xdr:row>
      <xdr:rowOff>31142</xdr:rowOff>
    </xdr:from>
    <xdr:to>
      <xdr:col>3</xdr:col>
      <xdr:colOff>1820410</xdr:colOff>
      <xdr:row>80</xdr:row>
      <xdr:rowOff>112047</xdr:rowOff>
    </xdr:to>
    <xdr:pic>
      <xdr:nvPicPr>
        <xdr:cNvPr id="17" name="Imagen 16">
          <a:extLst>
            <a:ext uri="{FF2B5EF4-FFF2-40B4-BE49-F238E27FC236}">
              <a16:creationId xmlns:a16="http://schemas.microsoft.com/office/drawing/2014/main" id="{9FCFCD8B-FC3B-4C2D-ACE3-01DE838A61D5}"/>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2183191" y="14692022"/>
          <a:ext cx="1740339" cy="1254386"/>
        </a:xfrm>
        <a:prstGeom prst="rect">
          <a:avLst/>
        </a:prstGeom>
      </xdr:spPr>
    </xdr:pic>
    <xdr:clientData/>
  </xdr:twoCellAnchor>
  <xdr:twoCellAnchor editAs="oneCell">
    <xdr:from>
      <xdr:col>1</xdr:col>
      <xdr:colOff>152402</xdr:colOff>
      <xdr:row>73</xdr:row>
      <xdr:rowOff>24063</xdr:rowOff>
    </xdr:from>
    <xdr:to>
      <xdr:col>1</xdr:col>
      <xdr:colOff>1871573</xdr:colOff>
      <xdr:row>80</xdr:row>
      <xdr:rowOff>104968</xdr:rowOff>
    </xdr:to>
    <xdr:pic>
      <xdr:nvPicPr>
        <xdr:cNvPr id="18" name="Imagen 17">
          <a:extLst>
            <a:ext uri="{FF2B5EF4-FFF2-40B4-BE49-F238E27FC236}">
              <a16:creationId xmlns:a16="http://schemas.microsoft.com/office/drawing/2014/main" id="{CCBE9002-F582-488F-8151-197E2352FFEE}"/>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220982" y="14684943"/>
          <a:ext cx="1719171" cy="1254386"/>
        </a:xfrm>
        <a:prstGeom prst="rect">
          <a:avLst/>
        </a:prstGeom>
      </xdr:spPr>
    </xdr:pic>
    <xdr:clientData/>
  </xdr:twoCellAnchor>
  <xdr:twoCellAnchor editAs="oneCell">
    <xdr:from>
      <xdr:col>1</xdr:col>
      <xdr:colOff>42712</xdr:colOff>
      <xdr:row>99</xdr:row>
      <xdr:rowOff>70115</xdr:rowOff>
    </xdr:from>
    <xdr:to>
      <xdr:col>1</xdr:col>
      <xdr:colOff>1909612</xdr:colOff>
      <xdr:row>106</xdr:row>
      <xdr:rowOff>151022</xdr:rowOff>
    </xdr:to>
    <xdr:pic>
      <xdr:nvPicPr>
        <xdr:cNvPr id="19" name="Imagen 18" descr="D:\Downloads\WhatsApp Image 2024-09-26 at 11.32.01 AM.jpeg">
          <a:extLst>
            <a:ext uri="{FF2B5EF4-FFF2-40B4-BE49-F238E27FC236}">
              <a16:creationId xmlns:a16="http://schemas.microsoft.com/office/drawing/2014/main" id="{9269830D-5240-41E3-9506-27BC7E2E2E8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111292" y="19584935"/>
          <a:ext cx="1866900" cy="1254386"/>
        </a:xfrm>
        <a:prstGeom prst="rect">
          <a:avLst/>
        </a:prstGeom>
        <a:noFill/>
        <a:ln>
          <a:noFill/>
        </a:ln>
      </xdr:spPr>
    </xdr:pic>
    <xdr:clientData/>
  </xdr:twoCellAnchor>
  <xdr:twoCellAnchor editAs="oneCell">
    <xdr:from>
      <xdr:col>3</xdr:col>
      <xdr:colOff>35679</xdr:colOff>
      <xdr:row>99</xdr:row>
      <xdr:rowOff>30009</xdr:rowOff>
    </xdr:from>
    <xdr:to>
      <xdr:col>3</xdr:col>
      <xdr:colOff>1912104</xdr:colOff>
      <xdr:row>106</xdr:row>
      <xdr:rowOff>110916</xdr:rowOff>
    </xdr:to>
    <xdr:pic>
      <xdr:nvPicPr>
        <xdr:cNvPr id="20" name="Imagen 19" descr="D:\Downloads\WhatsApp Image 2024-09-26 at 11.32.01 AM (1).jpeg">
          <a:extLst>
            <a:ext uri="{FF2B5EF4-FFF2-40B4-BE49-F238E27FC236}">
              <a16:creationId xmlns:a16="http://schemas.microsoft.com/office/drawing/2014/main" id="{85096A85-FFF1-4AED-90E6-E9D13F4230D5}"/>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2138799" y="19544829"/>
          <a:ext cx="1876425" cy="1254386"/>
        </a:xfrm>
        <a:prstGeom prst="rect">
          <a:avLst/>
        </a:prstGeom>
        <a:noFill/>
        <a:ln>
          <a:noFill/>
        </a:ln>
      </xdr:spPr>
    </xdr:pic>
    <xdr:clientData/>
  </xdr:twoCellAnchor>
  <xdr:twoCellAnchor editAs="oneCell">
    <xdr:from>
      <xdr:col>5</xdr:col>
      <xdr:colOff>43185</xdr:colOff>
      <xdr:row>99</xdr:row>
      <xdr:rowOff>39248</xdr:rowOff>
    </xdr:from>
    <xdr:to>
      <xdr:col>5</xdr:col>
      <xdr:colOff>1900561</xdr:colOff>
      <xdr:row>106</xdr:row>
      <xdr:rowOff>120155</xdr:rowOff>
    </xdr:to>
    <xdr:pic>
      <xdr:nvPicPr>
        <xdr:cNvPr id="21" name="Imagen 20" descr="D:\Downloads\WhatsApp Image 2024-09-26 at 11.31.59 AM.jpeg">
          <a:extLst>
            <a:ext uri="{FF2B5EF4-FFF2-40B4-BE49-F238E27FC236}">
              <a16:creationId xmlns:a16="http://schemas.microsoft.com/office/drawing/2014/main" id="{FCE34326-A761-402A-882C-AFE4AF2D18D6}"/>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4180845" y="19554068"/>
          <a:ext cx="1857376" cy="1254386"/>
        </a:xfrm>
        <a:prstGeom prst="rect">
          <a:avLst/>
        </a:prstGeom>
        <a:noFill/>
        <a:ln>
          <a:noFill/>
        </a:ln>
      </xdr:spPr>
    </xdr:pic>
    <xdr:clientData/>
  </xdr:twoCellAnchor>
  <xdr:twoCellAnchor editAs="oneCell">
    <xdr:from>
      <xdr:col>1</xdr:col>
      <xdr:colOff>128337</xdr:colOff>
      <xdr:row>87</xdr:row>
      <xdr:rowOff>46731</xdr:rowOff>
    </xdr:from>
    <xdr:to>
      <xdr:col>1</xdr:col>
      <xdr:colOff>1943909</xdr:colOff>
      <xdr:row>94</xdr:row>
      <xdr:rowOff>127636</xdr:rowOff>
    </xdr:to>
    <xdr:pic>
      <xdr:nvPicPr>
        <xdr:cNvPr id="22" name="Imagen 21">
          <a:extLst>
            <a:ext uri="{FF2B5EF4-FFF2-40B4-BE49-F238E27FC236}">
              <a16:creationId xmlns:a16="http://schemas.microsoft.com/office/drawing/2014/main" id="{4BC47E96-AC21-4EF3-848A-616B67DABAF0}"/>
            </a:ext>
          </a:extLst>
        </xdr:cNvPr>
        <xdr:cNvPicPr>
          <a:picLocks noChangeAspect="1"/>
        </xdr:cNvPicPr>
      </xdr:nvPicPr>
      <xdr:blipFill>
        <a:blip xmlns:r="http://schemas.openxmlformats.org/officeDocument/2006/relationships" r:embed="rId21"/>
        <a:stretch>
          <a:fillRect/>
        </a:stretch>
      </xdr:blipFill>
      <xdr:spPr>
        <a:xfrm>
          <a:off x="196917" y="17466051"/>
          <a:ext cx="1815572" cy="1254386"/>
        </a:xfrm>
        <a:prstGeom prst="rect">
          <a:avLst/>
        </a:prstGeom>
      </xdr:spPr>
    </xdr:pic>
    <xdr:clientData/>
  </xdr:twoCellAnchor>
  <xdr:twoCellAnchor editAs="oneCell">
    <xdr:from>
      <xdr:col>3</xdr:col>
      <xdr:colOff>51941</xdr:colOff>
      <xdr:row>87</xdr:row>
      <xdr:rowOff>38711</xdr:rowOff>
    </xdr:from>
    <xdr:to>
      <xdr:col>3</xdr:col>
      <xdr:colOff>1873561</xdr:colOff>
      <xdr:row>94</xdr:row>
      <xdr:rowOff>119616</xdr:rowOff>
    </xdr:to>
    <xdr:pic>
      <xdr:nvPicPr>
        <xdr:cNvPr id="23" name="Imagen 22">
          <a:extLst>
            <a:ext uri="{FF2B5EF4-FFF2-40B4-BE49-F238E27FC236}">
              <a16:creationId xmlns:a16="http://schemas.microsoft.com/office/drawing/2014/main" id="{D0E10B0D-19A0-4098-87C0-94ACBB153E62}"/>
            </a:ext>
          </a:extLst>
        </xdr:cNvPr>
        <xdr:cNvPicPr>
          <a:picLocks noChangeAspect="1"/>
        </xdr:cNvPicPr>
      </xdr:nvPicPr>
      <xdr:blipFill>
        <a:blip xmlns:r="http://schemas.openxmlformats.org/officeDocument/2006/relationships" r:embed="rId22"/>
        <a:stretch>
          <a:fillRect/>
        </a:stretch>
      </xdr:blipFill>
      <xdr:spPr>
        <a:xfrm>
          <a:off x="2155061" y="17458031"/>
          <a:ext cx="1821620" cy="1254386"/>
        </a:xfrm>
        <a:prstGeom prst="rect">
          <a:avLst/>
        </a:prstGeom>
      </xdr:spPr>
    </xdr:pic>
    <xdr:clientData/>
  </xdr:twoCellAnchor>
  <xdr:twoCellAnchor editAs="oneCell">
    <xdr:from>
      <xdr:col>5</xdr:col>
      <xdr:colOff>66574</xdr:colOff>
      <xdr:row>87</xdr:row>
      <xdr:rowOff>32084</xdr:rowOff>
    </xdr:from>
    <xdr:to>
      <xdr:col>5</xdr:col>
      <xdr:colOff>1871449</xdr:colOff>
      <xdr:row>94</xdr:row>
      <xdr:rowOff>112989</xdr:rowOff>
    </xdr:to>
    <xdr:pic>
      <xdr:nvPicPr>
        <xdr:cNvPr id="24" name="Imagen 23">
          <a:extLst>
            <a:ext uri="{FF2B5EF4-FFF2-40B4-BE49-F238E27FC236}">
              <a16:creationId xmlns:a16="http://schemas.microsoft.com/office/drawing/2014/main" id="{908C4D0F-36CF-4198-9F52-F5152C59582C}"/>
            </a:ext>
          </a:extLst>
        </xdr:cNvPr>
        <xdr:cNvPicPr>
          <a:picLocks noChangeAspect="1"/>
        </xdr:cNvPicPr>
      </xdr:nvPicPr>
      <xdr:blipFill>
        <a:blip xmlns:r="http://schemas.openxmlformats.org/officeDocument/2006/relationships" r:embed="rId23"/>
        <a:stretch>
          <a:fillRect/>
        </a:stretch>
      </xdr:blipFill>
      <xdr:spPr>
        <a:xfrm>
          <a:off x="4204234" y="17451404"/>
          <a:ext cx="1804875" cy="1254386"/>
        </a:xfrm>
        <a:prstGeom prst="rect">
          <a:avLst/>
        </a:prstGeom>
      </xdr:spPr>
    </xdr:pic>
    <xdr:clientData/>
  </xdr:twoCellAnchor>
  <xdr:twoCellAnchor editAs="oneCell">
    <xdr:from>
      <xdr:col>1</xdr:col>
      <xdr:colOff>32084</xdr:colOff>
      <xdr:row>111</xdr:row>
      <xdr:rowOff>56147</xdr:rowOff>
    </xdr:from>
    <xdr:to>
      <xdr:col>1</xdr:col>
      <xdr:colOff>1960897</xdr:colOff>
      <xdr:row>118</xdr:row>
      <xdr:rowOff>137052</xdr:rowOff>
    </xdr:to>
    <xdr:pic>
      <xdr:nvPicPr>
        <xdr:cNvPr id="25" name="Imagen 24" descr="D:\Downloads\WhatsApp Image 2024-09-26 at 11.27.47 AM.jpeg">
          <a:extLst>
            <a:ext uri="{FF2B5EF4-FFF2-40B4-BE49-F238E27FC236}">
              <a16:creationId xmlns:a16="http://schemas.microsoft.com/office/drawing/2014/main" id="{387593DA-4FDD-43B7-A470-8E0F5826142A}"/>
            </a:ext>
          </a:extLst>
        </xdr:cNvPr>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100664" y="21940787"/>
          <a:ext cx="1928813" cy="1254385"/>
        </a:xfrm>
        <a:prstGeom prst="rect">
          <a:avLst/>
        </a:prstGeom>
        <a:noFill/>
        <a:ln>
          <a:noFill/>
        </a:ln>
      </xdr:spPr>
    </xdr:pic>
    <xdr:clientData/>
  </xdr:twoCellAnchor>
  <xdr:twoCellAnchor editAs="oneCell">
    <xdr:from>
      <xdr:col>3</xdr:col>
      <xdr:colOff>59356</xdr:colOff>
      <xdr:row>111</xdr:row>
      <xdr:rowOff>47876</xdr:rowOff>
    </xdr:from>
    <xdr:to>
      <xdr:col>3</xdr:col>
      <xdr:colOff>1945306</xdr:colOff>
      <xdr:row>118</xdr:row>
      <xdr:rowOff>128781</xdr:rowOff>
    </xdr:to>
    <xdr:pic>
      <xdr:nvPicPr>
        <xdr:cNvPr id="26" name="Imagen 25" descr="D:\Downloads\WhatsApp Image 2024-09-26 at 11.27.48 AM.jpeg">
          <a:extLst>
            <a:ext uri="{FF2B5EF4-FFF2-40B4-BE49-F238E27FC236}">
              <a16:creationId xmlns:a16="http://schemas.microsoft.com/office/drawing/2014/main" id="{F3D98C00-20BE-49D4-B448-3D9F4BB6A6EB}"/>
            </a:ext>
          </a:extLst>
        </xdr:cNvPr>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2162476" y="21932516"/>
          <a:ext cx="1885950" cy="1254385"/>
        </a:xfrm>
        <a:prstGeom prst="rect">
          <a:avLst/>
        </a:prstGeom>
        <a:noFill/>
        <a:ln>
          <a:noFill/>
        </a:ln>
      </xdr:spPr>
    </xdr:pic>
    <xdr:clientData/>
  </xdr:twoCellAnchor>
  <xdr:twoCellAnchor editAs="oneCell">
    <xdr:from>
      <xdr:col>5</xdr:col>
      <xdr:colOff>35994</xdr:colOff>
      <xdr:row>111</xdr:row>
      <xdr:rowOff>43114</xdr:rowOff>
    </xdr:from>
    <xdr:to>
      <xdr:col>5</xdr:col>
      <xdr:colOff>1893369</xdr:colOff>
      <xdr:row>118</xdr:row>
      <xdr:rowOff>124019</xdr:rowOff>
    </xdr:to>
    <xdr:pic>
      <xdr:nvPicPr>
        <xdr:cNvPr id="27" name="Imagen 26" descr="D:\Downloads\WhatsApp Image 2024-09-26 at 11.27.47 AM (1).jpeg">
          <a:extLst>
            <a:ext uri="{FF2B5EF4-FFF2-40B4-BE49-F238E27FC236}">
              <a16:creationId xmlns:a16="http://schemas.microsoft.com/office/drawing/2014/main" id="{0A170975-295A-492C-A1DB-99185A8A7B8A}"/>
            </a:ext>
          </a:extLst>
        </xdr:cNvPr>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4173654" y="21927754"/>
          <a:ext cx="1857375" cy="1254385"/>
        </a:xfrm>
        <a:prstGeom prst="rect">
          <a:avLst/>
        </a:prstGeom>
        <a:noFill/>
        <a:ln>
          <a:noFill/>
        </a:ln>
      </xdr:spPr>
    </xdr:pic>
    <xdr:clientData/>
  </xdr:twoCellAnchor>
  <xdr:twoCellAnchor editAs="oneCell">
    <xdr:from>
      <xdr:col>1</xdr:col>
      <xdr:colOff>40105</xdr:colOff>
      <xdr:row>122</xdr:row>
      <xdr:rowOff>24063</xdr:rowOff>
    </xdr:from>
    <xdr:to>
      <xdr:col>1</xdr:col>
      <xdr:colOff>1912448</xdr:colOff>
      <xdr:row>129</xdr:row>
      <xdr:rowOff>104968</xdr:rowOff>
    </xdr:to>
    <xdr:pic>
      <xdr:nvPicPr>
        <xdr:cNvPr id="28" name="Imagen 27" descr="D:\Downloads\WhatsApp Image 2024-09-26 at 2.30.49 PM.jpeg">
          <a:extLst>
            <a:ext uri="{FF2B5EF4-FFF2-40B4-BE49-F238E27FC236}">
              <a16:creationId xmlns:a16="http://schemas.microsoft.com/office/drawing/2014/main" id="{DBA157F3-8E62-4760-B311-9968EAF19761}"/>
            </a:ext>
          </a:extLst>
        </xdr:cNvPr>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108685" y="24019443"/>
          <a:ext cx="1872343" cy="1254385"/>
        </a:xfrm>
        <a:prstGeom prst="rect">
          <a:avLst/>
        </a:prstGeom>
        <a:noFill/>
        <a:ln>
          <a:noFill/>
        </a:ln>
      </xdr:spPr>
    </xdr:pic>
    <xdr:clientData/>
  </xdr:twoCellAnchor>
  <xdr:twoCellAnchor editAs="oneCell">
    <xdr:from>
      <xdr:col>3</xdr:col>
      <xdr:colOff>61361</xdr:colOff>
      <xdr:row>122</xdr:row>
      <xdr:rowOff>24064</xdr:rowOff>
    </xdr:from>
    <xdr:to>
      <xdr:col>3</xdr:col>
      <xdr:colOff>1928261</xdr:colOff>
      <xdr:row>129</xdr:row>
      <xdr:rowOff>104969</xdr:rowOff>
    </xdr:to>
    <xdr:pic>
      <xdr:nvPicPr>
        <xdr:cNvPr id="29" name="Imagen 28" descr="D:\Downloads\WhatsApp Image 2024-09-26 at 2.30.49 PM (2).jpeg">
          <a:extLst>
            <a:ext uri="{FF2B5EF4-FFF2-40B4-BE49-F238E27FC236}">
              <a16:creationId xmlns:a16="http://schemas.microsoft.com/office/drawing/2014/main" id="{41F12C52-4644-413A-9B23-A03C3C889A6A}"/>
            </a:ext>
          </a:extLst>
        </xdr:cNvPr>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2164481" y="24019444"/>
          <a:ext cx="1866900" cy="1254385"/>
        </a:xfrm>
        <a:prstGeom prst="rect">
          <a:avLst/>
        </a:prstGeom>
        <a:noFill/>
        <a:ln>
          <a:noFill/>
        </a:ln>
      </xdr:spPr>
    </xdr:pic>
    <xdr:clientData/>
  </xdr:twoCellAnchor>
  <xdr:twoCellAnchor editAs="oneCell">
    <xdr:from>
      <xdr:col>5</xdr:col>
      <xdr:colOff>24392</xdr:colOff>
      <xdr:row>122</xdr:row>
      <xdr:rowOff>48127</xdr:rowOff>
    </xdr:from>
    <xdr:to>
      <xdr:col>5</xdr:col>
      <xdr:colOff>1900817</xdr:colOff>
      <xdr:row>129</xdr:row>
      <xdr:rowOff>129032</xdr:rowOff>
    </xdr:to>
    <xdr:pic>
      <xdr:nvPicPr>
        <xdr:cNvPr id="30" name="Imagen 29" descr="D:\Downloads\WhatsApp Image 2024-09-26 at 2.30.49 PM (1).jpeg">
          <a:extLst>
            <a:ext uri="{FF2B5EF4-FFF2-40B4-BE49-F238E27FC236}">
              <a16:creationId xmlns:a16="http://schemas.microsoft.com/office/drawing/2014/main" id="{C62E29B0-15D7-4618-B6BE-55E4E6F63993}"/>
            </a:ext>
          </a:extLst>
        </xdr:cNvPr>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4162052" y="24043507"/>
          <a:ext cx="1876425" cy="1254385"/>
        </a:xfrm>
        <a:prstGeom prst="rect">
          <a:avLst/>
        </a:prstGeom>
        <a:noFill/>
        <a:ln>
          <a:noFill/>
        </a:ln>
      </xdr:spPr>
    </xdr:pic>
    <xdr:clientData/>
  </xdr:twoCellAnchor>
  <xdr:twoCellAnchor editAs="oneCell">
    <xdr:from>
      <xdr:col>1</xdr:col>
      <xdr:colOff>72189</xdr:colOff>
      <xdr:row>133</xdr:row>
      <xdr:rowOff>42970</xdr:rowOff>
    </xdr:from>
    <xdr:to>
      <xdr:col>1</xdr:col>
      <xdr:colOff>1956779</xdr:colOff>
      <xdr:row>140</xdr:row>
      <xdr:rowOff>123875</xdr:rowOff>
    </xdr:to>
    <xdr:pic>
      <xdr:nvPicPr>
        <xdr:cNvPr id="31" name="Imagen 30" descr="D:\Downloads\WhatsApp Image 2024-09-26 at 2.32.45 PM (1).jpeg">
          <a:extLst>
            <a:ext uri="{FF2B5EF4-FFF2-40B4-BE49-F238E27FC236}">
              <a16:creationId xmlns:a16="http://schemas.microsoft.com/office/drawing/2014/main" id="{6F36DD94-EA4C-4E74-B532-7455FD397572}"/>
            </a:ext>
          </a:extLst>
        </xdr:cNvPr>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140769" y="26423410"/>
          <a:ext cx="1884590" cy="1254386"/>
        </a:xfrm>
        <a:prstGeom prst="rect">
          <a:avLst/>
        </a:prstGeom>
        <a:noFill/>
        <a:ln>
          <a:noFill/>
        </a:ln>
      </xdr:spPr>
    </xdr:pic>
    <xdr:clientData/>
  </xdr:twoCellAnchor>
  <xdr:twoCellAnchor editAs="oneCell">
    <xdr:from>
      <xdr:col>5</xdr:col>
      <xdr:colOff>41399</xdr:colOff>
      <xdr:row>133</xdr:row>
      <xdr:rowOff>32084</xdr:rowOff>
    </xdr:from>
    <xdr:to>
      <xdr:col>5</xdr:col>
      <xdr:colOff>1917824</xdr:colOff>
      <xdr:row>140</xdr:row>
      <xdr:rowOff>112989</xdr:rowOff>
    </xdr:to>
    <xdr:pic>
      <xdr:nvPicPr>
        <xdr:cNvPr id="32" name="Imagen 31" descr="D:\Downloads\WhatsApp Image 2024-09-26 at 2.32.45 PM.jpeg">
          <a:extLst>
            <a:ext uri="{FF2B5EF4-FFF2-40B4-BE49-F238E27FC236}">
              <a16:creationId xmlns:a16="http://schemas.microsoft.com/office/drawing/2014/main" id="{B595A9F7-57A9-4918-A1EC-5FFAC6C37477}"/>
            </a:ext>
          </a:extLst>
        </xdr:cNvPr>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a:fillRect/>
        </a:stretch>
      </xdr:blipFill>
      <xdr:spPr bwMode="auto">
        <a:xfrm>
          <a:off x="4179059" y="26412524"/>
          <a:ext cx="1876425" cy="1254386"/>
        </a:xfrm>
        <a:prstGeom prst="rect">
          <a:avLst/>
        </a:prstGeom>
        <a:noFill/>
        <a:ln>
          <a:noFill/>
        </a:ln>
      </xdr:spPr>
    </xdr:pic>
    <xdr:clientData/>
  </xdr:twoCellAnchor>
  <xdr:twoCellAnchor editAs="oneCell">
    <xdr:from>
      <xdr:col>3</xdr:col>
      <xdr:colOff>17137</xdr:colOff>
      <xdr:row>133</xdr:row>
      <xdr:rowOff>23814</xdr:rowOff>
    </xdr:from>
    <xdr:to>
      <xdr:col>4</xdr:col>
      <xdr:colOff>17939</xdr:colOff>
      <xdr:row>140</xdr:row>
      <xdr:rowOff>104719</xdr:rowOff>
    </xdr:to>
    <xdr:pic>
      <xdr:nvPicPr>
        <xdr:cNvPr id="33" name="Imagen 32" descr="D:\Downloads\WhatsApp Image 2024-09-26 at 2.43.58 PM.jpeg">
          <a:extLst>
            <a:ext uri="{FF2B5EF4-FFF2-40B4-BE49-F238E27FC236}">
              <a16:creationId xmlns:a16="http://schemas.microsoft.com/office/drawing/2014/main" id="{7A25F007-D42F-457C-A5BE-CAF64FF73E3E}"/>
            </a:ext>
          </a:extLst>
        </xdr:cNvPr>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a:fillRect/>
        </a:stretch>
      </xdr:blipFill>
      <xdr:spPr bwMode="auto">
        <a:xfrm>
          <a:off x="2120257" y="26404254"/>
          <a:ext cx="1966762" cy="1254386"/>
        </a:xfrm>
        <a:prstGeom prst="rect">
          <a:avLst/>
        </a:prstGeom>
        <a:noFill/>
        <a:ln>
          <a:noFill/>
        </a:ln>
      </xdr:spPr>
    </xdr:pic>
    <xdr:clientData/>
  </xdr:twoCellAnchor>
  <xdr:twoCellAnchor editAs="oneCell">
    <xdr:from>
      <xdr:col>1</xdr:col>
      <xdr:colOff>40105</xdr:colOff>
      <xdr:row>144</xdr:row>
      <xdr:rowOff>32084</xdr:rowOff>
    </xdr:from>
    <xdr:to>
      <xdr:col>1</xdr:col>
      <xdr:colOff>1953270</xdr:colOff>
      <xdr:row>151</xdr:row>
      <xdr:rowOff>112990</xdr:rowOff>
    </xdr:to>
    <xdr:pic>
      <xdr:nvPicPr>
        <xdr:cNvPr id="34" name="Imagen 33" descr="D:\Downloads\WhatsApp Image 2024-09-26 at 3.05.15 PM.jpeg">
          <a:extLst>
            <a:ext uri="{FF2B5EF4-FFF2-40B4-BE49-F238E27FC236}">
              <a16:creationId xmlns:a16="http://schemas.microsoft.com/office/drawing/2014/main" id="{00A44700-E1F3-428E-9304-2E547CFA44B9}"/>
            </a:ext>
          </a:extLst>
        </xdr:cNvPr>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108685" y="28492784"/>
          <a:ext cx="1913165" cy="1254385"/>
        </a:xfrm>
        <a:prstGeom prst="rect">
          <a:avLst/>
        </a:prstGeom>
        <a:noFill/>
        <a:ln>
          <a:noFill/>
        </a:ln>
      </xdr:spPr>
    </xdr:pic>
    <xdr:clientData/>
  </xdr:twoCellAnchor>
  <xdr:twoCellAnchor editAs="oneCell">
    <xdr:from>
      <xdr:col>3</xdr:col>
      <xdr:colOff>53914</xdr:colOff>
      <xdr:row>144</xdr:row>
      <xdr:rowOff>40106</xdr:rowOff>
    </xdr:from>
    <xdr:to>
      <xdr:col>3</xdr:col>
      <xdr:colOff>1920814</xdr:colOff>
      <xdr:row>151</xdr:row>
      <xdr:rowOff>121012</xdr:rowOff>
    </xdr:to>
    <xdr:pic>
      <xdr:nvPicPr>
        <xdr:cNvPr id="35" name="Imagen 34" descr="D:\Downloads\WhatsApp Image 2024-09-26 at 3.05.06 PM.jpeg">
          <a:extLst>
            <a:ext uri="{FF2B5EF4-FFF2-40B4-BE49-F238E27FC236}">
              <a16:creationId xmlns:a16="http://schemas.microsoft.com/office/drawing/2014/main" id="{E5DFC545-B099-438D-AF3C-61E236A11D0F}"/>
            </a:ext>
          </a:extLst>
        </xdr:cNvPr>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2157034" y="28500806"/>
          <a:ext cx="1866900" cy="1254385"/>
        </a:xfrm>
        <a:prstGeom prst="rect">
          <a:avLst/>
        </a:prstGeom>
        <a:noFill/>
        <a:ln>
          <a:noFill/>
        </a:ln>
      </xdr:spPr>
    </xdr:pic>
    <xdr:clientData/>
  </xdr:twoCellAnchor>
  <xdr:twoCellAnchor editAs="oneCell">
    <xdr:from>
      <xdr:col>5</xdr:col>
      <xdr:colOff>33131</xdr:colOff>
      <xdr:row>144</xdr:row>
      <xdr:rowOff>40106</xdr:rowOff>
    </xdr:from>
    <xdr:to>
      <xdr:col>5</xdr:col>
      <xdr:colOff>1900031</xdr:colOff>
      <xdr:row>151</xdr:row>
      <xdr:rowOff>121012</xdr:rowOff>
    </xdr:to>
    <xdr:pic>
      <xdr:nvPicPr>
        <xdr:cNvPr id="36" name="Imagen 35" descr="D:\Downloads\WhatsApp Image 2024-09-26 at 3.05.14 PM.jpeg">
          <a:extLst>
            <a:ext uri="{FF2B5EF4-FFF2-40B4-BE49-F238E27FC236}">
              <a16:creationId xmlns:a16="http://schemas.microsoft.com/office/drawing/2014/main" id="{2EB9EDA9-E17A-4E3B-A575-2BACEF955D86}"/>
            </a:ext>
          </a:extLst>
        </xdr:cNvPr>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a:fillRect/>
        </a:stretch>
      </xdr:blipFill>
      <xdr:spPr bwMode="auto">
        <a:xfrm>
          <a:off x="4170791" y="28500806"/>
          <a:ext cx="1866900" cy="1254385"/>
        </a:xfrm>
        <a:prstGeom prst="rect">
          <a:avLst/>
        </a:prstGeom>
        <a:noFill/>
        <a:ln>
          <a:noFill/>
        </a:ln>
      </xdr:spPr>
    </xdr:pic>
    <xdr:clientData/>
  </xdr:twoCellAnchor>
  <xdr:twoCellAnchor editAs="oneCell">
    <xdr:from>
      <xdr:col>1</xdr:col>
      <xdr:colOff>56147</xdr:colOff>
      <xdr:row>155</xdr:row>
      <xdr:rowOff>50991</xdr:rowOff>
    </xdr:from>
    <xdr:to>
      <xdr:col>1</xdr:col>
      <xdr:colOff>1951622</xdr:colOff>
      <xdr:row>162</xdr:row>
      <xdr:rowOff>131896</xdr:rowOff>
    </xdr:to>
    <xdr:pic>
      <xdr:nvPicPr>
        <xdr:cNvPr id="37" name="Imagen 36" descr="D:\Downloads\WhatsApp Image 2024-09-26 at 3.18.30 PM.jpeg">
          <a:extLst>
            <a:ext uri="{FF2B5EF4-FFF2-40B4-BE49-F238E27FC236}">
              <a16:creationId xmlns:a16="http://schemas.microsoft.com/office/drawing/2014/main" id="{C4026224-B395-43A8-A5DA-5796CD56D665}"/>
            </a:ext>
          </a:extLst>
        </xdr:cNvPr>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a:fillRect/>
        </a:stretch>
      </xdr:blipFill>
      <xdr:spPr bwMode="auto">
        <a:xfrm>
          <a:off x="124727" y="30736731"/>
          <a:ext cx="1895475" cy="1254385"/>
        </a:xfrm>
        <a:prstGeom prst="rect">
          <a:avLst/>
        </a:prstGeom>
        <a:noFill/>
        <a:ln>
          <a:noFill/>
        </a:ln>
      </xdr:spPr>
    </xdr:pic>
    <xdr:clientData/>
  </xdr:twoCellAnchor>
  <xdr:twoCellAnchor editAs="oneCell">
    <xdr:from>
      <xdr:col>3</xdr:col>
      <xdr:colOff>64225</xdr:colOff>
      <xdr:row>155</xdr:row>
      <xdr:rowOff>18263</xdr:rowOff>
    </xdr:from>
    <xdr:to>
      <xdr:col>3</xdr:col>
      <xdr:colOff>1931126</xdr:colOff>
      <xdr:row>162</xdr:row>
      <xdr:rowOff>99168</xdr:rowOff>
    </xdr:to>
    <xdr:pic>
      <xdr:nvPicPr>
        <xdr:cNvPr id="38" name="Imagen 37" descr="D:\Downloads\WhatsApp Image 2024-09-26 at 3.15.16 PM.jpeg">
          <a:extLst>
            <a:ext uri="{FF2B5EF4-FFF2-40B4-BE49-F238E27FC236}">
              <a16:creationId xmlns:a16="http://schemas.microsoft.com/office/drawing/2014/main" id="{61F80CE0-E77C-4161-8BC0-5ED70141D41D}"/>
            </a:ext>
          </a:extLst>
        </xdr:cNvPr>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167345" y="30704003"/>
          <a:ext cx="1866901" cy="1254385"/>
        </a:xfrm>
        <a:prstGeom prst="rect">
          <a:avLst/>
        </a:prstGeom>
        <a:noFill/>
        <a:ln>
          <a:noFill/>
        </a:ln>
      </xdr:spPr>
    </xdr:pic>
    <xdr:clientData/>
  </xdr:twoCellAnchor>
  <xdr:twoCellAnchor editAs="oneCell">
    <xdr:from>
      <xdr:col>5</xdr:col>
      <xdr:colOff>41150</xdr:colOff>
      <xdr:row>155</xdr:row>
      <xdr:rowOff>32084</xdr:rowOff>
    </xdr:from>
    <xdr:to>
      <xdr:col>5</xdr:col>
      <xdr:colOff>1917575</xdr:colOff>
      <xdr:row>162</xdr:row>
      <xdr:rowOff>112989</xdr:rowOff>
    </xdr:to>
    <xdr:pic>
      <xdr:nvPicPr>
        <xdr:cNvPr id="39" name="Imagen 38" descr="D:\Downloads\WhatsApp Image 2024-09-26 at 3.18.33 PM.jpeg">
          <a:extLst>
            <a:ext uri="{FF2B5EF4-FFF2-40B4-BE49-F238E27FC236}">
              <a16:creationId xmlns:a16="http://schemas.microsoft.com/office/drawing/2014/main" id="{C3023103-F8A1-4A66-9F73-61F7CD287B60}"/>
            </a:ext>
          </a:extLst>
        </xdr:cNvPr>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a:fillRect/>
        </a:stretch>
      </xdr:blipFill>
      <xdr:spPr bwMode="auto">
        <a:xfrm>
          <a:off x="4178810" y="30717824"/>
          <a:ext cx="1876425" cy="1254385"/>
        </a:xfrm>
        <a:prstGeom prst="rect">
          <a:avLst/>
        </a:prstGeom>
        <a:noFill/>
        <a:ln>
          <a:noFill/>
        </a:ln>
      </xdr:spPr>
    </xdr:pic>
    <xdr:clientData/>
  </xdr:twoCellAnchor>
  <xdr:oneCellAnchor>
    <xdr:from>
      <xdr:col>1</xdr:col>
      <xdr:colOff>104275</xdr:colOff>
      <xdr:row>166</xdr:row>
      <xdr:rowOff>58695</xdr:rowOff>
    </xdr:from>
    <xdr:ext cx="1787979" cy="1260000"/>
    <xdr:pic>
      <xdr:nvPicPr>
        <xdr:cNvPr id="40" name="Imagen 39">
          <a:extLst>
            <a:ext uri="{FF2B5EF4-FFF2-40B4-BE49-F238E27FC236}">
              <a16:creationId xmlns:a16="http://schemas.microsoft.com/office/drawing/2014/main" id="{4FB05A2C-6A6A-40CB-B239-279EB52ABAF3}"/>
            </a:ext>
          </a:extLst>
        </xdr:cNvPr>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tretch>
          <a:fillRect/>
        </a:stretch>
      </xdr:blipFill>
      <xdr:spPr>
        <a:xfrm>
          <a:off x="172855" y="32862795"/>
          <a:ext cx="1787979" cy="1260000"/>
        </a:xfrm>
        <a:prstGeom prst="rect">
          <a:avLst/>
        </a:prstGeom>
      </xdr:spPr>
    </xdr:pic>
    <xdr:clientData/>
  </xdr:oneCellAnchor>
  <xdr:twoCellAnchor editAs="oneCell">
    <xdr:from>
      <xdr:col>3</xdr:col>
      <xdr:colOff>6821</xdr:colOff>
      <xdr:row>166</xdr:row>
      <xdr:rowOff>33446</xdr:rowOff>
    </xdr:from>
    <xdr:to>
      <xdr:col>3</xdr:col>
      <xdr:colOff>1953731</xdr:colOff>
      <xdr:row>173</xdr:row>
      <xdr:rowOff>114351</xdr:rowOff>
    </xdr:to>
    <xdr:pic>
      <xdr:nvPicPr>
        <xdr:cNvPr id="41" name="Imagen 40">
          <a:extLst>
            <a:ext uri="{FF2B5EF4-FFF2-40B4-BE49-F238E27FC236}">
              <a16:creationId xmlns:a16="http://schemas.microsoft.com/office/drawing/2014/main" id="{0D238608-1256-4B11-97B8-AD5D11B93CB5}"/>
            </a:ext>
          </a:extLst>
        </xdr:cNvPr>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2109941" y="32837546"/>
          <a:ext cx="1946910" cy="1254385"/>
        </a:xfrm>
        <a:prstGeom prst="rect">
          <a:avLst/>
        </a:prstGeom>
        <a:noFill/>
        <a:ln>
          <a:noFill/>
        </a:ln>
      </xdr:spPr>
    </xdr:pic>
    <xdr:clientData/>
  </xdr:twoCellAnchor>
  <xdr:twoCellAnchor editAs="oneCell">
    <xdr:from>
      <xdr:col>5</xdr:col>
      <xdr:colOff>73912</xdr:colOff>
      <xdr:row>166</xdr:row>
      <xdr:rowOff>40106</xdr:rowOff>
    </xdr:from>
    <xdr:to>
      <xdr:col>5</xdr:col>
      <xdr:colOff>1842240</xdr:colOff>
      <xdr:row>173</xdr:row>
      <xdr:rowOff>121011</xdr:rowOff>
    </xdr:to>
    <xdr:pic>
      <xdr:nvPicPr>
        <xdr:cNvPr id="42" name="Imagen 41">
          <a:extLst>
            <a:ext uri="{FF2B5EF4-FFF2-40B4-BE49-F238E27FC236}">
              <a16:creationId xmlns:a16="http://schemas.microsoft.com/office/drawing/2014/main" id="{FDF80C2B-E470-4E7A-BA11-C1A4ABF699F8}"/>
            </a:ext>
          </a:extLst>
        </xdr:cNvPr>
        <xdr:cNvPicPr>
          <a:picLocks noChangeAspect="1"/>
        </xdr:cNvPicPr>
      </xdr:nvPicPr>
      <xdr:blipFill>
        <a:blip xmlns:r="http://schemas.openxmlformats.org/officeDocument/2006/relationships" r:embed="rId41"/>
        <a:stretch>
          <a:fillRect/>
        </a:stretch>
      </xdr:blipFill>
      <xdr:spPr>
        <a:xfrm>
          <a:off x="4211572" y="32844206"/>
          <a:ext cx="1768328" cy="1254385"/>
        </a:xfrm>
        <a:prstGeom prst="rect">
          <a:avLst/>
        </a:prstGeom>
      </xdr:spPr>
    </xdr:pic>
    <xdr:clientData/>
  </xdr:twoCellAnchor>
  <xdr:twoCellAnchor editAs="oneCell">
    <xdr:from>
      <xdr:col>1</xdr:col>
      <xdr:colOff>64169</xdr:colOff>
      <xdr:row>177</xdr:row>
      <xdr:rowOff>67151</xdr:rowOff>
    </xdr:from>
    <xdr:to>
      <xdr:col>1</xdr:col>
      <xdr:colOff>1960472</xdr:colOff>
      <xdr:row>184</xdr:row>
      <xdr:rowOff>148055</xdr:rowOff>
    </xdr:to>
    <xdr:pic>
      <xdr:nvPicPr>
        <xdr:cNvPr id="43" name="Imagen 42" descr="D:\Downloads\WhatsApp Image 2024-09-09 at 8.22.27 AM.jpeg">
          <a:extLst>
            <a:ext uri="{FF2B5EF4-FFF2-40B4-BE49-F238E27FC236}">
              <a16:creationId xmlns:a16="http://schemas.microsoft.com/office/drawing/2014/main" id="{16A07538-2162-4386-8D40-4A08902B290A}"/>
            </a:ext>
          </a:extLst>
        </xdr:cNvPr>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a:fillRect/>
        </a:stretch>
      </xdr:blipFill>
      <xdr:spPr bwMode="auto">
        <a:xfrm>
          <a:off x="132749" y="34959131"/>
          <a:ext cx="1896303" cy="1254385"/>
        </a:xfrm>
        <a:prstGeom prst="rect">
          <a:avLst/>
        </a:prstGeom>
        <a:noFill/>
        <a:ln>
          <a:noFill/>
        </a:ln>
      </xdr:spPr>
    </xdr:pic>
    <xdr:clientData/>
  </xdr:twoCellAnchor>
  <xdr:twoCellAnchor editAs="oneCell">
    <xdr:from>
      <xdr:col>3</xdr:col>
      <xdr:colOff>20026</xdr:colOff>
      <xdr:row>177</xdr:row>
      <xdr:rowOff>24063</xdr:rowOff>
    </xdr:from>
    <xdr:to>
      <xdr:col>3</xdr:col>
      <xdr:colOff>1949873</xdr:colOff>
      <xdr:row>184</xdr:row>
      <xdr:rowOff>104967</xdr:rowOff>
    </xdr:to>
    <xdr:pic>
      <xdr:nvPicPr>
        <xdr:cNvPr id="44" name="Imagen 43" descr="D:\Downloads\WhatsApp Image 2024-09-09 at 8.03.51 AM.jpeg">
          <a:extLst>
            <a:ext uri="{FF2B5EF4-FFF2-40B4-BE49-F238E27FC236}">
              <a16:creationId xmlns:a16="http://schemas.microsoft.com/office/drawing/2014/main" id="{2072D4E5-E9C3-445E-B9C1-9DD7815C4954}"/>
            </a:ext>
          </a:extLst>
        </xdr:cNvPr>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a:fillRect/>
        </a:stretch>
      </xdr:blipFill>
      <xdr:spPr bwMode="auto">
        <a:xfrm>
          <a:off x="2123146" y="34916043"/>
          <a:ext cx="1929847" cy="1254385"/>
        </a:xfrm>
        <a:prstGeom prst="rect">
          <a:avLst/>
        </a:prstGeom>
        <a:noFill/>
        <a:ln>
          <a:noFill/>
        </a:ln>
      </xdr:spPr>
    </xdr:pic>
    <xdr:clientData/>
  </xdr:twoCellAnchor>
  <xdr:twoCellAnchor editAs="oneCell">
    <xdr:from>
      <xdr:col>5</xdr:col>
      <xdr:colOff>56591</xdr:colOff>
      <xdr:row>177</xdr:row>
      <xdr:rowOff>38903</xdr:rowOff>
    </xdr:from>
    <xdr:to>
      <xdr:col>5</xdr:col>
      <xdr:colOff>1923491</xdr:colOff>
      <xdr:row>184</xdr:row>
      <xdr:rowOff>119807</xdr:rowOff>
    </xdr:to>
    <xdr:pic>
      <xdr:nvPicPr>
        <xdr:cNvPr id="45" name="Imagen 44" descr="D:\Downloads\WhatsApp Image 2024-09-10 at 8.07.43 AM.jpeg">
          <a:extLst>
            <a:ext uri="{FF2B5EF4-FFF2-40B4-BE49-F238E27FC236}">
              <a16:creationId xmlns:a16="http://schemas.microsoft.com/office/drawing/2014/main" id="{02E2FC8F-A15B-47ED-BCD4-32C17C32A084}"/>
            </a:ext>
          </a:extLst>
        </xdr:cNvPr>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a:fillRect/>
        </a:stretch>
      </xdr:blipFill>
      <xdr:spPr bwMode="auto">
        <a:xfrm>
          <a:off x="4194251" y="34930883"/>
          <a:ext cx="1866900" cy="1254385"/>
        </a:xfrm>
        <a:prstGeom prst="rect">
          <a:avLst/>
        </a:prstGeom>
        <a:noFill/>
        <a:ln>
          <a:noFill/>
        </a:ln>
      </xdr:spPr>
    </xdr:pic>
    <xdr:clientData/>
  </xdr:twoCellAnchor>
  <xdr:twoCellAnchor editAs="oneCell">
    <xdr:from>
      <xdr:col>3</xdr:col>
      <xdr:colOff>23891</xdr:colOff>
      <xdr:row>188</xdr:row>
      <xdr:rowOff>40105</xdr:rowOff>
    </xdr:from>
    <xdr:to>
      <xdr:col>3</xdr:col>
      <xdr:colOff>1918952</xdr:colOff>
      <xdr:row>195</xdr:row>
      <xdr:rowOff>121010</xdr:rowOff>
    </xdr:to>
    <xdr:pic>
      <xdr:nvPicPr>
        <xdr:cNvPr id="46" name="Imagen 45" descr="Fotografía de comunidades Negras, Afrocolombianas, Raizales y Palenqueras en Tumaco, Nariño.">
          <a:extLst>
            <a:ext uri="{FF2B5EF4-FFF2-40B4-BE49-F238E27FC236}">
              <a16:creationId xmlns:a16="http://schemas.microsoft.com/office/drawing/2014/main" id="{0B6B70E1-EF50-4C91-8CD9-E460AF2B95EB}"/>
            </a:ext>
          </a:extLst>
        </xdr:cNvPr>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a:fillRect/>
        </a:stretch>
      </xdr:blipFill>
      <xdr:spPr bwMode="auto">
        <a:xfrm>
          <a:off x="2127011" y="36951385"/>
          <a:ext cx="1895061" cy="1254385"/>
        </a:xfrm>
        <a:prstGeom prst="rect">
          <a:avLst/>
        </a:prstGeom>
        <a:noFill/>
        <a:ln>
          <a:noFill/>
        </a:ln>
      </xdr:spPr>
    </xdr:pic>
    <xdr:clientData/>
  </xdr:twoCellAnchor>
  <xdr:twoCellAnchor editAs="oneCell">
    <xdr:from>
      <xdr:col>1</xdr:col>
      <xdr:colOff>80211</xdr:colOff>
      <xdr:row>188</xdr:row>
      <xdr:rowOff>61791</xdr:rowOff>
    </xdr:from>
    <xdr:to>
      <xdr:col>1</xdr:col>
      <xdr:colOff>1947111</xdr:colOff>
      <xdr:row>195</xdr:row>
      <xdr:rowOff>142696</xdr:rowOff>
    </xdr:to>
    <xdr:pic>
      <xdr:nvPicPr>
        <xdr:cNvPr id="47" name="Imagen 46" descr="Fotografía de la mesa de Gobierno local junto al Nacional en Tumaco, Nariño.">
          <a:extLst>
            <a:ext uri="{FF2B5EF4-FFF2-40B4-BE49-F238E27FC236}">
              <a16:creationId xmlns:a16="http://schemas.microsoft.com/office/drawing/2014/main" id="{E05B481B-37DA-4A82-A79F-C9A4F76329CA}"/>
            </a:ext>
          </a:extLst>
        </xdr:cNvPr>
        <xdr:cNvPicPr/>
      </xdr:nvPicPr>
      <xdr:blipFill>
        <a:blip xmlns:r="http://schemas.openxmlformats.org/officeDocument/2006/relationships" r:embed="rId46" cstate="print">
          <a:extLst>
            <a:ext uri="{28A0092B-C50C-407E-A947-70E740481C1C}">
              <a14:useLocalDpi xmlns:a14="http://schemas.microsoft.com/office/drawing/2010/main" val="0"/>
            </a:ext>
          </a:extLst>
        </a:blip>
        <a:srcRect/>
        <a:stretch>
          <a:fillRect/>
        </a:stretch>
      </xdr:blipFill>
      <xdr:spPr bwMode="auto">
        <a:xfrm>
          <a:off x="148791" y="36973071"/>
          <a:ext cx="1866900" cy="1254385"/>
        </a:xfrm>
        <a:prstGeom prst="rect">
          <a:avLst/>
        </a:prstGeom>
        <a:noFill/>
        <a:ln>
          <a:noFill/>
        </a:ln>
      </xdr:spPr>
    </xdr:pic>
    <xdr:clientData/>
  </xdr:twoCellAnchor>
  <xdr:twoCellAnchor editAs="oneCell">
    <xdr:from>
      <xdr:col>5</xdr:col>
      <xdr:colOff>30763</xdr:colOff>
      <xdr:row>188</xdr:row>
      <xdr:rowOff>19616</xdr:rowOff>
    </xdr:from>
    <xdr:to>
      <xdr:col>5</xdr:col>
      <xdr:colOff>1897663</xdr:colOff>
      <xdr:row>195</xdr:row>
      <xdr:rowOff>100521</xdr:rowOff>
    </xdr:to>
    <xdr:pic>
      <xdr:nvPicPr>
        <xdr:cNvPr id="48" name="Imagen 47" descr="Fotografía de la firma del director General del Invías, Juan Carlos Montenegro Arjona de primeros contratos de obra pública con comunidades Negras, Afrocolombianas, Raizales y Palenqueras.">
          <a:extLst>
            <a:ext uri="{FF2B5EF4-FFF2-40B4-BE49-F238E27FC236}">
              <a16:creationId xmlns:a16="http://schemas.microsoft.com/office/drawing/2014/main" id="{FEDFF2B8-019E-48E0-938E-DD32C249D0F6}"/>
            </a:ext>
          </a:extLst>
        </xdr:cNvPr>
        <xdr:cNvPicPr/>
      </xdr:nvPicPr>
      <xdr:blipFill>
        <a:blip xmlns:r="http://schemas.openxmlformats.org/officeDocument/2006/relationships" r:embed="rId47" cstate="print">
          <a:extLst>
            <a:ext uri="{28A0092B-C50C-407E-A947-70E740481C1C}">
              <a14:useLocalDpi xmlns:a14="http://schemas.microsoft.com/office/drawing/2010/main" val="0"/>
            </a:ext>
          </a:extLst>
        </a:blip>
        <a:srcRect/>
        <a:stretch>
          <a:fillRect/>
        </a:stretch>
      </xdr:blipFill>
      <xdr:spPr bwMode="auto">
        <a:xfrm>
          <a:off x="4168423" y="36930896"/>
          <a:ext cx="1866900" cy="1254385"/>
        </a:xfrm>
        <a:prstGeom prst="rect">
          <a:avLst/>
        </a:prstGeom>
        <a:noFill/>
        <a:ln>
          <a:noFill/>
        </a:ln>
      </xdr:spPr>
    </xdr:pic>
    <xdr:clientData/>
  </xdr:twoCellAnchor>
  <xdr:twoCellAnchor editAs="oneCell">
    <xdr:from>
      <xdr:col>5</xdr:col>
      <xdr:colOff>80210</xdr:colOff>
      <xdr:row>51</xdr:row>
      <xdr:rowOff>48126</xdr:rowOff>
    </xdr:from>
    <xdr:to>
      <xdr:col>5</xdr:col>
      <xdr:colOff>1884945</xdr:colOff>
      <xdr:row>58</xdr:row>
      <xdr:rowOff>129031</xdr:rowOff>
    </xdr:to>
    <xdr:pic>
      <xdr:nvPicPr>
        <xdr:cNvPr id="49" name="Imagen 48">
          <a:extLst>
            <a:ext uri="{FF2B5EF4-FFF2-40B4-BE49-F238E27FC236}">
              <a16:creationId xmlns:a16="http://schemas.microsoft.com/office/drawing/2014/main" id="{061AFF47-5E16-4F7A-A1D7-04D701A396E2}"/>
            </a:ext>
          </a:extLst>
        </xdr:cNvPr>
        <xdr:cNvPicPr>
          <a:picLocks noChangeAspect="1"/>
        </xdr:cNvPicPr>
      </xdr:nvPicPr>
      <xdr:blipFill rotWithShape="1">
        <a:blip xmlns:r="http://schemas.openxmlformats.org/officeDocument/2006/relationships" r:embed="rId48" cstate="print">
          <a:extLst>
            <a:ext uri="{28A0092B-C50C-407E-A947-70E740481C1C}">
              <a14:useLocalDpi xmlns:a14="http://schemas.microsoft.com/office/drawing/2010/main" val="0"/>
            </a:ext>
          </a:extLst>
        </a:blip>
        <a:srcRect r="7522"/>
        <a:stretch/>
      </xdr:blipFill>
      <xdr:spPr>
        <a:xfrm flipH="1">
          <a:off x="4217870" y="10312266"/>
          <a:ext cx="1804735" cy="1254386"/>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594360</xdr:colOff>
      <xdr:row>12</xdr:row>
      <xdr:rowOff>76200</xdr:rowOff>
    </xdr:from>
    <xdr:to>
      <xdr:col>5</xdr:col>
      <xdr:colOff>72580</xdr:colOff>
      <xdr:row>67</xdr:row>
      <xdr:rowOff>106680</xdr:rowOff>
    </xdr:to>
    <xdr:pic>
      <xdr:nvPicPr>
        <xdr:cNvPr id="2" name="Imagen 1">
          <a:extLst>
            <a:ext uri="{FF2B5EF4-FFF2-40B4-BE49-F238E27FC236}">
              <a16:creationId xmlns:a16="http://schemas.microsoft.com/office/drawing/2014/main" id="{09ECCBF0-408D-4CDE-BB23-EBDEAB3F38B9}"/>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3107" b="4924"/>
        <a:stretch/>
      </xdr:blipFill>
      <xdr:spPr>
        <a:xfrm>
          <a:off x="594360" y="2415540"/>
          <a:ext cx="4507420" cy="9250680"/>
        </a:xfrm>
        <a:prstGeom prst="rect">
          <a:avLst/>
        </a:prstGeom>
      </xdr:spPr>
    </xdr:pic>
    <xdr:clientData/>
  </xdr:twoCellAnchor>
  <xdr:twoCellAnchor editAs="oneCell">
    <xdr:from>
      <xdr:col>0</xdr:col>
      <xdr:colOff>609600</xdr:colOff>
      <xdr:row>67</xdr:row>
      <xdr:rowOff>76200</xdr:rowOff>
    </xdr:from>
    <xdr:to>
      <xdr:col>5</xdr:col>
      <xdr:colOff>87820</xdr:colOff>
      <xdr:row>89</xdr:row>
      <xdr:rowOff>68580</xdr:rowOff>
    </xdr:to>
    <xdr:pic>
      <xdr:nvPicPr>
        <xdr:cNvPr id="3" name="Imagen 2">
          <a:extLst>
            <a:ext uri="{FF2B5EF4-FFF2-40B4-BE49-F238E27FC236}">
              <a16:creationId xmlns:a16="http://schemas.microsoft.com/office/drawing/2014/main" id="{A5D80AB9-C69D-42F8-AF71-858A0CEA3665}"/>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3409" b="60000"/>
        <a:stretch/>
      </xdr:blipFill>
      <xdr:spPr>
        <a:xfrm>
          <a:off x="609600" y="11635740"/>
          <a:ext cx="4507420" cy="3680460"/>
        </a:xfrm>
        <a:prstGeom prst="rect">
          <a:avLst/>
        </a:prstGeom>
      </xdr:spPr>
    </xdr:pic>
    <xdr:clientData/>
  </xdr:twoCellAnchor>
  <xdr:twoCellAnchor editAs="oneCell">
    <xdr:from>
      <xdr:col>0</xdr:col>
      <xdr:colOff>723900</xdr:colOff>
      <xdr:row>89</xdr:row>
      <xdr:rowOff>38100</xdr:rowOff>
    </xdr:from>
    <xdr:to>
      <xdr:col>5</xdr:col>
      <xdr:colOff>202120</xdr:colOff>
      <xdr:row>140</xdr:row>
      <xdr:rowOff>114300</xdr:rowOff>
    </xdr:to>
    <xdr:pic>
      <xdr:nvPicPr>
        <xdr:cNvPr id="4" name="Imagen 3">
          <a:extLst>
            <a:ext uri="{FF2B5EF4-FFF2-40B4-BE49-F238E27FC236}">
              <a16:creationId xmlns:a16="http://schemas.microsoft.com/office/drawing/2014/main" id="{6DB27BCF-0309-4223-BBDB-011AF647B376}"/>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3863" b="10379"/>
        <a:stretch/>
      </xdr:blipFill>
      <xdr:spPr>
        <a:xfrm>
          <a:off x="723900" y="15285720"/>
          <a:ext cx="4507420" cy="8625840"/>
        </a:xfrm>
        <a:prstGeom prst="rect">
          <a:avLst/>
        </a:prstGeom>
      </xdr:spPr>
    </xdr:pic>
    <xdr:clientData/>
  </xdr:twoCellAnchor>
  <xdr:twoCellAnchor editAs="oneCell">
    <xdr:from>
      <xdr:col>0</xdr:col>
      <xdr:colOff>0</xdr:colOff>
      <xdr:row>268</xdr:row>
      <xdr:rowOff>83820</xdr:rowOff>
    </xdr:from>
    <xdr:to>
      <xdr:col>5</xdr:col>
      <xdr:colOff>910800</xdr:colOff>
      <xdr:row>280</xdr:row>
      <xdr:rowOff>52140</xdr:rowOff>
    </xdr:to>
    <xdr:pic>
      <xdr:nvPicPr>
        <xdr:cNvPr id="5" name="Imagen 4">
          <a:extLst>
            <a:ext uri="{FF2B5EF4-FFF2-40B4-BE49-F238E27FC236}">
              <a16:creationId xmlns:a16="http://schemas.microsoft.com/office/drawing/2014/main" id="{9650AE72-1EC6-4950-A4EE-9870277F1FDB}"/>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0" y="45339000"/>
          <a:ext cx="5940000" cy="19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280</xdr:row>
      <xdr:rowOff>15240</xdr:rowOff>
    </xdr:from>
    <xdr:to>
      <xdr:col>5</xdr:col>
      <xdr:colOff>849624</xdr:colOff>
      <xdr:row>300</xdr:row>
      <xdr:rowOff>82440</xdr:rowOff>
    </xdr:to>
    <xdr:pic>
      <xdr:nvPicPr>
        <xdr:cNvPr id="6" name="Imagen 5">
          <a:extLst>
            <a:ext uri="{FF2B5EF4-FFF2-40B4-BE49-F238E27FC236}">
              <a16:creationId xmlns:a16="http://schemas.microsoft.com/office/drawing/2014/main" id="{F0508FD5-81EF-4CA2-9CC7-2922D4FEA2B8}"/>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47282100"/>
          <a:ext cx="5878824" cy="34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300</xdr:row>
      <xdr:rowOff>83820</xdr:rowOff>
    </xdr:from>
    <xdr:to>
      <xdr:col>5</xdr:col>
      <xdr:colOff>943311</xdr:colOff>
      <xdr:row>320</xdr:row>
      <xdr:rowOff>151020</xdr:rowOff>
    </xdr:to>
    <xdr:pic>
      <xdr:nvPicPr>
        <xdr:cNvPr id="7" name="Imagen 6">
          <a:extLst>
            <a:ext uri="{FF2B5EF4-FFF2-40B4-BE49-F238E27FC236}">
              <a16:creationId xmlns:a16="http://schemas.microsoft.com/office/drawing/2014/main" id="{A7CE5E36-62B4-448C-99D6-617396E755BC}"/>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50703480"/>
          <a:ext cx="5972511" cy="34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320</xdr:row>
      <xdr:rowOff>121920</xdr:rowOff>
    </xdr:from>
    <xdr:to>
      <xdr:col>5</xdr:col>
      <xdr:colOff>976497</xdr:colOff>
      <xdr:row>328</xdr:row>
      <xdr:rowOff>4800</xdr:rowOff>
    </xdr:to>
    <xdr:pic>
      <xdr:nvPicPr>
        <xdr:cNvPr id="8" name="Imagen 7">
          <a:extLst>
            <a:ext uri="{FF2B5EF4-FFF2-40B4-BE49-F238E27FC236}">
              <a16:creationId xmlns:a16="http://schemas.microsoft.com/office/drawing/2014/main" id="{16478FE5-AAF3-42CD-AF4E-23BA5D8D3C2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54094380"/>
          <a:ext cx="6005697" cy="122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327</xdr:row>
      <xdr:rowOff>68580</xdr:rowOff>
    </xdr:from>
    <xdr:to>
      <xdr:col>5</xdr:col>
      <xdr:colOff>877734</xdr:colOff>
      <xdr:row>344</xdr:row>
      <xdr:rowOff>26700</xdr:rowOff>
    </xdr:to>
    <xdr:pic>
      <xdr:nvPicPr>
        <xdr:cNvPr id="9" name="Imagen 8">
          <a:extLst>
            <a:ext uri="{FF2B5EF4-FFF2-40B4-BE49-F238E27FC236}">
              <a16:creationId xmlns:a16="http://schemas.microsoft.com/office/drawing/2014/main" id="{9D15ACB0-9021-4018-9A8C-A601143ED72F}"/>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0" y="55214520"/>
          <a:ext cx="5906934" cy="280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344</xdr:row>
      <xdr:rowOff>30480</xdr:rowOff>
    </xdr:from>
    <xdr:to>
      <xdr:col>5</xdr:col>
      <xdr:colOff>915071</xdr:colOff>
      <xdr:row>368</xdr:row>
      <xdr:rowOff>147120</xdr:rowOff>
    </xdr:to>
    <xdr:pic>
      <xdr:nvPicPr>
        <xdr:cNvPr id="10" name="Imagen 9">
          <a:extLst>
            <a:ext uri="{FF2B5EF4-FFF2-40B4-BE49-F238E27FC236}">
              <a16:creationId xmlns:a16="http://schemas.microsoft.com/office/drawing/2014/main" id="{97A5807B-DD60-4B5F-94AF-6F2D559A69EA}"/>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0" y="58026300"/>
          <a:ext cx="5944271" cy="41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368</xdr:row>
      <xdr:rowOff>53340</xdr:rowOff>
    </xdr:from>
    <xdr:to>
      <xdr:col>5</xdr:col>
      <xdr:colOff>936702</xdr:colOff>
      <xdr:row>388</xdr:row>
      <xdr:rowOff>84540</xdr:rowOff>
    </xdr:to>
    <xdr:pic>
      <xdr:nvPicPr>
        <xdr:cNvPr id="11" name="Imagen 10">
          <a:extLst>
            <a:ext uri="{FF2B5EF4-FFF2-40B4-BE49-F238E27FC236}">
              <a16:creationId xmlns:a16="http://schemas.microsoft.com/office/drawing/2014/main" id="{C0D9CE3B-E192-4AB0-9231-BF2EDF14CAE8}"/>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0" y="62072520"/>
          <a:ext cx="5965902" cy="338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388</xdr:row>
      <xdr:rowOff>60960</xdr:rowOff>
    </xdr:from>
    <xdr:to>
      <xdr:col>5</xdr:col>
      <xdr:colOff>927766</xdr:colOff>
      <xdr:row>407</xdr:row>
      <xdr:rowOff>115800</xdr:rowOff>
    </xdr:to>
    <xdr:pic>
      <xdr:nvPicPr>
        <xdr:cNvPr id="12" name="Imagen 11">
          <a:extLst>
            <a:ext uri="{FF2B5EF4-FFF2-40B4-BE49-F238E27FC236}">
              <a16:creationId xmlns:a16="http://schemas.microsoft.com/office/drawing/2014/main" id="{660D3B82-CF80-4D8A-B599-DCE1EFC37A83}"/>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0" y="65432940"/>
          <a:ext cx="5956966" cy="32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407</xdr:row>
      <xdr:rowOff>129540</xdr:rowOff>
    </xdr:from>
    <xdr:to>
      <xdr:col>5</xdr:col>
      <xdr:colOff>760265</xdr:colOff>
      <xdr:row>423</xdr:row>
      <xdr:rowOff>147300</xdr:rowOff>
    </xdr:to>
    <xdr:pic>
      <xdr:nvPicPr>
        <xdr:cNvPr id="13" name="Imagen 12">
          <a:extLst>
            <a:ext uri="{FF2B5EF4-FFF2-40B4-BE49-F238E27FC236}">
              <a16:creationId xmlns:a16="http://schemas.microsoft.com/office/drawing/2014/main" id="{A0CFD2EE-21D9-408A-92CC-B42B498F8F7C}"/>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68686680"/>
          <a:ext cx="5789465" cy="270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423</xdr:row>
      <xdr:rowOff>121920</xdr:rowOff>
    </xdr:from>
    <xdr:to>
      <xdr:col>5</xdr:col>
      <xdr:colOff>679960</xdr:colOff>
      <xdr:row>450</xdr:row>
      <xdr:rowOff>95640</xdr:rowOff>
    </xdr:to>
    <xdr:pic>
      <xdr:nvPicPr>
        <xdr:cNvPr id="14" name="Imagen 13">
          <a:extLst>
            <a:ext uri="{FF2B5EF4-FFF2-40B4-BE49-F238E27FC236}">
              <a16:creationId xmlns:a16="http://schemas.microsoft.com/office/drawing/2014/main" id="{51B64071-09E2-455C-AA6C-24C274074755}"/>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0" y="71361300"/>
          <a:ext cx="5709160" cy="450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140</xdr:row>
      <xdr:rowOff>53340</xdr:rowOff>
    </xdr:from>
    <xdr:to>
      <xdr:col>5</xdr:col>
      <xdr:colOff>959655</xdr:colOff>
      <xdr:row>165</xdr:row>
      <xdr:rowOff>2340</xdr:rowOff>
    </xdr:to>
    <xdr:pic>
      <xdr:nvPicPr>
        <xdr:cNvPr id="15" name="Imagen 14">
          <a:extLst>
            <a:ext uri="{FF2B5EF4-FFF2-40B4-BE49-F238E27FC236}">
              <a16:creationId xmlns:a16="http://schemas.microsoft.com/office/drawing/2014/main" id="{D14B0D28-4F7C-4154-BAA3-E4E21BDC4148}"/>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0" y="23850600"/>
          <a:ext cx="5988855" cy="41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45720</xdr:colOff>
      <xdr:row>165</xdr:row>
      <xdr:rowOff>22860</xdr:rowOff>
    </xdr:from>
    <xdr:to>
      <xdr:col>5</xdr:col>
      <xdr:colOff>848520</xdr:colOff>
      <xdr:row>184</xdr:row>
      <xdr:rowOff>77700</xdr:rowOff>
    </xdr:to>
    <xdr:pic>
      <xdr:nvPicPr>
        <xdr:cNvPr id="16" name="Imagen 15">
          <a:extLst>
            <a:ext uri="{FF2B5EF4-FFF2-40B4-BE49-F238E27FC236}">
              <a16:creationId xmlns:a16="http://schemas.microsoft.com/office/drawing/2014/main" id="{661153E8-7881-4F05-B979-1DAEF53F0E63}"/>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45720" y="28011120"/>
          <a:ext cx="5832000" cy="32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106680</xdr:colOff>
      <xdr:row>184</xdr:row>
      <xdr:rowOff>76200</xdr:rowOff>
    </xdr:from>
    <xdr:to>
      <xdr:col>5</xdr:col>
      <xdr:colOff>853820</xdr:colOff>
      <xdr:row>212</xdr:row>
      <xdr:rowOff>62280</xdr:rowOff>
    </xdr:to>
    <xdr:pic>
      <xdr:nvPicPr>
        <xdr:cNvPr id="17" name="Imagen 16">
          <a:extLst>
            <a:ext uri="{FF2B5EF4-FFF2-40B4-BE49-F238E27FC236}">
              <a16:creationId xmlns:a16="http://schemas.microsoft.com/office/drawing/2014/main" id="{0BCCE4C1-19F3-44C4-A00E-DA7833FB50F4}"/>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06680" y="31249620"/>
          <a:ext cx="5776340" cy="46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99061</xdr:colOff>
      <xdr:row>213</xdr:row>
      <xdr:rowOff>15240</xdr:rowOff>
    </xdr:from>
    <xdr:to>
      <xdr:col>5</xdr:col>
      <xdr:colOff>768294</xdr:colOff>
      <xdr:row>242</xdr:row>
      <xdr:rowOff>157680</xdr:rowOff>
    </xdr:to>
    <xdr:pic>
      <xdr:nvPicPr>
        <xdr:cNvPr id="18" name="Imagen 17">
          <a:extLst>
            <a:ext uri="{FF2B5EF4-FFF2-40B4-BE49-F238E27FC236}">
              <a16:creationId xmlns:a16="http://schemas.microsoft.com/office/drawing/2014/main" id="{B6F005DF-7CE5-4519-983E-7A7556653989}"/>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99061" y="36050220"/>
          <a:ext cx="5698433" cy="50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152400</xdr:colOff>
      <xdr:row>242</xdr:row>
      <xdr:rowOff>129540</xdr:rowOff>
    </xdr:from>
    <xdr:to>
      <xdr:col>5</xdr:col>
      <xdr:colOff>800338</xdr:colOff>
      <xdr:row>268</xdr:row>
      <xdr:rowOff>90900</xdr:rowOff>
    </xdr:to>
    <xdr:pic>
      <xdr:nvPicPr>
        <xdr:cNvPr id="19" name="Imagen 18">
          <a:extLst>
            <a:ext uri="{FF2B5EF4-FFF2-40B4-BE49-F238E27FC236}">
              <a16:creationId xmlns:a16="http://schemas.microsoft.com/office/drawing/2014/main" id="{D19F7841-51D2-4445-960B-E58E5CA35B07}"/>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152400" y="41026080"/>
          <a:ext cx="5677138" cy="43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xdr:colOff>
      <xdr:row>450</xdr:row>
      <xdr:rowOff>38100</xdr:rowOff>
    </xdr:from>
    <xdr:to>
      <xdr:col>5</xdr:col>
      <xdr:colOff>808414</xdr:colOff>
      <xdr:row>484</xdr:row>
      <xdr:rowOff>98340</xdr:rowOff>
    </xdr:to>
    <xdr:pic>
      <xdr:nvPicPr>
        <xdr:cNvPr id="20" name="Imagen 19">
          <a:extLst>
            <a:ext uri="{FF2B5EF4-FFF2-40B4-BE49-F238E27FC236}">
              <a16:creationId xmlns:a16="http://schemas.microsoft.com/office/drawing/2014/main" id="{4E9FDEFE-5413-4D7F-8165-203793705E02}"/>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1" y="75803760"/>
          <a:ext cx="5837613" cy="576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488</xdr:row>
      <xdr:rowOff>0</xdr:rowOff>
    </xdr:from>
    <xdr:to>
      <xdr:col>5</xdr:col>
      <xdr:colOff>928162</xdr:colOff>
      <xdr:row>506</xdr:row>
      <xdr:rowOff>42480</xdr:rowOff>
    </xdr:to>
    <xdr:pic>
      <xdr:nvPicPr>
        <xdr:cNvPr id="21" name="Imagen 20">
          <a:extLst>
            <a:ext uri="{FF2B5EF4-FFF2-40B4-BE49-F238E27FC236}">
              <a16:creationId xmlns:a16="http://schemas.microsoft.com/office/drawing/2014/main" id="{823F6224-C52F-47B4-9B54-7D27BDBD1F45}"/>
            </a:ext>
          </a:extLst>
        </xdr:cNvPr>
        <xdr:cNvPicPr>
          <a:picLocks noChangeAspect="1" noChangeArrowheads="1"/>
        </xdr:cNvPicPr>
      </xdr:nvPicPr>
      <xdr:blipFill rotWithShape="1">
        <a:blip xmlns:r="http://schemas.openxmlformats.org/officeDocument/2006/relationships" r:embed="rId20">
          <a:extLst>
            <a:ext uri="{28A0092B-C50C-407E-A947-70E740481C1C}">
              <a14:useLocalDpi xmlns:a14="http://schemas.microsoft.com/office/drawing/2010/main" val="0"/>
            </a:ext>
          </a:extLst>
        </a:blip>
        <a:srcRect t="43868"/>
        <a:stretch/>
      </xdr:blipFill>
      <xdr:spPr bwMode="auto">
        <a:xfrm>
          <a:off x="0" y="82135980"/>
          <a:ext cx="5957362" cy="306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484</xdr:row>
      <xdr:rowOff>91440</xdr:rowOff>
    </xdr:from>
    <xdr:to>
      <xdr:col>5</xdr:col>
      <xdr:colOff>904800</xdr:colOff>
      <xdr:row>487</xdr:row>
      <xdr:rowOff>164520</xdr:rowOff>
    </xdr:to>
    <xdr:pic>
      <xdr:nvPicPr>
        <xdr:cNvPr id="22" name="Imagen 21">
          <a:extLst>
            <a:ext uri="{FF2B5EF4-FFF2-40B4-BE49-F238E27FC236}">
              <a16:creationId xmlns:a16="http://schemas.microsoft.com/office/drawing/2014/main" id="{F4960ABA-5AF5-4195-B6A4-593A3C7771BF}"/>
            </a:ext>
          </a:extLst>
        </xdr:cNvPr>
        <xdr:cNvPicPr>
          <a:picLocks noChangeAspect="1" noChangeArrowheads="1"/>
        </xdr:cNvPicPr>
      </xdr:nvPicPr>
      <xdr:blipFill rotWithShape="1">
        <a:blip xmlns:r="http://schemas.openxmlformats.org/officeDocument/2006/relationships" r:embed="rId20">
          <a:extLst>
            <a:ext uri="{28A0092B-C50C-407E-A947-70E740481C1C}">
              <a14:useLocalDpi xmlns:a14="http://schemas.microsoft.com/office/drawing/2010/main" val="0"/>
            </a:ext>
          </a:extLst>
        </a:blip>
        <a:srcRect b="89346"/>
        <a:stretch/>
      </xdr:blipFill>
      <xdr:spPr bwMode="auto">
        <a:xfrm>
          <a:off x="0" y="81556860"/>
          <a:ext cx="5934000" cy="57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xdr:colOff>
      <xdr:row>504</xdr:row>
      <xdr:rowOff>160020</xdr:rowOff>
    </xdr:from>
    <xdr:to>
      <xdr:col>5</xdr:col>
      <xdr:colOff>883220</xdr:colOff>
      <xdr:row>535</xdr:row>
      <xdr:rowOff>3180</xdr:rowOff>
    </xdr:to>
    <xdr:pic>
      <xdr:nvPicPr>
        <xdr:cNvPr id="23" name="Imagen 22">
          <a:extLst>
            <a:ext uri="{FF2B5EF4-FFF2-40B4-BE49-F238E27FC236}">
              <a16:creationId xmlns:a16="http://schemas.microsoft.com/office/drawing/2014/main" id="{F714667C-8B3C-467C-BE03-32A5664A8784}"/>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1" y="84978240"/>
          <a:ext cx="5912419" cy="50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2</xdr:col>
          <xdr:colOff>60960</xdr:colOff>
          <xdr:row>3</xdr:row>
          <xdr:rowOff>121920</xdr:rowOff>
        </xdr:to>
        <xdr:sp macro="" textlink="">
          <xdr:nvSpPr>
            <xdr:cNvPr id="8499201" name="Imagen 1" hidden="1">
              <a:extLst>
                <a:ext uri="{63B3BB69-23CF-44E3-9099-C40C66FF867C}">
                  <a14:compatExt spid="_x0000_s8499201"/>
                </a:ext>
                <a:ext uri="{FF2B5EF4-FFF2-40B4-BE49-F238E27FC236}">
                  <a16:creationId xmlns:a16="http://schemas.microsoft.com/office/drawing/2014/main" id="{00000000-0008-0000-2700-000001B081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0</xdr:col>
      <xdr:colOff>0</xdr:colOff>
      <xdr:row>9</xdr:row>
      <xdr:rowOff>169769</xdr:rowOff>
    </xdr:from>
    <xdr:ext cx="6397998" cy="7639050"/>
    <xdr:sp macro="" textlink="">
      <xdr:nvSpPr>
        <xdr:cNvPr id="3" name="Text Box 12">
          <a:extLst>
            <a:ext uri="{FF2B5EF4-FFF2-40B4-BE49-F238E27FC236}">
              <a16:creationId xmlns:a16="http://schemas.microsoft.com/office/drawing/2014/main" id="{00000000-0008-0000-2700-000003000000}"/>
            </a:ext>
          </a:extLst>
        </xdr:cNvPr>
        <xdr:cNvSpPr txBox="1">
          <a:spLocks noChangeArrowheads="1"/>
        </xdr:cNvSpPr>
      </xdr:nvSpPr>
      <xdr:spPr bwMode="auto">
        <a:xfrm>
          <a:off x="0" y="1926851"/>
          <a:ext cx="6397998" cy="7639050"/>
        </a:xfrm>
        <a:prstGeom prst="rect">
          <a:avLst/>
        </a:prstGeom>
        <a:noFill/>
        <a:ln w="22225">
          <a:solidFill>
            <a:schemeClr val="tx1"/>
          </a:solidFill>
          <a:miter lim="800000"/>
          <a:headEnd/>
          <a:tailEnd/>
        </a:ln>
      </xdr:spPr>
      <xdr:txBody>
        <a:bodyPr vertOverflow="clip" wrap="square" lIns="36576" tIns="27432" rIns="36576" bIns="0" anchor="t" upright="1">
          <a:noAutofit/>
        </a:bodyPr>
        <a:lstStyle/>
        <a:p>
          <a:pPr eaLnBrk="1" fontAlgn="auto" latinLnBrk="0" hangingPunct="1"/>
          <a:endParaRPr lang="es-CO" sz="1100">
            <a:effectLst/>
            <a:latin typeface="+mn-lt"/>
            <a:ea typeface="+mn-ea"/>
            <a:cs typeface="+mn-cs"/>
          </a:endParaRPr>
        </a:p>
        <a:p>
          <a:pPr eaLnBrk="1" fontAlgn="auto" latinLnBrk="0" hangingPunct="1"/>
          <a:r>
            <a:rPr lang="es-CO" sz="1100">
              <a:effectLst/>
              <a:latin typeface="+mn-lt"/>
              <a:ea typeface="+mn-ea"/>
              <a:cs typeface="+mn-cs"/>
            </a:rPr>
            <a:t>En el periodo correspondiente a los meses de agosto</a:t>
          </a:r>
          <a:r>
            <a:rPr lang="es-CO" sz="1100" baseline="0">
              <a:effectLst/>
              <a:latin typeface="+mn-lt"/>
              <a:ea typeface="+mn-ea"/>
              <a:cs typeface="+mn-cs"/>
            </a:rPr>
            <a:t> a septiembre</a:t>
          </a:r>
          <a:r>
            <a:rPr lang="es-CO" sz="1100">
              <a:effectLst/>
              <a:latin typeface="+mn-lt"/>
              <a:ea typeface="+mn-ea"/>
              <a:cs typeface="+mn-cs"/>
            </a:rPr>
            <a:t> de 2024, la Administración Vial del Grupo 1 de la Territorial Nariño desarrolló las actividades contratadas por el Instituto Nacional de Vías mediante cont</a:t>
          </a:r>
          <a:r>
            <a:rPr lang="es-ES" sz="1100">
              <a:effectLst/>
              <a:latin typeface="+mn-lt"/>
              <a:ea typeface="+mn-ea"/>
              <a:cs typeface="+mn-cs"/>
            </a:rPr>
            <a:t>rato 2003 DE 2024</a:t>
          </a:r>
          <a:r>
            <a:rPr lang="es-CO" sz="1100">
              <a:effectLst/>
              <a:latin typeface="+mn-lt"/>
              <a:ea typeface="+mn-ea"/>
              <a:cs typeface="+mn-cs"/>
            </a:rPr>
            <a:t>, con orden de inicio 23</a:t>
          </a:r>
          <a:r>
            <a:rPr lang="es-ES" sz="1100">
              <a:effectLst/>
              <a:latin typeface="+mn-lt"/>
              <a:ea typeface="+mn-ea"/>
              <a:cs typeface="+mn-cs"/>
            </a:rPr>
            <a:t> de agosto  de 2024 </a:t>
          </a:r>
          <a:r>
            <a:rPr lang="es-CO" sz="1100">
              <a:effectLst/>
              <a:latin typeface="+mn-lt"/>
              <a:ea typeface="+mn-ea"/>
              <a:cs typeface="+mn-cs"/>
            </a:rPr>
            <a:t>y fecha de terminación </a:t>
          </a:r>
          <a:r>
            <a:rPr lang="es-ES" sz="1100">
              <a:effectLst/>
              <a:latin typeface="+mn-lt"/>
              <a:ea typeface="+mn-ea"/>
              <a:cs typeface="+mn-cs"/>
            </a:rPr>
            <a:t>31 de</a:t>
          </a:r>
          <a:r>
            <a:rPr lang="es-ES" sz="1100" baseline="0">
              <a:effectLst/>
              <a:latin typeface="+mn-lt"/>
              <a:ea typeface="+mn-ea"/>
              <a:cs typeface="+mn-cs"/>
            </a:rPr>
            <a:t> julio</a:t>
          </a:r>
          <a:r>
            <a:rPr lang="es-ES" sz="1100">
              <a:effectLst/>
              <a:latin typeface="+mn-lt"/>
              <a:ea typeface="+mn-ea"/>
              <a:cs typeface="+mn-cs"/>
            </a:rPr>
            <a:t> de 2024.</a:t>
          </a:r>
          <a:r>
            <a:rPr lang="es-ES" sz="1100" baseline="0">
              <a:effectLst/>
              <a:latin typeface="+mn-lt"/>
              <a:ea typeface="+mn-ea"/>
              <a:cs typeface="+mn-cs"/>
            </a:rPr>
            <a:t> </a:t>
          </a:r>
          <a:r>
            <a:rPr lang="es-CO" sz="1100">
              <a:effectLst/>
              <a:latin typeface="+mn-lt"/>
              <a:ea typeface="+mn-ea"/>
              <a:cs typeface="+mn-cs"/>
            </a:rPr>
            <a:t>Las vías a cargo corresponden a la 1001 Tumaco - Junín con una longitud de 119,63 Km y la 0501 Espriella - Rio Mira - Río Mataje con una longitud de 19,02 Km.  </a:t>
          </a:r>
        </a:p>
        <a:p>
          <a:pPr eaLnBrk="1" fontAlgn="auto" latinLnBrk="0" hangingPunct="1"/>
          <a:endParaRPr lang="es-CO" sz="1100">
            <a:effectLst/>
            <a:latin typeface="+mn-lt"/>
            <a:ea typeface="+mn-ea"/>
            <a:cs typeface="+mn-cs"/>
          </a:endParaRPr>
        </a:p>
        <a:p>
          <a:pPr eaLnBrk="1" fontAlgn="auto" latinLnBrk="0" hangingPunct="1"/>
          <a:endParaRPr lang="es-CO">
            <a:effectLst/>
          </a:endParaRPr>
        </a:p>
        <a:p>
          <a:r>
            <a:rPr lang="es-CO" sz="1100" b="1">
              <a:effectLst/>
              <a:latin typeface="+mn-lt"/>
              <a:ea typeface="+mn-ea"/>
              <a:cs typeface="+mn-cs"/>
            </a:rPr>
            <a:t>COOPERATIVAS DE TRABAJO ASOCIADO.</a:t>
          </a:r>
          <a:endParaRPr lang="es-CO">
            <a:effectLst/>
          </a:endParaRPr>
        </a:p>
        <a:p>
          <a:r>
            <a:rPr lang="es-CO" sz="1100" b="1">
              <a:effectLst/>
              <a:latin typeface="+mn-lt"/>
              <a:ea typeface="+mn-ea"/>
              <a:cs typeface="+mn-cs"/>
            </a:rPr>
            <a:t>EL MIRA LTDA</a:t>
          </a:r>
          <a:endParaRPr lang="es-CO">
            <a:effectLst/>
          </a:endParaRPr>
        </a:p>
        <a:p>
          <a:r>
            <a:rPr lang="es-CO" sz="1100" i="1">
              <a:effectLst/>
              <a:latin typeface="+mn-lt"/>
              <a:ea typeface="+mn-ea"/>
              <a:cs typeface="+mn-cs"/>
            </a:rPr>
            <a:t>Sector PR0+0000 – PR45+0660.  Ruta 1001</a:t>
          </a:r>
          <a:r>
            <a:rPr lang="es-CO" sz="1100" i="0">
              <a:effectLst/>
              <a:latin typeface="+mn-lt"/>
              <a:ea typeface="+mn-ea"/>
              <a:cs typeface="+mn-cs"/>
            </a:rPr>
            <a:t>,</a:t>
          </a:r>
          <a:r>
            <a:rPr lang="es-CO" sz="1100" i="0" baseline="0">
              <a:effectLst/>
              <a:latin typeface="+mn-lt"/>
              <a:ea typeface="+mn-ea"/>
              <a:cs typeface="+mn-cs"/>
            </a:rPr>
            <a:t> </a:t>
          </a:r>
          <a:r>
            <a:rPr lang="es-CO" sz="1100" baseline="0">
              <a:effectLst/>
              <a:latin typeface="+mn-lt"/>
              <a:ea typeface="+mn-ea"/>
              <a:cs typeface="+mn-cs"/>
            </a:rPr>
            <a:t>no se cuenta con orden de inicio a 30 de septiembre de 2024.</a:t>
          </a:r>
        </a:p>
        <a:p>
          <a:endParaRPr lang="es-CO" sz="1100" baseline="0">
            <a:effectLst/>
            <a:latin typeface="+mn-lt"/>
            <a:ea typeface="+mn-ea"/>
            <a:cs typeface="+mn-cs"/>
          </a:endParaRPr>
        </a:p>
        <a:p>
          <a:endParaRPr lang="es-CO" sz="1100" baseline="0">
            <a:effectLst/>
            <a:latin typeface="+mn-lt"/>
            <a:ea typeface="+mn-ea"/>
            <a:cs typeface="+mn-cs"/>
          </a:endParaRPr>
        </a:p>
        <a:p>
          <a:r>
            <a:rPr lang="es-CO" sz="1100" b="1">
              <a:effectLst/>
              <a:latin typeface="+mn-lt"/>
              <a:ea typeface="+mn-ea"/>
              <a:cs typeface="+mn-cs"/>
            </a:rPr>
            <a:t>LOS ANDES </a:t>
          </a:r>
        </a:p>
        <a:p>
          <a:r>
            <a:rPr lang="es-ES" sz="1100" i="1">
              <a:effectLst/>
              <a:latin typeface="+mn-lt"/>
              <a:ea typeface="+mn-ea"/>
              <a:cs typeface="+mn-cs"/>
            </a:rPr>
            <a:t>Sectores PR.45+0660 (La Espriella) - PR80+0000 (La Guayacana) de la carretera 1001, Tumaco – Junín y PR.0+0000 (La Espriella) – PR.10+0400 (Río Mataje) de la ruta 0501, La Espriella – Río Mira – Río Mataje</a:t>
          </a:r>
          <a:r>
            <a:rPr lang="es-ES" sz="1100">
              <a:effectLst/>
              <a:latin typeface="+mn-lt"/>
              <a:ea typeface="+mn-ea"/>
              <a:cs typeface="+mn-cs"/>
            </a:rPr>
            <a:t>, </a:t>
          </a:r>
          <a:r>
            <a:rPr lang="es-CO" sz="1100" baseline="0">
              <a:effectLst/>
              <a:latin typeface="+mn-lt"/>
              <a:ea typeface="+mn-ea"/>
              <a:cs typeface="+mn-cs"/>
            </a:rPr>
            <a:t>no se cuenta con orden de inicio a 30 de septiembre de 2024.</a:t>
          </a:r>
          <a:endParaRPr lang="es-CO">
            <a:effectLst/>
          </a:endParaRPr>
        </a:p>
        <a:p>
          <a:endParaRPr lang="es-ES" sz="1100">
            <a:effectLst/>
            <a:latin typeface="+mn-lt"/>
            <a:ea typeface="+mn-ea"/>
            <a:cs typeface="+mn-cs"/>
          </a:endParaRPr>
        </a:p>
        <a:p>
          <a:endParaRPr lang="es-ES" sz="1100">
            <a:effectLst/>
            <a:latin typeface="+mn-lt"/>
            <a:ea typeface="+mn-ea"/>
            <a:cs typeface="+mn-cs"/>
          </a:endParaRPr>
        </a:p>
        <a:p>
          <a:r>
            <a:rPr lang="es-CO" sz="1100" b="1">
              <a:effectLst/>
              <a:latin typeface="+mn-lt"/>
              <a:ea typeface="+mn-ea"/>
              <a:cs typeface="+mn-cs"/>
            </a:rPr>
            <a:t>GUAYACÁN</a:t>
          </a:r>
          <a:endParaRPr lang="es-CO">
            <a:effectLst/>
          </a:endParaRPr>
        </a:p>
        <a:p>
          <a:r>
            <a:rPr lang="es-ES" sz="1100" i="1">
              <a:effectLst/>
              <a:latin typeface="+mn-lt"/>
              <a:ea typeface="+mn-ea"/>
              <a:cs typeface="+mn-cs"/>
            </a:rPr>
            <a:t>Sector PR. 80+0000 (La Guayacana) – PR. 118+1006 (Junín).  Ruta 1001</a:t>
          </a:r>
          <a:r>
            <a:rPr lang="es-ES" sz="1100">
              <a:effectLst/>
              <a:latin typeface="+mn-lt"/>
              <a:ea typeface="+mn-ea"/>
              <a:cs typeface="+mn-cs"/>
            </a:rPr>
            <a:t>, </a:t>
          </a:r>
          <a:r>
            <a:rPr lang="es-CO" sz="1100" baseline="0">
              <a:effectLst/>
              <a:latin typeface="+mn-lt"/>
              <a:ea typeface="+mn-ea"/>
              <a:cs typeface="+mn-cs"/>
            </a:rPr>
            <a:t>no se cuenta con orden de inicio a 30 de septiembre de 2024.</a:t>
          </a:r>
        </a:p>
        <a:p>
          <a:endParaRPr lang="es-CO" sz="1100" baseline="0">
            <a:effectLst/>
            <a:latin typeface="+mn-lt"/>
            <a:ea typeface="+mn-ea"/>
            <a:cs typeface="+mn-cs"/>
          </a:endParaRPr>
        </a:p>
        <a:p>
          <a:endParaRPr lang="es-CO" sz="1100" baseline="0">
            <a:effectLst/>
            <a:latin typeface="+mn-lt"/>
            <a:ea typeface="+mn-ea"/>
            <a:cs typeface="+mn-cs"/>
          </a:endParaRPr>
        </a:p>
        <a:p>
          <a:r>
            <a:rPr lang="es-CO" sz="1100" baseline="0">
              <a:effectLst/>
              <a:latin typeface="+mn-lt"/>
              <a:ea typeface="+mn-ea"/>
              <a:cs typeface="+mn-cs"/>
            </a:rPr>
            <a:t>Una vez se cuente con la orden de inicio se realizara la coordinación y supervisión de las actividades en la vía asignadas a las cooperativas correspondientes a :</a:t>
          </a:r>
        </a:p>
        <a:p>
          <a:endParaRPr lang="es-CO" sz="1100" baseline="0">
            <a:effectLst/>
            <a:latin typeface="+mn-lt"/>
            <a:ea typeface="+mn-ea"/>
            <a:cs typeface="+mn-cs"/>
          </a:endParaRPr>
        </a:p>
        <a:p>
          <a:endParaRPr lang="es-CO" sz="1100" baseline="0">
            <a:effectLst/>
            <a:latin typeface="+mn-lt"/>
            <a:ea typeface="+mn-ea"/>
            <a:cs typeface="+mn-cs"/>
          </a:endParaRPr>
        </a:p>
        <a:p>
          <a:r>
            <a:rPr lang="es-CO" sz="1100">
              <a:effectLst/>
              <a:latin typeface="+mn-lt"/>
              <a:ea typeface="+mn-ea"/>
              <a:cs typeface="+mn-cs"/>
            </a:rPr>
            <a:t>- Vigilancia</a:t>
          </a:r>
          <a:r>
            <a:rPr lang="es-CO" sz="1100" baseline="0">
              <a:effectLst/>
              <a:latin typeface="+mn-lt"/>
              <a:ea typeface="+mn-ea"/>
              <a:cs typeface="+mn-cs"/>
            </a:rPr>
            <a:t> permanente de la vía </a:t>
          </a:r>
          <a:endParaRPr lang="es-CO">
            <a:effectLst/>
          </a:endParaRPr>
        </a:p>
        <a:p>
          <a:r>
            <a:rPr lang="es-CO" sz="1100">
              <a:effectLst/>
              <a:latin typeface="+mn-lt"/>
              <a:ea typeface="+mn-ea"/>
              <a:cs typeface="+mn-cs"/>
            </a:rPr>
            <a:t>- Reporte</a:t>
          </a:r>
          <a:r>
            <a:rPr lang="es-CO" sz="1100" baseline="0">
              <a:effectLst/>
              <a:latin typeface="+mn-lt"/>
              <a:ea typeface="+mn-ea"/>
              <a:cs typeface="+mn-cs"/>
            </a:rPr>
            <a:t> diario de transitabilidad </a:t>
          </a:r>
          <a:endParaRPr lang="es-CO">
            <a:effectLst/>
          </a:endParaRPr>
        </a:p>
        <a:p>
          <a:r>
            <a:rPr lang="es-CO" sz="1100">
              <a:effectLst/>
              <a:latin typeface="+mn-lt"/>
              <a:ea typeface="+mn-ea"/>
              <a:cs typeface="+mn-cs"/>
            </a:rPr>
            <a:t>- Rocería y desmonte manual</a:t>
          </a:r>
          <a:endParaRPr lang="es-CO">
            <a:effectLst/>
          </a:endParaRPr>
        </a:p>
        <a:p>
          <a:r>
            <a:rPr lang="es-CO" sz="1100" baseline="0">
              <a:effectLst/>
              <a:latin typeface="+mn-lt"/>
              <a:ea typeface="+mn-ea"/>
              <a:cs typeface="+mn-cs"/>
            </a:rPr>
            <a:t>- Limpieza de puentes</a:t>
          </a:r>
          <a:endParaRPr lang="es-CO">
            <a:effectLst/>
          </a:endParaRPr>
        </a:p>
        <a:p>
          <a:r>
            <a:rPr lang="es-CO" sz="1100" baseline="0">
              <a:effectLst/>
              <a:latin typeface="+mn-lt"/>
              <a:ea typeface="+mn-ea"/>
              <a:cs typeface="+mn-cs"/>
            </a:rPr>
            <a:t>- Limpieza de bordillos y andenes</a:t>
          </a:r>
          <a:endParaRPr lang="es-CO">
            <a:effectLst/>
          </a:endParaRPr>
        </a:p>
        <a:p>
          <a:r>
            <a:rPr lang="es-CO" sz="1100" baseline="0">
              <a:effectLst/>
              <a:latin typeface="+mn-lt"/>
              <a:ea typeface="+mn-ea"/>
              <a:cs typeface="+mn-cs"/>
            </a:rPr>
            <a:t>- Mantenimiento y limpieza de alcantarillas, cabezales, encoles y descoles</a:t>
          </a:r>
          <a:endParaRPr lang="es-CO">
            <a:effectLst/>
          </a:endParaRPr>
        </a:p>
        <a:p>
          <a:pPr eaLnBrk="1" fontAlgn="auto" latinLnBrk="0" hangingPunct="1"/>
          <a:r>
            <a:rPr lang="es-CO" sz="1100" baseline="0">
              <a:effectLst/>
              <a:latin typeface="+mn-lt"/>
              <a:ea typeface="+mn-ea"/>
              <a:cs typeface="+mn-cs"/>
            </a:rPr>
            <a:t>- Limpieza de la calzada y berma</a:t>
          </a:r>
          <a:endParaRPr lang="es-CO">
            <a:effectLst/>
          </a:endParaRPr>
        </a:p>
        <a:p>
          <a:r>
            <a:rPr lang="es-CO" sz="1100" baseline="0">
              <a:effectLst/>
              <a:latin typeface="+mn-lt"/>
              <a:ea typeface="+mn-ea"/>
              <a:cs typeface="+mn-cs"/>
            </a:rPr>
            <a:t>- Limpieza de señalización vertical, postes de referencia y defensas metálicas</a:t>
          </a:r>
          <a:endParaRPr lang="es-CO">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es-CO" sz="1100" baseline="0">
              <a:effectLst/>
              <a:latin typeface="+mn-lt"/>
              <a:ea typeface="+mn-ea"/>
              <a:cs typeface="+mn-cs"/>
            </a:rPr>
            <a:t>- Arreglo pavimentos bacheos y parcheos.</a:t>
          </a:r>
          <a:endParaRPr lang="es-CO">
            <a:effectLst/>
          </a:endParaRPr>
        </a:p>
        <a:p>
          <a:endParaRPr lang="es-CO">
            <a:effectLst/>
          </a:endParaRPr>
        </a:p>
        <a:p>
          <a:endParaRPr lang="es-CO">
            <a:effectLst/>
          </a:endParaRPr>
        </a:p>
        <a:p>
          <a:endParaRPr lang="es-CO">
            <a:effectLst/>
          </a:endParaRPr>
        </a:p>
        <a:p>
          <a:endParaRPr lang="es-CO" sz="1100">
            <a:effectLst/>
            <a:latin typeface="+mn-lt"/>
            <a:ea typeface="+mn-ea"/>
            <a:cs typeface="+mn-cs"/>
          </a:endParaRPr>
        </a:p>
        <a:p>
          <a:endParaRPr lang="es-CO">
            <a:solidFill>
              <a:sysClr val="windowText" lastClr="000000"/>
            </a:solidFill>
            <a:effectLst/>
          </a:endParaRPr>
        </a:p>
        <a:p>
          <a:pPr marL="0" marR="0" indent="0" defTabSz="914400" eaLnBrk="1" fontAlgn="auto" latinLnBrk="0" hangingPunct="1">
            <a:lnSpc>
              <a:spcPct val="100000"/>
            </a:lnSpc>
            <a:spcBef>
              <a:spcPts val="0"/>
            </a:spcBef>
            <a:spcAft>
              <a:spcPts val="0"/>
            </a:spcAft>
            <a:buClrTx/>
            <a:buSzTx/>
            <a:buFontTx/>
            <a:buNone/>
            <a:tabLst/>
            <a:defRPr/>
          </a:pPr>
          <a:r>
            <a:rPr lang="es-CO" sz="1100" baseline="0">
              <a:solidFill>
                <a:sysClr val="windowText" lastClr="000000"/>
              </a:solidFill>
              <a:effectLst/>
              <a:latin typeface="+mn-lt"/>
              <a:ea typeface="+mn-ea"/>
              <a:cs typeface="+mn-cs"/>
            </a:rPr>
            <a:t> </a:t>
          </a:r>
          <a:endParaRPr lang="es-CO">
            <a:effectLst/>
          </a:endParaRPr>
        </a:p>
      </xdr:txBody>
    </xdr:sp>
    <xdr:clientData/>
  </xdr:oneCellAnchor>
  <xdr:twoCellAnchor>
    <xdr:from>
      <xdr:col>0</xdr:col>
      <xdr:colOff>0</xdr:colOff>
      <xdr:row>55</xdr:row>
      <xdr:rowOff>121912</xdr:rowOff>
    </xdr:from>
    <xdr:to>
      <xdr:col>6</xdr:col>
      <xdr:colOff>520071</xdr:colOff>
      <xdr:row>367</xdr:row>
      <xdr:rowOff>125506</xdr:rowOff>
    </xdr:to>
    <xdr:sp macro="" textlink="">
      <xdr:nvSpPr>
        <xdr:cNvPr id="6" name="Text Box 12">
          <a:extLst>
            <a:ext uri="{FF2B5EF4-FFF2-40B4-BE49-F238E27FC236}">
              <a16:creationId xmlns:a16="http://schemas.microsoft.com/office/drawing/2014/main" id="{00000000-0008-0000-2700-000006000000}"/>
            </a:ext>
          </a:extLst>
        </xdr:cNvPr>
        <xdr:cNvSpPr txBox="1">
          <a:spLocks noChangeArrowheads="1"/>
        </xdr:cNvSpPr>
      </xdr:nvSpPr>
      <xdr:spPr bwMode="auto">
        <a:xfrm>
          <a:off x="0" y="9821724"/>
          <a:ext cx="6445742" cy="55405476"/>
        </a:xfrm>
        <a:prstGeom prst="rect">
          <a:avLst/>
        </a:prstGeom>
        <a:solidFill>
          <a:sysClr val="window" lastClr="FFFFFF"/>
        </a:solidFill>
        <a:ln w="22225">
          <a:solidFill>
            <a:schemeClr val="tx1"/>
          </a:solidFill>
          <a:miter lim="800000"/>
          <a:headEnd/>
          <a:tailEnd/>
        </a:ln>
      </xdr:spPr>
      <xdr:txBody>
        <a:bodyPr vertOverflow="clip" wrap="square" lIns="36576" tIns="27432" rIns="36576" bIns="0" anchor="t" upright="1"/>
        <a:lstStyle/>
        <a:p>
          <a:pPr algn="ctr">
            <a:lnSpc>
              <a:spcPts val="500"/>
            </a:lnSpc>
          </a:pPr>
          <a:endParaRPr lang="es-ES_tradnl" sz="1100" b="1">
            <a:effectLst/>
            <a:latin typeface="+mn-lt"/>
            <a:ea typeface="+mn-ea"/>
            <a:cs typeface="+mn-cs"/>
          </a:endParaRPr>
        </a:p>
        <a:p>
          <a:r>
            <a:rPr lang="es-ES" sz="1100" b="1">
              <a:effectLst/>
              <a:latin typeface="+mn-lt"/>
              <a:ea typeface="+mn-ea"/>
              <a:cs typeface="+mn-cs"/>
            </a:rPr>
            <a:t>Actividades de la Administración de Mantenimiento Vial - Grupo 1 -</a:t>
          </a:r>
          <a:r>
            <a:rPr lang="es-MX" sz="1100" b="1">
              <a:effectLst/>
              <a:latin typeface="+mn-lt"/>
              <a:ea typeface="+mn-ea"/>
              <a:cs typeface="+mn-cs"/>
            </a:rPr>
            <a:t>AGOSTO</a:t>
          </a:r>
        </a:p>
        <a:p>
          <a:endParaRPr lang="es-MX" sz="1100">
            <a:effectLst/>
            <a:latin typeface="+mn-lt"/>
            <a:ea typeface="+mn-ea"/>
            <a:cs typeface="+mn-cs"/>
          </a:endParaRPr>
        </a:p>
        <a:p>
          <a:r>
            <a:rPr lang="es-MX" sz="1100">
              <a:effectLst/>
              <a:latin typeface="+mn-lt"/>
              <a:ea typeface="+mn-ea"/>
              <a:cs typeface="+mn-cs"/>
            </a:rPr>
            <a:t>-Monitoreo</a:t>
          </a:r>
          <a:r>
            <a:rPr lang="es-MX" sz="1100" baseline="0">
              <a:effectLst/>
              <a:latin typeface="+mn-lt"/>
              <a:ea typeface="+mn-ea"/>
              <a:cs typeface="+mn-cs"/>
            </a:rPr>
            <a:t> sitio critico en 1001 </a:t>
          </a:r>
          <a:r>
            <a:rPr lang="es-MX" sz="1100">
              <a:effectLst/>
              <a:latin typeface="+mn-lt"/>
              <a:ea typeface="+mn-ea"/>
              <a:cs typeface="+mn-cs"/>
            </a:rPr>
            <a:t>PR3+0085 a PR3+0392 Puente del morro: paso con precaución en un</a:t>
          </a:r>
          <a:r>
            <a:rPr lang="es-MX" sz="1100" baseline="0">
              <a:effectLst/>
              <a:latin typeface="+mn-lt"/>
              <a:ea typeface="+mn-ea"/>
              <a:cs typeface="+mn-cs"/>
            </a:rPr>
            <a:t> solo</a:t>
          </a:r>
          <a:r>
            <a:rPr lang="es-MX" sz="1100">
              <a:effectLst/>
              <a:latin typeface="+mn-lt"/>
              <a:ea typeface="+mn-ea"/>
              <a:cs typeface="+mn-cs"/>
            </a:rPr>
            <a:t> carril, pavimento en mal estado debido a demolición carpeta asfáltica,</a:t>
          </a:r>
          <a:r>
            <a:rPr lang="es-MX" sz="1100" baseline="0">
              <a:effectLst/>
              <a:latin typeface="+mn-lt"/>
              <a:ea typeface="+mn-ea"/>
              <a:cs typeface="+mn-cs"/>
            </a:rPr>
            <a:t> para el presente periodo el puente del morro se encuentra en intervencion bajo el contrato de obra no. 2907-2023 y de interventoria no. 2934-2023 con fecha de iniciacion 09 de noviembre de 2023.</a:t>
          </a:r>
        </a:p>
        <a:p>
          <a:endParaRPr lang="es-MX" sz="1100" baseline="0">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s-MX" sz="1100">
              <a:effectLst/>
              <a:latin typeface="+mn-lt"/>
              <a:ea typeface="+mn-ea"/>
              <a:cs typeface="+mn-cs"/>
            </a:rPr>
            <a:t>-Monitoreo</a:t>
          </a:r>
          <a:r>
            <a:rPr lang="es-MX" sz="1100" baseline="0">
              <a:effectLst/>
              <a:latin typeface="+mn-lt"/>
              <a:ea typeface="+mn-ea"/>
              <a:cs typeface="+mn-cs"/>
            </a:rPr>
            <a:t> sitio critico en 1001 </a:t>
          </a:r>
          <a:r>
            <a:rPr lang="es-MX" sz="1100">
              <a:effectLst/>
              <a:latin typeface="+mn-lt"/>
              <a:ea typeface="+mn-ea"/>
              <a:cs typeface="+mn-cs"/>
            </a:rPr>
            <a:t>PR6+0687 a PR6+0713 Puente del Pindo. Paso con precaución en los dos carriles, pavimento en mal estado,</a:t>
          </a:r>
          <a:r>
            <a:rPr lang="es-MX" sz="1100" baseline="0">
              <a:effectLst/>
              <a:latin typeface="+mn-lt"/>
              <a:ea typeface="+mn-ea"/>
              <a:cs typeface="+mn-cs"/>
            </a:rPr>
            <a:t> </a:t>
          </a:r>
          <a:r>
            <a:rPr lang="es-CO" sz="1100">
              <a:effectLst/>
              <a:latin typeface="+mn-lt"/>
              <a:ea typeface="+mn-ea"/>
              <a:cs typeface="+mn-cs"/>
            </a:rPr>
            <a:t>para el presente periodo el puente del Pindo se encuentra en intervencion bajo el contrato de obra no. 2907-2023 y de interventoria no. 2934-2023 con fecha de iniciacion 09 de noviembre de 2023.</a:t>
          </a:r>
        </a:p>
        <a:p>
          <a:pPr marL="0" marR="0" lvl="0" indent="0" defTabSz="914400" eaLnBrk="1" fontAlgn="auto" latinLnBrk="0" hangingPunct="1">
            <a:lnSpc>
              <a:spcPct val="100000"/>
            </a:lnSpc>
            <a:spcBef>
              <a:spcPts val="0"/>
            </a:spcBef>
            <a:spcAft>
              <a:spcPts val="0"/>
            </a:spcAft>
            <a:buClrTx/>
            <a:buSzTx/>
            <a:buFontTx/>
            <a:buNone/>
            <a:tabLst/>
            <a:defRPr/>
          </a:pPr>
          <a:endParaRPr lang="es-CO" sz="1100">
            <a:effectLst/>
            <a:latin typeface="+mn-lt"/>
            <a:ea typeface="+mn-ea"/>
            <a:cs typeface="+mn-cs"/>
          </a:endParaRPr>
        </a:p>
        <a:p>
          <a:r>
            <a:rPr lang="es-MX" sz="1100">
              <a:solidFill>
                <a:sysClr val="windowText" lastClr="000000"/>
              </a:solidFill>
              <a:effectLst/>
              <a:latin typeface="+mn-lt"/>
              <a:ea typeface="+mn-ea"/>
              <a:cs typeface="+mn-cs"/>
            </a:rPr>
            <a:t>-Monitoreo</a:t>
          </a:r>
          <a:r>
            <a:rPr lang="es-MX" sz="1100" baseline="0">
              <a:solidFill>
                <a:sysClr val="windowText" lastClr="000000"/>
              </a:solidFill>
              <a:effectLst/>
              <a:latin typeface="+mn-lt"/>
              <a:ea typeface="+mn-ea"/>
              <a:cs typeface="+mn-cs"/>
            </a:rPr>
            <a:t> sitio critico en 1001 </a:t>
          </a:r>
          <a:r>
            <a:rPr lang="es-MX" sz="1100">
              <a:solidFill>
                <a:sysClr val="windowText" lastClr="000000"/>
              </a:solidFill>
              <a:effectLst/>
              <a:latin typeface="+mn-lt"/>
              <a:ea typeface="+mn-ea"/>
              <a:cs typeface="+mn-cs"/>
            </a:rPr>
            <a:t>PR6+0713 a PR7+0000. Paso con precaución en los dos carriles, pavimento en mal estado</a:t>
          </a:r>
          <a:r>
            <a:rPr lang="es-MX" sz="1100" baseline="0">
              <a:solidFill>
                <a:sysClr val="windowText" lastClr="000000"/>
              </a:solidFill>
              <a:effectLst/>
              <a:latin typeface="+mn-lt"/>
              <a:ea typeface="+mn-ea"/>
              <a:cs typeface="+mn-cs"/>
            </a:rPr>
            <a:t>, accesos al puente del pindo.</a:t>
          </a:r>
        </a:p>
        <a:p>
          <a:endParaRPr lang="es-MX" sz="1100">
            <a:solidFill>
              <a:sysClr val="windowText" lastClr="000000"/>
            </a:solidFill>
            <a:effectLst/>
            <a:latin typeface="+mn-lt"/>
            <a:ea typeface="+mn-ea"/>
            <a:cs typeface="+mn-cs"/>
          </a:endParaRPr>
        </a:p>
        <a:p>
          <a:r>
            <a:rPr lang="es-MX" sz="1100">
              <a:effectLst/>
              <a:latin typeface="+mn-lt"/>
              <a:ea typeface="+mn-ea"/>
              <a:cs typeface="+mn-cs"/>
            </a:rPr>
            <a:t>-Monitoreo</a:t>
          </a:r>
          <a:r>
            <a:rPr lang="es-MX" sz="1100" baseline="0">
              <a:effectLst/>
              <a:latin typeface="+mn-lt"/>
              <a:ea typeface="+mn-ea"/>
              <a:cs typeface="+mn-cs"/>
            </a:rPr>
            <a:t> sitio critico en 1001 </a:t>
          </a:r>
          <a:r>
            <a:rPr lang="es-MX" sz="1100">
              <a:effectLst/>
              <a:latin typeface="+mn-lt"/>
              <a:ea typeface="+mn-ea"/>
              <a:cs typeface="+mn-cs"/>
            </a:rPr>
            <a:t>PR8+0900 a PR18+0100 Paso con precaución en los dos carriles,</a:t>
          </a:r>
          <a:r>
            <a:rPr lang="es-MX" sz="1100" baseline="0">
              <a:effectLst/>
              <a:latin typeface="+mn-lt"/>
              <a:ea typeface="+mn-ea"/>
              <a:cs typeface="+mn-cs"/>
            </a:rPr>
            <a:t> e</a:t>
          </a:r>
          <a:r>
            <a:rPr lang="es-ES" sz="1100">
              <a:effectLst/>
              <a:latin typeface="+mn-lt"/>
              <a:ea typeface="+mn-ea"/>
              <a:cs typeface="+mn-cs"/>
            </a:rPr>
            <a:t>n donde se presentan varios daños de la carpeta asfáltica, agrietamiento, ahuellamiento, hundimientos, etc. En este sector se han presentado varios accidentes, por lo que se requiere el suministro de asfalto y la intervención definitiva, realizando</a:t>
          </a:r>
          <a:r>
            <a:rPr lang="es-ES" sz="1100" baseline="0">
              <a:effectLst/>
              <a:latin typeface="+mn-lt"/>
              <a:ea typeface="+mn-ea"/>
              <a:cs typeface="+mn-cs"/>
            </a:rPr>
            <a:t> la rehabilitacion de pavimento asfaltico hasta nivel de base c</a:t>
          </a:r>
          <a:r>
            <a:rPr lang="es-ES" sz="1100">
              <a:effectLst/>
              <a:latin typeface="+mn-lt"/>
              <a:ea typeface="+mn-ea"/>
              <a:cs typeface="+mn-cs"/>
            </a:rPr>
            <a:t>on carácter urgente de este tramo de la vía 1001</a:t>
          </a:r>
        </a:p>
        <a:p>
          <a:endParaRPr lang="es-ES" sz="1100">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s-MX" sz="1100">
              <a:effectLst/>
              <a:latin typeface="+mn-lt"/>
              <a:ea typeface="+mn-ea"/>
              <a:cs typeface="+mn-cs"/>
            </a:rPr>
            <a:t>-Monitoreo</a:t>
          </a:r>
          <a:r>
            <a:rPr lang="es-MX" sz="1100" baseline="0">
              <a:effectLst/>
              <a:latin typeface="+mn-lt"/>
              <a:ea typeface="+mn-ea"/>
              <a:cs typeface="+mn-cs"/>
            </a:rPr>
            <a:t> sitio en 1001 </a:t>
          </a:r>
          <a:r>
            <a:rPr lang="es-MX" sz="1100">
              <a:effectLst/>
              <a:latin typeface="+mn-lt"/>
              <a:ea typeface="+mn-ea"/>
              <a:cs typeface="+mn-cs"/>
            </a:rPr>
            <a:t>PR17+0230 a PR17+0266 Puente de Agua clara. Paso con precaución en los dos carriles, pavimento en mal estado debido a demolición carpeta, </a:t>
          </a:r>
          <a:r>
            <a:rPr lang="es-CO" sz="1100">
              <a:effectLst/>
              <a:latin typeface="+mn-lt"/>
              <a:ea typeface="+mn-ea"/>
              <a:cs typeface="+mn-cs"/>
            </a:rPr>
            <a:t>para el presente periodo el puente de aguaclara se encuentra en intervencion bajo el contrato de obra no. 2907-2023 y de interventoria no. 2934-2023 con fecha de iniciacion 09 de noviembre de 2023.</a:t>
          </a:r>
        </a:p>
        <a:p>
          <a:pPr marL="0" marR="0" lvl="0" indent="0" defTabSz="914400" eaLnBrk="1" fontAlgn="auto" latinLnBrk="0" hangingPunct="1">
            <a:lnSpc>
              <a:spcPct val="100000"/>
            </a:lnSpc>
            <a:spcBef>
              <a:spcPts val="0"/>
            </a:spcBef>
            <a:spcAft>
              <a:spcPts val="0"/>
            </a:spcAft>
            <a:buClrTx/>
            <a:buSzTx/>
            <a:buFontTx/>
            <a:buNone/>
            <a:tabLst/>
            <a:defRPr/>
          </a:pPr>
          <a:endParaRPr lang="es-CO" sz="1100">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s-ES" sz="1100">
              <a:effectLst/>
              <a:latin typeface="+mn-lt"/>
              <a:ea typeface="+mn-ea"/>
              <a:cs typeface="+mn-cs"/>
            </a:rPr>
            <a:t>-Monitoreo de sitio crítico, ubicado en PR 17+760, en donde se presenta socavación grave y destrucción progresiva de la estructura de contención (bolsacretos), muro de contención y daños en la estructura del pavimento asfáltico, como consecuencia de </a:t>
          </a:r>
          <a:r>
            <a:rPr lang="es-MX" sz="1100">
              <a:effectLst/>
              <a:latin typeface="+mn-lt"/>
              <a:ea typeface="+mn-ea"/>
              <a:cs typeface="+mn-cs"/>
            </a:rPr>
            <a:t>socavacion del</a:t>
          </a:r>
          <a:r>
            <a:rPr lang="es-MX" sz="1100" baseline="0">
              <a:effectLst/>
              <a:latin typeface="+mn-lt"/>
              <a:ea typeface="+mn-ea"/>
              <a:cs typeface="+mn-cs"/>
            </a:rPr>
            <a:t> terraplen soporte de la estructura de pavimento.</a:t>
          </a:r>
        </a:p>
        <a:p>
          <a:pPr marL="0" marR="0" lvl="0" indent="0" defTabSz="914400" eaLnBrk="1" fontAlgn="auto" latinLnBrk="0" hangingPunct="1">
            <a:lnSpc>
              <a:spcPct val="100000"/>
            </a:lnSpc>
            <a:spcBef>
              <a:spcPts val="0"/>
            </a:spcBef>
            <a:spcAft>
              <a:spcPts val="0"/>
            </a:spcAft>
            <a:buClrTx/>
            <a:buSzTx/>
            <a:buFontTx/>
            <a:buNone/>
            <a:tabLst/>
            <a:defRPr/>
          </a:pPr>
          <a:endParaRPr lang="es-CO" sz="1100">
            <a:effectLst/>
            <a:latin typeface="+mn-lt"/>
            <a:ea typeface="+mn-ea"/>
            <a:cs typeface="+mn-cs"/>
          </a:endParaRPr>
        </a:p>
        <a:p>
          <a:r>
            <a:rPr lang="es-MX" sz="1100">
              <a:effectLst/>
              <a:latin typeface="+mn-lt"/>
              <a:ea typeface="+mn-ea"/>
              <a:cs typeface="+mn-cs"/>
            </a:rPr>
            <a:t>-Monitoreo</a:t>
          </a:r>
          <a:r>
            <a:rPr lang="es-MX" sz="1100" baseline="0">
              <a:effectLst/>
              <a:latin typeface="+mn-lt"/>
              <a:ea typeface="+mn-ea"/>
              <a:cs typeface="+mn-cs"/>
            </a:rPr>
            <a:t> sitio en 1001 </a:t>
          </a:r>
          <a:r>
            <a:rPr lang="es-MX" sz="1100">
              <a:effectLst/>
              <a:latin typeface="+mn-lt"/>
              <a:ea typeface="+mn-ea"/>
              <a:cs typeface="+mn-cs"/>
            </a:rPr>
            <a:t>PR28+0000 – PR28+0024, el sector presenta hundimiento de adoquín. Paso con precaución en ambos carriles</a:t>
          </a:r>
          <a:r>
            <a:rPr lang="es-MX" sz="1100" b="1">
              <a:effectLst/>
              <a:latin typeface="+mn-lt"/>
              <a:ea typeface="+mn-ea"/>
              <a:cs typeface="+mn-cs"/>
            </a:rPr>
            <a:t>.</a:t>
          </a:r>
        </a:p>
        <a:p>
          <a:endParaRPr lang="es-MX" sz="1100" b="1">
            <a:effectLst/>
            <a:latin typeface="+mn-lt"/>
            <a:ea typeface="+mn-ea"/>
            <a:cs typeface="+mn-cs"/>
          </a:endParaRPr>
        </a:p>
        <a:p>
          <a:pPr lvl="0"/>
          <a:r>
            <a:rPr lang="es-ES" sz="1100">
              <a:effectLst/>
              <a:latin typeface="+mn-lt"/>
              <a:ea typeface="+mn-ea"/>
              <a:cs typeface="+mn-cs"/>
            </a:rPr>
            <a:t>-Elaboración del acta de costos No. 1, correspondiente al mes de agosto de 2024.</a:t>
          </a:r>
        </a:p>
        <a:p>
          <a:r>
            <a:rPr lang="es-ES" sz="1100">
              <a:solidFill>
                <a:sysClr val="windowText" lastClr="000000"/>
              </a:solidFill>
              <a:effectLst/>
              <a:latin typeface="+mn-lt"/>
              <a:ea typeface="+mn-ea"/>
              <a:cs typeface="+mn-cs"/>
            </a:rPr>
            <a:t>- Monitoreo de sitio en</a:t>
          </a:r>
          <a:r>
            <a:rPr lang="es-ES" sz="1100" baseline="0">
              <a:solidFill>
                <a:sysClr val="windowText" lastClr="000000"/>
              </a:solidFill>
              <a:effectLst/>
              <a:latin typeface="+mn-lt"/>
              <a:ea typeface="+mn-ea"/>
              <a:cs typeface="+mn-cs"/>
            </a:rPr>
            <a:t> 1001 </a:t>
          </a:r>
          <a:r>
            <a:rPr lang="es-ES" sz="1100">
              <a:solidFill>
                <a:sysClr val="windowText" lastClr="000000"/>
              </a:solidFill>
              <a:effectLst/>
              <a:latin typeface="+mn-lt"/>
              <a:ea typeface="+mn-ea"/>
              <a:cs typeface="+mn-cs"/>
            </a:rPr>
            <a:t>PR6+584</a:t>
          </a:r>
          <a:r>
            <a:rPr lang="es-ES" sz="1100" baseline="0">
              <a:solidFill>
                <a:sysClr val="windowText" lastClr="000000"/>
              </a:solidFill>
              <a:effectLst/>
              <a:latin typeface="+mn-lt"/>
              <a:ea typeface="+mn-ea"/>
              <a:cs typeface="+mn-cs"/>
            </a:rPr>
            <a:t> - </a:t>
          </a:r>
          <a:r>
            <a:rPr lang="es-ES" sz="1100">
              <a:solidFill>
                <a:sysClr val="windowText" lastClr="000000"/>
              </a:solidFill>
              <a:effectLst/>
              <a:latin typeface="+mn-lt"/>
              <a:ea typeface="+mn-ea"/>
              <a:cs typeface="+mn-cs"/>
            </a:rPr>
            <a:t>PR6+964,</a:t>
          </a:r>
          <a:r>
            <a:rPr lang="es-ES" sz="1100" baseline="0">
              <a:solidFill>
                <a:sysClr val="windowText" lastClr="000000"/>
              </a:solidFill>
              <a:effectLst/>
              <a:latin typeface="+mn-lt"/>
              <a:ea typeface="+mn-ea"/>
              <a:cs typeface="+mn-cs"/>
            </a:rPr>
            <a:t> en el año anterior se ins</a:t>
          </a:r>
          <a:r>
            <a:rPr lang="es-ES" sz="1100">
              <a:solidFill>
                <a:sysClr val="windowText" lastClr="000000"/>
              </a:solidFill>
              <a:effectLst/>
              <a:latin typeface="+mn-lt"/>
              <a:ea typeface="+mn-ea"/>
              <a:cs typeface="+mn-cs"/>
            </a:rPr>
            <a:t>talo</a:t>
          </a:r>
          <a:r>
            <a:rPr lang="es-ES" sz="1100" baseline="0">
              <a:solidFill>
                <a:sysClr val="windowText" lastClr="000000"/>
              </a:solidFill>
              <a:effectLst/>
              <a:latin typeface="+mn-lt"/>
              <a:ea typeface="+mn-ea"/>
              <a:cs typeface="+mn-cs"/>
            </a:rPr>
            <a:t> </a:t>
          </a:r>
          <a:r>
            <a:rPr lang="es-ES" sz="1100">
              <a:solidFill>
                <a:sysClr val="windowText" lastClr="000000"/>
              </a:solidFill>
              <a:effectLst/>
              <a:latin typeface="+mn-lt"/>
              <a:ea typeface="+mn-ea"/>
              <a:cs typeface="+mn-cs"/>
            </a:rPr>
            <a:t>tubería de diámetro 20” interviniendo el corredor en la margen izquierda y se</a:t>
          </a:r>
          <a:r>
            <a:rPr lang="es-ES" sz="1100" baseline="0">
              <a:solidFill>
                <a:sysClr val="windowText" lastClr="000000"/>
              </a:solidFill>
              <a:effectLst/>
              <a:latin typeface="+mn-lt"/>
              <a:ea typeface="+mn-ea"/>
              <a:cs typeface="+mn-cs"/>
            </a:rPr>
            <a:t> construyo </a:t>
          </a:r>
          <a:r>
            <a:rPr lang="es-ES" sz="1100">
              <a:solidFill>
                <a:sysClr val="windowText" lastClr="000000"/>
              </a:solidFill>
              <a:effectLst/>
              <a:latin typeface="+mn-lt"/>
              <a:ea typeface="+mn-ea"/>
              <a:cs typeface="+mn-cs"/>
            </a:rPr>
            <a:t>un viaducto metálico (paso elevado) de 36 metros, en</a:t>
          </a:r>
          <a:r>
            <a:rPr lang="es-ES" sz="1100" baseline="0">
              <a:solidFill>
                <a:sysClr val="windowText" lastClr="000000"/>
              </a:solidFill>
              <a:effectLst/>
              <a:latin typeface="+mn-lt"/>
              <a:ea typeface="+mn-ea"/>
              <a:cs typeface="+mn-cs"/>
            </a:rPr>
            <a:t> esta obra </a:t>
          </a:r>
          <a:r>
            <a:rPr lang="es-ES" sz="1100">
              <a:solidFill>
                <a:sysClr val="windowText" lastClr="000000"/>
              </a:solidFill>
              <a:effectLst/>
              <a:latin typeface="+mn-lt"/>
              <a:ea typeface="+mn-ea"/>
              <a:cs typeface="+mn-cs"/>
            </a:rPr>
            <a:t>se han venido realizando</a:t>
          </a:r>
          <a:r>
            <a:rPr lang="es-ES" sz="1100" baseline="0">
              <a:solidFill>
                <a:sysClr val="windowText" lastClr="000000"/>
              </a:solidFill>
              <a:effectLst/>
              <a:latin typeface="+mn-lt"/>
              <a:ea typeface="+mn-ea"/>
              <a:cs typeface="+mn-cs"/>
            </a:rPr>
            <a:t> trabajos desde el anterior año en la zona de influencia de la via 1001, se realizo</a:t>
          </a:r>
          <a:r>
            <a:rPr lang="es-ES" sz="1100">
              <a:solidFill>
                <a:sysClr val="windowText" lastClr="000000"/>
              </a:solidFill>
              <a:effectLst/>
              <a:latin typeface="+mn-lt"/>
              <a:ea typeface="+mn-ea"/>
              <a:cs typeface="+mn-cs"/>
            </a:rPr>
            <a:t> la excavación para pilotes, con una profundidad aproximada a 30 metros, se instaló el castillo de acero de refuerzo y se realizó la respectiva fundición del mencionado pilote,</a:t>
          </a:r>
          <a:r>
            <a:rPr lang="es-ES" sz="1100" baseline="0">
              <a:solidFill>
                <a:sysClr val="windowText" lastClr="000000"/>
              </a:solidFill>
              <a:effectLst/>
              <a:latin typeface="+mn-lt"/>
              <a:ea typeface="+mn-ea"/>
              <a:cs typeface="+mn-cs"/>
            </a:rPr>
            <a:t> </a:t>
          </a:r>
          <a:r>
            <a:rPr lang="es-ES" sz="1100">
              <a:solidFill>
                <a:sysClr val="windowText" lastClr="000000"/>
              </a:solidFill>
              <a:effectLst/>
              <a:latin typeface="+mn-lt"/>
              <a:ea typeface="+mn-ea"/>
              <a:cs typeface="+mn-cs"/>
            </a:rPr>
            <a:t>se instalaron varios tubos de 20”, los cuales se ubican debajo del carril izquierdo de la ruta 1001, pero aún no se ha realizado la reparación de la carpeta asfáltica, agravando la situación de deterioro y transitabilidad en el sector del puente del Pindo.</a:t>
          </a:r>
        </a:p>
        <a:p>
          <a:endParaRPr lang="es-ES" sz="1100">
            <a:solidFill>
              <a:sysClr val="windowText" lastClr="000000"/>
            </a:solidFill>
            <a:effectLst/>
            <a:latin typeface="+mn-lt"/>
            <a:ea typeface="+mn-ea"/>
            <a:cs typeface="+mn-cs"/>
          </a:endParaRPr>
        </a:p>
        <a:p>
          <a:r>
            <a:rPr lang="es-ES" sz="1100">
              <a:effectLst/>
              <a:latin typeface="+mn-lt"/>
              <a:ea typeface="+mn-ea"/>
              <a:cs typeface="+mn-cs"/>
            </a:rPr>
            <a:t>- Durante el mes de agosto no</a:t>
          </a:r>
          <a:r>
            <a:rPr lang="es-ES" sz="1100" baseline="0">
              <a:effectLst/>
              <a:latin typeface="+mn-lt"/>
              <a:ea typeface="+mn-ea"/>
              <a:cs typeface="+mn-cs"/>
            </a:rPr>
            <a:t> se presentan </a:t>
          </a:r>
          <a:r>
            <a:rPr lang="es-ES" sz="1100">
              <a:effectLst/>
              <a:latin typeface="+mn-lt"/>
              <a:ea typeface="+mn-ea"/>
              <a:cs typeface="+mn-cs"/>
            </a:rPr>
            <a:t>eventos de alteración del orden público,</a:t>
          </a:r>
          <a:r>
            <a:rPr lang="es-ES" sz="1100" baseline="0">
              <a:effectLst/>
              <a:latin typeface="+mn-lt"/>
              <a:ea typeface="+mn-ea"/>
              <a:cs typeface="+mn-cs"/>
            </a:rPr>
            <a:t> no se </a:t>
          </a:r>
          <a:r>
            <a:rPr lang="es-ES" sz="1100">
              <a:effectLst/>
              <a:latin typeface="+mn-lt"/>
              <a:ea typeface="+mn-ea"/>
              <a:cs typeface="+mn-cs"/>
            </a:rPr>
            <a:t>reportan bloqueos y/o cierres en la vía 1001. </a:t>
          </a:r>
        </a:p>
        <a:p>
          <a:endParaRPr lang="es-ES" sz="1100">
            <a:effectLst/>
            <a:latin typeface="+mn-lt"/>
            <a:ea typeface="+mn-ea"/>
            <a:cs typeface="+mn-cs"/>
          </a:endParaRPr>
        </a:p>
        <a:p>
          <a:r>
            <a:rPr lang="es-ES" sz="1100">
              <a:effectLst/>
              <a:latin typeface="+mn-lt"/>
              <a:ea typeface="+mn-ea"/>
              <a:cs typeface="+mn-cs"/>
            </a:rPr>
            <a:t>- Elaboración</a:t>
          </a:r>
          <a:r>
            <a:rPr lang="es-ES" sz="1100" baseline="0">
              <a:effectLst/>
              <a:latin typeface="+mn-lt"/>
              <a:ea typeface="+mn-ea"/>
              <a:cs typeface="+mn-cs"/>
            </a:rPr>
            <a:t> de informe de accidentalidad, cuyos datos se suministran a continuación:</a:t>
          </a:r>
        </a:p>
        <a:p>
          <a:endParaRPr lang="es-ES" sz="1100" baseline="0">
            <a:effectLst/>
            <a:latin typeface="+mn-lt"/>
            <a:ea typeface="+mn-ea"/>
            <a:cs typeface="+mn-cs"/>
          </a:endParaRPr>
        </a:p>
        <a:p>
          <a:pPr lvl="1"/>
          <a:r>
            <a:rPr lang="es-ES" sz="1100" baseline="0">
              <a:effectLst/>
              <a:latin typeface="+mn-lt"/>
              <a:ea typeface="+mn-ea"/>
              <a:cs typeface="+mn-cs"/>
            </a:rPr>
            <a:t>1. 2/08/2024 - Atropello en el PR74+500 - a las 9:45:00 a. m - 1 herido - Automóvil - exceso de velocidad.</a:t>
          </a:r>
          <a:endParaRPr lang="es-ES" sz="1100" baseline="0">
            <a:solidFill>
              <a:sysClr val="windowText" lastClr="000000"/>
            </a:solidFill>
            <a:effectLst/>
            <a:latin typeface="+mn-lt"/>
            <a:ea typeface="+mn-ea"/>
            <a:cs typeface="+mn-cs"/>
          </a:endParaRPr>
        </a:p>
        <a:p>
          <a:pPr lvl="1"/>
          <a:endParaRPr lang="es-ES" sz="1100" baseline="0">
            <a:solidFill>
              <a:sysClr val="windowText" lastClr="000000"/>
            </a:solidFill>
            <a:effectLst/>
            <a:latin typeface="+mn-lt"/>
            <a:ea typeface="+mn-ea"/>
            <a:cs typeface="+mn-cs"/>
          </a:endParaRPr>
        </a:p>
        <a:p>
          <a:r>
            <a:rPr lang="es-ES" sz="1100">
              <a:effectLst/>
              <a:latin typeface="+mn-lt"/>
              <a:ea typeface="+mn-ea"/>
              <a:cs typeface="+mn-cs"/>
            </a:rPr>
            <a:t>- Asistencia a reuniones virtuales, programadas por INVIAS planta central, capacitacion</a:t>
          </a:r>
          <a:r>
            <a:rPr lang="es-ES" sz="1100" baseline="0">
              <a:effectLst/>
              <a:latin typeface="+mn-lt"/>
              <a:ea typeface="+mn-ea"/>
              <a:cs typeface="+mn-cs"/>
            </a:rPr>
            <a:t> criterio tecnico, invicostos, sistema inteligente de gestion de puente – sigp.</a:t>
          </a:r>
        </a:p>
        <a:p>
          <a:endParaRPr lang="es-ES" sz="1100" baseline="0">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s-CO" sz="1100">
              <a:effectLst/>
              <a:latin typeface="+mn-lt"/>
              <a:ea typeface="+mn-ea"/>
              <a:cs typeface="+mn-cs"/>
            </a:rPr>
            <a:t>-Presentación del equipo de Administración vial grupo 1, ante secretaria de movilidad del municipio de Tumaco.</a:t>
          </a:r>
        </a:p>
        <a:p>
          <a:pPr marL="0" marR="0" lvl="0" indent="0" defTabSz="914400" eaLnBrk="1" fontAlgn="auto" latinLnBrk="0" hangingPunct="1">
            <a:lnSpc>
              <a:spcPct val="100000"/>
            </a:lnSpc>
            <a:spcBef>
              <a:spcPts val="0"/>
            </a:spcBef>
            <a:spcAft>
              <a:spcPts val="0"/>
            </a:spcAft>
            <a:buClrTx/>
            <a:buSzTx/>
            <a:buFontTx/>
            <a:buNone/>
            <a:tabLst/>
            <a:defRPr/>
          </a:pPr>
          <a:r>
            <a:rPr lang="es-CO" sz="1100">
              <a:effectLst/>
              <a:latin typeface="+mn-lt"/>
              <a:ea typeface="+mn-ea"/>
              <a:cs typeface="+mn-cs"/>
            </a:rPr>
            <a:t>No se realiza supervision de trabajos</a:t>
          </a:r>
          <a:r>
            <a:rPr lang="es-CO" sz="1100" baseline="0">
              <a:effectLst/>
              <a:latin typeface="+mn-lt"/>
              <a:ea typeface="+mn-ea"/>
              <a:cs typeface="+mn-cs"/>
            </a:rPr>
            <a:t> de cooperativas debido a que no se cuenta con la orden de inicio de sus respectivos contratos de mantenimiento rutinario.</a:t>
          </a:r>
        </a:p>
        <a:p>
          <a:pPr marL="0" marR="0" lvl="0" indent="0" defTabSz="914400" eaLnBrk="1" fontAlgn="auto" latinLnBrk="0" hangingPunct="1">
            <a:lnSpc>
              <a:spcPct val="100000"/>
            </a:lnSpc>
            <a:spcBef>
              <a:spcPts val="0"/>
            </a:spcBef>
            <a:spcAft>
              <a:spcPts val="0"/>
            </a:spcAft>
            <a:buClrTx/>
            <a:buSzTx/>
            <a:buFontTx/>
            <a:buNone/>
            <a:tabLst/>
            <a:defRPr/>
          </a:pPr>
          <a:endParaRPr lang="es-CO" sz="1100" baseline="0">
            <a:effectLst/>
            <a:latin typeface="+mn-lt"/>
            <a:ea typeface="+mn-ea"/>
            <a:cs typeface="+mn-cs"/>
          </a:endParaRPr>
        </a:p>
        <a:p>
          <a:r>
            <a:rPr lang="es-ES" sz="1100" b="1">
              <a:effectLst/>
              <a:latin typeface="+mn-lt"/>
              <a:ea typeface="+mn-ea"/>
              <a:cs typeface="+mn-cs"/>
            </a:rPr>
            <a:t>Actividades de la Administración de Mantenimiento Vial - Grupo 1 - Septiembre</a:t>
          </a:r>
          <a:endParaRPr lang="es-CO">
            <a:effectLst/>
          </a:endParaRPr>
        </a:p>
        <a:p>
          <a:r>
            <a:rPr lang="es-ES" sz="1100">
              <a:effectLst/>
              <a:latin typeface="+mn-lt"/>
              <a:ea typeface="+mn-ea"/>
              <a:cs typeface="+mn-cs"/>
            </a:rPr>
            <a:t>-Inventario de resaltos 1001 Vía Tumaco – Junín y 0501 Vía La Espriella - Río Mira - Río Mataje.</a:t>
          </a:r>
          <a:endParaRPr lang="es-CO">
            <a:effectLst/>
          </a:endParaRPr>
        </a:p>
        <a:p>
          <a:r>
            <a:rPr lang="es-ES" sz="1100">
              <a:effectLst/>
              <a:latin typeface="+mn-lt"/>
              <a:ea typeface="+mn-ea"/>
              <a:cs typeface="+mn-cs"/>
            </a:rPr>
            <a:t> </a:t>
          </a:r>
          <a:endParaRPr lang="es-CO">
            <a:effectLst/>
          </a:endParaRPr>
        </a:p>
        <a:p>
          <a:r>
            <a:rPr lang="es-ES" sz="1100">
              <a:effectLst/>
              <a:latin typeface="+mn-lt"/>
              <a:ea typeface="+mn-ea"/>
              <a:cs typeface="+mn-cs"/>
            </a:rPr>
            <a:t>-Actualización de información semanal plantilla sitios críticos Ruta 1001 y 0501.</a:t>
          </a:r>
          <a:endParaRPr lang="es-CO">
            <a:effectLst/>
          </a:endParaRPr>
        </a:p>
        <a:p>
          <a:r>
            <a:rPr lang="es-ES" sz="1100">
              <a:effectLst/>
              <a:latin typeface="+mn-lt"/>
              <a:ea typeface="+mn-ea"/>
              <a:cs typeface="+mn-cs"/>
            </a:rPr>
            <a:t> </a:t>
          </a:r>
          <a:endParaRPr lang="es-CO">
            <a:effectLst/>
          </a:endParaRPr>
        </a:p>
        <a:p>
          <a:r>
            <a:rPr lang="es-ES" sz="1100">
              <a:effectLst/>
              <a:latin typeface="+mn-lt"/>
              <a:ea typeface="+mn-ea"/>
              <a:cs typeface="+mn-cs"/>
            </a:rPr>
            <a:t>-Seguimiento y monitoreo de cierre de vía entre los PR006+0687 – PR006+0703 Puente El Pindo, durante los días 9 y 10 de septiembre del presente año, debido al bloqueo del gremio de pescadores. </a:t>
          </a:r>
        </a:p>
        <a:p>
          <a:endParaRPr lang="es-CO">
            <a:effectLst/>
          </a:endParaRPr>
        </a:p>
        <a:p>
          <a:r>
            <a:rPr lang="es-ES" sz="1100">
              <a:effectLst/>
              <a:latin typeface="+mn-lt"/>
              <a:ea typeface="+mn-ea"/>
              <a:cs typeface="+mn-cs"/>
            </a:rPr>
            <a:t>-Acompañamiento INVIAS y Ministerio de transporte reunión con comunidades Negras, Afrocolombianas, Raizales y Palenqueras, en función al programa de caminos comunitarios.</a:t>
          </a:r>
          <a:endParaRPr lang="es-CO">
            <a:effectLst/>
          </a:endParaRPr>
        </a:p>
        <a:p>
          <a:r>
            <a:rPr lang="es-ES" sz="1100" i="0">
              <a:effectLst/>
              <a:latin typeface="+mn-lt"/>
              <a:ea typeface="+mn-ea"/>
              <a:cs typeface="+mn-cs"/>
            </a:rPr>
            <a:t> </a:t>
          </a:r>
          <a:endParaRPr lang="es-CO">
            <a:effectLst/>
          </a:endParaRPr>
        </a:p>
        <a:p>
          <a:r>
            <a:rPr lang="es-ES" sz="1100" i="0">
              <a:effectLst/>
              <a:latin typeface="+mn-lt"/>
              <a:ea typeface="+mn-ea"/>
              <a:cs typeface="+mn-cs"/>
            </a:rPr>
            <a:t>-Recorrido vial donde se recolectó información de señalización vertical y horizontal, para dar respuesta a solicitudes realizadas por la universidad Nacional y Universidad de Nariño, en estos campus universitarios ubicados en la Ruta 1001.</a:t>
          </a:r>
          <a:endParaRPr lang="es-CO">
            <a:effectLst/>
          </a:endParaRPr>
        </a:p>
        <a:p>
          <a:r>
            <a:rPr lang="es-ES" sz="1100" i="0">
              <a:effectLst/>
              <a:latin typeface="+mn-lt"/>
              <a:ea typeface="+mn-ea"/>
              <a:cs typeface="+mn-cs"/>
            </a:rPr>
            <a:t> </a:t>
          </a:r>
          <a:endParaRPr lang="es-CO">
            <a:effectLst/>
          </a:endParaRPr>
        </a:p>
        <a:p>
          <a:r>
            <a:rPr lang="es-ES" sz="1100" i="0">
              <a:effectLst/>
              <a:latin typeface="+mn-lt"/>
              <a:ea typeface="+mn-ea"/>
              <a:cs typeface="+mn-cs"/>
            </a:rPr>
            <a:t>-Recorrido vial de reconocimiento de centros de salud e instituciones educativas a lo largo de la ruta 1001 y 0501 para inventario de intervención en señalización vial.</a:t>
          </a:r>
          <a:endParaRPr lang="es-CO">
            <a:effectLst/>
          </a:endParaRPr>
        </a:p>
        <a:p>
          <a:r>
            <a:rPr lang="es-ES" sz="1100" i="0">
              <a:effectLst/>
              <a:latin typeface="+mn-lt"/>
              <a:ea typeface="+mn-ea"/>
              <a:cs typeface="+mn-cs"/>
            </a:rPr>
            <a:t> </a:t>
          </a:r>
          <a:endParaRPr lang="es-CO">
            <a:effectLst/>
          </a:endParaRPr>
        </a:p>
        <a:p>
          <a:r>
            <a:rPr lang="es-ES" sz="1100" i="0">
              <a:effectLst/>
              <a:latin typeface="+mn-lt"/>
              <a:ea typeface="+mn-ea"/>
              <a:cs typeface="+mn-cs"/>
            </a:rPr>
            <a:t>-Recorrido vial para reconocimiento de carpeta asfáltica con daños (baches) en la Ruta 1001, para elaboración de presupuesto.</a:t>
          </a:r>
        </a:p>
        <a:p>
          <a:endParaRPr lang="es-CO">
            <a:effectLst/>
          </a:endParaRPr>
        </a:p>
        <a:p>
          <a:r>
            <a:rPr lang="es-MX" sz="1100">
              <a:effectLst/>
              <a:latin typeface="+mn-lt"/>
              <a:ea typeface="+mn-ea"/>
              <a:cs typeface="+mn-cs"/>
            </a:rPr>
            <a:t>-Monitoreo</a:t>
          </a:r>
          <a:r>
            <a:rPr lang="es-MX" sz="1100" baseline="0">
              <a:effectLst/>
              <a:latin typeface="+mn-lt"/>
              <a:ea typeface="+mn-ea"/>
              <a:cs typeface="+mn-cs"/>
            </a:rPr>
            <a:t> sitio critico en 1001 </a:t>
          </a:r>
          <a:r>
            <a:rPr lang="es-MX" sz="1100">
              <a:effectLst/>
              <a:latin typeface="+mn-lt"/>
              <a:ea typeface="+mn-ea"/>
              <a:cs typeface="+mn-cs"/>
            </a:rPr>
            <a:t>PR3+0085 a PR3+0392 Puente del morro: paso con precaución en un</a:t>
          </a:r>
          <a:r>
            <a:rPr lang="es-MX" sz="1100" baseline="0">
              <a:effectLst/>
              <a:latin typeface="+mn-lt"/>
              <a:ea typeface="+mn-ea"/>
              <a:cs typeface="+mn-cs"/>
            </a:rPr>
            <a:t> solo</a:t>
          </a:r>
          <a:r>
            <a:rPr lang="es-MX" sz="1100">
              <a:effectLst/>
              <a:latin typeface="+mn-lt"/>
              <a:ea typeface="+mn-ea"/>
              <a:cs typeface="+mn-cs"/>
            </a:rPr>
            <a:t> carril, pavimento en mal estado debido a demolición carpeta asfáltica,</a:t>
          </a:r>
          <a:r>
            <a:rPr lang="es-MX" sz="1100" baseline="0">
              <a:effectLst/>
              <a:latin typeface="+mn-lt"/>
              <a:ea typeface="+mn-ea"/>
              <a:cs typeface="+mn-cs"/>
            </a:rPr>
            <a:t> para el presente periodo el puente del morro se encuentra en intervencion bajo el contrato de obra no. 2907-2023 y de interventoria no. 2934-2023 con fecha de iniciacion 09 de noviembre de 2023.</a:t>
          </a:r>
        </a:p>
        <a:p>
          <a:endParaRPr lang="es-CO">
            <a:effectLst/>
          </a:endParaRPr>
        </a:p>
        <a:p>
          <a:pPr eaLnBrk="1" fontAlgn="auto" latinLnBrk="0" hangingPunct="1"/>
          <a:r>
            <a:rPr lang="es-MX" sz="1100">
              <a:effectLst/>
              <a:latin typeface="+mn-lt"/>
              <a:ea typeface="+mn-ea"/>
              <a:cs typeface="+mn-cs"/>
            </a:rPr>
            <a:t>-Monitoreo</a:t>
          </a:r>
          <a:r>
            <a:rPr lang="es-MX" sz="1100" baseline="0">
              <a:effectLst/>
              <a:latin typeface="+mn-lt"/>
              <a:ea typeface="+mn-ea"/>
              <a:cs typeface="+mn-cs"/>
            </a:rPr>
            <a:t> sitio critico en 1001 </a:t>
          </a:r>
          <a:r>
            <a:rPr lang="es-MX" sz="1100">
              <a:effectLst/>
              <a:latin typeface="+mn-lt"/>
              <a:ea typeface="+mn-ea"/>
              <a:cs typeface="+mn-cs"/>
            </a:rPr>
            <a:t>PR6+0687 a PR6+0713 Puente del Pindo. Paso con precaución en los dos carriles, pavimento en mal estado,</a:t>
          </a:r>
          <a:r>
            <a:rPr lang="es-MX" sz="1100" baseline="0">
              <a:effectLst/>
              <a:latin typeface="+mn-lt"/>
              <a:ea typeface="+mn-ea"/>
              <a:cs typeface="+mn-cs"/>
            </a:rPr>
            <a:t> </a:t>
          </a:r>
          <a:r>
            <a:rPr lang="es-CO" sz="1100">
              <a:effectLst/>
              <a:latin typeface="+mn-lt"/>
              <a:ea typeface="+mn-ea"/>
              <a:cs typeface="+mn-cs"/>
            </a:rPr>
            <a:t>para el presente periodo el puente del Pindo se encuentra en intervencion bajo el contrato de obra no. 2907-2023 y de interventoria no. 2934-2023 con fecha de iniciacion 09 de noviembre de 2023.</a:t>
          </a:r>
        </a:p>
        <a:p>
          <a:pPr eaLnBrk="1" fontAlgn="auto" latinLnBrk="0" hangingPunct="1"/>
          <a:endParaRPr lang="es-CO">
            <a:effectLst/>
          </a:endParaRPr>
        </a:p>
        <a:p>
          <a:r>
            <a:rPr lang="es-MX" sz="1100">
              <a:effectLst/>
              <a:latin typeface="+mn-lt"/>
              <a:ea typeface="+mn-ea"/>
              <a:cs typeface="+mn-cs"/>
            </a:rPr>
            <a:t>-Monitoreo</a:t>
          </a:r>
          <a:r>
            <a:rPr lang="es-MX" sz="1100" baseline="0">
              <a:effectLst/>
              <a:latin typeface="+mn-lt"/>
              <a:ea typeface="+mn-ea"/>
              <a:cs typeface="+mn-cs"/>
            </a:rPr>
            <a:t> sitio critico en 1001 </a:t>
          </a:r>
          <a:r>
            <a:rPr lang="es-MX" sz="1100">
              <a:effectLst/>
              <a:latin typeface="+mn-lt"/>
              <a:ea typeface="+mn-ea"/>
              <a:cs typeface="+mn-cs"/>
            </a:rPr>
            <a:t>PR6+0713 a PR7+0000. Paso con precaución en los dos carriles, pavimento en mal estado</a:t>
          </a:r>
          <a:r>
            <a:rPr lang="es-MX" sz="1100" baseline="0">
              <a:effectLst/>
              <a:latin typeface="+mn-lt"/>
              <a:ea typeface="+mn-ea"/>
              <a:cs typeface="+mn-cs"/>
            </a:rPr>
            <a:t>, accesos al puente del pindo.</a:t>
          </a:r>
        </a:p>
        <a:p>
          <a:endParaRPr lang="es-CO">
            <a:effectLst/>
          </a:endParaRPr>
        </a:p>
        <a:p>
          <a:r>
            <a:rPr lang="es-MX" sz="1100">
              <a:effectLst/>
              <a:latin typeface="+mn-lt"/>
              <a:ea typeface="+mn-ea"/>
              <a:cs typeface="+mn-cs"/>
            </a:rPr>
            <a:t>-Monitoreo</a:t>
          </a:r>
          <a:r>
            <a:rPr lang="es-MX" sz="1100" baseline="0">
              <a:effectLst/>
              <a:latin typeface="+mn-lt"/>
              <a:ea typeface="+mn-ea"/>
              <a:cs typeface="+mn-cs"/>
            </a:rPr>
            <a:t> sitio critico en 1001 </a:t>
          </a:r>
          <a:r>
            <a:rPr lang="es-MX" sz="1100">
              <a:effectLst/>
              <a:latin typeface="+mn-lt"/>
              <a:ea typeface="+mn-ea"/>
              <a:cs typeface="+mn-cs"/>
            </a:rPr>
            <a:t>PR8+0900 a PR18+0100 Paso con precaución en los dos carriles,</a:t>
          </a:r>
          <a:r>
            <a:rPr lang="es-MX" sz="1100" baseline="0">
              <a:effectLst/>
              <a:latin typeface="+mn-lt"/>
              <a:ea typeface="+mn-ea"/>
              <a:cs typeface="+mn-cs"/>
            </a:rPr>
            <a:t> e</a:t>
          </a:r>
          <a:r>
            <a:rPr lang="es-ES" sz="1100">
              <a:effectLst/>
              <a:latin typeface="+mn-lt"/>
              <a:ea typeface="+mn-ea"/>
              <a:cs typeface="+mn-cs"/>
            </a:rPr>
            <a:t>n donde se presentan varios daños de la carpeta asfáltica, agrietamiento, ahuellamiento, hundimientos, etc. En este sector se han presentado varios accidentes, por lo que se requiere el suministro de asfalto y la intervención definitiva, realizando</a:t>
          </a:r>
          <a:r>
            <a:rPr lang="es-ES" sz="1100" baseline="0">
              <a:effectLst/>
              <a:latin typeface="+mn-lt"/>
              <a:ea typeface="+mn-ea"/>
              <a:cs typeface="+mn-cs"/>
            </a:rPr>
            <a:t> la rehabilitacion de pavimento asfaltico hasta nivel de base c</a:t>
          </a:r>
          <a:r>
            <a:rPr lang="es-ES" sz="1100">
              <a:effectLst/>
              <a:latin typeface="+mn-lt"/>
              <a:ea typeface="+mn-ea"/>
              <a:cs typeface="+mn-cs"/>
            </a:rPr>
            <a:t>on carácter urgente de este tramo de la vía 1001.</a:t>
          </a:r>
        </a:p>
        <a:p>
          <a:endParaRPr lang="es-CO">
            <a:effectLst/>
          </a:endParaRPr>
        </a:p>
        <a:p>
          <a:pPr eaLnBrk="1" fontAlgn="auto" latinLnBrk="0" hangingPunct="1"/>
          <a:r>
            <a:rPr lang="es-MX" sz="1100">
              <a:effectLst/>
              <a:latin typeface="+mn-lt"/>
              <a:ea typeface="+mn-ea"/>
              <a:cs typeface="+mn-cs"/>
            </a:rPr>
            <a:t>-Monitoreo</a:t>
          </a:r>
          <a:r>
            <a:rPr lang="es-MX" sz="1100" baseline="0">
              <a:effectLst/>
              <a:latin typeface="+mn-lt"/>
              <a:ea typeface="+mn-ea"/>
              <a:cs typeface="+mn-cs"/>
            </a:rPr>
            <a:t> sitio en 1001 </a:t>
          </a:r>
          <a:r>
            <a:rPr lang="es-MX" sz="1100">
              <a:effectLst/>
              <a:latin typeface="+mn-lt"/>
              <a:ea typeface="+mn-ea"/>
              <a:cs typeface="+mn-cs"/>
            </a:rPr>
            <a:t>PR17+0230 a PR17+0266 Puente de Agua clara. Paso con precaución en los dos carriles, pavimento en mal estado debido a demolición carpeta, </a:t>
          </a:r>
          <a:r>
            <a:rPr lang="es-CO" sz="1100">
              <a:effectLst/>
              <a:latin typeface="+mn-lt"/>
              <a:ea typeface="+mn-ea"/>
              <a:cs typeface="+mn-cs"/>
            </a:rPr>
            <a:t>para el presente periodo el puente de aguaclara se encuentra en intervencion bajo el contrato de obra no. 2907-2023 y de interventoria no. 2934-2023 con fecha de iniciacion 09 de noviembre de 2023.</a:t>
          </a:r>
        </a:p>
        <a:p>
          <a:pPr eaLnBrk="1" fontAlgn="auto" latinLnBrk="0" hangingPunct="1"/>
          <a:endParaRPr lang="es-CO">
            <a:effectLst/>
          </a:endParaRPr>
        </a:p>
        <a:p>
          <a:pPr eaLnBrk="1" fontAlgn="auto" latinLnBrk="0" hangingPunct="1"/>
          <a:r>
            <a:rPr lang="es-ES" sz="1100">
              <a:effectLst/>
              <a:latin typeface="+mn-lt"/>
              <a:ea typeface="+mn-ea"/>
              <a:cs typeface="+mn-cs"/>
            </a:rPr>
            <a:t>-Monitoreo de sitio crítico, ubicado en PR 17+760, en donde se presenta socavación grave y destrucción progresiva de la estructura de contención (bolsacretos), muro de contención y daños en la estructura del pavimento asfáltico, como consecuencia de </a:t>
          </a:r>
          <a:r>
            <a:rPr lang="es-MX" sz="1100">
              <a:effectLst/>
              <a:latin typeface="+mn-lt"/>
              <a:ea typeface="+mn-ea"/>
              <a:cs typeface="+mn-cs"/>
            </a:rPr>
            <a:t>socavacion del</a:t>
          </a:r>
          <a:r>
            <a:rPr lang="es-MX" sz="1100" baseline="0">
              <a:effectLst/>
              <a:latin typeface="+mn-lt"/>
              <a:ea typeface="+mn-ea"/>
              <a:cs typeface="+mn-cs"/>
            </a:rPr>
            <a:t> terraplen soporte de la estructura de pavimento</a:t>
          </a:r>
          <a:endParaRPr lang="es-CO">
            <a:effectLst/>
          </a:endParaRPr>
        </a:p>
        <a:p>
          <a:r>
            <a:rPr lang="es-MX" sz="1100">
              <a:effectLst/>
              <a:latin typeface="+mn-lt"/>
              <a:ea typeface="+mn-ea"/>
              <a:cs typeface="+mn-cs"/>
            </a:rPr>
            <a:t>-Monitoreo</a:t>
          </a:r>
          <a:r>
            <a:rPr lang="es-MX" sz="1100" baseline="0">
              <a:effectLst/>
              <a:latin typeface="+mn-lt"/>
              <a:ea typeface="+mn-ea"/>
              <a:cs typeface="+mn-cs"/>
            </a:rPr>
            <a:t> sitio en 1001 </a:t>
          </a:r>
          <a:r>
            <a:rPr lang="es-MX" sz="1100">
              <a:effectLst/>
              <a:latin typeface="+mn-lt"/>
              <a:ea typeface="+mn-ea"/>
              <a:cs typeface="+mn-cs"/>
            </a:rPr>
            <a:t>PR28+0000 – PR28+0024, el sector presenta hundimiento de adoquín. Paso con precaución en ambos carriles</a:t>
          </a:r>
          <a:r>
            <a:rPr lang="es-MX" sz="1100" b="1">
              <a:effectLst/>
              <a:latin typeface="+mn-lt"/>
              <a:ea typeface="+mn-ea"/>
              <a:cs typeface="+mn-cs"/>
            </a:rPr>
            <a:t>.</a:t>
          </a:r>
        </a:p>
        <a:p>
          <a:endParaRPr lang="es-CO">
            <a:effectLst/>
          </a:endParaRPr>
        </a:p>
        <a:p>
          <a:r>
            <a:rPr lang="es-ES" sz="1100">
              <a:effectLst/>
              <a:latin typeface="+mn-lt"/>
              <a:ea typeface="+mn-ea"/>
              <a:cs typeface="+mn-cs"/>
            </a:rPr>
            <a:t>-Elaboración del acta de costos No. 2, correspondiente al mes de septiembre de 2024.</a:t>
          </a:r>
        </a:p>
        <a:p>
          <a:endParaRPr lang="es-CO">
            <a:effectLst/>
          </a:endParaRPr>
        </a:p>
        <a:p>
          <a:r>
            <a:rPr lang="es-ES" sz="1100">
              <a:effectLst/>
              <a:latin typeface="+mn-lt"/>
              <a:ea typeface="+mn-ea"/>
              <a:cs typeface="+mn-cs"/>
            </a:rPr>
            <a:t>- Monitoreo de sitio en</a:t>
          </a:r>
          <a:r>
            <a:rPr lang="es-ES" sz="1100" baseline="0">
              <a:effectLst/>
              <a:latin typeface="+mn-lt"/>
              <a:ea typeface="+mn-ea"/>
              <a:cs typeface="+mn-cs"/>
            </a:rPr>
            <a:t> 1001 </a:t>
          </a:r>
          <a:r>
            <a:rPr lang="es-ES" sz="1100">
              <a:effectLst/>
              <a:latin typeface="+mn-lt"/>
              <a:ea typeface="+mn-ea"/>
              <a:cs typeface="+mn-cs"/>
            </a:rPr>
            <a:t>PR6+584</a:t>
          </a:r>
          <a:r>
            <a:rPr lang="es-ES" sz="1100" baseline="0">
              <a:effectLst/>
              <a:latin typeface="+mn-lt"/>
              <a:ea typeface="+mn-ea"/>
              <a:cs typeface="+mn-cs"/>
            </a:rPr>
            <a:t> - </a:t>
          </a:r>
          <a:r>
            <a:rPr lang="es-ES" sz="1100">
              <a:effectLst/>
              <a:latin typeface="+mn-lt"/>
              <a:ea typeface="+mn-ea"/>
              <a:cs typeface="+mn-cs"/>
            </a:rPr>
            <a:t>PR6+964,</a:t>
          </a:r>
          <a:r>
            <a:rPr lang="es-ES" sz="1100" baseline="0">
              <a:effectLst/>
              <a:latin typeface="+mn-lt"/>
              <a:ea typeface="+mn-ea"/>
              <a:cs typeface="+mn-cs"/>
            </a:rPr>
            <a:t> en el año anterior se ins</a:t>
          </a:r>
          <a:r>
            <a:rPr lang="es-ES" sz="1100">
              <a:effectLst/>
              <a:latin typeface="+mn-lt"/>
              <a:ea typeface="+mn-ea"/>
              <a:cs typeface="+mn-cs"/>
            </a:rPr>
            <a:t>talo</a:t>
          </a:r>
          <a:r>
            <a:rPr lang="es-ES" sz="1100" baseline="0">
              <a:effectLst/>
              <a:latin typeface="+mn-lt"/>
              <a:ea typeface="+mn-ea"/>
              <a:cs typeface="+mn-cs"/>
            </a:rPr>
            <a:t> </a:t>
          </a:r>
          <a:r>
            <a:rPr lang="es-ES" sz="1100">
              <a:effectLst/>
              <a:latin typeface="+mn-lt"/>
              <a:ea typeface="+mn-ea"/>
              <a:cs typeface="+mn-cs"/>
            </a:rPr>
            <a:t>tubería de diámetro 20” interviniendo el corredor en la margen izquierda y se</a:t>
          </a:r>
          <a:r>
            <a:rPr lang="es-ES" sz="1100" baseline="0">
              <a:effectLst/>
              <a:latin typeface="+mn-lt"/>
              <a:ea typeface="+mn-ea"/>
              <a:cs typeface="+mn-cs"/>
            </a:rPr>
            <a:t> construyo </a:t>
          </a:r>
          <a:r>
            <a:rPr lang="es-ES" sz="1100">
              <a:effectLst/>
              <a:latin typeface="+mn-lt"/>
              <a:ea typeface="+mn-ea"/>
              <a:cs typeface="+mn-cs"/>
            </a:rPr>
            <a:t>un viaducto metálico (paso elevado) de 36 metros, en</a:t>
          </a:r>
          <a:r>
            <a:rPr lang="es-ES" sz="1100" baseline="0">
              <a:effectLst/>
              <a:latin typeface="+mn-lt"/>
              <a:ea typeface="+mn-ea"/>
              <a:cs typeface="+mn-cs"/>
            </a:rPr>
            <a:t> esta obra </a:t>
          </a:r>
          <a:r>
            <a:rPr lang="es-ES" sz="1100">
              <a:effectLst/>
              <a:latin typeface="+mn-lt"/>
              <a:ea typeface="+mn-ea"/>
              <a:cs typeface="+mn-cs"/>
            </a:rPr>
            <a:t>se han venido realizando</a:t>
          </a:r>
          <a:r>
            <a:rPr lang="es-ES" sz="1100" baseline="0">
              <a:effectLst/>
              <a:latin typeface="+mn-lt"/>
              <a:ea typeface="+mn-ea"/>
              <a:cs typeface="+mn-cs"/>
            </a:rPr>
            <a:t> trabajos desde el anterior año en la zona de influencia de la via 1001, se realizo</a:t>
          </a:r>
          <a:r>
            <a:rPr lang="es-ES" sz="1100">
              <a:effectLst/>
              <a:latin typeface="+mn-lt"/>
              <a:ea typeface="+mn-ea"/>
              <a:cs typeface="+mn-cs"/>
            </a:rPr>
            <a:t> la excavación para pilotes, con una profundidad aproximada a 30 metros, se instaló el castillo de acero de refuerzo y se realizó la respectiva fundición del mencionado pilote,</a:t>
          </a:r>
          <a:r>
            <a:rPr lang="es-ES" sz="1100" baseline="0">
              <a:effectLst/>
              <a:latin typeface="+mn-lt"/>
              <a:ea typeface="+mn-ea"/>
              <a:cs typeface="+mn-cs"/>
            </a:rPr>
            <a:t> </a:t>
          </a:r>
          <a:r>
            <a:rPr lang="es-ES" sz="1100">
              <a:effectLst/>
              <a:latin typeface="+mn-lt"/>
              <a:ea typeface="+mn-ea"/>
              <a:cs typeface="+mn-cs"/>
            </a:rPr>
            <a:t>se instalaron varios tubos de 20”, los cuales se ubican debajo del carril izquierdo de la ruta 1001, pero aún no se ha realizado la reparación de la carpeta asfáltica, agravando la situación de deterioro y transitabilidad en el sector del puente del Pindo.</a:t>
          </a:r>
        </a:p>
        <a:p>
          <a:endParaRPr lang="es-CO">
            <a:effectLst/>
          </a:endParaRPr>
        </a:p>
        <a:p>
          <a:r>
            <a:rPr lang="es-ES" sz="1100" i="0">
              <a:effectLst/>
              <a:latin typeface="+mn-lt"/>
              <a:ea typeface="+mn-ea"/>
              <a:cs typeface="+mn-cs"/>
            </a:rPr>
            <a:t>-Difusión de evento de la VIII versión de La Vuelta a Nariño “Cinco Mundos por Descubrir” organizado por la Gobernación de Nariño a través de oficios a las diferentes empresas de Transportes Urbano, Rural e Intermunicipal que operan en nuestra jurisdicción, también a entidades como la Sociedad Portuaria y secretaria de Transito Distrital, en el cual se informa sobre el cierre de las vías del área de influencia para el evento con el fin de evitar traumatismos en la circulación de vehículos y la ciudadanía, y así poder lograr un buen desarrollo del evento, además brindar las garantías mínimas de seguridad para los participantes y asistentes de la Vlll versión de La Vuelta a Nariño 2024 “Cinco Mundos por Descubrir”, a desarrollarse el próximo mes de octubre, en el tramo de la Ruta 1001. </a:t>
          </a:r>
          <a:endParaRPr lang="es-CO">
            <a:effectLst/>
          </a:endParaRPr>
        </a:p>
        <a:p>
          <a:r>
            <a:rPr lang="es-ES" sz="1100" i="0">
              <a:effectLst/>
              <a:latin typeface="+mn-lt"/>
              <a:ea typeface="+mn-ea"/>
              <a:cs typeface="+mn-cs"/>
            </a:rPr>
            <a:t> </a:t>
          </a:r>
          <a:endParaRPr lang="es-CO">
            <a:effectLst/>
          </a:endParaRPr>
        </a:p>
        <a:p>
          <a:r>
            <a:rPr lang="es-ES" sz="1100" i="0">
              <a:effectLst/>
              <a:latin typeface="+mn-lt"/>
              <a:ea typeface="+mn-ea"/>
              <a:cs typeface="+mn-cs"/>
            </a:rPr>
            <a:t>-Se llevaron a cabo asistencia a las siguientes capacitaciones por parte del equipo AMV1</a:t>
          </a:r>
          <a:r>
            <a:rPr lang="es-ES" sz="1100" i="1">
              <a:effectLst/>
              <a:latin typeface="+mn-lt"/>
              <a:ea typeface="+mn-ea"/>
              <a:cs typeface="+mn-cs"/>
            </a:rPr>
            <a:t>:</a:t>
          </a:r>
          <a:endParaRPr lang="es-CO">
            <a:effectLst/>
          </a:endParaRPr>
        </a:p>
        <a:p>
          <a:r>
            <a:rPr lang="es-ES" sz="1100" i="0">
              <a:effectLst/>
              <a:latin typeface="+mn-lt"/>
              <a:ea typeface="+mn-ea"/>
              <a:cs typeface="+mn-cs"/>
            </a:rPr>
            <a:t> </a:t>
          </a:r>
          <a:endParaRPr lang="es-CO">
            <a:effectLst/>
          </a:endParaRPr>
        </a:p>
        <a:p>
          <a:r>
            <a:rPr lang="es-ES" sz="1100">
              <a:effectLst/>
              <a:latin typeface="+mn-lt"/>
              <a:ea typeface="+mn-ea"/>
              <a:cs typeface="+mn-cs"/>
            </a:rPr>
            <a:t>- Sistema inteligente de gestión de pavimentos – uso del aplicativo móvil</a:t>
          </a:r>
          <a:endParaRPr lang="es-CO">
            <a:effectLst/>
          </a:endParaRPr>
        </a:p>
        <a:p>
          <a:r>
            <a:rPr lang="es-ES" sz="1100">
              <a:effectLst/>
              <a:latin typeface="+mn-lt"/>
              <a:ea typeface="+mn-ea"/>
              <a:cs typeface="+mn-cs"/>
            </a:rPr>
            <a:t>- Aplicativo SIGPAV - Convenio 1290 de 2022 - G1</a:t>
          </a:r>
          <a:endParaRPr lang="es-CO">
            <a:effectLst/>
          </a:endParaRPr>
        </a:p>
        <a:p>
          <a:r>
            <a:rPr lang="es-ES" sz="1100">
              <a:effectLst/>
              <a:latin typeface="+mn-lt"/>
              <a:ea typeface="+mn-ea"/>
              <a:cs typeface="+mn-cs"/>
            </a:rPr>
            <a:t>- Metodología de recolección y apropiación del aplicativo INVICOSTOS.</a:t>
          </a:r>
          <a:endParaRPr lang="es-CO">
            <a:effectLst/>
          </a:endParaRPr>
        </a:p>
        <a:p>
          <a:r>
            <a:rPr lang="es-ES" sz="1100" i="0">
              <a:effectLst/>
              <a:latin typeface="+mn-lt"/>
              <a:ea typeface="+mn-ea"/>
              <a:cs typeface="+mn-cs"/>
            </a:rPr>
            <a:t> </a:t>
          </a:r>
          <a:endParaRPr lang="es-CO">
            <a:effectLst/>
          </a:endParaRPr>
        </a:p>
        <a:p>
          <a:r>
            <a:rPr lang="es-ES" sz="1100" i="0">
              <a:effectLst/>
              <a:latin typeface="+mn-lt"/>
              <a:ea typeface="+mn-ea"/>
              <a:cs typeface="+mn-cs"/>
            </a:rPr>
            <a:t>-Se realiza recorridos para evaluar con criterio Técnico y de transitabilidad (visual) el Estado de la Red Vial. </a:t>
          </a:r>
          <a:endParaRPr lang="es-CO">
            <a:effectLst/>
          </a:endParaRPr>
        </a:p>
        <a:p>
          <a:r>
            <a:rPr lang="es-ES" sz="1100" i="0">
              <a:effectLst/>
              <a:latin typeface="+mn-lt"/>
              <a:ea typeface="+mn-ea"/>
              <a:cs typeface="+mn-cs"/>
            </a:rPr>
            <a:t> </a:t>
          </a:r>
          <a:endParaRPr lang="es-CO">
            <a:effectLst/>
          </a:endParaRPr>
        </a:p>
        <a:p>
          <a:r>
            <a:rPr lang="es-ES" sz="1100" i="0">
              <a:effectLst/>
              <a:latin typeface="+mn-lt"/>
              <a:ea typeface="+mn-ea"/>
              <a:cs typeface="+mn-cs"/>
            </a:rPr>
            <a:t>-Gestión ante la empresa de Aguas de Tumaco por medio de oficio donde solicitamos revisión de fugas de agua potable vía nacional Tumaco-Pasto.</a:t>
          </a:r>
          <a:endParaRPr lang="es-CO">
            <a:effectLst/>
          </a:endParaRPr>
        </a:p>
        <a:p>
          <a:r>
            <a:rPr lang="es-ES" sz="1100" i="0">
              <a:effectLst/>
              <a:latin typeface="+mn-lt"/>
              <a:ea typeface="+mn-ea"/>
              <a:cs typeface="+mn-cs"/>
            </a:rPr>
            <a:t> </a:t>
          </a:r>
          <a:endParaRPr lang="es-CO">
            <a:effectLst/>
          </a:endParaRPr>
        </a:p>
        <a:p>
          <a:r>
            <a:rPr lang="es-ES" sz="1100" i="0">
              <a:effectLst/>
              <a:latin typeface="+mn-lt"/>
              <a:ea typeface="+mn-ea"/>
              <a:cs typeface="+mn-cs"/>
            </a:rPr>
            <a:t>-Gestión ante la empresa CEDENAR E:S P, por medio de oficio donde se solicita la reubicación de postes de energía en el PR 18+0600 al PR 18+0700 en la vía nacional Tumaco – Pasto, Ruta 1001, sector Agua Clara.</a:t>
          </a:r>
          <a:endParaRPr lang="es-CO">
            <a:effectLst/>
          </a:endParaRPr>
        </a:p>
        <a:p>
          <a:r>
            <a:rPr lang="es-ES" sz="1100">
              <a:effectLst/>
              <a:latin typeface="+mn-lt"/>
              <a:ea typeface="+mn-ea"/>
              <a:cs typeface="+mn-cs"/>
            </a:rPr>
            <a:t>- Elaboración</a:t>
          </a:r>
          <a:r>
            <a:rPr lang="es-ES" sz="1100" baseline="0">
              <a:effectLst/>
              <a:latin typeface="+mn-lt"/>
              <a:ea typeface="+mn-ea"/>
              <a:cs typeface="+mn-cs"/>
            </a:rPr>
            <a:t> de informe de accidentalidad, cuyos datos se suministran a continuación:</a:t>
          </a:r>
        </a:p>
        <a:p>
          <a:endParaRPr lang="es-CO">
            <a:effectLst/>
          </a:endParaRPr>
        </a:p>
        <a:p>
          <a:r>
            <a:rPr lang="es-ES" sz="1100" baseline="0">
              <a:effectLst/>
              <a:latin typeface="+mn-lt"/>
              <a:ea typeface="+mn-ea"/>
              <a:cs typeface="+mn-cs"/>
            </a:rPr>
            <a:t>1. 8/09/2024 - Choque en el PR37+500 - a las 18:35:00 p. m - 1 muerto - Automóvil, motocicleta - exceso de velocidad.</a:t>
          </a:r>
        </a:p>
        <a:p>
          <a:r>
            <a:rPr lang="es-CO">
              <a:effectLst/>
            </a:rPr>
            <a:t>2. 9/09/2024 - Caida de ocupante en el PR63+300 - a las 20:00:00 p. m - 1 muerto - Motocicleta - Exceso de velocidad.</a:t>
          </a:r>
        </a:p>
        <a:p>
          <a:r>
            <a:rPr lang="es-CO">
              <a:effectLst/>
            </a:rPr>
            <a:t>3. 17/09/2024 - Choque en el PR8+400 - a las 5:50:00 a. m - 1 herido - Motocicleta, camioneta - Impericia en el manejo.</a:t>
          </a:r>
        </a:p>
        <a:p>
          <a:endParaRPr lang="es-CO">
            <a:effectLst/>
          </a:endParaRPr>
        </a:p>
        <a:p>
          <a:r>
            <a:rPr lang="es-ES" sz="1100" b="1" baseline="0">
              <a:effectLst/>
              <a:latin typeface="+mn-lt"/>
              <a:ea typeface="+mn-ea"/>
              <a:cs typeface="+mn-cs"/>
            </a:rPr>
            <a:t>NECESIDADES DE LA VÍA:</a:t>
          </a:r>
        </a:p>
        <a:p>
          <a:endParaRPr lang="es-CO">
            <a:effectLst/>
          </a:endParaRPr>
        </a:p>
        <a:p>
          <a:r>
            <a:rPr lang="es-ES" sz="1100" baseline="0">
              <a:effectLst/>
              <a:latin typeface="+mn-lt"/>
              <a:ea typeface="+mn-ea"/>
              <a:cs typeface="+mn-cs"/>
            </a:rPr>
            <a:t>Se determinan las siguientes necesidades, las cuales necesitan los recursos para intervenirlas:</a:t>
          </a:r>
        </a:p>
        <a:p>
          <a:endParaRPr lang="es-CO">
            <a:effectLst/>
          </a:endParaRPr>
        </a:p>
        <a:p>
          <a:pPr eaLnBrk="1" fontAlgn="auto" latinLnBrk="0" hangingPunct="1"/>
          <a:r>
            <a:rPr lang="es-ES" sz="1100" b="1">
              <a:effectLst/>
              <a:latin typeface="+mn-lt"/>
              <a:ea typeface="+mn-ea"/>
              <a:cs typeface="+mn-cs"/>
            </a:rPr>
            <a:t>RUTA</a:t>
          </a:r>
          <a:r>
            <a:rPr lang="es-ES" sz="1100" b="1" baseline="0">
              <a:effectLst/>
              <a:latin typeface="+mn-lt"/>
              <a:ea typeface="+mn-ea"/>
              <a:cs typeface="+mn-cs"/>
            </a:rPr>
            <a:t> 1001:</a:t>
          </a:r>
        </a:p>
        <a:p>
          <a:pPr eaLnBrk="1" fontAlgn="auto" latinLnBrk="0" hangingPunct="1"/>
          <a:endParaRPr lang="es-CO">
            <a:effectLst/>
          </a:endParaRPr>
        </a:p>
        <a:p>
          <a:r>
            <a:rPr lang="es-ES" sz="1100">
              <a:effectLst/>
              <a:latin typeface="+mn-lt"/>
              <a:ea typeface="+mn-ea"/>
              <a:cs typeface="+mn-cs"/>
            </a:rPr>
            <a:t>1. Construcción y/o reparación de estructuras de contención (bolsacretos) y rehabilitación de la estructura del pavimento, en sitio critico PR17+760 hasta PR17+840 sector de Agua clara, se presenta socavación de material terraplén soporte de estructura de vía.</a:t>
          </a:r>
        </a:p>
        <a:p>
          <a:endParaRPr lang="es-CO">
            <a:effectLst/>
          </a:endParaRPr>
        </a:p>
        <a:p>
          <a:r>
            <a:rPr lang="es-ES" sz="1100">
              <a:effectLst/>
              <a:latin typeface="+mn-lt"/>
              <a:ea typeface="+mn-ea"/>
              <a:cs typeface="+mn-cs"/>
            </a:rPr>
            <a:t>2. Reparación de daños en la estructura de pavimento, reflejados en la carpeta asfáltica en forma de hundimientos y deformaciones severas, causados por perdida de confinamiento material de terraplén soporte estructura de la vía, en el sector del tigre PR8+900 hasta PR18+100.</a:t>
          </a:r>
        </a:p>
        <a:p>
          <a:endParaRPr lang="es-CO">
            <a:effectLst/>
          </a:endParaRPr>
        </a:p>
        <a:p>
          <a:r>
            <a:rPr lang="es-ES" sz="1100">
              <a:effectLst/>
              <a:latin typeface="+mn-lt"/>
              <a:ea typeface="+mn-ea"/>
              <a:cs typeface="+mn-cs"/>
            </a:rPr>
            <a:t>3. Mantenimiento y mejoramiento pavimento asfáltico ubicada entre el PR6+687 hasta el PR6+950 necesita ser retirada en su totalidad, para instalar una nueva estructura de pavimento y carpeta asfáltica.</a:t>
          </a:r>
        </a:p>
        <a:p>
          <a:endParaRPr lang="es-CO">
            <a:effectLst/>
          </a:endParaRPr>
        </a:p>
        <a:p>
          <a:r>
            <a:rPr lang="es-ES" sz="1100">
              <a:effectLst/>
              <a:latin typeface="+mn-lt"/>
              <a:ea typeface="+mn-ea"/>
              <a:cs typeface="+mn-cs"/>
            </a:rPr>
            <a:t>4. Mantenimiento y reparación concreto rígido PR110+0065 al PR118+1006, el cual se encuentra con desgaste y fisuras en la capa de rodamiento.</a:t>
          </a:r>
        </a:p>
        <a:p>
          <a:endParaRPr lang="es-CO">
            <a:effectLst/>
          </a:endParaRPr>
        </a:p>
        <a:p>
          <a:r>
            <a:rPr lang="es-CO" sz="1100">
              <a:effectLst/>
              <a:latin typeface="+mn-lt"/>
              <a:ea typeface="+mn-ea"/>
              <a:cs typeface="+mn-cs"/>
            </a:rPr>
            <a:t>5. Señalización y obras de seguridad vial entre el PR000+0000 y el PR118+1006, la demarcación horizontal presenta desgaste a lo largo de la vía, s</a:t>
          </a:r>
          <a:r>
            <a:rPr lang="es-ES_tradnl" sz="1100">
              <a:effectLst/>
              <a:latin typeface="+mn-lt"/>
              <a:ea typeface="+mn-ea"/>
              <a:cs typeface="+mn-cs"/>
            </a:rPr>
            <a:t>e necesita realizar la implementación de señalización vertical necesaria donde ésta falte o reemplazar  aquellas que están decoloradas, oxidadas o haya desprendimiento de la lámina, hay señales verticales en mal estado en todo el tramo de la vía 1001, se debe considerar las señalizaciones necesarias en la intersección de la ruta 0501 con la ruta 1001 sector de la Espriella.</a:t>
          </a:r>
        </a:p>
        <a:p>
          <a:endParaRPr lang="es-CO">
            <a:effectLst/>
          </a:endParaRPr>
        </a:p>
        <a:p>
          <a:r>
            <a:rPr lang="es-ES" sz="1100">
              <a:effectLst/>
              <a:latin typeface="+mn-lt"/>
              <a:ea typeface="+mn-ea"/>
              <a:cs typeface="+mn-cs"/>
            </a:rPr>
            <a:t>6. Poda de árboles de gran tamaño, 20m - 50m, ubicados a lo largo de la vía 1001, especialmente los tramos de las cooperativas, EL MIRA y LOS ANDES en sitios críticos puntuales, entre el PR0+000 y el PR80+000.</a:t>
          </a:r>
        </a:p>
        <a:p>
          <a:endParaRPr lang="es-CO">
            <a:effectLst/>
          </a:endParaRPr>
        </a:p>
        <a:p>
          <a:r>
            <a:rPr lang="es-CO" sz="1100">
              <a:effectLst/>
              <a:latin typeface="+mn-lt"/>
              <a:ea typeface="+mn-ea"/>
              <a:cs typeface="+mn-cs"/>
            </a:rPr>
            <a:t>7. Resanes y recalces puente Chilvi PR24+0949 - PR24+0960.  </a:t>
          </a:r>
        </a:p>
        <a:p>
          <a:endParaRPr lang="es-CO">
            <a:effectLst/>
          </a:endParaRPr>
        </a:p>
        <a:p>
          <a:r>
            <a:rPr lang="es-ES" sz="1100">
              <a:effectLst/>
              <a:latin typeface="+mn-lt"/>
              <a:ea typeface="+mn-ea"/>
              <a:cs typeface="+mn-cs"/>
            </a:rPr>
            <a:t>8. Construcción de disipador L= 15,00 m en puente Tangareal PR37+0824 - PR37+0835.</a:t>
          </a:r>
        </a:p>
        <a:p>
          <a:endParaRPr lang="es-CO">
            <a:effectLst/>
          </a:endParaRPr>
        </a:p>
        <a:p>
          <a:r>
            <a:rPr lang="es-ES" sz="1100">
              <a:effectLst/>
              <a:latin typeface="+mn-lt"/>
              <a:ea typeface="+mn-ea"/>
              <a:cs typeface="+mn-cs"/>
            </a:rPr>
            <a:t>9. Resanes y recalces en puente Espriella PR46+0670 - PR46+0681.  </a:t>
          </a:r>
        </a:p>
        <a:p>
          <a:endParaRPr lang="es-CO">
            <a:effectLst/>
          </a:endParaRPr>
        </a:p>
        <a:p>
          <a:r>
            <a:rPr lang="es-ES" sz="1100">
              <a:effectLst/>
              <a:latin typeface="+mn-lt"/>
              <a:ea typeface="+mn-ea"/>
              <a:cs typeface="+mn-cs"/>
            </a:rPr>
            <a:t>10. Construcción cuneta en PR069+0035 - PR069+0053.</a:t>
          </a:r>
        </a:p>
        <a:p>
          <a:endParaRPr lang="es-CO">
            <a:effectLst/>
          </a:endParaRPr>
        </a:p>
        <a:p>
          <a:r>
            <a:rPr lang="es-ES" sz="1100">
              <a:effectLst/>
              <a:latin typeface="+mn-lt"/>
              <a:ea typeface="+mn-ea"/>
              <a:cs typeface="+mn-cs"/>
            </a:rPr>
            <a:t>11. Construcción nuevo puente el pindo y sus accesos PR6+0200 al PR6+0800. </a:t>
          </a:r>
        </a:p>
        <a:p>
          <a:endParaRPr lang="es-CO">
            <a:effectLst/>
          </a:endParaRPr>
        </a:p>
        <a:p>
          <a:r>
            <a:rPr lang="es-ES" sz="1100">
              <a:effectLst/>
              <a:latin typeface="+mn-lt"/>
              <a:ea typeface="+mn-ea"/>
              <a:cs typeface="+mn-cs"/>
            </a:rPr>
            <a:t>12. A la espera inicio de las obras del contrato de obra No. PAF-ANTIVIAS-O-102-2023 “Contratar los estudios, diseños, mejoramiento y mantenimiento del corredor Tumaco - Pedregal, departamento de Nariño, en el marco de la reactivación económica, mediante el programa vías para la conexión de territorios el crecimiento sostenible y la reactivación 2.0”, para intervenir entre el PR0+000 y el PR6+687, el adoquín instalado se encuentra en mal estado de conservación, esta es una estructura con aproximadamente 40 años de existencia, circula un gran número de vehículos de carga pesada y no cuenta con estructuras de drenaje que garanticen la óptima evacuación del caudal generado por las lluvias, lo cual facilita las filtraciones que permiten la migración de finos y asentamientos y/o hundimientos en gran cantidad de sitios. </a:t>
          </a:r>
        </a:p>
        <a:p>
          <a:endParaRPr lang="es-CO">
            <a:effectLst/>
          </a:endParaRPr>
        </a:p>
        <a:p>
          <a:r>
            <a:rPr lang="es-ES" sz="1100">
              <a:effectLst/>
              <a:latin typeface="+mn-lt"/>
              <a:ea typeface="+mn-ea"/>
              <a:cs typeface="+mn-cs"/>
            </a:rPr>
            <a:t>13. A la espera se terminen los trabajos de ejecución de obras en los puentes Morro, Pindo y Aguaclara, </a:t>
          </a:r>
          <a:r>
            <a:rPr lang="es-CO" sz="1100">
              <a:effectLst/>
              <a:latin typeface="+mn-lt"/>
              <a:ea typeface="+mn-ea"/>
              <a:cs typeface="+mn-cs"/>
            </a:rPr>
            <a:t>actualmente están intervenidos bajo la ejecución de contrato de obra no. 2907-2023 cuyo objeto es Mejoramiento y Mantenimiento de la vía de acceso y los puentes el Morro, el Pindo y Aguaclara, del puerto de Tumaco en el departamento de Nariño.</a:t>
          </a:r>
        </a:p>
        <a:p>
          <a:endParaRPr lang="es-CO">
            <a:effectLst/>
          </a:endParaRPr>
        </a:p>
        <a:p>
          <a:r>
            <a:rPr lang="es-CO" sz="1100">
              <a:effectLst/>
              <a:latin typeface="+mn-lt"/>
              <a:ea typeface="+mn-ea"/>
              <a:cs typeface="+mn-cs"/>
            </a:rPr>
            <a:t>14. Construcción nuevo puente el pindo y sus accesos PR6+0200 al PR6+0800, E.D.L LTDA INGENIEROS CONSULTORES elaboró los diseños del nuevo puente a través del contrato no. 2624 de 2008. este estudio debe ser actualizado por cambios en el código de construcciones sismorresistentes, la construcción de este nuevo puente es necesario para evacuación de la población de Tumaco en un caso eventual de tsunami.</a:t>
          </a:r>
        </a:p>
        <a:p>
          <a:endParaRPr lang="es-CO">
            <a:effectLst/>
          </a:endParaRPr>
        </a:p>
        <a:p>
          <a:r>
            <a:rPr lang="es-ES" sz="1100" b="1">
              <a:effectLst/>
              <a:latin typeface="+mn-lt"/>
              <a:ea typeface="+mn-ea"/>
              <a:cs typeface="+mn-cs"/>
            </a:rPr>
            <a:t>RUTA</a:t>
          </a:r>
          <a:r>
            <a:rPr lang="es-ES" sz="1100" b="1" baseline="0">
              <a:effectLst/>
              <a:latin typeface="+mn-lt"/>
              <a:ea typeface="+mn-ea"/>
              <a:cs typeface="+mn-cs"/>
            </a:rPr>
            <a:t> 0501:</a:t>
          </a:r>
          <a:endParaRPr lang="es-CO">
            <a:effectLst/>
          </a:endParaRPr>
        </a:p>
        <a:p>
          <a:r>
            <a:rPr lang="es-ES" sz="1100" baseline="0">
              <a:effectLst/>
              <a:latin typeface="+mn-lt"/>
              <a:ea typeface="+mn-ea"/>
              <a:cs typeface="+mn-cs"/>
            </a:rPr>
            <a:t> 5. La cooperativa LOS ANDES encargada del mantenimiento rutinario de la vía 0501, entre el PR0+000 y el PR10+400, esta  a la espera de la orden de inicio para comenzar con los trabajos de mantenimiento rutinario, contrato No.  3712 de 2024. </a:t>
          </a:r>
        </a:p>
        <a:p>
          <a:endParaRPr lang="es-ES" sz="1100" baseline="0">
            <a:effectLst/>
            <a:latin typeface="+mn-lt"/>
            <a:ea typeface="+mn-ea"/>
            <a:cs typeface="+mn-cs"/>
          </a:endParaRPr>
        </a:p>
        <a:p>
          <a:r>
            <a:rPr lang="es-ES_tradnl" sz="1100" b="1">
              <a:effectLst/>
              <a:latin typeface="+mn-lt"/>
              <a:ea typeface="+mn-ea"/>
              <a:cs typeface="+mn-cs"/>
            </a:rPr>
            <a:t>SITIOS CRITICOS</a:t>
          </a:r>
          <a:endParaRPr lang="es-CO" sz="1100">
            <a:effectLst/>
            <a:latin typeface="+mn-lt"/>
            <a:ea typeface="+mn-ea"/>
            <a:cs typeface="+mn-cs"/>
          </a:endParaRPr>
        </a:p>
        <a:p>
          <a:r>
            <a:rPr lang="es-ES_tradnl" sz="1100" b="1">
              <a:effectLst/>
              <a:latin typeface="+mn-lt"/>
              <a:ea typeface="+mn-ea"/>
              <a:cs typeface="+mn-cs"/>
            </a:rPr>
            <a:t> </a:t>
          </a:r>
          <a:endParaRPr lang="es-CO" sz="1100">
            <a:effectLst/>
            <a:latin typeface="+mn-lt"/>
            <a:ea typeface="+mn-ea"/>
            <a:cs typeface="+mn-cs"/>
          </a:endParaRPr>
        </a:p>
        <a:p>
          <a:r>
            <a:rPr lang="es-ES_tradnl" sz="1100" b="1">
              <a:effectLst/>
              <a:latin typeface="+mn-lt"/>
              <a:ea typeface="+mn-ea"/>
              <a:cs typeface="+mn-cs"/>
            </a:rPr>
            <a:t>Ruta 1001 Tumaco - Junín: </a:t>
          </a:r>
          <a:endParaRPr lang="es-CO" sz="1100">
            <a:effectLst/>
            <a:latin typeface="+mn-lt"/>
            <a:ea typeface="+mn-ea"/>
            <a:cs typeface="+mn-cs"/>
          </a:endParaRPr>
        </a:p>
        <a:p>
          <a:r>
            <a:rPr lang="es-CO" sz="1100">
              <a:effectLst/>
              <a:latin typeface="+mn-lt"/>
              <a:ea typeface="+mn-ea"/>
              <a:cs typeface="+mn-cs"/>
            </a:rPr>
            <a:t>En este informe se comenta</a:t>
          </a:r>
          <a:r>
            <a:rPr lang="es-ES" sz="1100">
              <a:effectLst/>
              <a:latin typeface="+mn-lt"/>
              <a:ea typeface="+mn-ea"/>
              <a:cs typeface="+mn-cs"/>
            </a:rPr>
            <a:t> la necesidad</a:t>
          </a:r>
          <a:r>
            <a:rPr lang="es-ES_tradnl" sz="1100">
              <a:effectLst/>
              <a:latin typeface="+mn-lt"/>
              <a:ea typeface="+mn-ea"/>
              <a:cs typeface="+mn-cs"/>
            </a:rPr>
            <a:t> una intervención de carácter urgente, debido a las consecuencias económicas, sociales y de transporte que en estos sitios críticos se podrían tener en el caso de presentarse una emergencia vial.</a:t>
          </a:r>
          <a:endParaRPr lang="es-CO" sz="1100">
            <a:effectLst/>
            <a:latin typeface="+mn-lt"/>
            <a:ea typeface="+mn-ea"/>
            <a:cs typeface="+mn-cs"/>
          </a:endParaRPr>
        </a:p>
        <a:p>
          <a:r>
            <a:rPr lang="es-CO" sz="1100">
              <a:effectLst/>
              <a:latin typeface="+mn-lt"/>
              <a:ea typeface="+mn-ea"/>
              <a:cs typeface="+mn-cs"/>
            </a:rPr>
            <a:t> </a:t>
          </a:r>
        </a:p>
        <a:p>
          <a:r>
            <a:rPr lang="es-ES_tradnl" sz="1100" b="1">
              <a:effectLst/>
              <a:latin typeface="+mn-lt"/>
              <a:ea typeface="+mn-ea"/>
              <a:cs typeface="+mn-cs"/>
            </a:rPr>
            <a:t>PR003+0085 – PR003+0392 PUENTE DE EL </a:t>
          </a:r>
          <a:r>
            <a:rPr lang="es-CO" sz="1100" b="1">
              <a:effectLst/>
              <a:latin typeface="+mn-lt"/>
              <a:ea typeface="+mn-ea"/>
              <a:cs typeface="+mn-cs"/>
            </a:rPr>
            <a:t>M</a:t>
          </a:r>
          <a:r>
            <a:rPr lang="es-ES_tradnl" sz="1100" b="1">
              <a:effectLst/>
              <a:latin typeface="+mn-lt"/>
              <a:ea typeface="+mn-ea"/>
              <a:cs typeface="+mn-cs"/>
            </a:rPr>
            <a:t>ORRO</a:t>
          </a:r>
          <a:endParaRPr lang="es-CO" sz="1100">
            <a:effectLst/>
            <a:latin typeface="+mn-lt"/>
            <a:ea typeface="+mn-ea"/>
            <a:cs typeface="+mn-cs"/>
          </a:endParaRPr>
        </a:p>
        <a:p>
          <a:r>
            <a:rPr lang="es-ES_tradnl" sz="1100">
              <a:effectLst/>
              <a:latin typeface="+mn-lt"/>
              <a:ea typeface="+mn-ea"/>
              <a:cs typeface="+mn-cs"/>
            </a:rPr>
            <a:t>Para el presente periodo el puente del Morro se encuentra en intervención bajo el contrato de obra No. 2907-2023 y de interventoría No. 2934-2023 con fecha de iniciación 09 de noviembre de 2023, fase del contrato: obra.</a:t>
          </a:r>
          <a:endParaRPr lang="es-CO" sz="1100">
            <a:effectLst/>
            <a:latin typeface="+mn-lt"/>
            <a:ea typeface="+mn-ea"/>
            <a:cs typeface="+mn-cs"/>
          </a:endParaRPr>
        </a:p>
        <a:p>
          <a:r>
            <a:rPr lang="es-CO" sz="1100">
              <a:effectLst/>
              <a:latin typeface="+mn-lt"/>
              <a:ea typeface="+mn-ea"/>
              <a:cs typeface="+mn-cs"/>
            </a:rPr>
            <a:t> </a:t>
          </a:r>
        </a:p>
        <a:p>
          <a:r>
            <a:rPr lang="es-ES_tradnl" sz="1100" b="1">
              <a:effectLst/>
              <a:latin typeface="+mn-lt"/>
              <a:ea typeface="+mn-ea"/>
              <a:cs typeface="+mn-cs"/>
            </a:rPr>
            <a:t>PR006+0625 – PR006+0865 PUENTE EL PINDO</a:t>
          </a:r>
          <a:endParaRPr lang="es-CO" sz="1100">
            <a:effectLst/>
            <a:latin typeface="+mn-lt"/>
            <a:ea typeface="+mn-ea"/>
            <a:cs typeface="+mn-cs"/>
          </a:endParaRPr>
        </a:p>
        <a:p>
          <a:r>
            <a:rPr lang="es-ES_tradnl" sz="1100">
              <a:effectLst/>
              <a:latin typeface="+mn-lt"/>
              <a:ea typeface="+mn-ea"/>
              <a:cs typeface="+mn-cs"/>
            </a:rPr>
            <a:t>Para el presente periodo el puente del Pindo se encuentra en intervención bajo el contrato de obra No. 2907-2023 y de interventoría No. 2934-2023 con fecha de iniciación 09 de noviembre de 2023, fase del contrato: obra.</a:t>
          </a:r>
          <a:endParaRPr lang="es-CO" sz="1100">
            <a:effectLst/>
            <a:latin typeface="+mn-lt"/>
            <a:ea typeface="+mn-ea"/>
            <a:cs typeface="+mn-cs"/>
          </a:endParaRPr>
        </a:p>
        <a:p>
          <a:r>
            <a:rPr lang="es-CO" sz="1100">
              <a:effectLst/>
              <a:latin typeface="+mn-lt"/>
              <a:ea typeface="+mn-ea"/>
              <a:cs typeface="+mn-cs"/>
            </a:rPr>
            <a:t> </a:t>
          </a:r>
        </a:p>
        <a:p>
          <a:r>
            <a:rPr lang="es-ES_tradnl" sz="1100" b="1">
              <a:effectLst/>
              <a:latin typeface="+mn-lt"/>
              <a:ea typeface="+mn-ea"/>
              <a:cs typeface="+mn-cs"/>
            </a:rPr>
            <a:t>PR 017+0230 – PR 017+0266 PUENTE DE AGUACLARA</a:t>
          </a:r>
          <a:endParaRPr lang="es-CO" sz="1100">
            <a:effectLst/>
            <a:latin typeface="+mn-lt"/>
            <a:ea typeface="+mn-ea"/>
            <a:cs typeface="+mn-cs"/>
          </a:endParaRPr>
        </a:p>
        <a:p>
          <a:r>
            <a:rPr lang="es-ES_tradnl" sz="1100">
              <a:effectLst/>
              <a:latin typeface="+mn-lt"/>
              <a:ea typeface="+mn-ea"/>
              <a:cs typeface="+mn-cs"/>
            </a:rPr>
            <a:t>Para el presente periodo el puente del Aguaclara se encuentra en intervención bajo el contrato de obra No. 2907-2023 y de interventoría No. 2934-2023 con fecha de iniciación 09 de noviembre de 2023, fase del contrato: obra.</a:t>
          </a:r>
          <a:endParaRPr lang="es-CO" sz="1100">
            <a:effectLst/>
            <a:latin typeface="+mn-lt"/>
            <a:ea typeface="+mn-ea"/>
            <a:cs typeface="+mn-cs"/>
          </a:endParaRPr>
        </a:p>
        <a:p>
          <a:r>
            <a:rPr lang="es-CO" sz="1100">
              <a:effectLst/>
              <a:latin typeface="+mn-lt"/>
              <a:ea typeface="+mn-ea"/>
              <a:cs typeface="+mn-cs"/>
            </a:rPr>
            <a:t> </a:t>
          </a:r>
        </a:p>
        <a:p>
          <a:r>
            <a:rPr lang="es-ES_tradnl" sz="1100" b="1">
              <a:effectLst/>
              <a:latin typeface="+mn-lt"/>
              <a:ea typeface="+mn-ea"/>
              <a:cs typeface="+mn-cs"/>
            </a:rPr>
            <a:t>PR017+0635 – PR017+0730 BOLSACRETOS</a:t>
          </a:r>
          <a:endParaRPr lang="es-CO" sz="1100">
            <a:effectLst/>
            <a:latin typeface="+mn-lt"/>
            <a:ea typeface="+mn-ea"/>
            <a:cs typeface="+mn-cs"/>
          </a:endParaRPr>
        </a:p>
        <a:p>
          <a:r>
            <a:rPr lang="es-ES_tradnl" sz="1100">
              <a:effectLst/>
              <a:latin typeface="+mn-lt"/>
              <a:ea typeface="+mn-ea"/>
              <a:cs typeface="+mn-cs"/>
            </a:rPr>
            <a:t>En este sitio tenemos una entrada del mar que cuando sube o baja la marea ha provocado un gran deterioro en varios de los elementos de contención y producido una serie de situaciones descritas a continuación:</a:t>
          </a:r>
          <a:endParaRPr lang="es-CO" sz="1100">
            <a:effectLst/>
            <a:latin typeface="+mn-lt"/>
            <a:ea typeface="+mn-ea"/>
            <a:cs typeface="+mn-cs"/>
          </a:endParaRPr>
        </a:p>
        <a:p>
          <a:r>
            <a:rPr lang="es-ES_tradnl" sz="1100">
              <a:effectLst/>
              <a:latin typeface="+mn-lt"/>
              <a:ea typeface="+mn-ea"/>
              <a:cs typeface="+mn-cs"/>
            </a:rPr>
            <a:t>Inicio de la estructura PR017+0635: La erosión causada por la fuerza del agua del mar cuando sube o baja la marea, proceso en el cual está socavando la berma y está en el límite de la estructura de la carpeta asfáltica, además, con la afectación del constante flujo vehicular y la vibración producida está disgregando el material de base provocando perdida de confinamiento.</a:t>
          </a:r>
          <a:endParaRPr lang="es-CO" sz="1100">
            <a:effectLst/>
            <a:latin typeface="+mn-lt"/>
            <a:ea typeface="+mn-ea"/>
            <a:cs typeface="+mn-cs"/>
          </a:endParaRPr>
        </a:p>
        <a:p>
          <a:r>
            <a:rPr lang="es-ES_tradnl" sz="1100">
              <a:effectLst/>
              <a:latin typeface="+mn-lt"/>
              <a:ea typeface="+mn-ea"/>
              <a:cs typeface="+mn-cs"/>
            </a:rPr>
            <a:t>Muro de contención en concreto ciclópeo: Se encuentra a punto del colapso, el cual ha cedido muy posiblemente por el empuje ejercido por la estructura de la vía y por la inestabilidad en el estrato de soporte, al deslizamiento en la estructura construida con bolsacretos y la fisura de la carpeta asfáltica, lo cual es evidente en la fisura vertical que se presenta en el muro.</a:t>
          </a:r>
          <a:endParaRPr lang="es-CO" sz="1100">
            <a:effectLst/>
            <a:latin typeface="+mn-lt"/>
            <a:ea typeface="+mn-ea"/>
            <a:cs typeface="+mn-cs"/>
          </a:endParaRPr>
        </a:p>
        <a:p>
          <a:r>
            <a:rPr lang="es-ES_tradnl" sz="1100">
              <a:effectLst/>
              <a:latin typeface="+mn-lt"/>
              <a:ea typeface="+mn-ea"/>
              <a:cs typeface="+mn-cs"/>
            </a:rPr>
            <a:t>Estructura de protección con bolsacretos: el fenómeno intermareal sobre el estrato soporte de esta estructura ha ocasionado progresivamente la socavación quedando en riesgo del colapso.</a:t>
          </a:r>
          <a:endParaRPr lang="es-CO" sz="1100">
            <a:effectLst/>
            <a:latin typeface="+mn-lt"/>
            <a:ea typeface="+mn-ea"/>
            <a:cs typeface="+mn-cs"/>
          </a:endParaRPr>
        </a:p>
        <a:p>
          <a:r>
            <a:rPr lang="es-ES_tradnl" sz="1100">
              <a:effectLst/>
              <a:latin typeface="+mn-lt"/>
              <a:ea typeface="+mn-ea"/>
              <a:cs typeface="+mn-cs"/>
            </a:rPr>
            <a:t>Final de la estructura PR017+0730: La erosión causada por la fuerza del agua del mar cuando sube o baja la marea, proceso en el cual está socavando la berma y está en el límite de la estructura de la carpeta asfáltica, además, con la afectación del constante flujo vehicular y la vibración producida está disgregando el material de base provocando perdida de confinamiento.</a:t>
          </a:r>
          <a:endParaRPr lang="es-CO" sz="1100">
            <a:effectLst/>
            <a:latin typeface="+mn-lt"/>
            <a:ea typeface="+mn-ea"/>
            <a:cs typeface="+mn-cs"/>
          </a:endParaRPr>
        </a:p>
        <a:p>
          <a:r>
            <a:rPr lang="es-ES_tradnl" sz="1100">
              <a:effectLst/>
              <a:latin typeface="+mn-lt"/>
              <a:ea typeface="+mn-ea"/>
              <a:cs typeface="+mn-cs"/>
            </a:rPr>
            <a:t> </a:t>
          </a:r>
          <a:endParaRPr lang="es-CO" sz="1100">
            <a:effectLst/>
            <a:latin typeface="+mn-lt"/>
            <a:ea typeface="+mn-ea"/>
            <a:cs typeface="+mn-cs"/>
          </a:endParaRPr>
        </a:p>
        <a:p>
          <a:r>
            <a:rPr lang="es-ES" sz="1100" b="1">
              <a:effectLst/>
              <a:latin typeface="+mn-lt"/>
              <a:ea typeface="+mn-ea"/>
              <a:cs typeface="+mn-cs"/>
            </a:rPr>
            <a:t>PR8+900 hasta PR18+100 EL TIGRE</a:t>
          </a:r>
          <a:endParaRPr lang="es-CO" sz="1100">
            <a:effectLst/>
            <a:latin typeface="+mn-lt"/>
            <a:ea typeface="+mn-ea"/>
            <a:cs typeface="+mn-cs"/>
          </a:endParaRPr>
        </a:p>
        <a:p>
          <a:r>
            <a:rPr lang="es-ES_tradnl" sz="1100">
              <a:effectLst/>
              <a:latin typeface="+mn-lt"/>
              <a:ea typeface="+mn-ea"/>
              <a:cs typeface="+mn-cs"/>
            </a:rPr>
            <a:t>En la carpeta asfáltica se ven reflejados daños graves, como agrietamiento, hundimientos, ahuellamiento, </a:t>
          </a:r>
          <a:r>
            <a:rPr lang="es-ES" sz="1100">
              <a:effectLst/>
              <a:latin typeface="+mn-lt"/>
              <a:ea typeface="+mn-ea"/>
              <a:cs typeface="+mn-cs"/>
            </a:rPr>
            <a:t>causados por perdida de confinamiento material de terraplén soporte estructura de la vía, </a:t>
          </a:r>
          <a:r>
            <a:rPr lang="es-ES_tradnl" sz="1100">
              <a:effectLst/>
              <a:latin typeface="+mn-lt"/>
              <a:ea typeface="+mn-ea"/>
              <a:cs typeface="+mn-cs"/>
            </a:rPr>
            <a:t>lo cual genera riesgo alto de accidentalidad.</a:t>
          </a:r>
          <a:endParaRPr lang="es-CO" sz="1100">
            <a:effectLst/>
            <a:latin typeface="+mn-lt"/>
            <a:ea typeface="+mn-ea"/>
            <a:cs typeface="+mn-cs"/>
          </a:endParaRPr>
        </a:p>
        <a:p>
          <a:endParaRPr lang="es-CO">
            <a:effectLst/>
          </a:endParaRPr>
        </a:p>
        <a:p>
          <a:r>
            <a:rPr lang="es-ES" sz="1100" b="1">
              <a:effectLst/>
              <a:latin typeface="+mn-lt"/>
              <a:ea typeface="+mn-ea"/>
              <a:cs typeface="+mn-cs"/>
            </a:rPr>
            <a:t>CONTRATOS:</a:t>
          </a:r>
          <a:endParaRPr lang="es-CO" sz="1100">
            <a:effectLst/>
            <a:latin typeface="+mn-lt"/>
            <a:ea typeface="+mn-ea"/>
            <a:cs typeface="+mn-cs"/>
          </a:endParaRPr>
        </a:p>
        <a:p>
          <a:r>
            <a:rPr lang="es-CO" sz="1100">
              <a:effectLst/>
              <a:latin typeface="+mn-lt"/>
              <a:ea typeface="+mn-ea"/>
              <a:cs typeface="+mn-cs"/>
            </a:rPr>
            <a:t> </a:t>
          </a:r>
        </a:p>
        <a:p>
          <a:r>
            <a:rPr lang="es-CO" sz="1100">
              <a:effectLst/>
              <a:latin typeface="+mn-lt"/>
              <a:ea typeface="+mn-ea"/>
              <a:cs typeface="+mn-cs"/>
            </a:rPr>
            <a:t>- Contrato 3751 de 2024, </a:t>
          </a:r>
          <a:r>
            <a:rPr lang="es-ES" sz="1100">
              <a:effectLst/>
              <a:latin typeface="+mn-lt"/>
              <a:ea typeface="+mn-ea"/>
              <a:cs typeface="+mn-cs"/>
            </a:rPr>
            <a:t>cuyo objeto es: SERVICIO DE MANTENIMIENTO RUTINARIO DE LAS VIAS A CARGO DEL INSTITUTO NACIONAL DE VIAS DIRECCION TERRITORIAL NARIÑO EN LOS SECTORES 1001 TUMACO - JUNÍN, PR 0+0000 (TUMACO) - PR 45+0660 (LA ESPRIELLA)” LOTE 8.</a:t>
          </a:r>
          <a:endParaRPr lang="es-CO" sz="1100">
            <a:effectLst/>
            <a:latin typeface="+mn-lt"/>
            <a:ea typeface="+mn-ea"/>
            <a:cs typeface="+mn-cs"/>
          </a:endParaRPr>
        </a:p>
        <a:p>
          <a:r>
            <a:rPr lang="es-CO" sz="1100">
              <a:effectLst/>
              <a:latin typeface="+mn-lt"/>
              <a:ea typeface="+mn-ea"/>
              <a:cs typeface="+mn-cs"/>
            </a:rPr>
            <a:t> </a:t>
          </a:r>
        </a:p>
        <a:p>
          <a:r>
            <a:rPr lang="es-CO" sz="1100">
              <a:effectLst/>
              <a:latin typeface="+mn-lt"/>
              <a:ea typeface="+mn-ea"/>
              <a:cs typeface="+mn-cs"/>
            </a:rPr>
            <a:t>- Contrato No 3712 de 2024, </a:t>
          </a:r>
          <a:r>
            <a:rPr lang="es-ES" sz="1100">
              <a:effectLst/>
              <a:latin typeface="+mn-lt"/>
              <a:ea typeface="+mn-ea"/>
              <a:cs typeface="+mn-cs"/>
            </a:rPr>
            <a:t>cuyo objeto es: SERVICIO DE MANTENIMIENTO RUTINARIO DE LAS VIAS A CARGO DEL INSTITUTO NACIONAL DE VIAS DIRECCION TERRITORIAL NARIÑO LOS SECTORES 1001 TUMACO - JUNÍN, PR 45+0660 (LA ESPRIELLA) - PR 80+0000 (LA GUAYACANA) / 0501 LA ESPRIELLA - RÍO MATAJE, PR0+0000 - PR 10+0400”. LOTE 4.</a:t>
          </a:r>
          <a:endParaRPr lang="es-CO" sz="1100">
            <a:effectLst/>
            <a:latin typeface="+mn-lt"/>
            <a:ea typeface="+mn-ea"/>
            <a:cs typeface="+mn-cs"/>
          </a:endParaRPr>
        </a:p>
        <a:p>
          <a:r>
            <a:rPr lang="es-CO" sz="1100">
              <a:effectLst/>
              <a:latin typeface="+mn-lt"/>
              <a:ea typeface="+mn-ea"/>
              <a:cs typeface="+mn-cs"/>
            </a:rPr>
            <a:t> </a:t>
          </a:r>
        </a:p>
        <a:p>
          <a:r>
            <a:rPr lang="es-CO" sz="1100">
              <a:effectLst/>
              <a:latin typeface="+mn-lt"/>
              <a:ea typeface="+mn-ea"/>
              <a:cs typeface="+mn-cs"/>
            </a:rPr>
            <a:t>- Contrato No. 3715 de 2024</a:t>
          </a:r>
          <a:r>
            <a:rPr lang="es-ES" sz="1100">
              <a:effectLst/>
              <a:latin typeface="+mn-lt"/>
              <a:ea typeface="+mn-ea"/>
              <a:cs typeface="+mn-cs"/>
            </a:rPr>
            <a:t>, cuyo objeto es: SERVICIO DE MANTENIMIENTO RUTINARIO DE LAS VIAS A CARGO DEL INSTITUTO NACIONAL DE VIAS DIRECCION TERRITORIAL NARIÑO SECTORES 1001 TUMACO - JUNÍN, PR 80+0000 (LAGUAYACANA) - PR 118+1006 (JUNÍN). LOTE 3.</a:t>
          </a:r>
          <a:endParaRPr lang="es-CO" sz="1100">
            <a:effectLst/>
            <a:latin typeface="+mn-lt"/>
            <a:ea typeface="+mn-ea"/>
            <a:cs typeface="+mn-cs"/>
          </a:endParaRPr>
        </a:p>
        <a:p>
          <a:r>
            <a:rPr lang="es-CO" sz="1100">
              <a:effectLst/>
              <a:latin typeface="+mn-lt"/>
              <a:ea typeface="+mn-ea"/>
              <a:cs typeface="+mn-cs"/>
            </a:rPr>
            <a:t> </a:t>
          </a:r>
        </a:p>
        <a:p>
          <a:r>
            <a:rPr lang="es-ES" sz="1100">
              <a:effectLst/>
              <a:latin typeface="+mn-lt"/>
              <a:ea typeface="+mn-ea"/>
              <a:cs typeface="+mn-cs"/>
            </a:rPr>
            <a:t>- Contrato de obra No. 2907-2023 cuyo objeto es MEJORAMIENTO Y MANTENIMIENTO DE LA VÍA DE ACCESO Y LOS PUENTES EL MORRO, EL PINDO Y AGUACLARA, DEL PUERTO DE TUMACO EN EL DEPARTAMENTO DE NARIÑO.</a:t>
          </a:r>
          <a:endParaRPr lang="es-CO" sz="1100">
            <a:effectLst/>
            <a:latin typeface="+mn-lt"/>
            <a:ea typeface="+mn-ea"/>
            <a:cs typeface="+mn-cs"/>
          </a:endParaRPr>
        </a:p>
        <a:p>
          <a:r>
            <a:rPr lang="es-CO" sz="1100">
              <a:effectLst/>
              <a:latin typeface="+mn-lt"/>
              <a:ea typeface="+mn-ea"/>
              <a:cs typeface="+mn-cs"/>
            </a:rPr>
            <a:t> </a:t>
          </a:r>
        </a:p>
        <a:p>
          <a:r>
            <a:rPr lang="es-ES" sz="1100">
              <a:effectLst/>
              <a:latin typeface="+mn-lt"/>
              <a:ea typeface="+mn-ea"/>
              <a:cs typeface="+mn-cs"/>
            </a:rPr>
            <a:t>- Contrato de obra No. PAF-ANTIVIAS-O-102-2023, cuyo objeto es: CONTRATAR LOS ESTUDIOS, DISEÑOS, MEJORAMIENTO Y MANTENIMIENTO DEL CORREDOR TUMACO - PEDREGAL, DEPARTAMENTO DE NARIÑO, EN EL MARCO DE LA REACTIVACIÓN ECONÓMICA, MEDIANTE EL PROGRAMA VÍAS PARA LA CONEXIÓN DE TERRITORIOS EL CRECIMIENTO SOSTENIBLE Y LA REACTIVACIÓN 2.0”.</a:t>
          </a:r>
          <a:endParaRPr lang="es-CO" sz="1100">
            <a:effectLst/>
            <a:latin typeface="+mn-lt"/>
            <a:ea typeface="+mn-ea"/>
            <a:cs typeface="+mn-cs"/>
          </a:endParaRPr>
        </a:p>
        <a:p>
          <a:endParaRPr lang="es-CO">
            <a:effectLst/>
          </a:endParaRPr>
        </a:p>
        <a:p>
          <a:r>
            <a:rPr lang="es-ES" sz="1100" b="1">
              <a:effectLst/>
              <a:latin typeface="+mn-lt"/>
              <a:ea typeface="+mn-ea"/>
              <a:cs typeface="+mn-cs"/>
            </a:rPr>
            <a:t>COMENTARIOS Y RECOMENDACIONES:</a:t>
          </a:r>
          <a:endParaRPr lang="es-CO" sz="1100">
            <a:effectLst/>
            <a:latin typeface="+mn-lt"/>
            <a:ea typeface="+mn-ea"/>
            <a:cs typeface="+mn-cs"/>
          </a:endParaRPr>
        </a:p>
        <a:p>
          <a:r>
            <a:rPr lang="es-CO" sz="1100">
              <a:effectLst/>
              <a:latin typeface="+mn-lt"/>
              <a:ea typeface="+mn-ea"/>
              <a:cs typeface="+mn-cs"/>
            </a:rPr>
            <a:t> </a:t>
          </a:r>
        </a:p>
        <a:p>
          <a:r>
            <a:rPr lang="es-ES_tradnl" sz="1100">
              <a:effectLst/>
              <a:latin typeface="+mn-lt"/>
              <a:ea typeface="+mn-ea"/>
              <a:cs typeface="+mn-cs"/>
            </a:rPr>
            <a:t>En la vía 100, se está a la espera del inicio de las obras del contrato de obra No. PAF-ANTIVIAS-O-102-2023 “Contratar los estudios, diseños, mejoramiento y mantenimiento del corredor Tumaco - Pedregal, departamento de Nariño, en el marco de la reactivación económica, mediante el programa vías para la conexión de territorios el crecimiento sostenible y la reactivación 2.0”, para intervenir entre el PR0+000 y el PR6+687, el adoquín instalado se encuentra en mal estado de conservación, esta es una estructura con aproximadamente 40 años de existencia, circula un gran número de vehículos de carga pesada y no cuenta con estructuras de drenaje que garanticen la óptima evacuación del caudal generado por las lluvias, lo cual facilita las filtraciones que permiten la migración de finos y asentamientos y/o hundimientos en gran cantidad de sitios. </a:t>
          </a:r>
          <a:endParaRPr lang="es-CO" sz="1100">
            <a:effectLst/>
            <a:latin typeface="+mn-lt"/>
            <a:ea typeface="+mn-ea"/>
            <a:cs typeface="+mn-cs"/>
          </a:endParaRPr>
        </a:p>
        <a:p>
          <a:r>
            <a:rPr lang="es-ES_tradnl" sz="1100">
              <a:effectLst/>
              <a:latin typeface="+mn-lt"/>
              <a:ea typeface="+mn-ea"/>
              <a:cs typeface="+mn-cs"/>
            </a:rPr>
            <a:t> </a:t>
          </a:r>
          <a:endParaRPr lang="es-CO" sz="1100">
            <a:effectLst/>
            <a:latin typeface="+mn-lt"/>
            <a:ea typeface="+mn-ea"/>
            <a:cs typeface="+mn-cs"/>
          </a:endParaRPr>
        </a:p>
        <a:p>
          <a:r>
            <a:rPr lang="es-ES" sz="1100">
              <a:effectLst/>
              <a:latin typeface="+mn-lt"/>
              <a:ea typeface="+mn-ea"/>
              <a:cs typeface="+mn-cs"/>
            </a:rPr>
            <a:t>Se está a la espera se terminen los trabajos de ejecución de obras en los puentes Morro, Pindo y Aguaclara, </a:t>
          </a:r>
          <a:r>
            <a:rPr lang="es-CO" sz="1100">
              <a:effectLst/>
              <a:latin typeface="+mn-lt"/>
              <a:ea typeface="+mn-ea"/>
              <a:cs typeface="+mn-cs"/>
            </a:rPr>
            <a:t>actualmente están intervenidos bajo la ejecución de contrato de obra no. 2907-2023 cuyo objeto es Mejoramiento y Mantenimiento de la vía de acceso y los puentes el Morro, el Pindo y Aguaclara, del puerto de Tumaco en el departamento de Nariño.</a:t>
          </a:r>
        </a:p>
        <a:p>
          <a:r>
            <a:rPr lang="es-ES_tradnl" sz="1100">
              <a:effectLst/>
              <a:latin typeface="+mn-lt"/>
              <a:ea typeface="+mn-ea"/>
              <a:cs typeface="+mn-cs"/>
            </a:rPr>
            <a:t> </a:t>
          </a:r>
          <a:endParaRPr lang="es-CO" sz="1100">
            <a:effectLst/>
            <a:latin typeface="+mn-lt"/>
            <a:ea typeface="+mn-ea"/>
            <a:cs typeface="+mn-cs"/>
          </a:endParaRPr>
        </a:p>
        <a:p>
          <a:r>
            <a:rPr lang="es-ES_tradnl" sz="1100">
              <a:effectLst/>
              <a:latin typeface="+mn-lt"/>
              <a:ea typeface="+mn-ea"/>
              <a:cs typeface="+mn-cs"/>
            </a:rPr>
            <a:t>Entre el PR 8+900 y el PR18+100 de la vía 1001, en la carpeta asfáltica se ven reflejados daños graves, como agrietamiento, hundimientos, ahuellamiento, </a:t>
          </a:r>
          <a:r>
            <a:rPr lang="es-ES" sz="1100">
              <a:effectLst/>
              <a:latin typeface="+mn-lt"/>
              <a:ea typeface="+mn-ea"/>
              <a:cs typeface="+mn-cs"/>
            </a:rPr>
            <a:t>causados por perdida de confinamiento material de terraplén soporte estructura de la vía, </a:t>
          </a:r>
          <a:r>
            <a:rPr lang="es-ES_tradnl" sz="1100">
              <a:effectLst/>
              <a:latin typeface="+mn-lt"/>
              <a:ea typeface="+mn-ea"/>
              <a:cs typeface="+mn-cs"/>
            </a:rPr>
            <a:t>lo cual genera riesgo alto de accidentalidad, en otros sectores también se puede evidenciar varios daños similares, ubicados en sitios puntuales. </a:t>
          </a:r>
          <a:endParaRPr lang="es-CO" sz="1100">
            <a:effectLst/>
            <a:latin typeface="+mn-lt"/>
            <a:ea typeface="+mn-ea"/>
            <a:cs typeface="+mn-cs"/>
          </a:endParaRPr>
        </a:p>
        <a:p>
          <a:r>
            <a:rPr lang="es-CO" sz="1100">
              <a:effectLst/>
              <a:latin typeface="+mn-lt"/>
              <a:ea typeface="+mn-ea"/>
              <a:cs typeface="+mn-cs"/>
            </a:rPr>
            <a:t> </a:t>
          </a:r>
        </a:p>
        <a:p>
          <a:r>
            <a:rPr lang="es-ES_tradnl" sz="1100">
              <a:effectLst/>
              <a:latin typeface="+mn-lt"/>
              <a:ea typeface="+mn-ea"/>
              <a:cs typeface="+mn-cs"/>
            </a:rPr>
            <a:t>Es necesario saber el estado de los estudios de la fase 1, correspondientes al estudio de prefactibilidad, para la construcción de la variante de Llorente, debido a que, en esta población, el alto flujo vehicular de la zona y comercial, produce una disminución en la transitabilidad de la vía por el permanente parqueo de vehículos en los márgenes de la misma.</a:t>
          </a:r>
          <a:endParaRPr lang="es-CO" sz="1100">
            <a:effectLst/>
            <a:latin typeface="+mn-lt"/>
            <a:ea typeface="+mn-ea"/>
            <a:cs typeface="+mn-cs"/>
          </a:endParaRPr>
        </a:p>
        <a:p>
          <a:r>
            <a:rPr lang="es-CO" sz="1100">
              <a:effectLst/>
              <a:latin typeface="+mn-lt"/>
              <a:ea typeface="+mn-ea"/>
              <a:cs typeface="+mn-cs"/>
            </a:rPr>
            <a:t> </a:t>
          </a:r>
        </a:p>
        <a:p>
          <a:r>
            <a:rPr lang="es-ES_tradnl" sz="1100">
              <a:effectLst/>
              <a:latin typeface="+mn-lt"/>
              <a:ea typeface="+mn-ea"/>
              <a:cs typeface="+mn-cs"/>
            </a:rPr>
            <a:t>Es necesario realizar la gestión para que en la ruta 1001 y ruta 0501 haya policía de tránsito y transporte ya que con el acompañamiento de la autoridad se puede ejercer de mejor manera el control de invasiones, ocupamiento de calzada y cumplimiento de la señalización vial, controles de alcoholemia y excesos de velocidad para evitar accidentes.</a:t>
          </a:r>
          <a:endParaRPr lang="es-CO" sz="1100">
            <a:effectLst/>
            <a:latin typeface="+mn-lt"/>
            <a:ea typeface="+mn-ea"/>
            <a:cs typeface="+mn-cs"/>
          </a:endParaRPr>
        </a:p>
        <a:p>
          <a:r>
            <a:rPr lang="es-CO" sz="1100">
              <a:effectLst/>
              <a:latin typeface="+mn-lt"/>
              <a:ea typeface="+mn-ea"/>
              <a:cs typeface="+mn-cs"/>
            </a:rPr>
            <a:t> </a:t>
          </a:r>
        </a:p>
        <a:p>
          <a:r>
            <a:rPr lang="es-ES" sz="1100">
              <a:effectLst/>
              <a:latin typeface="+mn-lt"/>
              <a:ea typeface="+mn-ea"/>
              <a:cs typeface="+mn-cs"/>
            </a:rPr>
            <a:t>El contrato número 2907 de 2023 - PUENTES TUMACO, cuyo objeto es: "PROYECTO MEJORAMIENTO Y MANTENIMIENTO DE LA VIA DE ACCESO Y LOS PUENTES EL MORRO, EL PINDO Y AGUACLARA, DEL PUERTO DE TUMACO". atenderá algunas de las necesidades de sitios críticos de la ruta 1001, se estén realizando las obras de mejoramiento y mantenimiento: fresado de carpeta asfáltica, reforzamiento de vigas postensadas con manto y platinas en fibra de carbono, aplicación de pintura, lavado de estructura, inhibidor de corrosión por impregnación sobre estructura, saneado de concreto (incluye escarificación, construcción de pontones en los accesos, construcción de cargadero en accesos, limpieza química y mecánica de acero expuesto a la intemperie y anticorrosivo), recubrimiento de estructura con pintura acrílica, ampliación de sendero peatonal margen derecha sentido Tumaco – Pasto, construcción de barrera de tráfico tipo New Jersey, pavimentación en concreto de ultra alto desempeño (UHPC), remoción de juntas existentes, instalación de juntas, instalación de baranda peatonal galvanizada en accesos y puente margen derecha sentido Tumaco - Pasto.</a:t>
          </a:r>
          <a:endParaRPr lang="es-CO" sz="1100">
            <a:effectLst/>
            <a:latin typeface="+mn-lt"/>
            <a:ea typeface="+mn-ea"/>
            <a:cs typeface="+mn-cs"/>
          </a:endParaRPr>
        </a:p>
        <a:p>
          <a:endParaRPr lang="es-CO">
            <a:effectLst/>
          </a:endParaRPr>
        </a:p>
        <a:p>
          <a:endParaRPr lang="es-CO">
            <a:effectLst/>
          </a:endParaRPr>
        </a:p>
        <a:p>
          <a:endParaRPr lang="es-CO">
            <a:effectLst/>
          </a:endParaRPr>
        </a:p>
        <a:p>
          <a:endParaRPr lang="es-CO">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s-CO">
            <a:effectLst/>
          </a:endParaRPr>
        </a:p>
        <a:p>
          <a:endParaRPr lang="es-ES" sz="1100">
            <a:effectLst/>
            <a:latin typeface="+mn-lt"/>
            <a:ea typeface="+mn-ea"/>
            <a:cs typeface="+mn-cs"/>
          </a:endParaRPr>
        </a:p>
      </xdr:txBody>
    </xdr:sp>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1</xdr:col>
          <xdr:colOff>731520</xdr:colOff>
          <xdr:row>3</xdr:row>
          <xdr:rowOff>137160</xdr:rowOff>
        </xdr:to>
        <xdr:sp macro="" textlink="">
          <xdr:nvSpPr>
            <xdr:cNvPr id="47105" name="Imagen 1" hidden="1">
              <a:extLst>
                <a:ext uri="{63B3BB69-23CF-44E3-9099-C40C66FF867C}">
                  <a14:compatExt spid="_x0000_s47105"/>
                </a:ext>
                <a:ext uri="{FF2B5EF4-FFF2-40B4-BE49-F238E27FC236}">
                  <a16:creationId xmlns:a16="http://schemas.microsoft.com/office/drawing/2014/main" id="{00000000-0008-0000-2800-000001B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1</xdr:col>
          <xdr:colOff>746760</xdr:colOff>
          <xdr:row>3</xdr:row>
          <xdr:rowOff>137160</xdr:rowOff>
        </xdr:to>
        <xdr:sp macro="" textlink="">
          <xdr:nvSpPr>
            <xdr:cNvPr id="47853" name="Imagen 1" hidden="1">
              <a:extLst>
                <a:ext uri="{63B3BB69-23CF-44E3-9099-C40C66FF867C}">
                  <a14:compatExt spid="_x0000_s47853"/>
                </a:ext>
                <a:ext uri="{FF2B5EF4-FFF2-40B4-BE49-F238E27FC236}">
                  <a16:creationId xmlns:a16="http://schemas.microsoft.com/office/drawing/2014/main" id="{00000000-0008-0000-2800-0000EDBA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xdr:from>
      <xdr:col>3</xdr:col>
      <xdr:colOff>1051560</xdr:colOff>
      <xdr:row>25</xdr:row>
      <xdr:rowOff>0</xdr:rowOff>
    </xdr:from>
    <xdr:to>
      <xdr:col>3</xdr:col>
      <xdr:colOff>1760220</xdr:colOff>
      <xdr:row>26</xdr:row>
      <xdr:rowOff>106680</xdr:rowOff>
    </xdr:to>
    <xdr:pic>
      <xdr:nvPicPr>
        <xdr:cNvPr id="2" name="Picture 8">
          <a:extLst>
            <a:ext uri="{FF2B5EF4-FFF2-40B4-BE49-F238E27FC236}">
              <a16:creationId xmlns:a16="http://schemas.microsoft.com/office/drawing/2014/main" id="{EFA8FFEA-D8F1-4321-B2AA-494B037749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96840" y="4572000"/>
          <a:ext cx="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1051560</xdr:colOff>
      <xdr:row>25</xdr:row>
      <xdr:rowOff>0</xdr:rowOff>
    </xdr:from>
    <xdr:to>
      <xdr:col>3</xdr:col>
      <xdr:colOff>1760220</xdr:colOff>
      <xdr:row>26</xdr:row>
      <xdr:rowOff>106680</xdr:rowOff>
    </xdr:to>
    <xdr:pic>
      <xdr:nvPicPr>
        <xdr:cNvPr id="3" name="Picture 18">
          <a:extLst>
            <a:ext uri="{FF2B5EF4-FFF2-40B4-BE49-F238E27FC236}">
              <a16:creationId xmlns:a16="http://schemas.microsoft.com/office/drawing/2014/main" id="{E51C3E15-9E6C-4538-AF43-B4FD239EB0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96840" y="4572000"/>
          <a:ext cx="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1051560</xdr:colOff>
      <xdr:row>25</xdr:row>
      <xdr:rowOff>0</xdr:rowOff>
    </xdr:from>
    <xdr:to>
      <xdr:col>3</xdr:col>
      <xdr:colOff>1760220</xdr:colOff>
      <xdr:row>26</xdr:row>
      <xdr:rowOff>106680</xdr:rowOff>
    </xdr:to>
    <xdr:pic>
      <xdr:nvPicPr>
        <xdr:cNvPr id="4" name="Picture 22">
          <a:extLst>
            <a:ext uri="{FF2B5EF4-FFF2-40B4-BE49-F238E27FC236}">
              <a16:creationId xmlns:a16="http://schemas.microsoft.com/office/drawing/2014/main" id="{B0449019-E88E-46C8-9998-4B3AA3BE2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96840" y="4572000"/>
          <a:ext cx="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Trabajo\AD%20VIAL\Final%20-%20Trimestral\5.%20Trimestral%20DT-NAR_AMV1%20ENE%20-%20MAR_202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Trabajo\AD%20VIAL\Final%20-%20Trimestral\TRIMESTRAL\2.%20Trimestral%20DT-NAR_AMV1%20ABR%20-%20JUN_20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Trabajo\AD%20VIAL\Final%20-%20Trimestral\ANTEPROYECTO\PRESUPUESTOS%20NUEVOS%20-%202021\10.%20MANTENIMIENTO%20Y%20MEJORAMIENTO%20PASO%20NACIONAL%20RUTA%201001%20-%20PR%20001+0000%20AL%20PR%20002+060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Ingenieria\Desktop\ARCHIVOS%20ORDENADOS\APUs\APU%202018\APUS%20Nari&#241;o%202018-1-Definitivo.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Trabajo\AD%20VIAL\Final%20-%20Trimestral\ANTEPROYECTO\PRESUPUESTOS%20NUEVOS%20-%202021\6.%20CONSTRUCCION%20NUEVO%20PUENTE%20EL%20PINDO%20PR%20006+0200%20AL%20PR%20009+080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dministrador\Documents\1.%20VELNEC%202020\PUENTES\INGEVIAL%20OCT%202018\PRESUPUESTO%20PUENTE%20EL%20PINDO%20(1).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Users\Ingenieria\Desktop\ARCHIVOS%20ORDENADOS\PRESUPUESTO\MANTENIMIENTO%20PREVENTIVO%20PUENTE%20DE%20CHILV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Users\Ingenieria\Desktop\ARCHIVOS%20ORDENADOS\PRESUPUESTO\MANTENIMIENTO%20PREVENTIVO%20PUENTE%20DE%20TANGAREAL.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Users\Ingenieria\Desktop\ARCHIVOS%20ORDENADOS\PRESUPUESTO\MANTENIMIENTO%20PREVENTIVO%20PUENTE%20DE%20LA%20ESPRIELLA.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Users\Usuario\Documents\AMV2016\APUs\APUS%20Nari&#241;o%202017.xlsx"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file:///C:\Users\ACER%20NITRO5\Downloads\1.%20Trimestral%20DT-NAR_AMV1%20AGO%20-%20SEP_2024%20(olga).xlsx" TargetMode="External"/><Relationship Id="rId1" Type="http://schemas.openxmlformats.org/officeDocument/2006/relationships/externalLinkPath" Target="file:///C:\Users\ACER%20NITRO5\Downloads\1.%20Trimestral%20DT-NAR_AMV1%20AGO%20-%20SEP_2024%20(olg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TABLA DE CONTENIDO"/>
      <sheetName val="GENERALIDADES "/>
      <sheetName val="CUMPLIMIENTO % "/>
      <sheetName val="ESTADO RED VIS"/>
      <sheetName val="SEMAFORO VIS 1001"/>
      <sheetName val="SEMAFORO VIS 0501"/>
      <sheetName val="TORTA EST. VIAS VIS"/>
      <sheetName val="ESTADO RED TEC"/>
      <sheetName val="SEMAFORO TEC 1001"/>
      <sheetName val="SEMAFORO TEC 0501"/>
      <sheetName val="TORTA EST. VIAS TEC"/>
      <sheetName val="MAPA EST RED"/>
      <sheetName val="NECESIDAD VIA"/>
      <sheetName val="NECESIDADES CRITICAS"/>
      <sheetName val="CANT OBRA 1001"/>
      <sheetName val="CANT OBRA 0501"/>
      <sheetName val="INF. EMERGENCIAS"/>
      <sheetName val="PUENTES"/>
      <sheetName val="NEC PTES"/>
      <sheetName val="PONTONES"/>
      <sheetName val="NEC. PONTONES"/>
      <sheetName val="TUNELES"/>
      <sheetName val="NECESIDADES EN TÚNELES"/>
      <sheetName val="Señalización Vertical"/>
      <sheetName val="Señalización Horizontal"/>
      <sheetName val="ACCIDENTALIDAD"/>
      <sheetName val="DEFENSA VIAS"/>
      <sheetName val="SEGUIMIENTO"/>
      <sheetName val="CUANTI AMV"/>
      <sheetName val="CUALI AMV"/>
      <sheetName val="CUANTI MR"/>
      <sheetName val="CUALI MR"/>
      <sheetName val="INTERVENTORIA DE CONTRATOS"/>
      <sheetName val="FOTG_ENE"/>
      <sheetName val="FOTG_FEB"/>
      <sheetName val="FOTG_MARZO"/>
      <sheetName val="FOTG_AMV G1"/>
      <sheetName val="PRENSA"/>
      <sheetName val="COMENTARIOS_"/>
      <sheetName val="CAPACITACION T.M.R. "/>
      <sheetName val="510.1P"/>
      <sheetName val="630.5P"/>
      <sheetName val="450.2P"/>
      <sheetName val="1P"/>
    </sheetNames>
    <sheetDataSet>
      <sheetData sheetId="0" refreshError="1"/>
      <sheetData sheetId="1" refreshError="1"/>
      <sheetData sheetId="2" refreshError="1">
        <row r="23">
          <cell r="D23">
            <v>119.79400000000001</v>
          </cell>
        </row>
      </sheetData>
      <sheetData sheetId="3" refreshError="1"/>
      <sheetData sheetId="4" refreshError="1"/>
      <sheetData sheetId="5" refreshError="1"/>
      <sheetData sheetId="6" refreshError="1"/>
      <sheetData sheetId="7" refreshError="1">
        <row r="30">
          <cell r="F30">
            <v>1</v>
          </cell>
          <cell r="G30">
            <v>0</v>
          </cell>
          <cell r="H30">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row r="13">
          <cell r="C13">
            <v>119.79400000000001</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TABLA DE CONTENIDO"/>
      <sheetName val="GENERALIDADES "/>
      <sheetName val="CUMPLIMIENTO % "/>
      <sheetName val="ESTADO RED VIS"/>
      <sheetName val="SEMAFORO VIS 1001"/>
      <sheetName val="SEMAFORO VIS 0501"/>
      <sheetName val="TORTA EST. VIAS VIS"/>
      <sheetName val="ESTADO RED TEC"/>
      <sheetName val="SEMAFORO TEC 1001"/>
      <sheetName val="SEMAFORO TEC 0501"/>
      <sheetName val="TORTA EST. VIAS TEC"/>
      <sheetName val="MAPA EST RED"/>
      <sheetName val="NECESIDAD VIA"/>
      <sheetName val="NECESIDADES CRITICAS"/>
      <sheetName val="CANT OBRA 1001"/>
      <sheetName val="CANT OBRA 0501"/>
      <sheetName val="INF. EMERGENCIAS"/>
      <sheetName val="PUENTES"/>
      <sheetName val="NEC PTES"/>
      <sheetName val="PONTONES"/>
      <sheetName val="NEC. PONTONES"/>
      <sheetName val="TUNELES"/>
      <sheetName val="NECESIDADES EN TÚNELES"/>
      <sheetName val="Señalización Vertical"/>
      <sheetName val="Señalización Horizontal"/>
      <sheetName val="ACCIDENTALIDAD"/>
      <sheetName val="DEFENSA VIAS"/>
      <sheetName val="SEGUIMIENTO"/>
      <sheetName val="CUANTI AMV"/>
      <sheetName val="CUALI AMV"/>
      <sheetName val="CUANTI MR"/>
      <sheetName val="CUALI MR"/>
      <sheetName val="INTERVENTORIA DE CONTRATOS"/>
      <sheetName val="FOTOG 1"/>
      <sheetName val="FOTOG 2"/>
      <sheetName val="PRENSA"/>
      <sheetName val="COMENTARIOS"/>
      <sheetName val="CAPACITACION T.M.R. - ENERO"/>
      <sheetName val="CAPACITACION T.M.R. - FEBRERO"/>
      <sheetName val="510.1P"/>
      <sheetName val="630.5P"/>
      <sheetName val="450.2P"/>
      <sheetName val="1P"/>
      <sheetName val="CAPACITACION T.M.R.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2">
          <cell r="G52">
            <v>0</v>
          </cell>
          <cell r="I52">
            <v>0</v>
          </cell>
          <cell r="K52">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DESCRIPCION"/>
      <sheetName val="LOCALIZACION"/>
      <sheetName val="PRESUPUESTO"/>
      <sheetName val="PRESUPUESTO INTERV"/>
      <sheetName val="CRONOGRAMA"/>
      <sheetName val="REGISTRO"/>
      <sheetName val="201.7"/>
      <sheetName val="210.2.2"/>
      <sheetName val="320.1"/>
      <sheetName val="330.1"/>
      <sheetName val="510.1"/>
      <sheetName val="900.2"/>
      <sheetName val="700.1"/>
      <sheetName val="700.3"/>
      <sheetName val="701.1"/>
      <sheetName val="710.1"/>
      <sheetName val="710.2"/>
      <sheetName val="720.1"/>
      <sheetName val="610.2"/>
      <sheetName val="630.4"/>
      <sheetName val="630.6"/>
      <sheetName val="640.1"/>
    </sheetNames>
    <sheetDataSet>
      <sheetData sheetId="0" refreshError="1"/>
      <sheetData sheetId="1" refreshError="1"/>
      <sheetData sheetId="2" refreshError="1"/>
      <sheetData sheetId="3" refreshError="1">
        <row r="11">
          <cell r="B11" t="str">
            <v>EXPLANACIONES</v>
          </cell>
        </row>
        <row r="14">
          <cell r="B14" t="str">
            <v>BASES, SUB BASES Y AFIRMADOS</v>
          </cell>
        </row>
        <row r="17">
          <cell r="B17" t="str">
            <v>PAVIMENTOS DE CONCRETOS</v>
          </cell>
        </row>
        <row r="19">
          <cell r="B19" t="str">
            <v>ESTRUCTURAS Y DRENAJES</v>
          </cell>
        </row>
        <row r="24">
          <cell r="B24" t="str">
            <v>OBRAS DE SEÑALIZACIÓN</v>
          </cell>
        </row>
        <row r="30">
          <cell r="B30" t="str">
            <v>TRANSPORTE DE MATERIALES</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ACLARACION"/>
      <sheetName val="MANO DE OBRA"/>
      <sheetName val="EQUIPOS"/>
      <sheetName val="MATERIALES"/>
      <sheetName val="INDICE"/>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refreshError="1"/>
      <sheetData sheetId="1" refreshError="1"/>
      <sheetData sheetId="2" refreshError="1"/>
      <sheetData sheetId="3" refreshError="1"/>
      <sheetData sheetId="4" refreshError="1"/>
      <sheetData sheetId="5" refreshError="1">
        <row r="12">
          <cell r="B12" t="str">
            <v>DEMOLICIÓN DE PAVIMENTOS RÍGIDOS</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sheetName val="PRESPT INTERV"/>
      <sheetName val="CRONOGRAMA"/>
    </sheetNames>
    <sheetDataSet>
      <sheetData sheetId="0" refreshError="1"/>
      <sheetData sheetId="1" refreshError="1">
        <row r="12">
          <cell r="B12" t="str">
            <v>EXPLANACIONES</v>
          </cell>
        </row>
        <row r="15">
          <cell r="B15" t="str">
            <v>BASES, SUB BASES Y AFIRMADOS</v>
          </cell>
        </row>
        <row r="18">
          <cell r="B18" t="str">
            <v>PAVIMENTOS ASFALTICOS</v>
          </cell>
        </row>
        <row r="22">
          <cell r="B22" t="str">
            <v>ESTRUCTURAS Y DRENAJES</v>
          </cell>
        </row>
        <row r="24">
          <cell r="B24" t="str">
            <v>OBRAS DE SEÑALIZACIÓN</v>
          </cell>
        </row>
        <row r="29">
          <cell r="B29" t="str">
            <v>OBRAS HIDRAULICAS</v>
          </cell>
        </row>
        <row r="30">
          <cell r="B30" t="str">
            <v>ESTRUCTURAS Y DRENAJES</v>
          </cell>
        </row>
        <row r="43">
          <cell r="B43" t="str">
            <v>PUENTES</v>
          </cell>
        </row>
        <row r="44">
          <cell r="B44" t="str">
            <v>PAVIMENTOS ASFALTICOS</v>
          </cell>
        </row>
        <row r="47">
          <cell r="B47" t="str">
            <v>ESTRUCTURAS Y DRENAJES</v>
          </cell>
        </row>
        <row r="62">
          <cell r="B62" t="str">
            <v>REDES</v>
          </cell>
        </row>
        <row r="63">
          <cell r="B63" t="str">
            <v>EXCAVACIONES RELLENOS</v>
          </cell>
        </row>
        <row r="66">
          <cell r="B66" t="str">
            <v>ACUEDUCTO</v>
          </cell>
        </row>
        <row r="72">
          <cell r="B72" t="str">
            <v>ALCANTARILLADO</v>
          </cell>
        </row>
        <row r="78">
          <cell r="B78" t="str">
            <v>ELECTRICIDAD</v>
          </cell>
        </row>
        <row r="85">
          <cell r="B85" t="str">
            <v>TELEFONIA</v>
          </cell>
        </row>
        <row r="90">
          <cell r="B90" t="str">
            <v>OBRAS DE URBANISMO</v>
          </cell>
        </row>
        <row r="91">
          <cell r="B91" t="str">
            <v>ESTRUCTURAS Y ELEMENTOS PREFABRICADOS EN CONCRETO</v>
          </cell>
        </row>
        <row r="94">
          <cell r="B94" t="str">
            <v>MATAS, ARBUSTOS Y ARBOLES ORNAMENTALES</v>
          </cell>
        </row>
        <row r="96">
          <cell r="B96" t="str">
            <v>PAVIMENTOS DE ADOQUINES DE CONCRETO</v>
          </cell>
        </row>
        <row r="99">
          <cell r="B99" t="str">
            <v>ESTRUCTURAS DE CONCRETO</v>
          </cell>
        </row>
        <row r="101">
          <cell r="B101" t="str">
            <v>ESTRUCTURAS METALICAS</v>
          </cell>
        </row>
        <row r="104">
          <cell r="B104" t="str">
            <v>ELEMENTOS AUXILIARES PARA DRENAJE</v>
          </cell>
        </row>
      </sheetData>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ow r="17">
          <cell r="D17" t="str">
            <v>TERRAPLENES</v>
          </cell>
        </row>
        <row r="126">
          <cell r="D126" t="str">
            <v>BANCAS DE CONCRETO</v>
          </cell>
        </row>
        <row r="127">
          <cell r="D127" t="str">
            <v>CONTENEDORES DE RAICES</v>
          </cell>
        </row>
        <row r="131">
          <cell r="D131" t="str">
            <v>PAVIMENTO ADOQUINES DE CONCRETO</v>
          </cell>
        </row>
        <row r="132">
          <cell r="D132" t="str">
            <v>PAVIMENTO BALDOSAS DE CONCRETO</v>
          </cell>
        </row>
        <row r="134">
          <cell r="D134" t="str">
            <v>CONCRETO CLASE D (21MPA) PARA LOSA DE PAVIMENTO</v>
          </cell>
        </row>
        <row r="136">
          <cell r="D136" t="str">
            <v>BARANDA METALICA</v>
          </cell>
        </row>
        <row r="137">
          <cell r="D137" t="str">
            <v>CANECAS METALICAS PARA BASURA</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EME-01-Rev07 1702 PR19+400"/>
      <sheetName val="EME-01-Rev07 1702 PR27+0700"/>
      <sheetName val="EME-01-Rev07 1702 PR21+0060"/>
      <sheetName val="DESCRIPCION"/>
      <sheetName val="LOCALIZACION"/>
      <sheetName val="PRESUPUESTO "/>
      <sheetName val="CRONO"/>
      <sheetName val="FOTOS"/>
      <sheetName val="201.7"/>
      <sheetName val="510.1P"/>
      <sheetName val="330.1"/>
      <sheetName val="210.1.1"/>
      <sheetName val="600.2.4"/>
      <sheetName val="610.3"/>
      <sheetName val="630.4"/>
      <sheetName val="640.1"/>
      <sheetName val="673.1.1"/>
    </sheetNames>
    <sheetDataSet>
      <sheetData sheetId="0" refreshError="1"/>
      <sheetData sheetId="1" refreshError="1"/>
      <sheetData sheetId="2" refreshError="1"/>
      <sheetData sheetId="3" refreshError="1"/>
      <sheetData sheetId="4" refreshError="1"/>
      <sheetData sheetId="5" refreshError="1"/>
      <sheetData sheetId="6" refreshError="1">
        <row r="11">
          <cell r="E11" t="str">
            <v>DEMOLICIÓN DE ESTRUCTURAS</v>
          </cell>
          <cell r="G11">
            <v>10</v>
          </cell>
        </row>
        <row r="12">
          <cell r="G12">
            <v>20</v>
          </cell>
        </row>
        <row r="13">
          <cell r="G13">
            <v>10</v>
          </cell>
        </row>
        <row r="14">
          <cell r="G14">
            <v>35</v>
          </cell>
        </row>
        <row r="15">
          <cell r="G15">
            <v>1000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EME-01-Rev07 1702 PR19+400"/>
      <sheetName val="EME-01-Rev07 1702 PR27+0700"/>
      <sheetName val="EME-01-Rev07 1702 PR21+0060"/>
      <sheetName val="DESCRIPCION"/>
      <sheetName val="LOCALIZACION"/>
      <sheetName val="PRESUPUESTO "/>
      <sheetName val="CRONO"/>
      <sheetName val="FOTOS"/>
      <sheetName val="201.7"/>
      <sheetName val="510.1P"/>
      <sheetName val="330.1"/>
      <sheetName val="600.1.1"/>
      <sheetName val="600.2.4"/>
      <sheetName val="610.3"/>
      <sheetName val="630.4"/>
      <sheetName val="640.1"/>
      <sheetName val="673.1.1"/>
    </sheetNames>
    <sheetDataSet>
      <sheetData sheetId="0" refreshError="1"/>
      <sheetData sheetId="1" refreshError="1"/>
      <sheetData sheetId="2" refreshError="1"/>
      <sheetData sheetId="3" refreshError="1"/>
      <sheetData sheetId="4" refreshError="1"/>
      <sheetData sheetId="5" refreshError="1"/>
      <sheetData sheetId="6" refreshError="1">
        <row r="11">
          <cell r="G11">
            <v>25</v>
          </cell>
        </row>
        <row r="12">
          <cell r="G12">
            <v>25</v>
          </cell>
        </row>
        <row r="13">
          <cell r="G13">
            <v>50</v>
          </cell>
        </row>
        <row r="14">
          <cell r="G14">
            <v>35</v>
          </cell>
        </row>
        <row r="15">
          <cell r="G15">
            <v>3500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EME-01-Rev07 1702 PR19+400"/>
      <sheetName val="EME-01-Rev07 1702 PR27+0700"/>
      <sheetName val="EME-01-Rev07 1702 PR21+0060"/>
      <sheetName val="DESCRIPCION"/>
      <sheetName val="LOCALIZACION"/>
      <sheetName val="PRESUPUESTO "/>
      <sheetName val="CRONO"/>
      <sheetName val="FOTOS"/>
      <sheetName val="201.7"/>
      <sheetName val="600.1.1"/>
      <sheetName val="610.3"/>
      <sheetName val="330.1"/>
      <sheetName val="630.4"/>
      <sheetName val="640.1"/>
    </sheetNames>
    <sheetDataSet>
      <sheetData sheetId="0" refreshError="1"/>
      <sheetData sheetId="1" refreshError="1"/>
      <sheetData sheetId="2" refreshError="1"/>
      <sheetData sheetId="3" refreshError="1"/>
      <sheetData sheetId="4" refreshError="1"/>
      <sheetData sheetId="5" refreshError="1"/>
      <sheetData sheetId="6" refreshError="1">
        <row r="11">
          <cell r="G11">
            <v>25</v>
          </cell>
        </row>
        <row r="12">
          <cell r="G12">
            <v>25</v>
          </cell>
        </row>
        <row r="13">
          <cell r="G13">
            <v>50</v>
          </cell>
        </row>
        <row r="14">
          <cell r="G14">
            <v>25</v>
          </cell>
        </row>
        <row r="15">
          <cell r="G15">
            <v>500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ACLARACION"/>
      <sheetName val="INDICE"/>
      <sheetName val="MANO DE OBRA"/>
      <sheetName val="EQUIPOS"/>
      <sheetName val="MATERIALES"/>
      <sheetName val="TRANSPORTE"/>
      <sheetName val="FORMATO MODELO"/>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refreshError="1"/>
      <sheetData sheetId="1" refreshError="1"/>
      <sheetData sheetId="2" refreshError="1">
        <row r="11">
          <cell r="A11" t="str">
            <v>201.7</v>
          </cell>
        </row>
        <row r="78">
          <cell r="A78" t="str">
            <v>330.2</v>
          </cell>
        </row>
        <row r="190">
          <cell r="A190" t="str">
            <v>600.1.1</v>
          </cell>
        </row>
        <row r="196">
          <cell r="A196" t="str">
            <v>610.2</v>
          </cell>
        </row>
        <row r="224">
          <cell r="A224" t="str">
            <v>630.4</v>
          </cell>
        </row>
        <row r="230">
          <cell r="A230" t="str">
            <v>640.1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ORTADA"/>
      <sheetName val="TABLA DE CONTENIDO"/>
      <sheetName val="GENERALIDADES "/>
      <sheetName val="CUMPLIMIENTO % "/>
      <sheetName val="ESTADO RED VIS"/>
      <sheetName val="SEMAFORO VIS 1001"/>
      <sheetName val="SEMAFORO VIS 0501"/>
      <sheetName val="TORTA EST. VIAS VIS"/>
      <sheetName val="ESTADO RED TEC"/>
      <sheetName val="SEMAFORO TEC 1001"/>
      <sheetName val="SEMAFORO TEC 0501"/>
      <sheetName val="TORTA EST. VIAS TEC"/>
      <sheetName val="MAPA EST RED"/>
      <sheetName val="NECESIDAD VIA"/>
      <sheetName val="NECESIDADES CRITICAS"/>
      <sheetName val="CANT OBRA 1001"/>
      <sheetName val="CANT OBRA 0501"/>
      <sheetName val="INF. EMERGENCIAS"/>
      <sheetName val="PUENTES"/>
      <sheetName val="NEC PTES"/>
      <sheetName val="PONTONES"/>
      <sheetName val="NEC. PONTONES"/>
      <sheetName val="TUNELES"/>
      <sheetName val="NECESIDADES EN TÚNELES"/>
      <sheetName val="Señalización Vertical"/>
      <sheetName val="Señalización Horizontal"/>
      <sheetName val="ACCIDENTALIDAD"/>
      <sheetName val="DEFENSA VIAS"/>
      <sheetName val="SEGUIMIENTO"/>
      <sheetName val="CUANTI AMV"/>
      <sheetName val="CUALI AMV"/>
      <sheetName val="CUANTI MR"/>
      <sheetName val="CUALI MR"/>
      <sheetName val="INTERVENTORIA DE CONTRATOS"/>
      <sheetName val="FOT AGO"/>
      <sheetName val="FOT SEP"/>
      <sheetName val="FOT_AMV G1"/>
      <sheetName val="PRENSA"/>
      <sheetName val="COMENTARIOS"/>
      <sheetName val="CAPACITACION T.M.R. "/>
      <sheetName val="510.1P"/>
      <sheetName val="630.5P"/>
      <sheetName val="450.2P"/>
      <sheetName val="1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8">
          <cell r="J8" t="str">
            <v>AGO - SEP/2024</v>
          </cell>
        </row>
      </sheetData>
      <sheetData sheetId="24"/>
      <sheetData sheetId="25"/>
      <sheetData sheetId="26"/>
      <sheetData sheetId="27"/>
      <sheetData sheetId="28"/>
      <sheetData sheetId="29"/>
      <sheetData sheetId="30"/>
      <sheetData sheetId="31"/>
      <sheetData sheetId="32"/>
      <sheetData sheetId="33">
        <row r="8">
          <cell r="K8" t="str">
            <v>AGO - SEP/2024</v>
          </cell>
        </row>
      </sheetData>
      <sheetData sheetId="34"/>
      <sheetData sheetId="35"/>
      <sheetData sheetId="36"/>
      <sheetData sheetId="37"/>
      <sheetData sheetId="38"/>
      <sheetData sheetId="39"/>
      <sheetData sheetId="40"/>
      <sheetData sheetId="41"/>
      <sheetData sheetId="42"/>
      <sheetData sheetId="4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FF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FF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Microsoft_Word_97_-_2003_Document1.doc"/><Relationship Id="rId5" Type="http://schemas.openxmlformats.org/officeDocument/2006/relationships/image" Target="../media/image1.emf"/><Relationship Id="rId4" Type="http://schemas.openxmlformats.org/officeDocument/2006/relationships/oleObject" Target="../embeddings/Microsoft_Word_97_-_2003_Document.doc"/></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image" Target="../media/image4.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Microsoft_Word_97_-_2003_Document3.doc"/><Relationship Id="rId5" Type="http://schemas.openxmlformats.org/officeDocument/2006/relationships/image" Target="../media/image3.emf"/><Relationship Id="rId4" Type="http://schemas.openxmlformats.org/officeDocument/2006/relationships/oleObject" Target="../embeddings/Microsoft_Word_97_-_2003_Document2.doc"/></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0.xml"/><Relationship Id="rId1" Type="http://schemas.openxmlformats.org/officeDocument/2006/relationships/printerSettings" Target="../printerSettings/printerSettings13.bin"/><Relationship Id="rId5" Type="http://schemas.openxmlformats.org/officeDocument/2006/relationships/image" Target="../media/image9.emf"/><Relationship Id="rId4" Type="http://schemas.openxmlformats.org/officeDocument/2006/relationships/oleObject" Target="../embeddings/Microsoft_Word_97_-_2003_Document4.doc"/></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printerSettings" Target="../printerSettings/printerSettings31.bin"/><Relationship Id="rId1" Type="http://schemas.openxmlformats.org/officeDocument/2006/relationships/hyperlink" Target="mailto:amvnar1200324@gmail.com" TargetMode="External"/></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3.xml"/><Relationship Id="rId1" Type="http://schemas.openxmlformats.org/officeDocument/2006/relationships/printerSettings" Target="../printerSettings/printerSettings37.bin"/><Relationship Id="rId5" Type="http://schemas.openxmlformats.org/officeDocument/2006/relationships/image" Target="../media/image81.emf"/><Relationship Id="rId4" Type="http://schemas.openxmlformats.org/officeDocument/2006/relationships/oleObject" Target="../embeddings/Microsoft_Word_97_-_2003_Document5.doc"/></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image" Target="../media/image83.emf"/><Relationship Id="rId2" Type="http://schemas.openxmlformats.org/officeDocument/2006/relationships/drawing" Target="../drawings/drawing24.xml"/><Relationship Id="rId1" Type="http://schemas.openxmlformats.org/officeDocument/2006/relationships/printerSettings" Target="../printerSettings/printerSettings38.bin"/><Relationship Id="rId6" Type="http://schemas.openxmlformats.org/officeDocument/2006/relationships/oleObject" Target="../embeddings/Microsoft_Word_97_-_2003_Document7.doc"/><Relationship Id="rId5" Type="http://schemas.openxmlformats.org/officeDocument/2006/relationships/image" Target="../media/image82.emf"/><Relationship Id="rId4" Type="http://schemas.openxmlformats.org/officeDocument/2006/relationships/oleObject" Target="../embeddings/Microsoft_Word_97_-_2003_Document6.doc"/></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8"/>
  <sheetViews>
    <sheetView tabSelected="1" zoomScale="55" zoomScaleNormal="55" zoomScaleSheetLayoutView="55" workbookViewId="0">
      <selection activeCell="O12" sqref="O11:O12"/>
    </sheetView>
  </sheetViews>
  <sheetFormatPr baseColWidth="10" defaultRowHeight="13.2" x14ac:dyDescent="0.25"/>
  <cols>
    <col min="1" max="1" width="13.21875" customWidth="1"/>
    <col min="2" max="2" width="13.33203125" customWidth="1"/>
    <col min="3" max="3" width="12.77734375" customWidth="1"/>
    <col min="4" max="4" width="15.77734375" customWidth="1"/>
    <col min="5" max="5" width="15.44140625" customWidth="1"/>
    <col min="6" max="6" width="13.77734375" customWidth="1"/>
    <col min="7" max="7" width="15.33203125" customWidth="1"/>
  </cols>
  <sheetData>
    <row r="1" spans="1:8" ht="21" customHeight="1" x14ac:dyDescent="0.3">
      <c r="A1" s="10"/>
      <c r="B1" s="10"/>
      <c r="C1" s="1352" t="s">
        <v>352</v>
      </c>
      <c r="D1" s="1352"/>
      <c r="E1" s="1352"/>
      <c r="F1" s="10"/>
      <c r="G1" s="10"/>
      <c r="H1" s="10"/>
    </row>
    <row r="2" spans="1:8" ht="22.8" x14ac:dyDescent="0.4">
      <c r="A2" s="2223"/>
      <c r="B2" s="2223"/>
      <c r="C2" s="2223"/>
      <c r="D2" s="2223"/>
      <c r="E2" s="2223"/>
      <c r="F2" s="2223"/>
      <c r="G2" s="2223"/>
      <c r="H2" s="10"/>
    </row>
    <row r="3" spans="1:8" ht="22.8" x14ac:dyDescent="0.4">
      <c r="A3" s="2224" t="s">
        <v>0</v>
      </c>
      <c r="B3" s="2224"/>
      <c r="C3" s="2224"/>
      <c r="D3" s="2224"/>
      <c r="E3" s="2224"/>
      <c r="F3" s="2224"/>
      <c r="G3" s="2224"/>
      <c r="H3" s="10"/>
    </row>
    <row r="4" spans="1:8" ht="22.95" customHeight="1" x14ac:dyDescent="0.35">
      <c r="A4" s="2225" t="s">
        <v>990</v>
      </c>
      <c r="B4" s="2225"/>
      <c r="C4" s="2225"/>
      <c r="D4" s="2225"/>
      <c r="E4" s="2225"/>
      <c r="F4" s="2225"/>
      <c r="G4" s="2225"/>
      <c r="H4" s="10"/>
    </row>
    <row r="5" spans="1:8" x14ac:dyDescent="0.25">
      <c r="A5" s="10"/>
      <c r="B5" s="10"/>
      <c r="C5" s="10"/>
      <c r="D5" s="10"/>
      <c r="E5" s="10"/>
      <c r="F5" s="10"/>
      <c r="G5" s="10"/>
      <c r="H5" s="10"/>
    </row>
    <row r="6" spans="1:8" x14ac:dyDescent="0.25">
      <c r="A6" s="156"/>
      <c r="B6" s="156"/>
      <c r="C6" s="156"/>
      <c r="D6" s="156"/>
      <c r="E6" s="156"/>
      <c r="F6" s="156"/>
      <c r="G6" s="156"/>
      <c r="H6" s="10"/>
    </row>
    <row r="7" spans="1:8" x14ac:dyDescent="0.25">
      <c r="A7" s="10"/>
      <c r="B7" s="10"/>
      <c r="C7" s="10"/>
      <c r="D7" s="10"/>
      <c r="E7" s="10"/>
      <c r="F7" s="10"/>
      <c r="G7" s="10"/>
      <c r="H7" s="10"/>
    </row>
    <row r="8" spans="1:8" s="1290" customFormat="1" x14ac:dyDescent="0.25">
      <c r="A8" s="10"/>
      <c r="B8" s="10"/>
      <c r="C8" s="10"/>
      <c r="D8" s="10"/>
      <c r="E8" s="10"/>
      <c r="F8" s="10"/>
      <c r="G8" s="10"/>
      <c r="H8" s="10"/>
    </row>
    <row r="9" spans="1:8" s="1290" customFormat="1" x14ac:dyDescent="0.25">
      <c r="A9" s="10"/>
      <c r="B9" s="10"/>
      <c r="C9" s="10"/>
      <c r="D9" s="10"/>
      <c r="E9" s="10"/>
      <c r="F9" s="10"/>
      <c r="G9" s="10"/>
      <c r="H9" s="10"/>
    </row>
    <row r="10" spans="1:8" s="1290" customFormat="1" x14ac:dyDescent="0.25">
      <c r="A10" s="10"/>
      <c r="B10" s="10"/>
      <c r="C10" s="10"/>
      <c r="D10" s="10"/>
      <c r="E10" s="10"/>
      <c r="F10" s="10"/>
      <c r="G10" s="10"/>
      <c r="H10" s="10"/>
    </row>
    <row r="11" spans="1:8" x14ac:dyDescent="0.25">
      <c r="A11" s="10"/>
      <c r="B11" s="10"/>
      <c r="C11" s="10"/>
      <c r="D11" s="10"/>
      <c r="E11" s="10"/>
      <c r="F11" s="10"/>
      <c r="G11" s="10"/>
      <c r="H11" s="10"/>
    </row>
    <row r="12" spans="1:8" x14ac:dyDescent="0.25">
      <c r="A12" s="10"/>
      <c r="B12" s="10"/>
      <c r="C12" s="10"/>
      <c r="D12" s="10"/>
      <c r="E12" s="10"/>
      <c r="F12" s="10"/>
      <c r="G12" s="10"/>
      <c r="H12" s="10"/>
    </row>
    <row r="13" spans="1:8" x14ac:dyDescent="0.25">
      <c r="A13" s="10"/>
      <c r="B13" s="10"/>
      <c r="C13" s="10"/>
      <c r="D13" s="10"/>
      <c r="E13" s="10"/>
      <c r="F13" s="10"/>
      <c r="G13" s="10"/>
      <c r="H13" s="10"/>
    </row>
    <row r="14" spans="1:8" ht="21" x14ac:dyDescent="0.4">
      <c r="A14" s="1353" t="s">
        <v>455</v>
      </c>
      <c r="B14" s="1353"/>
      <c r="C14" s="1353"/>
      <c r="D14" s="1353"/>
      <c r="E14" s="1353"/>
      <c r="F14" s="1353"/>
      <c r="G14" s="1353"/>
      <c r="H14" s="10"/>
    </row>
    <row r="15" spans="1:8" ht="21" x14ac:dyDescent="0.4">
      <c r="A15" s="1353" t="s">
        <v>1220</v>
      </c>
      <c r="B15" s="1353"/>
      <c r="C15" s="1353"/>
      <c r="D15" s="1353"/>
      <c r="E15" s="1353"/>
      <c r="F15" s="1353"/>
      <c r="G15" s="1353"/>
      <c r="H15" s="10"/>
    </row>
    <row r="16" spans="1:8" ht="15.6" x14ac:dyDescent="0.3">
      <c r="A16" s="1352" t="s">
        <v>1223</v>
      </c>
      <c r="B16" s="1352"/>
      <c r="C16" s="1352"/>
      <c r="D16" s="1352"/>
      <c r="E16" s="1352"/>
      <c r="F16" s="1352"/>
      <c r="G16" s="1352"/>
      <c r="H16" s="10"/>
    </row>
    <row r="17" spans="1:10" ht="21" x14ac:dyDescent="0.4">
      <c r="A17" s="1353" t="s">
        <v>991</v>
      </c>
      <c r="B17" s="1353"/>
      <c r="C17" s="1353"/>
      <c r="D17" s="1353"/>
      <c r="E17" s="1353"/>
      <c r="F17" s="1353"/>
      <c r="G17" s="1353"/>
      <c r="H17" s="10"/>
      <c r="J17" s="84"/>
    </row>
    <row r="18" spans="1:10" ht="21" x14ac:dyDescent="0.4">
      <c r="A18" s="1353" t="s">
        <v>465</v>
      </c>
      <c r="B18" s="1353"/>
      <c r="C18" s="1353"/>
      <c r="D18" s="1353"/>
      <c r="E18" s="1353"/>
      <c r="F18" s="1353"/>
      <c r="G18" s="1353"/>
      <c r="H18" s="10"/>
    </row>
    <row r="19" spans="1:10" x14ac:dyDescent="0.25">
      <c r="A19" s="10"/>
      <c r="B19" s="10"/>
      <c r="C19" s="10"/>
      <c r="D19" s="10"/>
      <c r="E19" s="10"/>
      <c r="F19" s="10"/>
      <c r="G19" s="10"/>
      <c r="H19" s="10"/>
    </row>
    <row r="20" spans="1:10" x14ac:dyDescent="0.25">
      <c r="A20" s="10"/>
      <c r="B20" s="10"/>
      <c r="C20" s="10"/>
      <c r="D20" s="10"/>
      <c r="E20" s="10"/>
      <c r="F20" s="10"/>
      <c r="G20" s="10"/>
      <c r="H20" s="10"/>
    </row>
    <row r="21" spans="1:10" ht="15.6" x14ac:dyDescent="0.3">
      <c r="A21" s="1352"/>
      <c r="B21" s="1352"/>
      <c r="C21" s="1352"/>
      <c r="D21" s="1352"/>
      <c r="E21" s="1352"/>
      <c r="F21" s="1352"/>
      <c r="G21" s="1352"/>
      <c r="H21" s="10"/>
    </row>
    <row r="22" spans="1:10" ht="17.399999999999999" x14ac:dyDescent="0.3">
      <c r="A22" s="2226" t="s">
        <v>353</v>
      </c>
      <c r="B22" s="2226"/>
      <c r="C22" s="2226"/>
      <c r="D22" s="2226"/>
      <c r="E22" s="2226"/>
      <c r="F22" s="2226"/>
      <c r="G22" s="2226"/>
      <c r="H22" s="2227"/>
    </row>
    <row r="23" spans="1:10" ht="21" x14ac:dyDescent="0.4">
      <c r="A23" s="1353" t="s">
        <v>466</v>
      </c>
      <c r="B23" s="1353"/>
      <c r="C23" s="1353"/>
      <c r="D23" s="1353"/>
      <c r="E23" s="1353"/>
      <c r="F23" s="1353"/>
      <c r="G23" s="1353"/>
      <c r="H23" s="187"/>
    </row>
    <row r="24" spans="1:10" ht="21" x14ac:dyDescent="0.4">
      <c r="A24" s="1353" t="s">
        <v>1216</v>
      </c>
      <c r="B24" s="1353"/>
      <c r="C24" s="1353"/>
      <c r="D24" s="1353"/>
      <c r="E24" s="1353"/>
      <c r="F24" s="1353"/>
      <c r="G24" s="1353"/>
      <c r="H24" s="187"/>
    </row>
    <row r="25" spans="1:10" ht="21" x14ac:dyDescent="0.4">
      <c r="A25" s="1353"/>
      <c r="B25" s="1353"/>
      <c r="C25" s="1353"/>
      <c r="D25" s="1353"/>
      <c r="E25" s="1353"/>
      <c r="F25" s="1353"/>
      <c r="G25" s="1353"/>
      <c r="H25" s="187"/>
    </row>
    <row r="26" spans="1:10" s="1290" customFormat="1" ht="21" x14ac:dyDescent="0.4">
      <c r="A26" s="1292"/>
      <c r="B26" s="1292"/>
      <c r="C26" s="1292"/>
      <c r="D26" s="1292"/>
      <c r="E26" s="1292"/>
      <c r="F26" s="1292"/>
      <c r="G26" s="1292"/>
      <c r="H26" s="187"/>
    </row>
    <row r="27" spans="1:10" s="1290" customFormat="1" ht="21" x14ac:dyDescent="0.4">
      <c r="A27" s="1292"/>
      <c r="B27" s="1292"/>
      <c r="C27" s="1292"/>
      <c r="D27" s="1292"/>
      <c r="E27" s="1292"/>
      <c r="F27" s="1292"/>
      <c r="G27" s="1292"/>
      <c r="H27" s="187"/>
    </row>
    <row r="28" spans="1:10" s="1290" customFormat="1" ht="21" x14ac:dyDescent="0.4">
      <c r="A28" s="1292"/>
      <c r="B28" s="1292"/>
      <c r="C28" s="1292"/>
      <c r="D28" s="1292"/>
      <c r="E28" s="1292"/>
      <c r="F28" s="1292"/>
      <c r="G28" s="1292"/>
      <c r="H28" s="187"/>
    </row>
    <row r="29" spans="1:10" s="1290" customFormat="1" ht="21" x14ac:dyDescent="0.4">
      <c r="A29" s="1292"/>
      <c r="B29" s="1292"/>
      <c r="C29" s="1292"/>
      <c r="D29" s="1292"/>
      <c r="E29" s="1292"/>
      <c r="F29" s="1292"/>
      <c r="G29" s="1292"/>
      <c r="H29" s="187"/>
    </row>
    <row r="30" spans="1:10" s="1290" customFormat="1" ht="21" x14ac:dyDescent="0.4">
      <c r="A30" s="1292"/>
      <c r="B30" s="1292"/>
      <c r="C30" s="1292"/>
      <c r="D30" s="1292"/>
      <c r="E30" s="1292"/>
      <c r="F30" s="1292"/>
      <c r="G30" s="1292"/>
      <c r="H30" s="187"/>
    </row>
    <row r="31" spans="1:10" s="1290" customFormat="1" ht="21" x14ac:dyDescent="0.4">
      <c r="A31" s="1292"/>
      <c r="B31" s="1292"/>
      <c r="C31" s="1292"/>
      <c r="D31" s="1292"/>
      <c r="E31" s="1292"/>
      <c r="F31" s="1292"/>
      <c r="G31" s="1292"/>
      <c r="H31" s="187"/>
    </row>
    <row r="32" spans="1:10" s="1290" customFormat="1" ht="21" x14ac:dyDescent="0.4">
      <c r="A32" s="1292"/>
      <c r="B32" s="1292"/>
      <c r="C32" s="1292"/>
      <c r="D32" s="1292"/>
      <c r="E32" s="1292"/>
      <c r="F32" s="1292"/>
      <c r="G32" s="1292"/>
      <c r="H32" s="187"/>
    </row>
    <row r="33" spans="1:8" x14ac:dyDescent="0.25">
      <c r="A33" s="10"/>
      <c r="B33" s="10"/>
      <c r="C33" s="10"/>
      <c r="D33" s="10"/>
      <c r="E33" s="10"/>
      <c r="F33" s="10"/>
      <c r="G33" s="10"/>
      <c r="H33" s="10"/>
    </row>
    <row r="34" spans="1:8" x14ac:dyDescent="0.25">
      <c r="A34" s="10"/>
      <c r="B34" s="10"/>
      <c r="C34" s="10"/>
      <c r="D34" s="10"/>
      <c r="E34" s="10"/>
      <c r="F34" s="10"/>
      <c r="G34" s="10"/>
      <c r="H34" s="10"/>
    </row>
    <row r="35" spans="1:8" x14ac:dyDescent="0.25">
      <c r="A35" s="10"/>
      <c r="B35" s="10"/>
      <c r="C35" s="10"/>
      <c r="D35" s="10"/>
      <c r="E35" s="10"/>
      <c r="F35" s="10"/>
      <c r="G35" s="10"/>
      <c r="H35" s="10"/>
    </row>
    <row r="36" spans="1:8" x14ac:dyDescent="0.25">
      <c r="A36" s="10"/>
      <c r="B36" s="10"/>
      <c r="C36" s="10"/>
      <c r="D36" s="10"/>
      <c r="E36" s="10"/>
      <c r="F36" s="10"/>
      <c r="G36" s="10"/>
      <c r="H36" s="10"/>
    </row>
    <row r="37" spans="1:8" x14ac:dyDescent="0.25">
      <c r="A37" s="10"/>
      <c r="B37" s="10"/>
      <c r="C37" s="10"/>
      <c r="D37" s="10"/>
      <c r="E37" s="10"/>
      <c r="F37" s="10"/>
      <c r="G37" s="10"/>
      <c r="H37" s="10"/>
    </row>
    <row r="38" spans="1:8" x14ac:dyDescent="0.25">
      <c r="A38" s="10"/>
      <c r="B38" s="10"/>
      <c r="C38" s="10"/>
      <c r="D38" s="10"/>
      <c r="E38" s="10"/>
      <c r="F38" s="10"/>
      <c r="G38" s="10"/>
      <c r="H38" s="10"/>
    </row>
    <row r="39" spans="1:8" ht="15.6" x14ac:dyDescent="0.3">
      <c r="A39" s="1352" t="s">
        <v>1221</v>
      </c>
      <c r="B39" s="1352"/>
      <c r="C39" s="1352"/>
      <c r="D39" s="1352"/>
      <c r="E39" s="1352"/>
      <c r="F39" s="1352"/>
      <c r="G39" s="1352"/>
      <c r="H39" s="10"/>
    </row>
    <row r="40" spans="1:8" x14ac:dyDescent="0.25">
      <c r="A40" s="10"/>
      <c r="B40" s="10"/>
      <c r="C40" s="10"/>
      <c r="D40" s="10"/>
      <c r="E40" s="10"/>
      <c r="F40" s="10"/>
      <c r="G40" s="10"/>
      <c r="H40" s="10"/>
    </row>
    <row r="41" spans="1:8" ht="20.399999999999999" x14ac:dyDescent="0.35">
      <c r="A41" s="2225" t="s">
        <v>1222</v>
      </c>
      <c r="B41" s="2225"/>
      <c r="C41" s="2225"/>
      <c r="D41" s="2225"/>
      <c r="E41" s="2225"/>
      <c r="F41" s="2225"/>
      <c r="G41" s="2225"/>
      <c r="H41" s="2228"/>
    </row>
    <row r="42" spans="1:8" x14ac:dyDescent="0.25">
      <c r="A42" s="10"/>
      <c r="B42" s="10"/>
      <c r="C42" s="10"/>
      <c r="D42" s="10"/>
      <c r="E42" s="10"/>
      <c r="F42" s="10"/>
      <c r="G42" s="10"/>
      <c r="H42" s="10"/>
    </row>
    <row r="43" spans="1:8" x14ac:dyDescent="0.25">
      <c r="A43" s="10"/>
      <c r="B43" s="10"/>
      <c r="C43" s="10"/>
      <c r="D43" s="10"/>
      <c r="E43" s="10"/>
      <c r="F43" s="10"/>
      <c r="G43" s="10"/>
      <c r="H43" s="10"/>
    </row>
    <row r="44" spans="1:8" x14ac:dyDescent="0.25">
      <c r="A44" s="10"/>
      <c r="B44" s="10"/>
      <c r="C44" s="10"/>
      <c r="D44" s="10"/>
      <c r="E44" s="10"/>
      <c r="F44" s="10"/>
      <c r="G44" s="10"/>
      <c r="H44" s="10"/>
    </row>
    <row r="45" spans="1:8" x14ac:dyDescent="0.25">
      <c r="A45" s="10"/>
      <c r="B45" s="10"/>
      <c r="C45" s="10"/>
      <c r="D45" s="10"/>
      <c r="E45" s="10"/>
      <c r="F45" s="10"/>
      <c r="G45" s="10"/>
      <c r="H45" s="10"/>
    </row>
    <row r="46" spans="1:8" x14ac:dyDescent="0.25">
      <c r="A46" s="10"/>
      <c r="B46" s="10"/>
      <c r="C46" s="10"/>
      <c r="D46" s="10"/>
      <c r="E46" s="10"/>
      <c r="F46" s="10"/>
      <c r="G46" s="10"/>
      <c r="H46" s="10"/>
    </row>
    <row r="47" spans="1:8" x14ac:dyDescent="0.25">
      <c r="A47" s="10"/>
      <c r="B47" s="10"/>
      <c r="C47" s="10"/>
      <c r="D47" s="10"/>
      <c r="E47" s="10"/>
      <c r="F47" s="10"/>
      <c r="G47" s="10"/>
      <c r="H47" s="10"/>
    </row>
    <row r="48" spans="1:8" ht="30.6" x14ac:dyDescent="0.55000000000000004">
      <c r="A48" s="1350"/>
      <c r="B48" s="1350"/>
      <c r="C48" s="1350"/>
      <c r="D48" s="1350"/>
      <c r="E48" s="1350"/>
      <c r="F48" s="1350"/>
      <c r="G48" s="1350"/>
    </row>
  </sheetData>
  <mergeCells count="16">
    <mergeCell ref="A25:G25"/>
    <mergeCell ref="C1:E1"/>
    <mergeCell ref="A48:G48"/>
    <mergeCell ref="A3:G3"/>
    <mergeCell ref="A14:G14"/>
    <mergeCell ref="A15:G15"/>
    <mergeCell ref="A18:G18"/>
    <mergeCell ref="A4:G4"/>
    <mergeCell ref="A21:G21"/>
    <mergeCell ref="A39:G39"/>
    <mergeCell ref="A17:G17"/>
    <mergeCell ref="A16:G16"/>
    <mergeCell ref="A41:G41"/>
    <mergeCell ref="A22:G22"/>
    <mergeCell ref="A23:G23"/>
    <mergeCell ref="A24:G24"/>
  </mergeCells>
  <phoneticPr fontId="2" type="noConversion"/>
  <printOptions horizontalCentered="1"/>
  <pageMargins left="1.05" right="0.75" top="0.62992125984251968" bottom="1" header="0.25" footer="0"/>
  <pageSetup scale="86" orientation="portrait" horizontalDpi="300" verticalDpi="300" r:id="rId1"/>
  <headerFooter alignWithMargins="0"/>
  <drawing r:id="rId2"/>
  <legacyDrawing r:id="rId3"/>
  <oleObjects>
    <mc:AlternateContent xmlns:mc="http://schemas.openxmlformats.org/markup-compatibility/2006">
      <mc:Choice Requires="x14">
        <oleObject progId="Word.Document.6" shapeId="25601" r:id="rId4">
          <objectPr defaultSize="0" autoLine="0" r:id="rId5">
            <anchor moveWithCells="1">
              <from>
                <xdr:col>0</xdr:col>
                <xdr:colOff>0</xdr:colOff>
                <xdr:row>0</xdr:row>
                <xdr:rowOff>0</xdr:rowOff>
              </from>
              <to>
                <xdr:col>1</xdr:col>
                <xdr:colOff>137160</xdr:colOff>
                <xdr:row>3</xdr:row>
                <xdr:rowOff>30480</xdr:rowOff>
              </to>
            </anchor>
          </objectPr>
        </oleObject>
      </mc:Choice>
      <mc:Fallback>
        <oleObject progId="Word.Document.6" shapeId="25601" r:id="rId4"/>
      </mc:Fallback>
    </mc:AlternateContent>
    <mc:AlternateContent xmlns:mc="http://schemas.openxmlformats.org/markup-compatibility/2006">
      <mc:Choice Requires="x14">
        <oleObject progId="Word.Document.6" shapeId="25602" r:id="rId6">
          <objectPr defaultSize="0" autoLine="0" autoPict="0" r:id="rId7">
            <anchor moveWithCells="1">
              <from>
                <xdr:col>0</xdr:col>
                <xdr:colOff>0</xdr:colOff>
                <xdr:row>0</xdr:row>
                <xdr:rowOff>0</xdr:rowOff>
              </from>
              <to>
                <xdr:col>1</xdr:col>
                <xdr:colOff>22860</xdr:colOff>
                <xdr:row>2</xdr:row>
                <xdr:rowOff>175260</xdr:rowOff>
              </to>
            </anchor>
          </objectPr>
        </oleObject>
      </mc:Choice>
      <mc:Fallback>
        <oleObject progId="Word.Document.6" shapeId="25602" r:id="rId6"/>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41"/>
  <sheetViews>
    <sheetView zoomScaleNormal="100" zoomScaleSheetLayoutView="100" workbookViewId="0">
      <selection sqref="A1:B1"/>
    </sheetView>
  </sheetViews>
  <sheetFormatPr baseColWidth="10" defaultRowHeight="13.2" x14ac:dyDescent="0.25"/>
  <cols>
    <col min="1" max="1" width="25.33203125" bestFit="1" customWidth="1"/>
    <col min="2" max="2" width="73" customWidth="1"/>
    <col min="4" max="4" width="6" customWidth="1"/>
  </cols>
  <sheetData>
    <row r="1" spans="1:3" ht="13.8" x14ac:dyDescent="0.25">
      <c r="A1" s="1355" t="s">
        <v>0</v>
      </c>
      <c r="B1" s="1355"/>
    </row>
    <row r="2" spans="1:3" ht="13.8" x14ac:dyDescent="0.25">
      <c r="A2" s="1355" t="s">
        <v>1114</v>
      </c>
      <c r="B2" s="1355"/>
    </row>
    <row r="3" spans="1:3" ht="13.8" x14ac:dyDescent="0.25">
      <c r="A3" s="1355" t="s">
        <v>1217</v>
      </c>
      <c r="B3" s="1355"/>
    </row>
    <row r="4" spans="1:3" ht="12" customHeight="1" x14ac:dyDescent="0.25">
      <c r="A4" s="206"/>
      <c r="B4" s="206"/>
    </row>
    <row r="5" spans="1:3" ht="22.8" x14ac:dyDescent="0.4">
      <c r="A5" s="1351" t="s">
        <v>1</v>
      </c>
      <c r="B5" s="1351"/>
      <c r="C5" s="44"/>
    </row>
    <row r="7" spans="1:3" x14ac:dyDescent="0.25">
      <c r="A7" s="101" t="s">
        <v>133</v>
      </c>
      <c r="B7" s="101" t="s">
        <v>81</v>
      </c>
    </row>
    <row r="8" spans="1:3" x14ac:dyDescent="0.25">
      <c r="A8" s="101"/>
      <c r="B8" s="101"/>
    </row>
    <row r="9" spans="1:3" x14ac:dyDescent="0.25">
      <c r="A9" s="2221" t="s">
        <v>115</v>
      </c>
      <c r="B9" t="s">
        <v>116</v>
      </c>
    </row>
    <row r="10" spans="1:3" x14ac:dyDescent="0.25">
      <c r="A10" s="2221" t="s">
        <v>117</v>
      </c>
      <c r="B10" s="214" t="s">
        <v>1115</v>
      </c>
    </row>
    <row r="11" spans="1:3" x14ac:dyDescent="0.25">
      <c r="A11" s="2221" t="s">
        <v>118</v>
      </c>
      <c r="B11" s="214" t="s">
        <v>449</v>
      </c>
    </row>
    <row r="12" spans="1:3" x14ac:dyDescent="0.25">
      <c r="A12" s="2220" t="s">
        <v>134</v>
      </c>
      <c r="B12" s="214" t="s">
        <v>1116</v>
      </c>
    </row>
    <row r="13" spans="1:3" x14ac:dyDescent="0.25">
      <c r="A13" s="2220" t="s">
        <v>135</v>
      </c>
      <c r="B13" s="214" t="s">
        <v>1117</v>
      </c>
    </row>
    <row r="14" spans="1:3" x14ac:dyDescent="0.25">
      <c r="A14" s="2221" t="s">
        <v>119</v>
      </c>
      <c r="B14" s="214" t="s">
        <v>1118</v>
      </c>
    </row>
    <row r="15" spans="1:3" x14ac:dyDescent="0.25">
      <c r="A15" s="2220" t="s">
        <v>348</v>
      </c>
      <c r="B15" s="214" t="s">
        <v>1119</v>
      </c>
    </row>
    <row r="16" spans="1:3" x14ac:dyDescent="0.25">
      <c r="A16" s="2220" t="s">
        <v>349</v>
      </c>
      <c r="B16" s="214" t="s">
        <v>1120</v>
      </c>
    </row>
    <row r="17" spans="1:15" x14ac:dyDescent="0.25">
      <c r="A17" s="2220" t="s">
        <v>156</v>
      </c>
      <c r="B17" s="546" t="s">
        <v>357</v>
      </c>
    </row>
    <row r="18" spans="1:15" x14ac:dyDescent="0.25">
      <c r="A18" s="2221" t="s">
        <v>120</v>
      </c>
      <c r="B18" t="s">
        <v>136</v>
      </c>
    </row>
    <row r="19" spans="1:15" x14ac:dyDescent="0.25">
      <c r="A19" s="2221" t="s">
        <v>121</v>
      </c>
      <c r="B19" s="214" t="s">
        <v>137</v>
      </c>
    </row>
    <row r="20" spans="1:15" x14ac:dyDescent="0.25">
      <c r="A20" s="2221" t="s">
        <v>122</v>
      </c>
      <c r="B20" s="214" t="s">
        <v>138</v>
      </c>
    </row>
    <row r="21" spans="1:15" x14ac:dyDescent="0.25">
      <c r="A21" s="2221" t="s">
        <v>123</v>
      </c>
      <c r="B21" s="214" t="s">
        <v>139</v>
      </c>
    </row>
    <row r="22" spans="1:15" x14ac:dyDescent="0.25">
      <c r="A22" s="2221" t="s">
        <v>124</v>
      </c>
      <c r="B22" s="214" t="s">
        <v>140</v>
      </c>
    </row>
    <row r="23" spans="1:15" ht="17.399999999999999" x14ac:dyDescent="0.3">
      <c r="A23" s="2221" t="s">
        <v>125</v>
      </c>
      <c r="B23" s="177" t="s">
        <v>336</v>
      </c>
      <c r="C23" s="103"/>
      <c r="D23" s="135"/>
      <c r="E23" s="135"/>
      <c r="F23" s="135"/>
      <c r="G23" s="135"/>
      <c r="H23" s="135"/>
      <c r="I23" s="135"/>
      <c r="J23" s="135"/>
      <c r="K23" s="135"/>
      <c r="L23" s="135"/>
      <c r="M23" s="135"/>
      <c r="N23" s="135"/>
      <c r="O23" s="135"/>
    </row>
    <row r="24" spans="1:15" x14ac:dyDescent="0.25">
      <c r="A24" s="2221" t="s">
        <v>126</v>
      </c>
      <c r="B24" s="214" t="s">
        <v>141</v>
      </c>
    </row>
    <row r="25" spans="1:15" x14ac:dyDescent="0.25">
      <c r="A25" s="2221" t="s">
        <v>127</v>
      </c>
      <c r="B25" s="214" t="s">
        <v>142</v>
      </c>
    </row>
    <row r="26" spans="1:15" x14ac:dyDescent="0.25">
      <c r="A26" s="2221" t="s">
        <v>128</v>
      </c>
      <c r="B26" s="214" t="s">
        <v>391</v>
      </c>
    </row>
    <row r="27" spans="1:15" x14ac:dyDescent="0.25">
      <c r="A27" s="2221" t="s">
        <v>129</v>
      </c>
      <c r="B27" s="214" t="s">
        <v>392</v>
      </c>
    </row>
    <row r="28" spans="1:15" x14ac:dyDescent="0.25">
      <c r="A28" s="2221" t="s">
        <v>130</v>
      </c>
      <c r="B28" s="214" t="s">
        <v>226</v>
      </c>
    </row>
    <row r="29" spans="1:15" x14ac:dyDescent="0.25">
      <c r="A29" s="2221" t="s">
        <v>131</v>
      </c>
      <c r="B29" s="214" t="s">
        <v>227</v>
      </c>
    </row>
    <row r="30" spans="1:15" x14ac:dyDescent="0.25">
      <c r="A30" s="2221" t="s">
        <v>132</v>
      </c>
      <c r="B30" s="214" t="s">
        <v>143</v>
      </c>
    </row>
    <row r="31" spans="1:15" x14ac:dyDescent="0.25">
      <c r="A31" s="2221" t="s">
        <v>283</v>
      </c>
      <c r="B31" s="214" t="s">
        <v>144</v>
      </c>
    </row>
    <row r="32" spans="1:15" x14ac:dyDescent="0.25">
      <c r="A32" s="2221" t="s">
        <v>284</v>
      </c>
      <c r="B32" s="214" t="s">
        <v>1121</v>
      </c>
    </row>
    <row r="33" spans="1:2" x14ac:dyDescent="0.25">
      <c r="A33" s="2221" t="s">
        <v>285</v>
      </c>
      <c r="B33" s="214" t="s">
        <v>286</v>
      </c>
    </row>
    <row r="34" spans="1:2" x14ac:dyDescent="0.25">
      <c r="A34" s="2221" t="s">
        <v>350</v>
      </c>
      <c r="B34" s="214" t="s">
        <v>287</v>
      </c>
    </row>
    <row r="35" spans="1:2" x14ac:dyDescent="0.25">
      <c r="A35" s="2221" t="s">
        <v>387</v>
      </c>
      <c r="B35" s="214" t="s">
        <v>1122</v>
      </c>
    </row>
    <row r="36" spans="1:2" x14ac:dyDescent="0.25">
      <c r="A36" s="2221" t="s">
        <v>388</v>
      </c>
      <c r="B36" s="214" t="s">
        <v>1123</v>
      </c>
    </row>
    <row r="37" spans="1:2" x14ac:dyDescent="0.25">
      <c r="A37" s="2221" t="s">
        <v>433</v>
      </c>
      <c r="B37" s="214" t="s">
        <v>434</v>
      </c>
    </row>
    <row r="38" spans="1:2" x14ac:dyDescent="0.25">
      <c r="A38" s="2221" t="s">
        <v>400</v>
      </c>
      <c r="B38" t="s">
        <v>145</v>
      </c>
    </row>
    <row r="39" spans="1:2" x14ac:dyDescent="0.25">
      <c r="A39" s="2221" t="s">
        <v>401</v>
      </c>
      <c r="B39" s="103" t="s">
        <v>146</v>
      </c>
    </row>
    <row r="40" spans="1:2" x14ac:dyDescent="0.25">
      <c r="A40" s="2221" t="s">
        <v>402</v>
      </c>
      <c r="B40" t="s">
        <v>147</v>
      </c>
    </row>
    <row r="41" spans="1:2" ht="26.4" x14ac:dyDescent="0.25">
      <c r="A41" s="2222" t="s">
        <v>1124</v>
      </c>
      <c r="B41" s="250" t="s">
        <v>1125</v>
      </c>
    </row>
  </sheetData>
  <mergeCells count="4">
    <mergeCell ref="A5:B5"/>
    <mergeCell ref="A1:B1"/>
    <mergeCell ref="A2:B2"/>
    <mergeCell ref="A3:B3"/>
  </mergeCells>
  <phoneticPr fontId="2" type="noConversion"/>
  <hyperlinks>
    <hyperlink ref="A9" location="'GENERALIDADES '!A1" display="Cuadro No. 1" xr:uid="{00000000-0004-0000-0100-000000000000}"/>
    <hyperlink ref="A10" location="'CUMPLIMIENTO % '!A1" display="Cuadro No. 2" xr:uid="{00000000-0004-0000-0100-000001000000}"/>
    <hyperlink ref="A11" location="'ESTADO RED VIS'!A1" display="Cuadro No. 3" xr:uid="{00000000-0004-0000-0100-000002000000}"/>
    <hyperlink ref="A12" location="'SEMAFORO VIS 1001'!A1" display="Gráfico No. 1" xr:uid="{00000000-0004-0000-0100-000003000000}"/>
    <hyperlink ref="A13" location="'TORTA EST. VIAS VIS'!A1" display="Gráfico No. 2" xr:uid="{00000000-0004-0000-0100-000004000000}"/>
    <hyperlink ref="A14" location="'ESTADO RED TEC'!A1" display="Cuadro No. 4" xr:uid="{00000000-0004-0000-0100-000005000000}"/>
    <hyperlink ref="A15" location="'SEMAFORO VIS 1001'!A1" display="Gráfico No. 3" xr:uid="{00000000-0004-0000-0100-000006000000}"/>
    <hyperlink ref="A16" location="'TORTA EST. VIAS TEC'!A1" display="Gráfico No. 4" xr:uid="{00000000-0004-0000-0100-000007000000}"/>
    <hyperlink ref="A17" location="'MAPA 1 EST RED'!A1" display="Mapa  No.  1" xr:uid="{00000000-0004-0000-0100-000008000000}"/>
    <hyperlink ref="A18" location="'NECESIDADES PREVENTIVAS VIA'!A1" display="Cuadro No. 5" xr:uid="{00000000-0004-0000-0100-000009000000}"/>
    <hyperlink ref="A20" location="'CANT OBRA 1001'!Área_de_impresión" display="Cuadro No. 7" xr:uid="{00000000-0004-0000-0100-00000A000000}"/>
    <hyperlink ref="A21" location="'INF. EMERGENCIAS'!A1" display="Cuadro No. 8" xr:uid="{00000000-0004-0000-0100-00000B000000}"/>
    <hyperlink ref="A22" location="'ESTADO PUENTES'!A1" display="Cuadro No. 9" xr:uid="{00000000-0004-0000-0100-00000C000000}"/>
    <hyperlink ref="A23" location="'NECESIDADES PTES'!Área_de_impresión" display="Cuadro No. 10" xr:uid="{00000000-0004-0000-0100-00000D000000}"/>
    <hyperlink ref="A24" location="'ESTADO PONTONES'!A1" display="Cuadro No. 11" xr:uid="{00000000-0004-0000-0100-00000E000000}"/>
    <hyperlink ref="A25" location="'NEC. PONTONES'!A1" display="Cuadro No. 12" xr:uid="{00000000-0004-0000-0100-00000F000000}"/>
    <hyperlink ref="A26" location="'ESTADO TUNELES'!A1" display="Cuadro No. 13" xr:uid="{00000000-0004-0000-0100-000010000000}"/>
    <hyperlink ref="A27" location="'NECESIDADES EN TÚNELES'!A1" display="Cuadro No. 14" xr:uid="{00000000-0004-0000-0100-000011000000}"/>
    <hyperlink ref="A29" location="'Señalización Horizontal'!A1" display="Cuadro No. 16" xr:uid="{00000000-0004-0000-0100-000012000000}"/>
    <hyperlink ref="A30" location="ACCIDENTALIDAD!A1" display="Cuadro No. 17" xr:uid="{00000000-0004-0000-0100-000013000000}"/>
    <hyperlink ref="A31" location="'DEFENSA VIAS'!A1" display="Cuadro No. 18" xr:uid="{00000000-0004-0000-0100-000014000000}"/>
    <hyperlink ref="A32" location="SEGUIMIENTO!A1" display="Cuadro No. 19" xr:uid="{00000000-0004-0000-0100-000015000000}"/>
    <hyperlink ref="A33" location="'FICHA CUANTI AMV'!A1" display="Cuadro No. 20" xr:uid="{00000000-0004-0000-0100-000016000000}"/>
    <hyperlink ref="A34" location="'FICHA CUALI AMV'!A1" display="Cuadro No. 21" xr:uid="{00000000-0004-0000-0100-000017000000}"/>
    <hyperlink ref="A35" location="'FICHA CUANTI MR'!Área_de_impresión" display="Cuadro No. 22" xr:uid="{00000000-0004-0000-0100-000018000000}"/>
    <hyperlink ref="A36" location="'FICHA CUALI MR'!Área_de_impresión" display="Cuadro No. 23" xr:uid="{00000000-0004-0000-0100-000019000000}"/>
    <hyperlink ref="A38" location="'RESEÑA 1-FOTOGRÁFICA'!Área_de_impresión" display="Reseña 1" xr:uid="{00000000-0004-0000-0100-00001A000000}"/>
    <hyperlink ref="A39" location="'RESEÑA 2-PRENSA'!A1" display="Reseña 2" xr:uid="{00000000-0004-0000-0100-00001B000000}"/>
    <hyperlink ref="A40" location="COMENTARIOS!A1" display="Comentarios" xr:uid="{00000000-0004-0000-0100-00001C000000}"/>
    <hyperlink ref="A19" location="'NECESIDADES CRITICAS VIA'!A1" display="Cuadro No. 6" xr:uid="{00000000-0004-0000-0100-00001D000000}"/>
    <hyperlink ref="A28" location="'Señalización Vertical'!A1" display="Cuadro No. 15" xr:uid="{00000000-0004-0000-0100-00001E000000}"/>
    <hyperlink ref="A37" location="'APOYO SUPERVISIÓN CONTRATOS'!Área_de_impresión" display="Cuadro No. 24" xr:uid="{00000000-0004-0000-0100-00001F000000}"/>
    <hyperlink ref="A41" location="'CAPACITACION S.T.M. RUTINARIO'!A1" display="Capacitación Trabajadores Servicio M.R." xr:uid="{00000000-0004-0000-0100-000020000000}"/>
  </hyperlinks>
  <printOptions horizontalCentered="1"/>
  <pageMargins left="1.2204724409448819" right="0.59055118110236227" top="0.78740157480314965" bottom="0.98425196850393704" header="0.51181102362204722" footer="0.51181102362204722"/>
  <pageSetup scale="87" orientation="portrait" horizontalDpi="300" verticalDpi="300" r:id="rId1"/>
  <headerFooter alignWithMargins="0"/>
  <drawing r:id="rId2"/>
  <legacyDrawing r:id="rId3"/>
  <oleObjects>
    <mc:AlternateContent xmlns:mc="http://schemas.openxmlformats.org/markup-compatibility/2006">
      <mc:Choice Requires="x14">
        <oleObject progId="Word.Document.6" shapeId="2050" r:id="rId4">
          <objectPr defaultSize="0" autoLine="0" autoPict="0" r:id="rId5">
            <anchor moveWithCells="1">
              <from>
                <xdr:col>0</xdr:col>
                <xdr:colOff>0</xdr:colOff>
                <xdr:row>0</xdr:row>
                <xdr:rowOff>0</xdr:rowOff>
              </from>
              <to>
                <xdr:col>0</xdr:col>
                <xdr:colOff>571500</xdr:colOff>
                <xdr:row>4</xdr:row>
                <xdr:rowOff>198120</xdr:rowOff>
              </to>
            </anchor>
          </objectPr>
        </oleObject>
      </mc:Choice>
      <mc:Fallback>
        <oleObject progId="Word.Document.6" shapeId="2050" r:id="rId4"/>
      </mc:Fallback>
    </mc:AlternateContent>
    <mc:AlternateContent xmlns:mc="http://schemas.openxmlformats.org/markup-compatibility/2006">
      <mc:Choice Requires="x14">
        <oleObject progId="Word.Document.6" shapeId="2051" r:id="rId6">
          <objectPr defaultSize="0" autoLine="0" r:id="rId7">
            <anchor moveWithCells="1">
              <from>
                <xdr:col>0</xdr:col>
                <xdr:colOff>0</xdr:colOff>
                <xdr:row>0</xdr:row>
                <xdr:rowOff>0</xdr:rowOff>
              </from>
              <to>
                <xdr:col>0</xdr:col>
                <xdr:colOff>571500</xdr:colOff>
                <xdr:row>4</xdr:row>
                <xdr:rowOff>213360</xdr:rowOff>
              </to>
            </anchor>
          </objectPr>
        </oleObject>
      </mc:Choice>
      <mc:Fallback>
        <oleObject progId="Word.Document.6" shapeId="2051" r:id="rId6"/>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35"/>
  <sheetViews>
    <sheetView topLeftCell="B1" zoomScale="70" zoomScaleNormal="70" zoomScaleSheetLayoutView="85" workbookViewId="0">
      <selection activeCell="K30" sqref="K30"/>
    </sheetView>
  </sheetViews>
  <sheetFormatPr baseColWidth="10" defaultRowHeight="13.2" x14ac:dyDescent="0.25"/>
  <cols>
    <col min="1" max="1" width="4.33203125" hidden="1" customWidth="1"/>
    <col min="2" max="2" width="41.21875" customWidth="1"/>
    <col min="3" max="3" width="9.44140625" customWidth="1"/>
    <col min="4" max="5" width="8.109375" customWidth="1"/>
    <col min="6" max="6" width="7.109375" customWidth="1"/>
    <col min="7" max="8" width="9.109375" customWidth="1"/>
    <col min="9" max="9" width="10.88671875" customWidth="1"/>
    <col min="10" max="10" width="24.5546875" customWidth="1"/>
    <col min="11" max="11" width="32.33203125" customWidth="1"/>
  </cols>
  <sheetData>
    <row r="1" spans="1:11" s="22" customFormat="1" ht="22.8" x14ac:dyDescent="0.4">
      <c r="B1" s="1356" t="s">
        <v>0</v>
      </c>
      <c r="C1" s="1356"/>
      <c r="D1" s="1356"/>
      <c r="E1" s="1356"/>
      <c r="F1" s="1356"/>
      <c r="G1" s="1356"/>
      <c r="H1" s="1356"/>
      <c r="I1" s="1356"/>
      <c r="J1" s="1356"/>
      <c r="K1" s="1356"/>
    </row>
    <row r="2" spans="1:11" s="22" customFormat="1" ht="17.399999999999999" x14ac:dyDescent="0.3">
      <c r="B2" s="1357" t="s">
        <v>467</v>
      </c>
      <c r="C2" s="1357"/>
      <c r="D2" s="1357"/>
      <c r="E2" s="1357"/>
      <c r="F2" s="1357"/>
      <c r="G2" s="1357"/>
      <c r="H2" s="1357"/>
      <c r="I2" s="1357"/>
      <c r="J2" s="1357"/>
      <c r="K2" s="1357"/>
    </row>
    <row r="3" spans="1:11" s="22" customFormat="1" x14ac:dyDescent="0.25">
      <c r="B3" s="221"/>
      <c r="C3" s="21"/>
      <c r="D3" s="21"/>
      <c r="E3" s="21"/>
      <c r="F3" s="21"/>
      <c r="G3" s="21"/>
      <c r="H3" s="21"/>
      <c r="I3" s="21"/>
      <c r="J3" s="21"/>
      <c r="K3" s="21"/>
    </row>
    <row r="4" spans="1:11" s="97" customFormat="1" ht="17.399999999999999" x14ac:dyDescent="0.3">
      <c r="B4" s="222" t="s">
        <v>435</v>
      </c>
      <c r="C4" s="96"/>
      <c r="D4" s="96"/>
      <c r="E4" s="96"/>
      <c r="F4" s="96"/>
      <c r="G4" s="96"/>
      <c r="H4" s="96"/>
      <c r="I4" s="96"/>
      <c r="J4" s="96"/>
      <c r="K4" s="96"/>
    </row>
    <row r="5" spans="1:11" s="22" customFormat="1" x14ac:dyDescent="0.25">
      <c r="B5"/>
      <c r="C5"/>
      <c r="D5"/>
      <c r="E5"/>
      <c r="F5"/>
      <c r="G5"/>
      <c r="H5"/>
      <c r="I5"/>
      <c r="J5"/>
      <c r="K5" s="21"/>
    </row>
    <row r="6" spans="1:11" ht="17.399999999999999" x14ac:dyDescent="0.3">
      <c r="B6" s="223" t="s">
        <v>2</v>
      </c>
      <c r="C6" s="1"/>
      <c r="D6" s="1"/>
      <c r="E6" s="1"/>
      <c r="F6" s="1"/>
      <c r="G6" s="1"/>
      <c r="H6" s="1"/>
      <c r="I6" s="1"/>
      <c r="J6" s="1"/>
      <c r="K6" s="1"/>
    </row>
    <row r="7" spans="1:11" ht="10.5" customHeight="1" thickBot="1" x14ac:dyDescent="0.3">
      <c r="B7" s="224"/>
      <c r="C7" s="1"/>
      <c r="D7" s="1"/>
      <c r="E7" s="1"/>
      <c r="F7" s="1"/>
      <c r="G7" s="1"/>
      <c r="H7" s="1"/>
      <c r="I7" s="1"/>
      <c r="J7" s="1"/>
      <c r="K7" s="1"/>
    </row>
    <row r="8" spans="1:11" ht="15.75" customHeight="1" x14ac:dyDescent="0.3">
      <c r="A8" s="214"/>
      <c r="B8" s="1952" t="s">
        <v>1127</v>
      </c>
      <c r="C8" s="13"/>
      <c r="D8" s="225" t="s">
        <v>992</v>
      </c>
      <c r="E8" s="266"/>
      <c r="F8" s="266"/>
      <c r="G8" s="266"/>
      <c r="H8" s="225"/>
      <c r="I8" s="225"/>
      <c r="J8" s="225"/>
      <c r="K8" s="14"/>
    </row>
    <row r="9" spans="1:11" ht="13.5" customHeight="1" x14ac:dyDescent="0.3">
      <c r="A9" s="214"/>
      <c r="B9" s="1318" t="s">
        <v>994</v>
      </c>
      <c r="C9" s="10"/>
      <c r="D9" s="226" t="s">
        <v>993</v>
      </c>
      <c r="E9" s="267"/>
      <c r="F9" s="267"/>
      <c r="G9" s="267"/>
      <c r="H9" s="226"/>
      <c r="I9" s="226"/>
      <c r="J9" s="226"/>
      <c r="K9" s="15"/>
    </row>
    <row r="10" spans="1:11" s="1290" customFormat="1" ht="13.5" customHeight="1" x14ac:dyDescent="0.3">
      <c r="A10" s="214"/>
      <c r="B10" s="1318" t="s">
        <v>995</v>
      </c>
      <c r="C10" s="10"/>
      <c r="D10" s="226" t="s">
        <v>997</v>
      </c>
      <c r="E10" s="267"/>
      <c r="F10" s="267"/>
      <c r="G10" s="267"/>
      <c r="H10" s="226"/>
      <c r="I10" s="226"/>
      <c r="J10" s="226"/>
      <c r="K10" s="15"/>
    </row>
    <row r="11" spans="1:11" ht="13.5" customHeight="1" x14ac:dyDescent="0.3">
      <c r="A11" s="214"/>
      <c r="B11" s="7" t="s">
        <v>367</v>
      </c>
      <c r="C11" s="10"/>
      <c r="D11" s="227" t="s">
        <v>468</v>
      </c>
      <c r="E11" s="267"/>
      <c r="F11" s="267"/>
      <c r="G11" s="267"/>
      <c r="H11" s="226"/>
      <c r="I11" s="226"/>
      <c r="J11" s="226"/>
      <c r="K11" s="15"/>
    </row>
    <row r="12" spans="1:11" ht="15" customHeight="1" x14ac:dyDescent="0.25">
      <c r="A12" s="214"/>
      <c r="B12" s="7" t="s">
        <v>368</v>
      </c>
      <c r="C12" s="10"/>
      <c r="D12" s="213" t="s">
        <v>996</v>
      </c>
      <c r="E12" s="268"/>
      <c r="F12" s="268"/>
      <c r="G12" s="268"/>
      <c r="H12" s="10"/>
      <c r="I12" s="10"/>
      <c r="J12" s="10"/>
      <c r="K12" s="15"/>
    </row>
    <row r="13" spans="1:11" ht="15.75" customHeight="1" x14ac:dyDescent="0.25">
      <c r="A13" s="214"/>
      <c r="B13" s="1318" t="s">
        <v>999</v>
      </c>
      <c r="C13" s="10"/>
      <c r="D13" s="1322" t="s">
        <v>998</v>
      </c>
      <c r="E13" s="10"/>
      <c r="F13" s="10"/>
      <c r="G13" s="269"/>
      <c r="H13" s="155"/>
      <c r="I13" s="10"/>
      <c r="J13" s="214"/>
      <c r="K13" s="15"/>
    </row>
    <row r="14" spans="1:11" ht="14.25" customHeight="1" x14ac:dyDescent="0.25">
      <c r="B14" s="1321" t="s">
        <v>1000</v>
      </c>
      <c r="C14" s="10"/>
      <c r="D14" s="10"/>
      <c r="E14" s="47"/>
      <c r="F14" s="10"/>
      <c r="G14" s="213"/>
      <c r="H14" s="10"/>
      <c r="I14" s="214" t="s">
        <v>1004</v>
      </c>
      <c r="K14" s="15"/>
    </row>
    <row r="15" spans="1:11" s="1290" customFormat="1" ht="14.25" customHeight="1" x14ac:dyDescent="0.25">
      <c r="B15" s="1319" t="s">
        <v>1001</v>
      </c>
      <c r="C15" s="10"/>
      <c r="D15" s="1322" t="s">
        <v>1005</v>
      </c>
      <c r="E15" s="47"/>
      <c r="F15" s="10"/>
      <c r="G15" s="213"/>
      <c r="H15" s="10"/>
      <c r="I15" s="214"/>
      <c r="K15" s="15"/>
    </row>
    <row r="16" spans="1:11" s="1290" customFormat="1" ht="14.25" customHeight="1" x14ac:dyDescent="0.25">
      <c r="B16" s="1320" t="s">
        <v>1002</v>
      </c>
      <c r="C16" s="10"/>
      <c r="D16" s="213" t="s">
        <v>1006</v>
      </c>
      <c r="E16" s="47"/>
      <c r="F16" s="10"/>
      <c r="G16" s="213"/>
      <c r="H16" s="10"/>
      <c r="I16" s="214"/>
      <c r="K16" s="15"/>
    </row>
    <row r="17" spans="1:12" s="1290" customFormat="1" ht="14.25" customHeight="1" x14ac:dyDescent="0.25">
      <c r="B17" s="1319" t="s">
        <v>1003</v>
      </c>
      <c r="C17" s="10"/>
      <c r="D17" s="1322" t="s">
        <v>1007</v>
      </c>
      <c r="E17" s="47"/>
      <c r="F17" s="10"/>
      <c r="G17" s="213"/>
      <c r="H17" s="10"/>
      <c r="I17" s="214"/>
      <c r="K17" s="15"/>
    </row>
    <row r="18" spans="1:12" ht="13.8" thickBot="1" x14ac:dyDescent="0.3">
      <c r="B18" s="9"/>
      <c r="C18" s="16"/>
      <c r="D18" s="16"/>
      <c r="E18" s="16"/>
      <c r="F18" s="16"/>
      <c r="G18" s="257"/>
      <c r="H18" s="16"/>
      <c r="I18" s="16"/>
      <c r="J18" s="16"/>
      <c r="K18" s="17"/>
    </row>
    <row r="19" spans="1:12" ht="13.8" thickBot="1" x14ac:dyDescent="0.3"/>
    <row r="20" spans="1:12" s="22" customFormat="1" ht="23.25" customHeight="1" x14ac:dyDescent="0.3">
      <c r="A20" s="260"/>
      <c r="B20" s="228" t="s">
        <v>5</v>
      </c>
      <c r="C20" s="229"/>
      <c r="D20" s="230"/>
      <c r="E20" s="230"/>
      <c r="F20" s="230"/>
      <c r="G20" s="230"/>
      <c r="H20" s="230"/>
      <c r="I20" s="230"/>
      <c r="J20" s="230"/>
      <c r="K20" s="229"/>
    </row>
    <row r="21" spans="1:12" s="23" customFormat="1" ht="33.75" customHeight="1" x14ac:dyDescent="0.25">
      <c r="B21" s="231" t="s">
        <v>6</v>
      </c>
      <c r="C21" s="232" t="s">
        <v>7</v>
      </c>
      <c r="D21" s="233" t="s">
        <v>8</v>
      </c>
      <c r="E21" s="233"/>
      <c r="F21" s="233"/>
      <c r="G21" s="234" t="s">
        <v>9</v>
      </c>
      <c r="H21" s="232" t="s">
        <v>10</v>
      </c>
      <c r="I21" s="235" t="s">
        <v>11</v>
      </c>
      <c r="J21" s="232" t="s">
        <v>12</v>
      </c>
      <c r="K21" s="236" t="s">
        <v>13</v>
      </c>
    </row>
    <row r="22" spans="1:12" s="23" customFormat="1" ht="18" customHeight="1" x14ac:dyDescent="0.25">
      <c r="B22" s="237"/>
      <c r="C22" s="238"/>
      <c r="D22" s="239" t="s">
        <v>14</v>
      </c>
      <c r="E22" s="239" t="s">
        <v>15</v>
      </c>
      <c r="F22" s="239" t="s">
        <v>16</v>
      </c>
      <c r="G22" s="239"/>
      <c r="H22" s="240"/>
      <c r="I22" s="241"/>
      <c r="J22" s="11"/>
      <c r="K22" s="18"/>
    </row>
    <row r="23" spans="1:12" s="23" customFormat="1" ht="54" customHeight="1" x14ac:dyDescent="0.25">
      <c r="B23" s="243" t="s">
        <v>469</v>
      </c>
      <c r="C23" s="244" t="s">
        <v>470</v>
      </c>
      <c r="D23" s="245">
        <v>45.43</v>
      </c>
      <c r="E23" s="245"/>
      <c r="F23" s="245">
        <v>45.43</v>
      </c>
      <c r="G23" s="246" t="s">
        <v>109</v>
      </c>
      <c r="H23" s="244" t="s">
        <v>471</v>
      </c>
      <c r="I23" s="247">
        <v>5</v>
      </c>
      <c r="J23" s="1323" t="s">
        <v>1008</v>
      </c>
      <c r="K23" s="261" t="s">
        <v>1009</v>
      </c>
      <c r="L23" s="242"/>
    </row>
    <row r="24" spans="1:12" s="23" customFormat="1" ht="30" customHeight="1" x14ac:dyDescent="0.25">
      <c r="B24" s="243" t="s">
        <v>469</v>
      </c>
      <c r="C24" s="244" t="s">
        <v>470</v>
      </c>
      <c r="D24" s="245">
        <v>34.874000000000002</v>
      </c>
      <c r="E24" s="245"/>
      <c r="F24" s="245">
        <v>34.874000000000002</v>
      </c>
      <c r="G24" s="246" t="s">
        <v>471</v>
      </c>
      <c r="H24" s="244" t="s">
        <v>472</v>
      </c>
      <c r="I24" s="247">
        <v>2</v>
      </c>
      <c r="J24" s="1360" t="s">
        <v>1014</v>
      </c>
      <c r="K24" s="1358" t="s">
        <v>1010</v>
      </c>
      <c r="L24" s="242"/>
    </row>
    <row r="25" spans="1:12" s="23" customFormat="1" ht="26.25" customHeight="1" x14ac:dyDescent="0.25">
      <c r="B25" s="243" t="s">
        <v>473</v>
      </c>
      <c r="C25" s="249" t="s">
        <v>474</v>
      </c>
      <c r="D25" s="245">
        <v>10.4</v>
      </c>
      <c r="E25" s="245"/>
      <c r="F25" s="245">
        <v>10.4</v>
      </c>
      <c r="G25" s="246" t="s">
        <v>109</v>
      </c>
      <c r="H25" s="244" t="s">
        <v>475</v>
      </c>
      <c r="I25" s="247" t="s">
        <v>960</v>
      </c>
      <c r="J25" s="1361"/>
      <c r="K25" s="1359"/>
      <c r="L25" s="242"/>
    </row>
    <row r="26" spans="1:12" ht="56.25" customHeight="1" x14ac:dyDescent="0.25">
      <c r="B26" s="243" t="s">
        <v>469</v>
      </c>
      <c r="C26" s="244" t="s">
        <v>470</v>
      </c>
      <c r="D26" s="245">
        <v>39.49</v>
      </c>
      <c r="E26" s="245"/>
      <c r="F26" s="245">
        <v>39.49</v>
      </c>
      <c r="G26" s="246" t="s">
        <v>472</v>
      </c>
      <c r="H26" s="244" t="s">
        <v>477</v>
      </c>
      <c r="I26" s="247" t="s">
        <v>476</v>
      </c>
      <c r="J26" s="1323" t="s">
        <v>1011</v>
      </c>
      <c r="K26" s="261" t="s">
        <v>1012</v>
      </c>
      <c r="L26" s="250"/>
    </row>
    <row r="27" spans="1:12" ht="18" customHeight="1" x14ac:dyDescent="0.25">
      <c r="B27" s="253" t="s">
        <v>158</v>
      </c>
      <c r="C27" s="251"/>
      <c r="D27" s="265">
        <f>SUM(D23:D26)</f>
        <v>130.19400000000002</v>
      </c>
      <c r="E27" s="265">
        <f>SUM(E23:E26)</f>
        <v>0</v>
      </c>
      <c r="F27" s="265">
        <f>SUM(F23:F26)</f>
        <v>130.19400000000002</v>
      </c>
      <c r="G27" s="254"/>
      <c r="H27" s="244"/>
      <c r="I27" s="255">
        <v>8</v>
      </c>
      <c r="J27" s="248"/>
      <c r="K27" s="252"/>
      <c r="L27" s="1324"/>
    </row>
    <row r="28" spans="1:12" ht="18" customHeight="1" thickBot="1" x14ac:dyDescent="0.3">
      <c r="B28" s="256"/>
      <c r="C28" s="220" t="s">
        <v>17</v>
      </c>
      <c r="D28" s="257"/>
      <c r="E28" s="257"/>
      <c r="F28" s="220" t="s">
        <v>18</v>
      </c>
      <c r="G28" s="257"/>
      <c r="H28" s="257"/>
      <c r="I28" s="257" t="s">
        <v>19</v>
      </c>
      <c r="J28" s="257"/>
      <c r="K28" s="258"/>
      <c r="L28" s="214"/>
    </row>
    <row r="29" spans="1:12" x14ac:dyDescent="0.25">
      <c r="B29" s="259"/>
    </row>
    <row r="30" spans="1:12" x14ac:dyDescent="0.25">
      <c r="K30" s="263" t="s">
        <v>389</v>
      </c>
    </row>
    <row r="31" spans="1:12" x14ac:dyDescent="0.25">
      <c r="B31" s="259"/>
      <c r="K31" s="263"/>
      <c r="L31" s="263"/>
    </row>
    <row r="32" spans="1:12" x14ac:dyDescent="0.25">
      <c r="B32" s="259" t="s">
        <v>157</v>
      </c>
      <c r="J32" s="33"/>
      <c r="K32" s="1"/>
    </row>
    <row r="33" spans="2:11" x14ac:dyDescent="0.25">
      <c r="D33" s="1951">
        <f>SUM(D23,D24,D26)</f>
        <v>119.79400000000001</v>
      </c>
      <c r="J33" s="33"/>
    </row>
    <row r="34" spans="2:11" ht="18.75" customHeight="1" x14ac:dyDescent="0.25">
      <c r="B34" s="1"/>
      <c r="C34" s="1"/>
      <c r="D34" s="1"/>
      <c r="E34" s="1"/>
      <c r="F34" s="1"/>
      <c r="G34" s="187"/>
      <c r="H34" s="187"/>
      <c r="I34" s="187"/>
      <c r="J34" s="1"/>
    </row>
    <row r="35" spans="2:11" x14ac:dyDescent="0.25">
      <c r="G35" s="264"/>
      <c r="H35" s="264"/>
      <c r="I35" s="10"/>
      <c r="K35" s="1"/>
    </row>
  </sheetData>
  <mergeCells count="4">
    <mergeCell ref="B1:K1"/>
    <mergeCell ref="B2:K2"/>
    <mergeCell ref="K24:K25"/>
    <mergeCell ref="J24:J25"/>
  </mergeCells>
  <phoneticPr fontId="2" type="noConversion"/>
  <hyperlinks>
    <hyperlink ref="K30" location="'TABLA DE CONTENIDO'!A1" display="VOLVER A TABLA DE CONTENIDO" xr:uid="{00000000-0004-0000-0200-000000000000}"/>
  </hyperlinks>
  <printOptions horizontalCentered="1"/>
  <pageMargins left="0.70866141732283472" right="0.59055118110236227" top="0.78740157480314965" bottom="0.98425196850393704" header="0.51181102362204722" footer="0.51181102362204722"/>
  <pageSetup scale="77" orientation="landscape" horizontalDpi="120" verticalDpi="144" r:id="rId1"/>
  <headerFooter alignWithMargins="0"/>
  <rowBreaks count="1" manualBreakCount="1">
    <brk id="30" max="10"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35"/>
  <sheetViews>
    <sheetView zoomScale="70" zoomScaleNormal="70" workbookViewId="0">
      <selection activeCell="G32" sqref="G32:I32"/>
    </sheetView>
  </sheetViews>
  <sheetFormatPr baseColWidth="10" defaultRowHeight="13.2" x14ac:dyDescent="0.25"/>
  <cols>
    <col min="1" max="1" width="30" customWidth="1"/>
    <col min="2" max="2" width="0.88671875" style="10" customWidth="1"/>
    <col min="3" max="3" width="18.6640625" customWidth="1"/>
    <col min="4" max="4" width="0.88671875" style="10" customWidth="1"/>
    <col min="5" max="5" width="18.6640625" customWidth="1"/>
    <col min="6" max="6" width="0.88671875" customWidth="1"/>
    <col min="7" max="7" width="18.6640625" customWidth="1"/>
    <col min="8" max="8" width="0.88671875" customWidth="1"/>
    <col min="9" max="9" width="18.6640625" customWidth="1"/>
    <col min="10" max="10" width="0.88671875" customWidth="1"/>
  </cols>
  <sheetData>
    <row r="1" spans="1:11" ht="22.8" x14ac:dyDescent="0.25">
      <c r="A1" s="1363" t="s">
        <v>0</v>
      </c>
      <c r="B1" s="1363"/>
      <c r="C1" s="1363"/>
      <c r="D1" s="1363"/>
      <c r="E1" s="1363"/>
      <c r="F1" s="1363"/>
      <c r="G1" s="1363"/>
      <c r="H1" s="1363"/>
      <c r="I1" s="1363"/>
      <c r="J1" s="278"/>
    </row>
    <row r="2" spans="1:11" ht="17.399999999999999" x14ac:dyDescent="0.25">
      <c r="A2" s="1364" t="s">
        <v>467</v>
      </c>
      <c r="B2" s="1364"/>
      <c r="C2" s="1364"/>
      <c r="D2" s="1364"/>
      <c r="E2" s="1364"/>
      <c r="F2" s="1364"/>
      <c r="G2" s="1364"/>
      <c r="H2" s="1364"/>
      <c r="I2" s="1364"/>
      <c r="J2" s="278"/>
    </row>
    <row r="3" spans="1:11" s="22" customFormat="1" ht="17.399999999999999" x14ac:dyDescent="0.25">
      <c r="A3" s="1365" t="s">
        <v>110</v>
      </c>
      <c r="B3" s="1365"/>
      <c r="C3" s="1365"/>
      <c r="D3" s="1365"/>
      <c r="E3" s="1365"/>
      <c r="F3" s="1365"/>
      <c r="G3" s="1365"/>
      <c r="H3" s="1365"/>
      <c r="I3" s="1365"/>
      <c r="J3" s="284"/>
      <c r="K3" s="284"/>
    </row>
    <row r="4" spans="1:11" s="33" customFormat="1" x14ac:dyDescent="0.25">
      <c r="A4" s="185"/>
      <c r="B4" s="280"/>
      <c r="C4" s="185"/>
      <c r="D4" s="280"/>
      <c r="E4" s="185"/>
      <c r="F4" s="185"/>
      <c r="G4" s="185"/>
      <c r="H4" s="185"/>
      <c r="I4" s="185"/>
      <c r="J4" s="185"/>
      <c r="K4" s="281"/>
    </row>
    <row r="5" spans="1:11" s="33" customFormat="1" ht="17.399999999999999" x14ac:dyDescent="0.25">
      <c r="A5" s="1364" t="s">
        <v>1126</v>
      </c>
      <c r="B5" s="1364"/>
      <c r="C5" s="1364"/>
      <c r="D5" s="1364"/>
      <c r="E5" s="1364"/>
      <c r="F5" s="1364"/>
      <c r="G5" s="1364"/>
      <c r="H5" s="1364"/>
      <c r="I5" s="1364"/>
      <c r="J5" s="185"/>
      <c r="K5" s="281"/>
    </row>
    <row r="6" spans="1:11" s="33" customFormat="1" x14ac:dyDescent="0.25">
      <c r="A6" s="185"/>
      <c r="B6" s="280"/>
      <c r="C6" s="185"/>
      <c r="D6" s="280"/>
      <c r="E6" s="185"/>
      <c r="F6" s="185"/>
      <c r="G6" s="185"/>
      <c r="H6" s="185"/>
      <c r="I6" s="185"/>
      <c r="J6" s="185"/>
      <c r="K6" s="281"/>
    </row>
    <row r="7" spans="1:11" s="33" customFormat="1" x14ac:dyDescent="0.25">
      <c r="A7" s="279" t="s">
        <v>1128</v>
      </c>
      <c r="B7" s="285"/>
      <c r="C7" s="293" t="s">
        <v>992</v>
      </c>
      <c r="D7" s="210"/>
      <c r="E7" s="210"/>
      <c r="F7" s="210"/>
      <c r="G7" s="185"/>
      <c r="H7" s="280"/>
      <c r="I7" s="1827" t="s">
        <v>1129</v>
      </c>
      <c r="J7" s="185"/>
      <c r="K7" s="281"/>
    </row>
    <row r="8" spans="1:11" s="33" customFormat="1" ht="13.8" thickBot="1" x14ac:dyDescent="0.3">
      <c r="A8" s="185"/>
      <c r="B8" s="286"/>
      <c r="C8" s="185"/>
      <c r="D8" s="286"/>
      <c r="E8" s="185"/>
      <c r="F8" s="286"/>
      <c r="G8" s="185"/>
      <c r="H8" s="287"/>
      <c r="I8" s="185"/>
      <c r="J8" s="185"/>
      <c r="K8" s="281"/>
    </row>
    <row r="9" spans="1:11" s="33" customFormat="1" ht="28.8" customHeight="1" x14ac:dyDescent="0.25">
      <c r="A9" s="288" t="s">
        <v>1130</v>
      </c>
      <c r="B9" s="289"/>
      <c r="C9" s="1953" t="s">
        <v>1131</v>
      </c>
      <c r="D9" s="290"/>
      <c r="E9" s="1953" t="s">
        <v>1131</v>
      </c>
      <c r="F9" s="290"/>
      <c r="G9" s="1953" t="s">
        <v>1131</v>
      </c>
      <c r="H9" s="290"/>
      <c r="I9" s="1953" t="s">
        <v>1131</v>
      </c>
      <c r="J9" s="290"/>
      <c r="K9" s="281"/>
    </row>
    <row r="10" spans="1:11" s="33" customFormat="1" ht="52.2" customHeight="1" x14ac:dyDescent="0.25">
      <c r="A10" s="270"/>
      <c r="B10" s="271"/>
      <c r="C10" s="272" t="str">
        <f>+'GENERALIDADES '!J23</f>
        <v>COOPERATIVA DE TRABAJO ASOCIADO EL MIRA LTDA</v>
      </c>
      <c r="D10" s="273"/>
      <c r="E10" s="272" t="str">
        <f>+'GENERALIDADES '!J24</f>
        <v>COOPERATIVA DE TRABAJO ASOCIADO LOS ANDES</v>
      </c>
      <c r="F10" s="273"/>
      <c r="G10" s="272" t="str">
        <f>+E10</f>
        <v>COOPERATIVA DE TRABAJO ASOCIADO LOS ANDES</v>
      </c>
      <c r="H10" s="273"/>
      <c r="I10" s="272" t="str">
        <f>+'GENERALIDADES '!J26</f>
        <v>COOPERATIVA DE TRABAJO ASOCIADO GUAYACAN</v>
      </c>
      <c r="J10" s="273"/>
      <c r="K10" s="274"/>
    </row>
    <row r="11" spans="1:11" s="33" customFormat="1" ht="13.8" thickBot="1" x14ac:dyDescent="0.3">
      <c r="A11" s="291" t="s">
        <v>37</v>
      </c>
      <c r="B11" s="160"/>
      <c r="C11" s="219" t="s">
        <v>38</v>
      </c>
      <c r="D11" s="209"/>
      <c r="E11" s="219" t="s">
        <v>38</v>
      </c>
      <c r="F11" s="209"/>
      <c r="G11" s="219" t="s">
        <v>38</v>
      </c>
      <c r="H11" s="209"/>
      <c r="I11" s="219" t="s">
        <v>38</v>
      </c>
      <c r="J11" s="290"/>
      <c r="K11" s="281"/>
    </row>
    <row r="12" spans="1:11" s="33" customFormat="1" ht="21.9" customHeight="1" x14ac:dyDescent="0.25">
      <c r="A12" s="275" t="s">
        <v>159</v>
      </c>
      <c r="B12" s="140"/>
      <c r="C12" s="1325">
        <v>0</v>
      </c>
      <c r="D12" s="1326"/>
      <c r="E12" s="1325">
        <v>0</v>
      </c>
      <c r="F12" s="1326"/>
      <c r="G12" s="1325">
        <v>0</v>
      </c>
      <c r="H12" s="1326"/>
      <c r="I12" s="1325">
        <v>0</v>
      </c>
      <c r="J12" s="292"/>
      <c r="K12" s="281"/>
    </row>
    <row r="13" spans="1:11" s="33" customFormat="1" ht="21.9" customHeight="1" x14ac:dyDescent="0.25">
      <c r="A13" s="138" t="s">
        <v>160</v>
      </c>
      <c r="B13" s="140"/>
      <c r="C13" s="1325">
        <v>0</v>
      </c>
      <c r="D13" s="1326"/>
      <c r="E13" s="1325">
        <v>0</v>
      </c>
      <c r="F13" s="1326"/>
      <c r="G13" s="1325">
        <v>0</v>
      </c>
      <c r="H13" s="1326"/>
      <c r="I13" s="1325">
        <v>0</v>
      </c>
      <c r="J13" s="292"/>
      <c r="K13" s="281"/>
    </row>
    <row r="14" spans="1:11" s="33" customFormat="1" ht="21.9" customHeight="1" x14ac:dyDescent="0.25">
      <c r="A14" s="138" t="s">
        <v>175</v>
      </c>
      <c r="B14" s="140"/>
      <c r="C14" s="1325">
        <v>0</v>
      </c>
      <c r="D14" s="1326"/>
      <c r="E14" s="1325">
        <v>0</v>
      </c>
      <c r="F14" s="1326"/>
      <c r="G14" s="1325">
        <v>0</v>
      </c>
      <c r="H14" s="1326"/>
      <c r="I14" s="1325">
        <v>0</v>
      </c>
      <c r="J14" s="292"/>
      <c r="K14" s="281"/>
    </row>
    <row r="15" spans="1:11" s="33" customFormat="1" ht="21.9" customHeight="1" x14ac:dyDescent="0.25">
      <c r="A15" s="138" t="s">
        <v>161</v>
      </c>
      <c r="B15" s="140"/>
      <c r="C15" s="1325">
        <v>0</v>
      </c>
      <c r="D15" s="1326"/>
      <c r="E15" s="1325">
        <v>0</v>
      </c>
      <c r="F15" s="1326"/>
      <c r="G15" s="1325">
        <v>0</v>
      </c>
      <c r="H15" s="1326"/>
      <c r="I15" s="1325">
        <v>0</v>
      </c>
      <c r="J15" s="292"/>
      <c r="K15" s="282"/>
    </row>
    <row r="16" spans="1:11" s="33" customFormat="1" ht="21.9" customHeight="1" x14ac:dyDescent="0.25">
      <c r="A16" s="138" t="s">
        <v>163</v>
      </c>
      <c r="B16" s="140"/>
      <c r="C16" s="1325">
        <v>0</v>
      </c>
      <c r="D16" s="1326"/>
      <c r="E16" s="1325">
        <v>0</v>
      </c>
      <c r="F16" s="1326"/>
      <c r="G16" s="1325">
        <v>0</v>
      </c>
      <c r="H16" s="1326"/>
      <c r="I16" s="1325">
        <v>0</v>
      </c>
      <c r="J16" s="292"/>
      <c r="K16" s="281"/>
    </row>
    <row r="17" spans="1:10" s="33" customFormat="1" ht="21.9" customHeight="1" x14ac:dyDescent="0.25">
      <c r="A17" s="138" t="s">
        <v>162</v>
      </c>
      <c r="B17" s="140"/>
      <c r="C17" s="1325">
        <v>0</v>
      </c>
      <c r="D17" s="1326"/>
      <c r="E17" s="1325">
        <v>0</v>
      </c>
      <c r="F17" s="1326"/>
      <c r="G17" s="1325">
        <v>0</v>
      </c>
      <c r="H17" s="1326"/>
      <c r="I17" s="1325">
        <v>0</v>
      </c>
      <c r="J17" s="292"/>
    </row>
    <row r="18" spans="1:10" s="33" customFormat="1" ht="21.9" customHeight="1" x14ac:dyDescent="0.25">
      <c r="A18" s="138" t="s">
        <v>164</v>
      </c>
      <c r="B18" s="140"/>
      <c r="C18" s="1325">
        <v>0</v>
      </c>
      <c r="D18" s="1326"/>
      <c r="E18" s="1325">
        <v>0</v>
      </c>
      <c r="F18" s="1327"/>
      <c r="G18" s="1325">
        <v>0</v>
      </c>
      <c r="H18" s="1326"/>
      <c r="I18" s="1325">
        <v>0</v>
      </c>
      <c r="J18" s="292"/>
    </row>
    <row r="19" spans="1:10" s="33" customFormat="1" ht="21.9" customHeight="1" x14ac:dyDescent="0.25">
      <c r="A19" s="276" t="s">
        <v>166</v>
      </c>
      <c r="B19" s="277"/>
      <c r="C19" s="1325">
        <v>0</v>
      </c>
      <c r="D19" s="1326"/>
      <c r="E19" s="1325">
        <v>0</v>
      </c>
      <c r="F19" s="1326"/>
      <c r="G19" s="1325">
        <v>0</v>
      </c>
      <c r="H19" s="1326"/>
      <c r="I19" s="1325">
        <v>0</v>
      </c>
      <c r="J19" s="292"/>
    </row>
    <row r="20" spans="1:10" s="33" customFormat="1" ht="21.9" customHeight="1" x14ac:dyDescent="0.25">
      <c r="A20" s="138" t="s">
        <v>165</v>
      </c>
      <c r="B20" s="140"/>
      <c r="C20" s="1325">
        <v>0</v>
      </c>
      <c r="D20" s="1326"/>
      <c r="E20" s="1325">
        <v>0</v>
      </c>
      <c r="F20" s="1327"/>
      <c r="G20" s="1325">
        <v>0</v>
      </c>
      <c r="H20" s="1326"/>
      <c r="I20" s="1325">
        <v>0</v>
      </c>
      <c r="J20" s="292"/>
    </row>
    <row r="21" spans="1:10" s="33" customFormat="1" ht="21.9" customHeight="1" x14ac:dyDescent="0.25">
      <c r="A21" s="138" t="s">
        <v>167</v>
      </c>
      <c r="B21" s="140"/>
      <c r="C21" s="1325">
        <v>0</v>
      </c>
      <c r="D21" s="1326"/>
      <c r="E21" s="1325">
        <v>0</v>
      </c>
      <c r="F21" s="1326"/>
      <c r="G21" s="1325">
        <v>0</v>
      </c>
      <c r="H21" s="1326"/>
      <c r="I21" s="1325">
        <v>0</v>
      </c>
      <c r="J21" s="292"/>
    </row>
    <row r="22" spans="1:10" s="33" customFormat="1" ht="21.9" customHeight="1" x14ac:dyDescent="0.25">
      <c r="A22" s="138" t="s">
        <v>168</v>
      </c>
      <c r="B22" s="140"/>
      <c r="C22" s="1325">
        <v>0</v>
      </c>
      <c r="D22" s="1328"/>
      <c r="E22" s="1325">
        <v>0</v>
      </c>
      <c r="F22" s="1329"/>
      <c r="G22" s="1325">
        <v>0</v>
      </c>
      <c r="H22" s="1328"/>
      <c r="I22" s="1325">
        <v>0</v>
      </c>
      <c r="J22" s="108"/>
    </row>
    <row r="23" spans="1:10" s="33" customFormat="1" ht="21.9" customHeight="1" x14ac:dyDescent="0.25">
      <c r="A23" s="138" t="s">
        <v>169</v>
      </c>
      <c r="B23" s="140"/>
      <c r="C23" s="1330">
        <v>0</v>
      </c>
      <c r="D23" s="1328"/>
      <c r="E23" s="1330">
        <v>0</v>
      </c>
      <c r="F23" s="1329"/>
      <c r="G23" s="1330">
        <v>0</v>
      </c>
      <c r="H23" s="1328"/>
      <c r="I23" s="1330">
        <v>0</v>
      </c>
      <c r="J23" s="108"/>
    </row>
    <row r="24" spans="1:10" s="33" customFormat="1" ht="21.9" customHeight="1" x14ac:dyDescent="0.25">
      <c r="A24" s="138" t="s">
        <v>170</v>
      </c>
      <c r="B24" s="140"/>
      <c r="C24" s="1325">
        <v>0</v>
      </c>
      <c r="D24" s="1326"/>
      <c r="E24" s="1325">
        <v>0</v>
      </c>
      <c r="F24" s="1326"/>
      <c r="G24" s="1325">
        <v>0</v>
      </c>
      <c r="H24" s="1326"/>
      <c r="I24" s="1325">
        <v>0</v>
      </c>
      <c r="J24" s="108"/>
    </row>
    <row r="25" spans="1:10" s="33" customFormat="1" ht="21.9" customHeight="1" thickBot="1" x14ac:dyDescent="0.3">
      <c r="A25" s="139" t="s">
        <v>360</v>
      </c>
      <c r="B25" s="139"/>
      <c r="C25" s="1331">
        <v>0</v>
      </c>
      <c r="D25" s="1332"/>
      <c r="E25" s="1331">
        <v>0</v>
      </c>
      <c r="F25" s="1333"/>
      <c r="G25" s="1331">
        <v>0</v>
      </c>
      <c r="H25" s="1334"/>
      <c r="I25" s="1331">
        <v>0</v>
      </c>
      <c r="J25" s="108"/>
    </row>
    <row r="26" spans="1:10" s="33" customFormat="1" x14ac:dyDescent="0.25">
      <c r="A26"/>
      <c r="B26" s="10"/>
      <c r="C26" s="158"/>
      <c r="D26" s="62"/>
      <c r="E26" s="158"/>
      <c r="F26" s="158"/>
      <c r="G26" s="158"/>
      <c r="H26" s="158"/>
      <c r="I26"/>
      <c r="J26"/>
    </row>
    <row r="27" spans="1:10" s="33" customFormat="1" x14ac:dyDescent="0.25">
      <c r="A27"/>
      <c r="B27" s="10"/>
      <c r="C27" s="158"/>
      <c r="D27" s="62"/>
      <c r="E27" s="158"/>
      <c r="F27" s="158"/>
      <c r="G27" s="158"/>
      <c r="H27" s="158"/>
      <c r="I27"/>
      <c r="J27"/>
    </row>
    <row r="28" spans="1:10" s="33" customFormat="1" x14ac:dyDescent="0.25">
      <c r="A28" s="107" t="s">
        <v>39</v>
      </c>
      <c r="B28" s="141"/>
      <c r="C28" s="158" t="s">
        <v>173</v>
      </c>
      <c r="D28" s="62"/>
      <c r="E28" s="1152" t="s">
        <v>171</v>
      </c>
      <c r="F28" s="1152"/>
      <c r="G28" s="158" t="s">
        <v>172</v>
      </c>
      <c r="H28" s="158"/>
      <c r="I28" s="158" t="s">
        <v>174</v>
      </c>
      <c r="J28"/>
    </row>
    <row r="29" spans="1:10" x14ac:dyDescent="0.25">
      <c r="A29" s="107" t="s">
        <v>1133</v>
      </c>
      <c r="B29" s="141"/>
      <c r="C29" s="158"/>
      <c r="D29" s="62"/>
      <c r="E29" s="158"/>
      <c r="F29" s="158"/>
      <c r="G29" s="158"/>
      <c r="H29" s="158"/>
      <c r="J29" s="10"/>
    </row>
    <row r="30" spans="1:10" ht="17.399999999999999" x14ac:dyDescent="0.3">
      <c r="A30" s="142" t="s">
        <v>919</v>
      </c>
      <c r="B30" s="1153"/>
      <c r="C30" s="158"/>
      <c r="D30" s="62"/>
      <c r="E30" s="158"/>
      <c r="F30" s="158"/>
      <c r="G30" s="158"/>
      <c r="H30" s="158"/>
      <c r="J30" s="10"/>
    </row>
    <row r="31" spans="1:10" x14ac:dyDescent="0.25">
      <c r="A31" s="1152" t="s">
        <v>354</v>
      </c>
      <c r="B31" s="1153"/>
      <c r="C31" s="158"/>
      <c r="D31" s="62"/>
      <c r="E31" s="158"/>
      <c r="F31" s="158"/>
      <c r="G31" s="158"/>
      <c r="H31" s="158"/>
    </row>
    <row r="32" spans="1:10" ht="25.8" customHeight="1" x14ac:dyDescent="0.25">
      <c r="A32" s="1954" t="s">
        <v>1132</v>
      </c>
      <c r="B32" s="1954"/>
      <c r="C32" s="1954"/>
      <c r="D32" s="1954"/>
      <c r="E32" s="1954"/>
      <c r="F32" s="158"/>
      <c r="G32" s="1362" t="s">
        <v>389</v>
      </c>
      <c r="H32" s="1362"/>
      <c r="I32" s="1362"/>
    </row>
    <row r="33" spans="1:10" x14ac:dyDescent="0.25">
      <c r="A33" s="1152"/>
      <c r="B33" s="1153"/>
      <c r="C33" s="158"/>
      <c r="D33" s="62"/>
      <c r="E33" s="158"/>
      <c r="F33" s="158"/>
      <c r="G33" s="158"/>
      <c r="H33" s="158"/>
    </row>
    <row r="34" spans="1:10" x14ac:dyDescent="0.25">
      <c r="A34" s="1152"/>
      <c r="B34" s="1153"/>
      <c r="C34" s="158"/>
      <c r="D34" s="62"/>
      <c r="E34" s="158"/>
      <c r="F34" s="158"/>
      <c r="G34" s="158"/>
      <c r="H34" s="158"/>
    </row>
    <row r="35" spans="1:10" x14ac:dyDescent="0.25">
      <c r="A35" s="1152"/>
      <c r="B35" s="1153"/>
      <c r="C35" s="1154"/>
      <c r="D35" s="1155"/>
      <c r="E35" s="1154"/>
      <c r="F35" s="1154"/>
      <c r="G35" s="1154"/>
      <c r="H35" s="1154"/>
      <c r="I35" s="1"/>
      <c r="J35" s="1"/>
    </row>
  </sheetData>
  <mergeCells count="6">
    <mergeCell ref="G32:I32"/>
    <mergeCell ref="A1:I1"/>
    <mergeCell ref="A2:I2"/>
    <mergeCell ref="A3:I3"/>
    <mergeCell ref="A5:I5"/>
    <mergeCell ref="A32:E32"/>
  </mergeCells>
  <phoneticPr fontId="2" type="noConversion"/>
  <hyperlinks>
    <hyperlink ref="G32" location="'TABLA DE CONTENIDO'!A1" display="VOLVER A TABLA DE CONTENIDO" xr:uid="{00000000-0004-0000-0300-000000000000}"/>
  </hyperlinks>
  <printOptions horizontalCentered="1" verticalCentered="1"/>
  <pageMargins left="1.2598425196850394" right="0.78740157480314965" top="0.51181102362204722" bottom="0.51181102362204722" header="0.51181102362204722" footer="0.51181102362204722"/>
  <pageSetup scale="87"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F49"/>
  <sheetViews>
    <sheetView zoomScaleNormal="100" workbookViewId="0">
      <selection activeCell="F45" sqref="F45:H45"/>
    </sheetView>
  </sheetViews>
  <sheetFormatPr baseColWidth="10" defaultRowHeight="13.2" x14ac:dyDescent="0.25"/>
  <cols>
    <col min="1" max="1" width="13.33203125" customWidth="1"/>
    <col min="2" max="2" width="14.33203125" customWidth="1"/>
    <col min="3" max="3" width="13.44140625" customWidth="1"/>
    <col min="4" max="4" width="26.109375" customWidth="1"/>
    <col min="5" max="6" width="12.109375" customWidth="1"/>
    <col min="7" max="8" width="14.44140625" customWidth="1"/>
  </cols>
  <sheetData>
    <row r="1" spans="1:8" s="185" customFormat="1" ht="22.8" x14ac:dyDescent="0.25">
      <c r="A1" s="1374" t="s">
        <v>0</v>
      </c>
      <c r="B1" s="1374"/>
      <c r="C1" s="1374"/>
      <c r="D1" s="1374"/>
      <c r="E1" s="1374"/>
      <c r="F1" s="1374"/>
      <c r="G1" s="1374"/>
      <c r="H1" s="1374"/>
    </row>
    <row r="2" spans="1:8" s="185" customFormat="1" ht="17.399999999999999" x14ac:dyDescent="0.25">
      <c r="A2" s="1375" t="s">
        <v>467</v>
      </c>
      <c r="B2" s="1375"/>
      <c r="C2" s="1375"/>
      <c r="D2" s="1375"/>
      <c r="E2" s="1375"/>
      <c r="F2" s="1375"/>
      <c r="G2" s="1375"/>
      <c r="H2" s="1375"/>
    </row>
    <row r="3" spans="1:8" s="185" customFormat="1" x14ac:dyDescent="0.25">
      <c r="A3" s="294"/>
      <c r="B3" s="295"/>
      <c r="C3" s="295"/>
      <c r="D3" s="295"/>
      <c r="E3" s="295"/>
      <c r="F3" s="295"/>
      <c r="G3" s="295"/>
      <c r="H3" s="295"/>
    </row>
    <row r="4" spans="1:8" s="185" customFormat="1" ht="17.399999999999999" x14ac:dyDescent="0.25">
      <c r="A4" s="1375" t="s">
        <v>149</v>
      </c>
      <c r="B4" s="1375"/>
      <c r="C4" s="1375"/>
      <c r="D4" s="1375"/>
      <c r="E4" s="1375"/>
      <c r="F4" s="1375"/>
      <c r="G4" s="1375"/>
      <c r="H4" s="1375"/>
    </row>
    <row r="5" spans="1:8" s="185" customFormat="1" x14ac:dyDescent="0.25">
      <c r="A5" s="297"/>
      <c r="B5" s="297"/>
      <c r="C5" s="297"/>
      <c r="D5" s="297"/>
      <c r="E5" s="297"/>
      <c r="F5" s="297"/>
      <c r="G5" s="297"/>
      <c r="H5" s="297"/>
    </row>
    <row r="6" spans="1:8" s="185" customFormat="1" ht="17.399999999999999" x14ac:dyDescent="0.25">
      <c r="A6" s="1376" t="s">
        <v>450</v>
      </c>
      <c r="B6" s="1376"/>
      <c r="C6" s="1376"/>
      <c r="D6" s="1376"/>
      <c r="E6" s="1376"/>
      <c r="F6" s="1376"/>
      <c r="G6" s="1376"/>
      <c r="H6" s="1376"/>
    </row>
    <row r="7" spans="1:8" s="185" customFormat="1" ht="17.399999999999999" x14ac:dyDescent="0.25">
      <c r="A7" s="298"/>
      <c r="B7" s="298"/>
      <c r="C7" s="298"/>
      <c r="D7" s="298"/>
      <c r="E7" s="298"/>
      <c r="F7" s="298"/>
      <c r="G7" s="298"/>
      <c r="H7" s="298"/>
    </row>
    <row r="8" spans="1:8" s="185" customFormat="1" x14ac:dyDescent="0.25">
      <c r="A8" s="279" t="s">
        <v>1128</v>
      </c>
      <c r="C8" s="1960" t="s">
        <v>992</v>
      </c>
      <c r="D8" s="1960"/>
      <c r="E8" s="1960"/>
      <c r="F8" s="280"/>
      <c r="G8" s="1044" t="s">
        <v>366</v>
      </c>
      <c r="H8" s="299" t="s">
        <v>1013</v>
      </c>
    </row>
    <row r="9" spans="1:8" s="185" customFormat="1" ht="13.8" thickBot="1" x14ac:dyDescent="0.3">
      <c r="A9" s="300"/>
      <c r="B9" s="297"/>
      <c r="C9" s="297"/>
      <c r="D9" s="297"/>
      <c r="E9" s="297"/>
      <c r="F9" s="297"/>
      <c r="G9" s="297"/>
      <c r="H9" s="297"/>
    </row>
    <row r="10" spans="1:8" s="301" customFormat="1" x14ac:dyDescent="0.25">
      <c r="A10" s="1370" t="s">
        <v>103</v>
      </c>
      <c r="B10" s="1372" t="s">
        <v>104</v>
      </c>
      <c r="C10" s="1372" t="s">
        <v>105</v>
      </c>
      <c r="D10" s="1372" t="s">
        <v>6</v>
      </c>
      <c r="E10" s="1372"/>
      <c r="F10" s="1372" t="s">
        <v>151</v>
      </c>
      <c r="G10" s="1372" t="s">
        <v>478</v>
      </c>
      <c r="H10" s="1377" t="s">
        <v>108</v>
      </c>
    </row>
    <row r="11" spans="1:8" s="301" customFormat="1" ht="13.8" thickBot="1" x14ac:dyDescent="0.3">
      <c r="A11" s="1371"/>
      <c r="B11" s="1373"/>
      <c r="C11" s="1373"/>
      <c r="D11" s="1373"/>
      <c r="E11" s="1373"/>
      <c r="F11" s="1373"/>
      <c r="G11" s="1373"/>
      <c r="H11" s="1378"/>
    </row>
    <row r="12" spans="1:8" x14ac:dyDescent="0.25">
      <c r="A12" s="314"/>
      <c r="B12" s="306"/>
      <c r="C12" s="306"/>
      <c r="D12" s="1379"/>
      <c r="E12" s="1379"/>
      <c r="F12" s="306"/>
      <c r="G12" s="306"/>
      <c r="H12" s="307"/>
    </row>
    <row r="13" spans="1:8" ht="15" customHeight="1" x14ac:dyDescent="0.25">
      <c r="A13" s="315">
        <v>1001</v>
      </c>
      <c r="B13" s="302">
        <v>0</v>
      </c>
      <c r="C13" s="302">
        <v>60800</v>
      </c>
      <c r="D13" s="1367" t="s">
        <v>479</v>
      </c>
      <c r="E13" s="1367"/>
      <c r="F13" s="304">
        <v>6.7450000000000001</v>
      </c>
      <c r="G13" s="305" t="s">
        <v>14</v>
      </c>
      <c r="H13" s="309" t="s">
        <v>101</v>
      </c>
    </row>
    <row r="14" spans="1:8" x14ac:dyDescent="0.25">
      <c r="A14" s="316"/>
      <c r="B14" s="317"/>
      <c r="C14" s="317"/>
      <c r="D14" s="1367"/>
      <c r="E14" s="1367"/>
      <c r="F14" s="304"/>
      <c r="G14" s="305"/>
      <c r="H14" s="309"/>
    </row>
    <row r="15" spans="1:8" ht="15" customHeight="1" x14ac:dyDescent="0.25">
      <c r="A15" s="315">
        <v>1001</v>
      </c>
      <c r="B15" s="302">
        <f>+C13</f>
        <v>60800</v>
      </c>
      <c r="C15" s="302">
        <v>70000</v>
      </c>
      <c r="D15" s="1367" t="s">
        <v>479</v>
      </c>
      <c r="E15" s="1367"/>
      <c r="F15" s="304">
        <v>0.2</v>
      </c>
      <c r="G15" s="305" t="s">
        <v>14</v>
      </c>
      <c r="H15" s="309" t="s">
        <v>101</v>
      </c>
    </row>
    <row r="16" spans="1:8" x14ac:dyDescent="0.25">
      <c r="A16" s="316"/>
      <c r="B16" s="317"/>
      <c r="C16" s="317"/>
      <c r="D16" s="1367"/>
      <c r="E16" s="1367"/>
      <c r="F16" s="304"/>
      <c r="G16" s="305"/>
      <c r="H16" s="309"/>
    </row>
    <row r="17" spans="1:8" ht="15" customHeight="1" x14ac:dyDescent="0.25">
      <c r="A17" s="315">
        <v>1001</v>
      </c>
      <c r="B17" s="302">
        <f>+C15</f>
        <v>70000</v>
      </c>
      <c r="C17" s="302">
        <v>140000</v>
      </c>
      <c r="D17" s="1367" t="s">
        <v>479</v>
      </c>
      <c r="E17" s="1367"/>
      <c r="F17" s="304">
        <v>6.9180000000000001</v>
      </c>
      <c r="G17" s="305" t="s">
        <v>14</v>
      </c>
      <c r="H17" s="309" t="s">
        <v>100</v>
      </c>
    </row>
    <row r="18" spans="1:8" x14ac:dyDescent="0.25">
      <c r="A18" s="316"/>
      <c r="B18" s="317"/>
      <c r="C18" s="317"/>
      <c r="D18" s="1367"/>
      <c r="E18" s="1367"/>
      <c r="F18" s="304"/>
      <c r="G18" s="305"/>
      <c r="H18" s="309"/>
    </row>
    <row r="19" spans="1:8" x14ac:dyDescent="0.25">
      <c r="A19" s="315">
        <v>1001</v>
      </c>
      <c r="B19" s="302">
        <f>+C17</f>
        <v>140000</v>
      </c>
      <c r="C19" s="302">
        <v>180000</v>
      </c>
      <c r="D19" s="1367" t="s">
        <v>479</v>
      </c>
      <c r="E19" s="1367"/>
      <c r="F19" s="304">
        <v>3.988</v>
      </c>
      <c r="G19" s="305" t="s">
        <v>14</v>
      </c>
      <c r="H19" s="309" t="s">
        <v>101</v>
      </c>
    </row>
    <row r="20" spans="1:8" x14ac:dyDescent="0.25">
      <c r="A20" s="316"/>
      <c r="B20" s="317"/>
      <c r="C20" s="317"/>
      <c r="D20" s="1367"/>
      <c r="E20" s="1367"/>
      <c r="F20" s="304"/>
      <c r="G20" s="305"/>
      <c r="H20" s="309"/>
    </row>
    <row r="21" spans="1:8" ht="15" customHeight="1" x14ac:dyDescent="0.25">
      <c r="A21" s="315">
        <v>1001</v>
      </c>
      <c r="B21" s="302">
        <f>+C19</f>
        <v>180000</v>
      </c>
      <c r="C21" s="302">
        <v>190000</v>
      </c>
      <c r="D21" s="1367" t="s">
        <v>479</v>
      </c>
      <c r="E21" s="1367"/>
      <c r="F21" s="304">
        <v>1.0049999999999999</v>
      </c>
      <c r="G21" s="305" t="s">
        <v>14</v>
      </c>
      <c r="H21" s="309" t="s">
        <v>100</v>
      </c>
    </row>
    <row r="22" spans="1:8" x14ac:dyDescent="0.25">
      <c r="A22" s="316"/>
      <c r="B22" s="317"/>
      <c r="C22" s="317"/>
      <c r="D22" s="1367"/>
      <c r="E22" s="1367"/>
      <c r="F22" s="304"/>
      <c r="G22" s="305"/>
      <c r="H22" s="309"/>
    </row>
    <row r="23" spans="1:8" ht="15" customHeight="1" x14ac:dyDescent="0.25">
      <c r="A23" s="315">
        <v>1001</v>
      </c>
      <c r="B23" s="302">
        <f>+C21</f>
        <v>190000</v>
      </c>
      <c r="C23" s="302">
        <v>1100065</v>
      </c>
      <c r="D23" s="1367" t="s">
        <v>479</v>
      </c>
      <c r="E23" s="1367"/>
      <c r="F23" s="304">
        <f>92.839-1.005</f>
        <v>91.834000000000003</v>
      </c>
      <c r="G23" s="305" t="s">
        <v>14</v>
      </c>
      <c r="H23" s="309" t="s">
        <v>99</v>
      </c>
    </row>
    <row r="24" spans="1:8" x14ac:dyDescent="0.25">
      <c r="A24" s="316"/>
      <c r="B24" s="317"/>
      <c r="C24" s="317"/>
      <c r="D24" s="1367"/>
      <c r="E24" s="1367"/>
      <c r="F24" s="304"/>
      <c r="G24" s="305"/>
      <c r="H24" s="309"/>
    </row>
    <row r="25" spans="1:8" ht="15" customHeight="1" x14ac:dyDescent="0.25">
      <c r="A25" s="315">
        <v>1001</v>
      </c>
      <c r="B25" s="302">
        <f>C23</f>
        <v>1100065</v>
      </c>
      <c r="C25" s="302">
        <v>1181006</v>
      </c>
      <c r="D25" s="1368" t="s">
        <v>479</v>
      </c>
      <c r="E25" s="1369"/>
      <c r="F25" s="304">
        <v>9.1</v>
      </c>
      <c r="G25" s="305" t="s">
        <v>14</v>
      </c>
      <c r="H25" s="310" t="s">
        <v>100</v>
      </c>
    </row>
    <row r="26" spans="1:8" ht="15" customHeight="1" x14ac:dyDescent="0.25">
      <c r="A26" s="316"/>
      <c r="B26" s="317"/>
      <c r="C26" s="317"/>
      <c r="D26" s="1368"/>
      <c r="E26" s="1369"/>
      <c r="F26" s="1962">
        <f>SUM(F13:F25)</f>
        <v>119.78999999999999</v>
      </c>
      <c r="G26" s="305"/>
      <c r="H26" s="309"/>
    </row>
    <row r="27" spans="1:8" ht="15" customHeight="1" x14ac:dyDescent="0.25">
      <c r="A27" s="315" t="s">
        <v>474</v>
      </c>
      <c r="B27" s="302">
        <v>0</v>
      </c>
      <c r="C27" s="303" t="s">
        <v>925</v>
      </c>
      <c r="D27" s="1367" t="s">
        <v>480</v>
      </c>
      <c r="E27" s="1367"/>
      <c r="F27" s="304">
        <v>5.0659999999999998</v>
      </c>
      <c r="G27" s="305" t="s">
        <v>14</v>
      </c>
      <c r="H27" s="309" t="s">
        <v>99</v>
      </c>
    </row>
    <row r="28" spans="1:8" x14ac:dyDescent="0.25">
      <c r="A28" s="316"/>
      <c r="B28" s="317"/>
      <c r="C28" s="317"/>
      <c r="D28" s="1367"/>
      <c r="E28" s="1367"/>
      <c r="F28" s="304"/>
      <c r="G28" s="305"/>
      <c r="H28" s="309"/>
    </row>
    <row r="29" spans="1:8" ht="15" customHeight="1" x14ac:dyDescent="0.25">
      <c r="A29" s="315" t="s">
        <v>474</v>
      </c>
      <c r="B29" s="302" t="str">
        <f>+C27</f>
        <v>5+0066</v>
      </c>
      <c r="C29" s="303" t="s">
        <v>726</v>
      </c>
      <c r="D29" s="1367" t="s">
        <v>480</v>
      </c>
      <c r="E29" s="1367"/>
      <c r="F29" s="304">
        <v>0.68500000000000005</v>
      </c>
      <c r="G29" s="305" t="s">
        <v>14</v>
      </c>
      <c r="H29" s="309" t="s">
        <v>99</v>
      </c>
    </row>
    <row r="30" spans="1:8" x14ac:dyDescent="0.25">
      <c r="A30" s="316"/>
      <c r="B30" s="317"/>
      <c r="C30" s="317"/>
      <c r="D30" s="1367"/>
      <c r="E30" s="1367"/>
      <c r="F30" s="304"/>
      <c r="G30" s="305"/>
      <c r="H30" s="309"/>
    </row>
    <row r="31" spans="1:8" ht="15" customHeight="1" x14ac:dyDescent="0.25">
      <c r="A31" s="315" t="s">
        <v>474</v>
      </c>
      <c r="B31" s="303" t="s">
        <v>726</v>
      </c>
      <c r="C31" s="303" t="s">
        <v>475</v>
      </c>
      <c r="D31" s="1367" t="s">
        <v>480</v>
      </c>
      <c r="E31" s="1367"/>
      <c r="F31" s="304">
        <v>4.649</v>
      </c>
      <c r="G31" s="305" t="s">
        <v>14</v>
      </c>
      <c r="H31" s="309" t="s">
        <v>99</v>
      </c>
    </row>
    <row r="32" spans="1:8" x14ac:dyDescent="0.25">
      <c r="A32" s="316"/>
      <c r="B32" s="317"/>
      <c r="C32" s="317"/>
      <c r="D32" s="1367"/>
      <c r="E32" s="1367"/>
      <c r="F32" s="304"/>
      <c r="G32" s="305"/>
      <c r="H32" s="309"/>
    </row>
    <row r="33" spans="1:110" ht="15" customHeight="1" x14ac:dyDescent="0.25">
      <c r="A33" s="316"/>
      <c r="B33" s="317"/>
      <c r="C33" s="317"/>
      <c r="D33" s="1367"/>
      <c r="E33" s="1367"/>
      <c r="F33" s="1963">
        <f>SUM(F27:F32)</f>
        <v>10.399999999999999</v>
      </c>
      <c r="G33" s="308"/>
      <c r="H33" s="311"/>
    </row>
    <row r="34" spans="1:110" ht="15" customHeight="1" thickBot="1" x14ac:dyDescent="0.3">
      <c r="A34" s="318"/>
      <c r="B34" s="319"/>
      <c r="C34" s="319"/>
      <c r="D34" s="1366"/>
      <c r="E34" s="1366"/>
      <c r="F34" s="1964">
        <f>+F26+F33</f>
        <v>130.19</v>
      </c>
      <c r="G34" s="312"/>
      <c r="H34" s="313"/>
    </row>
    <row r="35" spans="1:110" x14ac:dyDescent="0.25">
      <c r="E35" s="86"/>
    </row>
    <row r="36" spans="1:110" s="10" customFormat="1" x14ac:dyDescent="0.25">
      <c r="E36" s="1084"/>
    </row>
    <row r="37" spans="1:110" ht="12.75" customHeight="1" x14ac:dyDescent="0.25">
      <c r="A37" s="1961" t="s">
        <v>727</v>
      </c>
      <c r="B37" s="1961"/>
      <c r="C37" s="1961"/>
      <c r="D37" s="1961"/>
      <c r="E37" s="1961"/>
      <c r="F37" s="1961"/>
      <c r="G37" s="1961"/>
      <c r="H37" s="1961"/>
      <c r="I37" s="1083"/>
      <c r="J37" s="1083"/>
      <c r="K37" s="1083"/>
      <c r="L37" s="1083"/>
      <c r="M37" s="1083"/>
      <c r="N37" s="1083"/>
      <c r="O37" s="1083"/>
      <c r="P37" s="1083"/>
      <c r="Q37" s="1083"/>
      <c r="R37" s="1083"/>
      <c r="S37" s="1083"/>
      <c r="T37" s="1083"/>
      <c r="U37" s="1083"/>
      <c r="V37" s="1083"/>
      <c r="W37" s="1083"/>
      <c r="X37" s="1083"/>
      <c r="Y37" s="1083"/>
      <c r="Z37" s="1083"/>
      <c r="AA37" s="1083"/>
      <c r="AB37" s="1083"/>
      <c r="AC37" s="1083"/>
      <c r="AD37" s="1083"/>
      <c r="AE37" s="1083"/>
      <c r="AF37" s="1083"/>
      <c r="AG37" s="1083"/>
      <c r="AH37" s="1083"/>
      <c r="AI37" s="1083"/>
      <c r="AJ37" s="1083"/>
      <c r="AK37" s="1083"/>
      <c r="AL37" s="1083"/>
      <c r="AM37" s="1083"/>
      <c r="AN37" s="1083"/>
      <c r="AO37" s="1083"/>
      <c r="AP37" s="1083"/>
      <c r="AQ37" s="1083"/>
      <c r="AR37" s="1083"/>
      <c r="AS37" s="1083"/>
      <c r="AT37" s="1083"/>
      <c r="AU37" s="1083"/>
      <c r="AV37" s="1083"/>
      <c r="AW37" s="1083"/>
      <c r="AX37" s="1083"/>
      <c r="AY37" s="1083"/>
      <c r="AZ37" s="1083"/>
      <c r="BA37" s="1083"/>
      <c r="BB37" s="1083"/>
      <c r="BC37" s="1083"/>
      <c r="BD37" s="1083"/>
      <c r="BE37" s="1083"/>
      <c r="BF37" s="1083"/>
      <c r="BG37" s="1083"/>
      <c r="BH37" s="1083"/>
      <c r="BI37" s="1083"/>
      <c r="BJ37" s="1083"/>
      <c r="BK37" s="1083"/>
      <c r="BL37" s="1083"/>
      <c r="BM37" s="1083"/>
      <c r="BN37" s="1083"/>
      <c r="BO37" s="1083"/>
      <c r="BP37" s="1083"/>
      <c r="BQ37" s="1083"/>
      <c r="BR37" s="1083"/>
      <c r="BS37" s="1083"/>
      <c r="BT37" s="1083"/>
      <c r="BU37" s="1083"/>
      <c r="BV37" s="1083"/>
      <c r="BW37" s="1083"/>
      <c r="BX37" s="1083"/>
      <c r="BY37" s="1083"/>
      <c r="BZ37" s="1083"/>
      <c r="CA37" s="1083"/>
      <c r="CB37" s="1083"/>
      <c r="CC37" s="1083"/>
      <c r="CD37" s="1083"/>
      <c r="CE37" s="1083"/>
      <c r="CF37" s="1083"/>
      <c r="CG37" s="1083"/>
      <c r="CH37" s="1083"/>
      <c r="CI37" s="1083"/>
      <c r="CJ37" s="1083"/>
      <c r="CK37" s="1083"/>
      <c r="CL37" s="1083"/>
      <c r="CM37" s="1083"/>
      <c r="CN37" s="1083"/>
      <c r="CO37" s="1083"/>
      <c r="CP37" s="1083"/>
      <c r="CQ37" s="1083"/>
      <c r="CR37" s="1083"/>
      <c r="CS37" s="1083"/>
      <c r="CT37" s="1083"/>
      <c r="CU37" s="1083"/>
      <c r="CV37" s="1083"/>
      <c r="CW37" s="1083"/>
      <c r="CX37" s="1083"/>
      <c r="CY37" s="1083"/>
      <c r="CZ37" s="1083"/>
      <c r="DA37" s="1083"/>
      <c r="DB37" s="1083"/>
      <c r="DC37" s="1083"/>
      <c r="DD37" s="1083"/>
      <c r="DE37" s="1083"/>
      <c r="DF37" s="1083"/>
    </row>
    <row r="38" spans="1:110" x14ac:dyDescent="0.25">
      <c r="A38" s="1961"/>
      <c r="B38" s="1961"/>
      <c r="C38" s="1961"/>
      <c r="D38" s="1961"/>
      <c r="E38" s="1961"/>
      <c r="F38" s="1961"/>
      <c r="G38" s="1961"/>
      <c r="H38" s="1961"/>
      <c r="I38" s="1082"/>
      <c r="J38" s="1082"/>
      <c r="K38" s="1082"/>
      <c r="L38" s="1082"/>
      <c r="M38" s="1082"/>
      <c r="N38" s="1082"/>
      <c r="O38" s="1082"/>
      <c r="P38" s="1082"/>
      <c r="Q38" s="1082"/>
      <c r="R38" s="1082"/>
      <c r="S38" s="1082"/>
      <c r="T38" s="1082"/>
      <c r="U38" s="1082"/>
      <c r="V38" s="1082"/>
      <c r="W38" s="1082"/>
      <c r="X38" s="1082"/>
      <c r="Y38" s="1082"/>
      <c r="Z38" s="1082"/>
      <c r="AA38" s="1082"/>
      <c r="AB38" s="1082"/>
      <c r="AC38" s="1082"/>
      <c r="AD38" s="1082"/>
      <c r="AE38" s="1082"/>
      <c r="AF38" s="1082"/>
      <c r="AG38" s="1082"/>
      <c r="AH38" s="1082"/>
      <c r="AI38" s="1082"/>
      <c r="AJ38" s="1082"/>
      <c r="AK38" s="1082"/>
      <c r="AL38" s="1082"/>
      <c r="AM38" s="1082"/>
      <c r="AN38" s="1082"/>
      <c r="AO38" s="1082"/>
      <c r="AP38" s="1082"/>
      <c r="AQ38" s="1082"/>
      <c r="AR38" s="1082"/>
      <c r="AS38" s="1082"/>
      <c r="AT38" s="1082"/>
      <c r="AU38" s="1082"/>
      <c r="AV38" s="1082"/>
      <c r="AW38" s="1082"/>
      <c r="AX38" s="1082"/>
      <c r="AY38" s="1082"/>
      <c r="AZ38" s="1082"/>
      <c r="BA38" s="1082"/>
      <c r="BB38" s="1082"/>
      <c r="BC38" s="1082"/>
      <c r="BD38" s="1082"/>
      <c r="BE38" s="1082"/>
      <c r="BF38" s="1082"/>
      <c r="BG38" s="1082"/>
      <c r="BH38" s="1082"/>
      <c r="BI38" s="1082"/>
      <c r="BJ38" s="1082"/>
      <c r="BK38" s="1082"/>
      <c r="BL38" s="1082"/>
      <c r="BM38" s="1082"/>
      <c r="BN38" s="1082"/>
      <c r="BO38" s="1082"/>
      <c r="BP38" s="1082"/>
      <c r="BQ38" s="1082"/>
      <c r="BR38" s="1082"/>
      <c r="BS38" s="1082"/>
      <c r="BT38" s="1082"/>
      <c r="BU38" s="1082"/>
      <c r="BV38" s="1082"/>
      <c r="BW38" s="1082"/>
      <c r="BX38" s="1082"/>
      <c r="BY38" s="1082"/>
      <c r="BZ38" s="1082"/>
      <c r="CA38" s="1082"/>
      <c r="CB38" s="1082"/>
      <c r="CC38" s="1082"/>
      <c r="CD38" s="1082"/>
      <c r="CE38" s="1082"/>
      <c r="CF38" s="1082"/>
      <c r="CG38" s="1082"/>
      <c r="CH38" s="1082"/>
      <c r="CI38" s="1082"/>
      <c r="CJ38" s="1082"/>
      <c r="CK38" s="1082"/>
      <c r="CL38" s="1082"/>
      <c r="CM38" s="1082"/>
      <c r="CN38" s="1082"/>
      <c r="CO38" s="1082"/>
      <c r="CP38" s="1082"/>
      <c r="CQ38" s="1082"/>
      <c r="CR38" s="1082"/>
      <c r="CS38" s="1082"/>
      <c r="CT38" s="1082"/>
      <c r="CU38" s="1082"/>
      <c r="CV38" s="1082"/>
      <c r="CW38" s="1082"/>
      <c r="CX38" s="1082"/>
      <c r="CY38" s="1082"/>
      <c r="CZ38" s="1082"/>
      <c r="DA38" s="1082"/>
      <c r="DB38" s="1082"/>
      <c r="DC38" s="1082"/>
      <c r="DD38" s="1082"/>
      <c r="DE38" s="1082"/>
      <c r="DF38" s="1082"/>
    </row>
    <row r="39" spans="1:110" x14ac:dyDescent="0.25">
      <c r="E39" s="86"/>
    </row>
    <row r="40" spans="1:110" x14ac:dyDescent="0.25">
      <c r="E40" s="1311"/>
      <c r="F40" s="1955" t="s">
        <v>86</v>
      </c>
      <c r="G40" s="1956"/>
      <c r="H40" s="1957" t="s">
        <v>1134</v>
      </c>
    </row>
    <row r="41" spans="1:110" x14ac:dyDescent="0.25">
      <c r="E41" s="1311"/>
      <c r="F41" s="145" t="s">
        <v>99</v>
      </c>
      <c r="G41" s="143" t="s">
        <v>87</v>
      </c>
      <c r="H41" s="1958"/>
    </row>
    <row r="42" spans="1:110" x14ac:dyDescent="0.25">
      <c r="E42" s="1311"/>
      <c r="F42" s="144" t="s">
        <v>100</v>
      </c>
      <c r="G42" s="143" t="s">
        <v>88</v>
      </c>
      <c r="H42" s="1958"/>
    </row>
    <row r="43" spans="1:110" x14ac:dyDescent="0.25">
      <c r="E43" s="1311"/>
      <c r="F43" s="1299" t="s">
        <v>101</v>
      </c>
      <c r="G43" s="143" t="s">
        <v>89</v>
      </c>
      <c r="H43" s="1959"/>
    </row>
    <row r="44" spans="1:110" x14ac:dyDescent="0.25">
      <c r="E44" s="86"/>
    </row>
    <row r="45" spans="1:110" x14ac:dyDescent="0.25">
      <c r="F45" s="1362" t="s">
        <v>389</v>
      </c>
      <c r="G45" s="1362"/>
      <c r="H45" s="1362"/>
    </row>
    <row r="46" spans="1:110" x14ac:dyDescent="0.25">
      <c r="E46" s="86"/>
    </row>
    <row r="47" spans="1:110" x14ac:dyDescent="0.25">
      <c r="E47" s="86"/>
    </row>
    <row r="48" spans="1:110" x14ac:dyDescent="0.25">
      <c r="E48" s="86"/>
    </row>
    <row r="49" spans="5:5" x14ac:dyDescent="0.25">
      <c r="E49" s="86"/>
    </row>
  </sheetData>
  <mergeCells count="38">
    <mergeCell ref="F45:H45"/>
    <mergeCell ref="D14:E14"/>
    <mergeCell ref="D18:E18"/>
    <mergeCell ref="D15:E15"/>
    <mergeCell ref="D10:E11"/>
    <mergeCell ref="G10:G11"/>
    <mergeCell ref="D17:E17"/>
    <mergeCell ref="D12:E12"/>
    <mergeCell ref="D13:E13"/>
    <mergeCell ref="A10:A11"/>
    <mergeCell ref="B10:B11"/>
    <mergeCell ref="C10:C11"/>
    <mergeCell ref="A1:H1"/>
    <mergeCell ref="A2:H2"/>
    <mergeCell ref="A4:H4"/>
    <mergeCell ref="A6:H6"/>
    <mergeCell ref="H10:H11"/>
    <mergeCell ref="F10:F11"/>
    <mergeCell ref="D26:E26"/>
    <mergeCell ref="D27:E27"/>
    <mergeCell ref="D28:E28"/>
    <mergeCell ref="D16:E16"/>
    <mergeCell ref="D23:E23"/>
    <mergeCell ref="D19:E19"/>
    <mergeCell ref="D20:E20"/>
    <mergeCell ref="D24:E24"/>
    <mergeCell ref="D25:E25"/>
    <mergeCell ref="D22:E22"/>
    <mergeCell ref="D21:E21"/>
    <mergeCell ref="D32:E32"/>
    <mergeCell ref="D29:E29"/>
    <mergeCell ref="D30:E30"/>
    <mergeCell ref="D31:E31"/>
    <mergeCell ref="D34:E34"/>
    <mergeCell ref="A37:H38"/>
    <mergeCell ref="D33:E33"/>
    <mergeCell ref="F40:G40"/>
    <mergeCell ref="H40:H43"/>
  </mergeCells>
  <phoneticPr fontId="2" type="noConversion"/>
  <conditionalFormatting sqref="H27:H30">
    <cfRule type="containsText" dxfId="674" priority="34" stopIfTrue="1" operator="containsText" text="M">
      <formula>NOT(ISERROR(SEARCH("M",H27)))</formula>
    </cfRule>
    <cfRule type="containsText" dxfId="673" priority="35" stopIfTrue="1" operator="containsText" text="R">
      <formula>NOT(ISERROR(SEARCH("R",H27)))</formula>
    </cfRule>
    <cfRule type="containsText" dxfId="672" priority="36" stopIfTrue="1" operator="containsText" text="B">
      <formula>NOT(ISERROR(SEARCH("B",H27)))</formula>
    </cfRule>
  </conditionalFormatting>
  <conditionalFormatting sqref="H23:H24">
    <cfRule type="containsText" dxfId="671" priority="40" stopIfTrue="1" operator="containsText" text="M">
      <formula>NOT(ISERROR(SEARCH("M",H23)))</formula>
    </cfRule>
    <cfRule type="containsText" dxfId="670" priority="41" stopIfTrue="1" operator="containsText" text="R">
      <formula>NOT(ISERROR(SEARCH("R",H23)))</formula>
    </cfRule>
    <cfRule type="containsText" dxfId="669" priority="42" stopIfTrue="1" operator="containsText" text="B">
      <formula>NOT(ISERROR(SEARCH("B",H23)))</formula>
    </cfRule>
  </conditionalFormatting>
  <conditionalFormatting sqref="H17:H18">
    <cfRule type="containsText" dxfId="668" priority="37" stopIfTrue="1" operator="containsText" text="M">
      <formula>NOT(ISERROR(SEARCH("M",H17)))</formula>
    </cfRule>
    <cfRule type="containsText" dxfId="667" priority="38" stopIfTrue="1" operator="containsText" text="R">
      <formula>NOT(ISERROR(SEARCH("R",H17)))</formula>
    </cfRule>
    <cfRule type="containsText" dxfId="666" priority="39" stopIfTrue="1" operator="containsText" text="B">
      <formula>NOT(ISERROR(SEARCH("B",H17)))</formula>
    </cfRule>
  </conditionalFormatting>
  <conditionalFormatting sqref="H31:H32">
    <cfRule type="containsText" dxfId="665" priority="31" stopIfTrue="1" operator="containsText" text="M">
      <formula>NOT(ISERROR(SEARCH("M",H31)))</formula>
    </cfRule>
    <cfRule type="containsText" dxfId="664" priority="32" stopIfTrue="1" operator="containsText" text="R">
      <formula>NOT(ISERROR(SEARCH("R",H31)))</formula>
    </cfRule>
    <cfRule type="containsText" dxfId="663" priority="33" stopIfTrue="1" operator="containsText" text="B">
      <formula>NOT(ISERROR(SEARCH("B",H31)))</formula>
    </cfRule>
  </conditionalFormatting>
  <conditionalFormatting sqref="H19:H20">
    <cfRule type="containsText" dxfId="662" priority="25" stopIfTrue="1" operator="containsText" text="M">
      <formula>NOT(ISERROR(SEARCH("M",H19)))</formula>
    </cfRule>
    <cfRule type="containsText" dxfId="661" priority="26" stopIfTrue="1" operator="containsText" text="R">
      <formula>NOT(ISERROR(SEARCH("R",H19)))</formula>
    </cfRule>
    <cfRule type="containsText" dxfId="660" priority="27" stopIfTrue="1" operator="containsText" text="B">
      <formula>NOT(ISERROR(SEARCH("B",H19)))</formula>
    </cfRule>
  </conditionalFormatting>
  <conditionalFormatting sqref="H13 H25:H26 H16">
    <cfRule type="containsText" dxfId="659" priority="46" stopIfTrue="1" operator="containsText" text="M">
      <formula>NOT(ISERROR(SEARCH("M",H13)))</formula>
    </cfRule>
    <cfRule type="containsText" dxfId="658" priority="47" stopIfTrue="1" operator="containsText" text="R">
      <formula>NOT(ISERROR(SEARCH("R",H13)))</formula>
    </cfRule>
    <cfRule type="containsText" dxfId="657" priority="48" stopIfTrue="1" operator="containsText" text="B">
      <formula>NOT(ISERROR(SEARCH("B",H13)))</formula>
    </cfRule>
  </conditionalFormatting>
  <conditionalFormatting sqref="H25:H26">
    <cfRule type="containsText" dxfId="656" priority="43" stopIfTrue="1" operator="containsText" text="M">
      <formula>NOT(ISERROR(SEARCH("M",H25)))</formula>
    </cfRule>
    <cfRule type="containsText" dxfId="655" priority="44" stopIfTrue="1" operator="containsText" text="R">
      <formula>NOT(ISERROR(SEARCH("R",H25)))</formula>
    </cfRule>
    <cfRule type="containsText" dxfId="654" priority="45" stopIfTrue="1" operator="containsText" text="B">
      <formula>NOT(ISERROR(SEARCH("B",H25)))</formula>
    </cfRule>
  </conditionalFormatting>
  <conditionalFormatting sqref="H15">
    <cfRule type="containsText" dxfId="653" priority="13" stopIfTrue="1" operator="containsText" text="M">
      <formula>NOT(ISERROR(SEARCH("M",H15)))</formula>
    </cfRule>
    <cfRule type="containsText" dxfId="652" priority="14" stopIfTrue="1" operator="containsText" text="R">
      <formula>NOT(ISERROR(SEARCH("R",H15)))</formula>
    </cfRule>
    <cfRule type="containsText" dxfId="651" priority="15" stopIfTrue="1" operator="containsText" text="B">
      <formula>NOT(ISERROR(SEARCH("B",H15)))</formula>
    </cfRule>
  </conditionalFormatting>
  <conditionalFormatting sqref="H14">
    <cfRule type="containsText" dxfId="650" priority="16" stopIfTrue="1" operator="containsText" text="M">
      <formula>NOT(ISERROR(SEARCH("M",H14)))</formula>
    </cfRule>
    <cfRule type="containsText" dxfId="649" priority="17" stopIfTrue="1" operator="containsText" text="R">
      <formula>NOT(ISERROR(SEARCH("R",H14)))</formula>
    </cfRule>
    <cfRule type="containsText" dxfId="648" priority="18" stopIfTrue="1" operator="containsText" text="B">
      <formula>NOT(ISERROR(SEARCH("B",H14)))</formula>
    </cfRule>
  </conditionalFormatting>
  <conditionalFormatting sqref="H21:H22">
    <cfRule type="containsText" dxfId="647" priority="1" stopIfTrue="1" operator="containsText" text="M">
      <formula>NOT(ISERROR(SEARCH("M",H21)))</formula>
    </cfRule>
    <cfRule type="containsText" dxfId="646" priority="2" stopIfTrue="1" operator="containsText" text="R">
      <formula>NOT(ISERROR(SEARCH("R",H21)))</formula>
    </cfRule>
    <cfRule type="containsText" dxfId="645" priority="3" stopIfTrue="1" operator="containsText" text="B">
      <formula>NOT(ISERROR(SEARCH("B",H21)))</formula>
    </cfRule>
  </conditionalFormatting>
  <hyperlinks>
    <hyperlink ref="F45" location="'TABLA DE CONTENIDO'!A1" display="VOLVER A TABLA DE CONTENIDO" xr:uid="{00000000-0004-0000-0400-000000000000}"/>
  </hyperlinks>
  <printOptions horizontalCentered="1" verticalCentered="1"/>
  <pageMargins left="0.74803149606299213" right="0.39370078740157483" top="0.59055118110236227" bottom="0.98425196850393704" header="0.19685039370078741" footer="0"/>
  <pageSetup scale="87"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F167"/>
  <sheetViews>
    <sheetView zoomScale="85" zoomScaleNormal="85" zoomScaleSheetLayoutView="55" workbookViewId="0">
      <selection sqref="A1:DW1"/>
    </sheetView>
  </sheetViews>
  <sheetFormatPr baseColWidth="10" defaultColWidth="11.44140625" defaultRowHeight="13.2" x14ac:dyDescent="0.25"/>
  <cols>
    <col min="1" max="1" width="19" style="281" customWidth="1"/>
    <col min="2" max="120" width="0.5546875" style="281" customWidth="1"/>
    <col min="121" max="121" width="3" style="281" customWidth="1"/>
    <col min="122" max="122" width="7.44140625" style="281" customWidth="1"/>
    <col min="123" max="123" width="5.6640625" style="281" customWidth="1"/>
    <col min="124" max="124" width="8.6640625" style="281" customWidth="1"/>
    <col min="125" max="127" width="5.6640625" style="281" customWidth="1"/>
    <col min="128" max="128" width="4.77734375" style="281" customWidth="1"/>
    <col min="129" max="138" width="11.44140625" style="281" customWidth="1"/>
    <col min="139" max="139" width="11.44140625" style="323" customWidth="1"/>
    <col min="140" max="140" width="4.6640625" style="323" customWidth="1"/>
    <col min="141" max="141" width="8" style="323" customWidth="1"/>
    <col min="142" max="142" width="5.88671875" style="323" customWidth="1"/>
    <col min="143" max="144" width="3" style="323" customWidth="1"/>
    <col min="145" max="145" width="8.5546875" style="323" customWidth="1"/>
    <col min="146" max="146" width="9.44140625" style="323" customWidth="1"/>
    <col min="147" max="148" width="6" style="323" customWidth="1"/>
    <col min="149" max="149" width="6" style="281" customWidth="1"/>
    <col min="150" max="154" width="11.44140625" style="281" customWidth="1"/>
    <col min="155" max="16384" width="11.44140625" style="281"/>
  </cols>
  <sheetData>
    <row r="1" spans="1:148" ht="22.8" x14ac:dyDescent="0.25">
      <c r="A1" s="1418" t="s">
        <v>47</v>
      </c>
      <c r="B1" s="1418"/>
      <c r="C1" s="1418"/>
      <c r="D1" s="1418"/>
      <c r="E1" s="1418"/>
      <c r="F1" s="1418"/>
      <c r="G1" s="1418"/>
      <c r="H1" s="1418"/>
      <c r="I1" s="1418"/>
      <c r="J1" s="1418"/>
      <c r="K1" s="1418"/>
      <c r="L1" s="1418"/>
      <c r="M1" s="1418"/>
      <c r="N1" s="1418"/>
      <c r="O1" s="1418"/>
      <c r="P1" s="1418"/>
      <c r="Q1" s="1418"/>
      <c r="R1" s="1418"/>
      <c r="S1" s="1418"/>
      <c r="T1" s="1418"/>
      <c r="U1" s="1418"/>
      <c r="V1" s="1418"/>
      <c r="W1" s="1418"/>
      <c r="X1" s="1418"/>
      <c r="Y1" s="1418"/>
      <c r="Z1" s="1418"/>
      <c r="AA1" s="1418"/>
      <c r="AB1" s="1418"/>
      <c r="AC1" s="1418"/>
      <c r="AD1" s="1418"/>
      <c r="AE1" s="1418"/>
      <c r="AF1" s="1418"/>
      <c r="AG1" s="1418"/>
      <c r="AH1" s="1418"/>
      <c r="AI1" s="1418"/>
      <c r="AJ1" s="1418"/>
      <c r="AK1" s="1418"/>
      <c r="AL1" s="1418"/>
      <c r="AM1" s="1418"/>
      <c r="AN1" s="1418"/>
      <c r="AO1" s="1418"/>
      <c r="AP1" s="1418"/>
      <c r="AQ1" s="1418"/>
      <c r="AR1" s="1418"/>
      <c r="AS1" s="1418"/>
      <c r="AT1" s="1418"/>
      <c r="AU1" s="1418"/>
      <c r="AV1" s="1418"/>
      <c r="AW1" s="1418"/>
      <c r="AX1" s="1418"/>
      <c r="AY1" s="1418"/>
      <c r="AZ1" s="1418"/>
      <c r="BA1" s="1418"/>
      <c r="BB1" s="1418"/>
      <c r="BC1" s="1418"/>
      <c r="BD1" s="1418"/>
      <c r="BE1" s="1418"/>
      <c r="BF1" s="1418"/>
      <c r="BG1" s="1418"/>
      <c r="BH1" s="1418"/>
      <c r="BI1" s="1418"/>
      <c r="BJ1" s="1418"/>
      <c r="BK1" s="1418"/>
      <c r="BL1" s="1418"/>
      <c r="BM1" s="1418"/>
      <c r="BN1" s="1418"/>
      <c r="BO1" s="1418"/>
      <c r="BP1" s="1418"/>
      <c r="BQ1" s="1418"/>
      <c r="BR1" s="1418"/>
      <c r="BS1" s="1418"/>
      <c r="BT1" s="1418"/>
      <c r="BU1" s="1418"/>
      <c r="BV1" s="1418"/>
      <c r="BW1" s="1418"/>
      <c r="BX1" s="1418"/>
      <c r="BY1" s="1418"/>
      <c r="BZ1" s="1418"/>
      <c r="CA1" s="1418"/>
      <c r="CB1" s="1418"/>
      <c r="CC1" s="1418"/>
      <c r="CD1" s="1418"/>
      <c r="CE1" s="1418"/>
      <c r="CF1" s="1418"/>
      <c r="CG1" s="1418"/>
      <c r="CH1" s="1418"/>
      <c r="CI1" s="1418"/>
      <c r="CJ1" s="1418"/>
      <c r="CK1" s="1418"/>
      <c r="CL1" s="1418"/>
      <c r="CM1" s="1418"/>
      <c r="CN1" s="1418"/>
      <c r="CO1" s="1418"/>
      <c r="CP1" s="1418"/>
      <c r="CQ1" s="1418"/>
      <c r="CR1" s="1418"/>
      <c r="CS1" s="1418"/>
      <c r="CT1" s="1418"/>
      <c r="CU1" s="1418"/>
      <c r="CV1" s="1418"/>
      <c r="CW1" s="1418"/>
      <c r="CX1" s="1418"/>
      <c r="CY1" s="1418"/>
      <c r="CZ1" s="1418"/>
      <c r="DA1" s="1418"/>
      <c r="DB1" s="1418"/>
      <c r="DC1" s="1418"/>
      <c r="DD1" s="1418"/>
      <c r="DE1" s="1418"/>
      <c r="DF1" s="1418"/>
      <c r="DG1" s="1418"/>
      <c r="DH1" s="1418"/>
      <c r="DI1" s="1418"/>
      <c r="DJ1" s="1418"/>
      <c r="DK1" s="1418"/>
      <c r="DL1" s="1418"/>
      <c r="DM1" s="1418"/>
      <c r="DN1" s="1418"/>
      <c r="DO1" s="1418"/>
      <c r="DP1" s="1418"/>
      <c r="DQ1" s="1418"/>
      <c r="DR1" s="1418"/>
      <c r="DS1" s="1418"/>
      <c r="DT1" s="1418"/>
      <c r="DU1" s="1418"/>
      <c r="DV1" s="1418"/>
      <c r="DW1" s="1418"/>
    </row>
    <row r="2" spans="1:148" ht="17.399999999999999" x14ac:dyDescent="0.25">
      <c r="A2" s="1419" t="s">
        <v>467</v>
      </c>
      <c r="B2" s="1419"/>
      <c r="C2" s="1419"/>
      <c r="D2" s="1419"/>
      <c r="E2" s="1419"/>
      <c r="F2" s="1419"/>
      <c r="G2" s="1419"/>
      <c r="H2" s="1419"/>
      <c r="I2" s="1419"/>
      <c r="J2" s="1419"/>
      <c r="K2" s="1419"/>
      <c r="L2" s="1419"/>
      <c r="M2" s="1419"/>
      <c r="N2" s="1419"/>
      <c r="O2" s="1419"/>
      <c r="P2" s="1419"/>
      <c r="Q2" s="1419"/>
      <c r="R2" s="1419"/>
      <c r="S2" s="1419"/>
      <c r="T2" s="1419"/>
      <c r="U2" s="1419"/>
      <c r="V2" s="1419"/>
      <c r="W2" s="1419"/>
      <c r="X2" s="1419"/>
      <c r="Y2" s="1419"/>
      <c r="Z2" s="1419"/>
      <c r="AA2" s="1419"/>
      <c r="AB2" s="1419"/>
      <c r="AC2" s="1419"/>
      <c r="AD2" s="1419"/>
      <c r="AE2" s="1419"/>
      <c r="AF2" s="1419"/>
      <c r="AG2" s="1419"/>
      <c r="AH2" s="1419"/>
      <c r="AI2" s="1419"/>
      <c r="AJ2" s="1419"/>
      <c r="AK2" s="1419"/>
      <c r="AL2" s="1419"/>
      <c r="AM2" s="1419"/>
      <c r="AN2" s="1419"/>
      <c r="AO2" s="1419"/>
      <c r="AP2" s="1419"/>
      <c r="AQ2" s="1419"/>
      <c r="AR2" s="1419"/>
      <c r="AS2" s="1419"/>
      <c r="AT2" s="1419"/>
      <c r="AU2" s="1419"/>
      <c r="AV2" s="1419"/>
      <c r="AW2" s="1419"/>
      <c r="AX2" s="1419"/>
      <c r="AY2" s="1419"/>
      <c r="AZ2" s="1419"/>
      <c r="BA2" s="1419"/>
      <c r="BB2" s="1419"/>
      <c r="BC2" s="1419"/>
      <c r="BD2" s="1419"/>
      <c r="BE2" s="1419"/>
      <c r="BF2" s="1419"/>
      <c r="BG2" s="1419"/>
      <c r="BH2" s="1419"/>
      <c r="BI2" s="1419"/>
      <c r="BJ2" s="1419"/>
      <c r="BK2" s="1419"/>
      <c r="BL2" s="1419"/>
      <c r="BM2" s="1419"/>
      <c r="BN2" s="1419"/>
      <c r="BO2" s="1419"/>
      <c r="BP2" s="1419"/>
      <c r="BQ2" s="1419"/>
      <c r="BR2" s="1419"/>
      <c r="BS2" s="1419"/>
      <c r="BT2" s="1419"/>
      <c r="BU2" s="1419"/>
      <c r="BV2" s="1419"/>
      <c r="BW2" s="1419"/>
      <c r="BX2" s="1419"/>
      <c r="BY2" s="1419"/>
      <c r="BZ2" s="1419"/>
      <c r="CA2" s="1419"/>
      <c r="CB2" s="1419"/>
      <c r="CC2" s="1419"/>
      <c r="CD2" s="1419"/>
      <c r="CE2" s="1419"/>
      <c r="CF2" s="1419"/>
      <c r="CG2" s="1419"/>
      <c r="CH2" s="1419"/>
      <c r="CI2" s="1419"/>
      <c r="CJ2" s="1419"/>
      <c r="CK2" s="1419"/>
      <c r="CL2" s="1419"/>
      <c r="CM2" s="1419"/>
      <c r="CN2" s="1419"/>
      <c r="CO2" s="1419"/>
      <c r="CP2" s="1419"/>
      <c r="CQ2" s="1419"/>
      <c r="CR2" s="1419"/>
      <c r="CS2" s="1419"/>
      <c r="CT2" s="1419"/>
      <c r="CU2" s="1419"/>
      <c r="CV2" s="1419"/>
      <c r="CW2" s="1419"/>
      <c r="CX2" s="1419"/>
      <c r="CY2" s="1419"/>
      <c r="CZ2" s="1419"/>
      <c r="DA2" s="1419"/>
      <c r="DB2" s="1419"/>
      <c r="DC2" s="1419"/>
      <c r="DD2" s="1419"/>
      <c r="DE2" s="1419"/>
      <c r="DF2" s="1419"/>
      <c r="DG2" s="1419"/>
      <c r="DH2" s="1419"/>
      <c r="DI2" s="1419"/>
      <c r="DJ2" s="1419"/>
      <c r="DK2" s="1419"/>
      <c r="DL2" s="1419"/>
      <c r="DM2" s="1419"/>
      <c r="DN2" s="1419"/>
      <c r="DO2" s="1419"/>
      <c r="DP2" s="1419"/>
      <c r="DQ2" s="1419"/>
      <c r="DR2" s="1419"/>
      <c r="DS2" s="1419"/>
      <c r="DT2" s="1419"/>
      <c r="DU2" s="1419"/>
      <c r="DV2" s="1419"/>
      <c r="DW2" s="1419"/>
    </row>
    <row r="3" spans="1:148" s="282" customFormat="1" ht="15.75" customHeight="1" x14ac:dyDescent="0.25">
      <c r="A3" s="1419" t="s">
        <v>150</v>
      </c>
      <c r="B3" s="1419"/>
      <c r="C3" s="1419"/>
      <c r="D3" s="1419"/>
      <c r="E3" s="1419"/>
      <c r="F3" s="1419"/>
      <c r="G3" s="1419"/>
      <c r="H3" s="1419"/>
      <c r="I3" s="1419"/>
      <c r="J3" s="1419"/>
      <c r="K3" s="1419"/>
      <c r="L3" s="1419"/>
      <c r="M3" s="1419"/>
      <c r="N3" s="1419"/>
      <c r="O3" s="1419"/>
      <c r="P3" s="1419"/>
      <c r="Q3" s="1419"/>
      <c r="R3" s="1419"/>
      <c r="S3" s="1419"/>
      <c r="T3" s="1419"/>
      <c r="U3" s="1419"/>
      <c r="V3" s="1419"/>
      <c r="W3" s="1419"/>
      <c r="X3" s="1419"/>
      <c r="Y3" s="1419"/>
      <c r="Z3" s="1419"/>
      <c r="AA3" s="1419"/>
      <c r="AB3" s="1419"/>
      <c r="AC3" s="1419"/>
      <c r="AD3" s="1419"/>
      <c r="AE3" s="1419"/>
      <c r="AF3" s="1419"/>
      <c r="AG3" s="1419"/>
      <c r="AH3" s="1419"/>
      <c r="AI3" s="1419"/>
      <c r="AJ3" s="1419"/>
      <c r="AK3" s="1419"/>
      <c r="AL3" s="1419"/>
      <c r="AM3" s="1419"/>
      <c r="AN3" s="1419"/>
      <c r="AO3" s="1419"/>
      <c r="AP3" s="1419"/>
      <c r="AQ3" s="1419"/>
      <c r="AR3" s="1419"/>
      <c r="AS3" s="1419"/>
      <c r="AT3" s="1419"/>
      <c r="AU3" s="1419"/>
      <c r="AV3" s="1419"/>
      <c r="AW3" s="1419"/>
      <c r="AX3" s="1419"/>
      <c r="AY3" s="1419"/>
      <c r="AZ3" s="1419"/>
      <c r="BA3" s="1419"/>
      <c r="BB3" s="1419"/>
      <c r="BC3" s="1419"/>
      <c r="BD3" s="1419"/>
      <c r="BE3" s="1419"/>
      <c r="BF3" s="1419"/>
      <c r="BG3" s="1419"/>
      <c r="BH3" s="1419"/>
      <c r="BI3" s="1419"/>
      <c r="BJ3" s="1419"/>
      <c r="BK3" s="1419"/>
      <c r="BL3" s="1419"/>
      <c r="BM3" s="1419"/>
      <c r="BN3" s="1419"/>
      <c r="BO3" s="1419"/>
      <c r="BP3" s="1419"/>
      <c r="BQ3" s="1419"/>
      <c r="BR3" s="1419"/>
      <c r="BS3" s="1419"/>
      <c r="BT3" s="1419"/>
      <c r="BU3" s="1419"/>
      <c r="BV3" s="1419"/>
      <c r="BW3" s="1419"/>
      <c r="BX3" s="1419"/>
      <c r="BY3" s="1419"/>
      <c r="BZ3" s="1419"/>
      <c r="CA3" s="1419"/>
      <c r="CB3" s="1419"/>
      <c r="CC3" s="1419"/>
      <c r="CD3" s="1419"/>
      <c r="CE3" s="1419"/>
      <c r="CF3" s="1419"/>
      <c r="CG3" s="1419"/>
      <c r="CH3" s="1419"/>
      <c r="CI3" s="1419"/>
      <c r="CJ3" s="1419"/>
      <c r="CK3" s="1419"/>
      <c r="CL3" s="1419"/>
      <c r="CM3" s="1419"/>
      <c r="CN3" s="1419"/>
      <c r="CO3" s="1419"/>
      <c r="CP3" s="1419"/>
      <c r="CQ3" s="1419"/>
      <c r="CR3" s="1419"/>
      <c r="CS3" s="1419"/>
      <c r="CT3" s="1419"/>
      <c r="CU3" s="1419"/>
      <c r="CV3" s="1419"/>
      <c r="CW3" s="1419"/>
      <c r="CX3" s="1419"/>
      <c r="CY3" s="1419"/>
      <c r="CZ3" s="1419"/>
      <c r="DA3" s="1419"/>
      <c r="DB3" s="1419"/>
      <c r="DC3" s="1419"/>
      <c r="DD3" s="1419"/>
      <c r="DE3" s="1419"/>
      <c r="DF3" s="1419"/>
      <c r="DG3" s="1419"/>
      <c r="DH3" s="1419"/>
      <c r="DI3" s="1419"/>
      <c r="DJ3" s="1419"/>
      <c r="DK3" s="1419"/>
      <c r="DL3" s="1419"/>
      <c r="DM3" s="1419"/>
      <c r="DN3" s="1419"/>
      <c r="DO3" s="1419"/>
      <c r="DP3" s="1419"/>
      <c r="DQ3" s="1419"/>
      <c r="DR3" s="1419"/>
      <c r="DS3" s="1419"/>
      <c r="DT3" s="1419"/>
      <c r="DU3" s="1419"/>
      <c r="DV3" s="1419"/>
      <c r="DW3" s="1419"/>
      <c r="EI3" s="324"/>
      <c r="EJ3" s="324"/>
      <c r="EK3" s="324"/>
      <c r="EL3" s="324"/>
      <c r="EM3" s="324"/>
      <c r="EN3" s="324"/>
      <c r="EO3" s="324"/>
      <c r="EP3" s="324"/>
      <c r="EQ3" s="324"/>
      <c r="ER3" s="324"/>
    </row>
    <row r="4" spans="1:148" s="282" customFormat="1" ht="17.399999999999999" x14ac:dyDescent="0.25">
      <c r="A4" s="1419" t="s">
        <v>448</v>
      </c>
      <c r="B4" s="1419"/>
      <c r="C4" s="1419"/>
      <c r="D4" s="1419"/>
      <c r="E4" s="1419"/>
      <c r="F4" s="1419"/>
      <c r="G4" s="1419"/>
      <c r="H4" s="1419"/>
      <c r="I4" s="1419"/>
      <c r="J4" s="1419"/>
      <c r="K4" s="1419"/>
      <c r="L4" s="1419"/>
      <c r="M4" s="1419"/>
      <c r="N4" s="1419"/>
      <c r="O4" s="1419"/>
      <c r="P4" s="1419"/>
      <c r="Q4" s="1419"/>
      <c r="R4" s="1419"/>
      <c r="S4" s="1419"/>
      <c r="T4" s="1419"/>
      <c r="U4" s="1419"/>
      <c r="V4" s="1419"/>
      <c r="W4" s="1419"/>
      <c r="X4" s="1419"/>
      <c r="Y4" s="1419"/>
      <c r="Z4" s="1419"/>
      <c r="AA4" s="1419"/>
      <c r="AB4" s="1419"/>
      <c r="AC4" s="1419"/>
      <c r="AD4" s="1419"/>
      <c r="AE4" s="1419"/>
      <c r="AF4" s="1419"/>
      <c r="AG4" s="1419"/>
      <c r="AH4" s="1419"/>
      <c r="AI4" s="1419"/>
      <c r="AJ4" s="1419"/>
      <c r="AK4" s="1419"/>
      <c r="AL4" s="1419"/>
      <c r="AM4" s="1419"/>
      <c r="AN4" s="1419"/>
      <c r="AO4" s="1419"/>
      <c r="AP4" s="1419"/>
      <c r="AQ4" s="1419"/>
      <c r="AR4" s="1419"/>
      <c r="AS4" s="1419"/>
      <c r="AT4" s="1419"/>
      <c r="AU4" s="1419"/>
      <c r="AV4" s="1419"/>
      <c r="AW4" s="1419"/>
      <c r="AX4" s="1419"/>
      <c r="AY4" s="1419"/>
      <c r="AZ4" s="1419"/>
      <c r="BA4" s="1419"/>
      <c r="BB4" s="1419"/>
      <c r="BC4" s="1419"/>
      <c r="BD4" s="1419"/>
      <c r="BE4" s="1419"/>
      <c r="BF4" s="1419"/>
      <c r="BG4" s="1419"/>
      <c r="BH4" s="1419"/>
      <c r="BI4" s="1419"/>
      <c r="BJ4" s="1419"/>
      <c r="BK4" s="1419"/>
      <c r="BL4" s="1419"/>
      <c r="BM4" s="1419"/>
      <c r="BN4" s="1419"/>
      <c r="BO4" s="1419"/>
      <c r="BP4" s="1419"/>
      <c r="BQ4" s="1419"/>
      <c r="BR4" s="1419"/>
      <c r="BS4" s="1419"/>
      <c r="BT4" s="1419"/>
      <c r="BU4" s="1419"/>
      <c r="BV4" s="1419"/>
      <c r="BW4" s="1419"/>
      <c r="BX4" s="1419"/>
      <c r="BY4" s="1419"/>
      <c r="BZ4" s="1419"/>
      <c r="CA4" s="1419"/>
      <c r="CB4" s="1419"/>
      <c r="CC4" s="1419"/>
      <c r="CD4" s="1419"/>
      <c r="CE4" s="1419"/>
      <c r="CF4" s="1419"/>
      <c r="CG4" s="1419"/>
      <c r="CH4" s="1419"/>
      <c r="CI4" s="1419"/>
      <c r="CJ4" s="1419"/>
      <c r="CK4" s="1419"/>
      <c r="CL4" s="1419"/>
      <c r="CM4" s="1419"/>
      <c r="CN4" s="1419"/>
      <c r="CO4" s="1419"/>
      <c r="CP4" s="1419"/>
      <c r="CQ4" s="1419"/>
      <c r="CR4" s="1419"/>
      <c r="CS4" s="1419"/>
      <c r="CT4" s="1419"/>
      <c r="CU4" s="1419"/>
      <c r="CV4" s="1419"/>
      <c r="CW4" s="1419"/>
      <c r="CX4" s="1419"/>
      <c r="CY4" s="1419"/>
      <c r="CZ4" s="1419"/>
      <c r="DA4" s="1419"/>
      <c r="DB4" s="1419"/>
      <c r="DC4" s="1419"/>
      <c r="DD4" s="1419"/>
      <c r="DE4" s="1419"/>
      <c r="DF4" s="1419"/>
      <c r="DG4" s="1419"/>
      <c r="DH4" s="1419"/>
      <c r="DI4" s="1419"/>
      <c r="DJ4" s="1419"/>
      <c r="DK4" s="1419"/>
      <c r="DL4" s="1419"/>
      <c r="DM4" s="1419"/>
      <c r="DN4" s="1419"/>
      <c r="DO4" s="1419"/>
      <c r="DP4" s="1419"/>
      <c r="DQ4" s="1419"/>
      <c r="DR4" s="1419"/>
      <c r="DS4" s="1419"/>
      <c r="DT4" s="1419"/>
      <c r="DU4" s="1419"/>
      <c r="DV4" s="1419"/>
      <c r="DW4" s="1419"/>
      <c r="EI4" s="324"/>
      <c r="EJ4" s="324"/>
      <c r="EK4" s="324"/>
      <c r="EL4" s="324"/>
      <c r="EM4" s="324"/>
      <c r="EN4" s="324"/>
      <c r="EO4" s="324"/>
      <c r="EP4" s="324"/>
      <c r="EQ4" s="324"/>
      <c r="ER4" s="324"/>
    </row>
    <row r="5" spans="1:148" s="282" customFormat="1" ht="12" customHeight="1" x14ac:dyDescent="0.25">
      <c r="A5" s="325"/>
      <c r="B5" s="326"/>
      <c r="C5" s="326"/>
      <c r="D5" s="326"/>
      <c r="E5" s="326"/>
      <c r="F5" s="326"/>
      <c r="G5" s="326"/>
      <c r="H5" s="326"/>
      <c r="I5" s="326"/>
      <c r="J5" s="326"/>
      <c r="K5" s="326"/>
      <c r="L5" s="326"/>
      <c r="M5" s="326"/>
      <c r="N5" s="326"/>
      <c r="O5" s="326"/>
      <c r="P5" s="326"/>
      <c r="Q5" s="326"/>
      <c r="R5" s="326"/>
      <c r="S5" s="326"/>
      <c r="T5" s="326"/>
      <c r="U5" s="326"/>
      <c r="V5" s="326"/>
      <c r="W5" s="326"/>
      <c r="X5" s="326"/>
      <c r="Y5" s="326"/>
      <c r="Z5" s="326"/>
      <c r="AA5" s="326"/>
      <c r="AB5" s="326"/>
      <c r="AC5" s="326"/>
      <c r="AD5" s="326"/>
      <c r="AE5" s="326"/>
      <c r="AF5" s="326"/>
      <c r="AG5" s="326"/>
      <c r="AH5" s="326"/>
      <c r="AI5" s="326"/>
      <c r="AJ5" s="326"/>
      <c r="AK5" s="326"/>
      <c r="AL5" s="326"/>
      <c r="AM5" s="326"/>
      <c r="AN5" s="326"/>
      <c r="AO5" s="326"/>
      <c r="AP5" s="326"/>
      <c r="AQ5" s="326"/>
      <c r="AR5" s="326"/>
      <c r="AS5" s="326"/>
      <c r="AT5" s="326"/>
      <c r="AU5" s="326"/>
      <c r="AV5" s="326"/>
      <c r="AW5" s="326"/>
      <c r="AX5" s="326"/>
      <c r="AY5" s="326"/>
      <c r="AZ5" s="326"/>
      <c r="BA5" s="326"/>
      <c r="BB5" s="326"/>
      <c r="BC5" s="326"/>
      <c r="BD5" s="326"/>
      <c r="BE5" s="326"/>
      <c r="BF5" s="326"/>
      <c r="BG5" s="326"/>
      <c r="BH5" s="326"/>
      <c r="BI5" s="326"/>
      <c r="BJ5" s="326"/>
      <c r="BK5" s="326"/>
      <c r="BL5" s="326"/>
      <c r="BM5" s="326"/>
      <c r="BN5" s="326"/>
      <c r="BO5" s="326"/>
      <c r="BP5" s="326"/>
      <c r="BQ5" s="326"/>
      <c r="BR5" s="326"/>
      <c r="BS5" s="326"/>
      <c r="BT5" s="326"/>
      <c r="BU5" s="326"/>
      <c r="BV5" s="326"/>
      <c r="BW5" s="326"/>
      <c r="BX5" s="326"/>
      <c r="BY5" s="326"/>
      <c r="BZ5" s="326"/>
      <c r="CA5" s="326"/>
      <c r="CB5" s="326"/>
      <c r="CC5" s="326"/>
      <c r="CD5" s="326"/>
      <c r="CE5" s="326"/>
      <c r="CF5" s="326"/>
      <c r="CG5" s="326"/>
      <c r="CH5" s="326"/>
      <c r="CI5" s="326"/>
      <c r="CJ5" s="326"/>
      <c r="CK5" s="326"/>
      <c r="CL5" s="326"/>
      <c r="CM5" s="326"/>
      <c r="CN5" s="326"/>
      <c r="CO5" s="326"/>
      <c r="CP5" s="326"/>
      <c r="CQ5" s="326"/>
      <c r="CR5" s="326"/>
      <c r="CS5" s="326"/>
      <c r="CT5" s="326"/>
      <c r="CU5" s="326"/>
      <c r="CV5" s="326"/>
      <c r="CW5" s="326"/>
      <c r="CX5" s="326"/>
      <c r="CY5" s="326"/>
      <c r="CZ5" s="326"/>
      <c r="DA5" s="326"/>
      <c r="DB5" s="326"/>
      <c r="DC5" s="326"/>
      <c r="DD5" s="326"/>
      <c r="DE5" s="326"/>
      <c r="DF5" s="326"/>
      <c r="DG5" s="326"/>
      <c r="DH5" s="326"/>
      <c r="DI5" s="326"/>
      <c r="DJ5" s="326"/>
      <c r="DK5" s="326"/>
      <c r="DL5" s="326"/>
      <c r="DM5" s="326"/>
      <c r="DN5" s="326"/>
      <c r="DO5" s="326"/>
      <c r="DP5" s="326"/>
      <c r="DQ5" s="326"/>
      <c r="DR5" s="326"/>
      <c r="DS5" s="326"/>
      <c r="DT5" s="326"/>
      <c r="DU5" s="326"/>
      <c r="DV5" s="326"/>
      <c r="DW5" s="326"/>
      <c r="EI5" s="324"/>
      <c r="EJ5" s="324"/>
      <c r="EK5" s="324"/>
      <c r="EL5" s="324"/>
      <c r="EM5" s="324"/>
      <c r="EN5" s="324"/>
      <c r="EO5" s="324"/>
      <c r="EP5" s="324"/>
      <c r="EQ5" s="324"/>
      <c r="ER5" s="324"/>
    </row>
    <row r="6" spans="1:148" x14ac:dyDescent="0.25">
      <c r="A6" s="327" t="s">
        <v>92</v>
      </c>
      <c r="B6" s="1420" t="s">
        <v>481</v>
      </c>
      <c r="C6" s="1420"/>
      <c r="D6" s="1420"/>
      <c r="E6" s="1420"/>
      <c r="F6" s="1420"/>
      <c r="G6" s="1420"/>
      <c r="H6" s="1420"/>
      <c r="I6" s="1420"/>
      <c r="J6" s="1420"/>
      <c r="K6" s="1420"/>
      <c r="L6" s="1420"/>
      <c r="M6" s="1420"/>
      <c r="N6" s="1420"/>
      <c r="O6" s="1420"/>
      <c r="P6" s="1420"/>
      <c r="Q6" s="1420"/>
      <c r="R6" s="1420"/>
      <c r="S6" s="1420"/>
      <c r="T6" s="1420"/>
      <c r="U6" s="1420"/>
      <c r="V6" s="1420"/>
      <c r="W6" s="1420"/>
      <c r="X6" s="1420"/>
      <c r="Y6" s="1420"/>
      <c r="Z6" s="1420"/>
      <c r="AA6" s="1420"/>
      <c r="AB6" s="1420"/>
      <c r="AC6" s="1420"/>
      <c r="AD6" s="1420"/>
      <c r="AE6" s="1420"/>
      <c r="AF6" s="1420"/>
      <c r="AG6" s="1420"/>
      <c r="AH6" s="1420"/>
      <c r="AI6" s="1420"/>
      <c r="AJ6" s="1420"/>
      <c r="AK6" s="1420"/>
      <c r="AL6" s="1420"/>
      <c r="AM6" s="1420"/>
      <c r="AN6" s="1420"/>
      <c r="AO6" s="1420"/>
      <c r="AP6" s="1420"/>
      <c r="AQ6" s="1420"/>
      <c r="AR6" s="1420"/>
      <c r="AS6" s="1420"/>
      <c r="AT6" s="1420"/>
      <c r="AU6" s="1420"/>
      <c r="AV6" s="1420"/>
      <c r="AW6" s="1420"/>
      <c r="AX6" s="1420"/>
      <c r="AY6" s="1420"/>
      <c r="AZ6" s="1420"/>
      <c r="BA6" s="1420"/>
      <c r="BB6" s="1420"/>
      <c r="BC6" s="1420"/>
      <c r="BD6" s="1420"/>
      <c r="BE6" s="1420"/>
      <c r="BF6" s="1420"/>
      <c r="BG6" s="1420"/>
      <c r="BH6" s="1420"/>
      <c r="BI6" s="1420"/>
      <c r="BJ6" s="1420"/>
      <c r="BK6" s="1420"/>
      <c r="BL6" s="1420"/>
      <c r="BM6" s="1420"/>
      <c r="BN6" s="1420"/>
      <c r="BO6" s="1420"/>
      <c r="BP6" s="1420"/>
      <c r="BQ6" s="1420"/>
      <c r="BR6" s="1420"/>
      <c r="BS6" s="1420"/>
      <c r="BT6" s="1420"/>
      <c r="BU6" s="1420"/>
      <c r="BV6" s="1420"/>
      <c r="BW6" s="1420"/>
      <c r="BX6" s="1420"/>
      <c r="BY6" s="1420"/>
      <c r="BZ6" s="1420"/>
      <c r="CA6" s="1420"/>
      <c r="CB6" s="1420"/>
      <c r="CC6" s="1420"/>
      <c r="CD6" s="1420"/>
      <c r="CE6" s="1420"/>
      <c r="CF6" s="1420"/>
      <c r="CG6" s="1420"/>
      <c r="CH6" s="1420"/>
      <c r="CI6" s="1420"/>
      <c r="CJ6" s="1420"/>
      <c r="CK6" s="1420"/>
      <c r="CL6" s="1420"/>
      <c r="CM6" s="1420"/>
      <c r="CN6" s="1420"/>
      <c r="CO6" s="328"/>
      <c r="CP6" s="328"/>
      <c r="CQ6" s="328"/>
      <c r="CR6" s="328"/>
      <c r="CS6" s="328"/>
      <c r="CT6" s="328"/>
      <c r="CU6" s="328"/>
      <c r="CV6" s="328"/>
      <c r="CW6" s="328"/>
      <c r="CX6" s="328"/>
      <c r="CY6" s="328"/>
      <c r="CZ6" s="328"/>
      <c r="DA6" s="328"/>
      <c r="DB6" s="328"/>
      <c r="DC6" s="328"/>
      <c r="DD6" s="328"/>
      <c r="DE6" s="328"/>
      <c r="DF6" s="328"/>
      <c r="DG6" s="328"/>
      <c r="DH6" s="328"/>
      <c r="DI6" s="328"/>
      <c r="DJ6" s="328"/>
      <c r="DK6" s="328"/>
      <c r="DL6" s="328"/>
      <c r="DM6" s="329"/>
      <c r="DO6" s="274"/>
      <c r="DQ6" s="329"/>
      <c r="DS6" s="330" t="s">
        <v>91</v>
      </c>
      <c r="DT6" s="1420">
        <v>1001</v>
      </c>
      <c r="DU6" s="1420"/>
      <c r="DV6" s="1420"/>
      <c r="DW6" s="1420"/>
    </row>
    <row r="7" spans="1:148" ht="9.75" customHeight="1" x14ac:dyDescent="0.25">
      <c r="A7" s="327"/>
      <c r="B7" s="327"/>
      <c r="C7" s="329"/>
      <c r="D7" s="329"/>
      <c r="E7" s="329"/>
      <c r="F7" s="329"/>
      <c r="G7" s="333"/>
      <c r="H7" s="333"/>
      <c r="I7" s="333"/>
      <c r="J7" s="333"/>
      <c r="K7" s="333"/>
      <c r="L7" s="333"/>
      <c r="M7" s="333"/>
      <c r="N7" s="333"/>
      <c r="O7" s="333"/>
      <c r="P7" s="333"/>
      <c r="Q7" s="333"/>
      <c r="R7" s="333"/>
      <c r="S7" s="333"/>
      <c r="T7" s="333"/>
      <c r="U7" s="333"/>
      <c r="V7" s="333"/>
      <c r="W7" s="333"/>
      <c r="X7" s="333"/>
      <c r="Y7" s="333"/>
      <c r="Z7" s="333"/>
      <c r="AA7" s="333"/>
      <c r="AB7" s="333"/>
      <c r="AC7" s="333"/>
      <c r="AD7" s="333"/>
      <c r="AE7" s="333"/>
      <c r="AF7" s="333"/>
      <c r="AG7" s="333"/>
      <c r="AH7" s="333"/>
      <c r="AI7" s="333"/>
      <c r="AJ7" s="333"/>
      <c r="AK7" s="333"/>
      <c r="AL7" s="333"/>
      <c r="AM7" s="333"/>
      <c r="AN7" s="333"/>
      <c r="AO7" s="333"/>
      <c r="AP7" s="333"/>
      <c r="AQ7" s="333"/>
      <c r="AR7" s="333"/>
      <c r="AS7" s="333"/>
      <c r="AT7" s="333"/>
      <c r="AU7" s="333"/>
      <c r="AV7" s="333"/>
      <c r="AW7" s="333"/>
      <c r="AX7" s="333"/>
      <c r="AY7" s="333"/>
      <c r="AZ7" s="333"/>
      <c r="BA7" s="333"/>
      <c r="BB7" s="333"/>
      <c r="BC7" s="333"/>
      <c r="BD7" s="333"/>
      <c r="BE7" s="329"/>
      <c r="BF7" s="329"/>
      <c r="BG7" s="329"/>
      <c r="BH7" s="329"/>
      <c r="BI7" s="329"/>
      <c r="BJ7" s="329"/>
      <c r="BK7" s="329"/>
      <c r="BL7" s="329"/>
      <c r="BM7" s="329"/>
      <c r="BN7" s="329"/>
      <c r="BO7" s="329"/>
      <c r="BP7" s="329"/>
      <c r="BQ7" s="329"/>
      <c r="BR7" s="329"/>
      <c r="BS7" s="329"/>
      <c r="BT7" s="329"/>
      <c r="BU7" s="329"/>
      <c r="BV7" s="329"/>
      <c r="BW7" s="329"/>
      <c r="BX7" s="329"/>
      <c r="BY7" s="329"/>
      <c r="BZ7" s="329"/>
      <c r="CA7" s="329"/>
      <c r="CB7" s="329"/>
      <c r="CC7" s="329"/>
      <c r="CD7" s="329"/>
      <c r="CE7" s="329"/>
      <c r="CF7" s="329"/>
      <c r="CG7" s="329"/>
      <c r="CH7" s="329"/>
      <c r="CI7" s="329"/>
      <c r="CJ7" s="329"/>
      <c r="CK7" s="329"/>
      <c r="CL7" s="329"/>
      <c r="CM7" s="329"/>
      <c r="CN7" s="329"/>
      <c r="CO7" s="329"/>
      <c r="CP7" s="329"/>
      <c r="CQ7" s="329"/>
      <c r="CR7" s="329"/>
      <c r="CS7" s="329"/>
      <c r="CT7" s="329"/>
      <c r="CU7" s="329"/>
      <c r="CV7" s="329"/>
      <c r="CW7" s="329"/>
      <c r="CX7" s="329"/>
      <c r="CY7" s="329"/>
      <c r="CZ7" s="329"/>
      <c r="DA7" s="329"/>
      <c r="DB7" s="329"/>
      <c r="DC7" s="329"/>
      <c r="DD7" s="329"/>
      <c r="DE7" s="329"/>
      <c r="DF7" s="329"/>
      <c r="DG7" s="329"/>
      <c r="DH7" s="329"/>
      <c r="DI7" s="329"/>
      <c r="DJ7" s="329"/>
      <c r="DK7" s="329"/>
      <c r="DL7" s="329"/>
      <c r="DM7" s="329"/>
      <c r="DN7" s="331"/>
      <c r="DO7" s="274"/>
      <c r="DP7" s="274"/>
      <c r="DQ7" s="329"/>
      <c r="DR7" s="329"/>
      <c r="DS7" s="329"/>
      <c r="DT7" s="329"/>
      <c r="DU7" s="329"/>
      <c r="DV7" s="326"/>
      <c r="DW7" s="326"/>
    </row>
    <row r="8" spans="1:148" x14ac:dyDescent="0.25">
      <c r="A8" s="331" t="s">
        <v>51</v>
      </c>
      <c r="B8" s="1973">
        <v>1</v>
      </c>
      <c r="C8" s="1974"/>
      <c r="D8" s="1974"/>
      <c r="E8" s="1974"/>
      <c r="F8" s="1974"/>
      <c r="G8" s="1967" t="s">
        <v>1141</v>
      </c>
      <c r="H8" s="1967"/>
      <c r="I8" s="1967"/>
      <c r="J8" s="1967"/>
      <c r="K8" s="1967"/>
      <c r="L8" s="1967"/>
      <c r="M8" s="1967"/>
      <c r="N8" s="1967"/>
      <c r="O8" s="1967"/>
      <c r="P8" s="1967"/>
      <c r="Q8" s="1967"/>
      <c r="R8" s="1967"/>
      <c r="S8" s="1967"/>
      <c r="T8" s="1967"/>
      <c r="U8" s="1967"/>
      <c r="V8" s="1967"/>
      <c r="W8" s="1967"/>
      <c r="X8" s="1967"/>
      <c r="Y8" s="1967"/>
      <c r="Z8" s="1967"/>
      <c r="AA8" s="1967"/>
      <c r="AB8" s="1967"/>
      <c r="AC8" s="1967"/>
      <c r="AD8" s="1967"/>
      <c r="AE8" s="1967"/>
      <c r="AF8" s="1967"/>
      <c r="AG8" s="1967"/>
      <c r="AH8" s="1967"/>
      <c r="AI8" s="1967"/>
      <c r="AJ8" s="1967"/>
      <c r="AK8" s="1967"/>
      <c r="AL8" s="1967"/>
      <c r="AM8" s="1967"/>
      <c r="AN8" s="1967"/>
      <c r="AO8" s="1967"/>
      <c r="AP8" s="1967"/>
      <c r="AQ8" s="1967"/>
      <c r="AR8" s="1967"/>
      <c r="AS8" s="1967"/>
      <c r="AT8" s="1967"/>
      <c r="AU8" s="1967"/>
      <c r="AV8" s="1967"/>
      <c r="AW8" s="1967"/>
      <c r="AX8" s="1967"/>
      <c r="AY8" s="1967"/>
      <c r="AZ8" s="1967"/>
      <c r="BA8" s="1967"/>
      <c r="BB8" s="1967"/>
      <c r="BC8" s="1967"/>
      <c r="BD8" s="1971"/>
      <c r="BE8" s="332"/>
      <c r="BF8" s="332"/>
      <c r="BG8" s="333"/>
      <c r="BH8" s="333"/>
      <c r="BI8" s="329"/>
      <c r="BJ8" s="329"/>
      <c r="BK8" s="329"/>
      <c r="BL8" s="329"/>
      <c r="BM8" s="329"/>
      <c r="BN8" s="329"/>
      <c r="BO8" s="329"/>
      <c r="BP8" s="329"/>
      <c r="BQ8" s="329"/>
      <c r="BR8" s="329"/>
      <c r="BS8" s="329"/>
      <c r="BT8" s="329"/>
      <c r="BU8" s="329"/>
      <c r="BV8" s="329"/>
      <c r="BW8" s="329"/>
      <c r="BX8" s="329"/>
      <c r="BY8" s="329"/>
      <c r="BZ8" s="329"/>
      <c r="CA8" s="329"/>
      <c r="CB8" s="329"/>
      <c r="CC8" s="329"/>
      <c r="CD8" s="329"/>
      <c r="CE8" s="329"/>
      <c r="CF8" s="329"/>
      <c r="CG8" s="329"/>
      <c r="CH8" s="329"/>
      <c r="CI8" s="329"/>
      <c r="CJ8" s="329"/>
      <c r="CK8" s="329"/>
      <c r="CL8" s="329"/>
      <c r="CM8" s="329"/>
      <c r="CN8" s="329"/>
      <c r="CO8" s="329"/>
      <c r="CP8" s="329"/>
      <c r="CQ8" s="329"/>
      <c r="CR8" s="329"/>
      <c r="CS8" s="329"/>
      <c r="CT8" s="329"/>
      <c r="CU8" s="329"/>
      <c r="CV8" s="329"/>
      <c r="CW8" s="329"/>
      <c r="CX8" s="329"/>
      <c r="CY8" s="329"/>
      <c r="CZ8" s="329"/>
      <c r="DA8" s="329"/>
      <c r="DB8" s="329"/>
      <c r="DC8" s="333"/>
      <c r="DD8" s="333"/>
      <c r="DE8" s="333"/>
      <c r="DF8" s="333"/>
      <c r="DG8" s="333"/>
      <c r="DH8" s="333"/>
      <c r="DI8" s="333"/>
      <c r="DJ8" s="333"/>
      <c r="DK8" s="333"/>
      <c r="DL8" s="333"/>
      <c r="DM8" s="334"/>
      <c r="DN8" s="334"/>
      <c r="DO8" s="334"/>
      <c r="DP8" s="334"/>
      <c r="DQ8" s="1968" t="s">
        <v>1137</v>
      </c>
      <c r="DR8" s="1968"/>
      <c r="DS8" s="1968"/>
      <c r="DT8" s="1968"/>
      <c r="DU8" s="1295"/>
      <c r="DV8" s="1380"/>
      <c r="DW8" s="1380"/>
    </row>
    <row r="9" spans="1:148" x14ac:dyDescent="0.25">
      <c r="A9" s="336"/>
      <c r="B9" s="1973">
        <v>2</v>
      </c>
      <c r="C9" s="1974"/>
      <c r="D9" s="1974"/>
      <c r="E9" s="1974"/>
      <c r="F9" s="1974"/>
      <c r="G9" s="1967" t="s">
        <v>1141</v>
      </c>
      <c r="H9" s="1967"/>
      <c r="I9" s="1967"/>
      <c r="J9" s="1967"/>
      <c r="K9" s="1967"/>
      <c r="L9" s="1967"/>
      <c r="M9" s="1967"/>
      <c r="N9" s="1967"/>
      <c r="O9" s="1967"/>
      <c r="P9" s="1967"/>
      <c r="Q9" s="1967"/>
      <c r="R9" s="1967"/>
      <c r="S9" s="1967"/>
      <c r="T9" s="1967"/>
      <c r="U9" s="1967"/>
      <c r="V9" s="1967"/>
      <c r="W9" s="1967"/>
      <c r="X9" s="1967"/>
      <c r="Y9" s="1967"/>
      <c r="Z9" s="1967"/>
      <c r="AA9" s="1967"/>
      <c r="AB9" s="1967"/>
      <c r="AC9" s="1967"/>
      <c r="AD9" s="1967"/>
      <c r="AE9" s="1967"/>
      <c r="AF9" s="1967"/>
      <c r="AG9" s="1967"/>
      <c r="AH9" s="1967"/>
      <c r="AI9" s="1967"/>
      <c r="AJ9" s="1967"/>
      <c r="AK9" s="1967"/>
      <c r="AL9" s="1967"/>
      <c r="AM9" s="1967"/>
      <c r="AN9" s="1967"/>
      <c r="AO9" s="1967"/>
      <c r="AP9" s="1967"/>
      <c r="AQ9" s="1967"/>
      <c r="AR9" s="1967"/>
      <c r="AS9" s="1967"/>
      <c r="AT9" s="1967"/>
      <c r="AU9" s="1967"/>
      <c r="AV9" s="1967"/>
      <c r="AW9" s="1967"/>
      <c r="AX9" s="1967"/>
      <c r="AY9" s="1967"/>
      <c r="AZ9" s="1967"/>
      <c r="BA9" s="1967"/>
      <c r="BB9" s="1967"/>
      <c r="BC9" s="1967"/>
      <c r="BD9" s="1971"/>
      <c r="BE9" s="332"/>
      <c r="BF9" s="332"/>
      <c r="BG9" s="333"/>
      <c r="BH9" s="333"/>
      <c r="BI9" s="329"/>
      <c r="BJ9" s="329"/>
      <c r="BK9" s="329"/>
      <c r="BL9" s="329"/>
      <c r="BM9" s="329"/>
      <c r="BN9" s="329"/>
      <c r="BO9" s="329"/>
      <c r="BP9" s="329"/>
      <c r="BQ9" s="329"/>
      <c r="BR9" s="329"/>
      <c r="BS9" s="329"/>
      <c r="BT9" s="329"/>
      <c r="BU9" s="329"/>
      <c r="BV9" s="329"/>
      <c r="BW9" s="329"/>
      <c r="BX9" s="329"/>
      <c r="BY9" s="329"/>
      <c r="BZ9" s="329"/>
      <c r="CA9" s="329"/>
      <c r="CB9" s="329"/>
      <c r="CC9" s="329"/>
      <c r="CD9" s="329"/>
      <c r="CE9" s="329"/>
      <c r="CF9" s="329"/>
      <c r="CG9" s="329"/>
      <c r="CH9" s="329"/>
      <c r="CI9" s="329"/>
      <c r="CJ9" s="329"/>
      <c r="CK9" s="329"/>
      <c r="CL9" s="329"/>
      <c r="CM9" s="329"/>
      <c r="CN9" s="329"/>
      <c r="CO9" s="329"/>
      <c r="CP9" s="329"/>
      <c r="CQ9" s="329"/>
      <c r="CR9" s="329"/>
      <c r="CS9" s="329"/>
      <c r="CT9" s="329"/>
      <c r="CU9" s="329"/>
      <c r="CV9" s="329"/>
      <c r="CW9" s="329"/>
      <c r="CX9" s="329"/>
      <c r="CY9" s="329"/>
      <c r="CZ9" s="329"/>
      <c r="DA9" s="329"/>
      <c r="DB9" s="329"/>
      <c r="DC9" s="333"/>
      <c r="DD9" s="333"/>
      <c r="DE9" s="333"/>
      <c r="DF9" s="333"/>
      <c r="DG9" s="333"/>
      <c r="DH9" s="333"/>
      <c r="DI9" s="333"/>
      <c r="DJ9" s="333"/>
      <c r="DK9" s="333"/>
      <c r="DL9" s="333"/>
      <c r="DM9" s="334"/>
      <c r="DN9" s="334"/>
      <c r="DO9" s="334"/>
      <c r="DP9" s="334"/>
      <c r="DQ9" s="1969" t="s">
        <v>1135</v>
      </c>
      <c r="DR9" s="1969"/>
      <c r="DS9" s="1969"/>
      <c r="DT9" s="1969"/>
      <c r="DU9" s="1295"/>
      <c r="DV9" s="1380"/>
      <c r="DW9" s="1380"/>
    </row>
    <row r="10" spans="1:148" x14ac:dyDescent="0.25">
      <c r="A10" s="336"/>
      <c r="B10" s="1973">
        <v>3</v>
      </c>
      <c r="C10" s="1974"/>
      <c r="D10" s="1974"/>
      <c r="E10" s="1974"/>
      <c r="F10" s="1974"/>
      <c r="G10" s="1967" t="s">
        <v>1141</v>
      </c>
      <c r="H10" s="1967"/>
      <c r="I10" s="1967"/>
      <c r="J10" s="1967"/>
      <c r="K10" s="1967"/>
      <c r="L10" s="1967"/>
      <c r="M10" s="1967"/>
      <c r="N10" s="1967"/>
      <c r="O10" s="1967"/>
      <c r="P10" s="1967"/>
      <c r="Q10" s="1967"/>
      <c r="R10" s="1967"/>
      <c r="S10" s="1967"/>
      <c r="T10" s="1967"/>
      <c r="U10" s="1967"/>
      <c r="V10" s="1967"/>
      <c r="W10" s="1967"/>
      <c r="X10" s="1967"/>
      <c r="Y10" s="1967"/>
      <c r="Z10" s="1967"/>
      <c r="AA10" s="1967"/>
      <c r="AB10" s="1967"/>
      <c r="AC10" s="1967"/>
      <c r="AD10" s="1967"/>
      <c r="AE10" s="1967"/>
      <c r="AF10" s="1967"/>
      <c r="AG10" s="1967"/>
      <c r="AH10" s="1967"/>
      <c r="AI10" s="1967"/>
      <c r="AJ10" s="1967"/>
      <c r="AK10" s="1967"/>
      <c r="AL10" s="1967"/>
      <c r="AM10" s="1967"/>
      <c r="AN10" s="1967"/>
      <c r="AO10" s="1967"/>
      <c r="AP10" s="1967"/>
      <c r="AQ10" s="1967"/>
      <c r="AR10" s="1967"/>
      <c r="AS10" s="1967"/>
      <c r="AT10" s="1967"/>
      <c r="AU10" s="1967"/>
      <c r="AV10" s="1967"/>
      <c r="AW10" s="1967"/>
      <c r="AX10" s="1967"/>
      <c r="AY10" s="1967"/>
      <c r="AZ10" s="1967"/>
      <c r="BA10" s="1967"/>
      <c r="BB10" s="1967"/>
      <c r="BC10" s="1967"/>
      <c r="BD10" s="1971"/>
      <c r="BE10" s="332"/>
      <c r="BF10" s="332"/>
      <c r="BG10" s="333"/>
      <c r="BH10" s="333"/>
      <c r="BI10" s="329"/>
      <c r="BJ10" s="329"/>
      <c r="BK10" s="329"/>
      <c r="BL10" s="329"/>
      <c r="BM10" s="329"/>
      <c r="BN10" s="329"/>
      <c r="BO10" s="329"/>
      <c r="BP10" s="329"/>
      <c r="BQ10" s="329"/>
      <c r="BR10" s="329"/>
      <c r="BS10" s="329"/>
      <c r="BT10" s="329"/>
      <c r="BU10" s="329"/>
      <c r="BV10" s="329"/>
      <c r="BW10" s="329"/>
      <c r="BX10" s="329"/>
      <c r="BY10" s="329"/>
      <c r="BZ10" s="329"/>
      <c r="CA10" s="329"/>
      <c r="CB10" s="329"/>
      <c r="CC10" s="329"/>
      <c r="CD10" s="329"/>
      <c r="CE10" s="329"/>
      <c r="CF10" s="329"/>
      <c r="CG10" s="329"/>
      <c r="CH10" s="329"/>
      <c r="CI10" s="329"/>
      <c r="CJ10" s="329"/>
      <c r="CK10" s="329"/>
      <c r="CL10" s="329"/>
      <c r="CM10" s="329"/>
      <c r="CN10" s="329"/>
      <c r="CO10" s="329"/>
      <c r="CP10" s="329"/>
      <c r="CQ10" s="329"/>
      <c r="CR10" s="329"/>
      <c r="CS10" s="329"/>
      <c r="CT10" s="329"/>
      <c r="CU10" s="329"/>
      <c r="CV10" s="329"/>
      <c r="CW10" s="329"/>
      <c r="CX10" s="329"/>
      <c r="CY10" s="329"/>
      <c r="CZ10" s="329"/>
      <c r="DA10" s="329"/>
      <c r="DB10" s="329"/>
      <c r="DC10" s="333"/>
      <c r="DD10" s="333"/>
      <c r="DE10" s="333"/>
      <c r="DF10" s="333"/>
      <c r="DG10" s="333"/>
      <c r="DH10" s="333"/>
      <c r="DI10" s="333"/>
      <c r="DJ10" s="333"/>
      <c r="DK10" s="333"/>
      <c r="DL10" s="333"/>
      <c r="DM10" s="334"/>
      <c r="DN10" s="334"/>
      <c r="DO10" s="334"/>
      <c r="DP10" s="334"/>
      <c r="DQ10" s="1969" t="s">
        <v>1136</v>
      </c>
      <c r="DR10" s="1969"/>
      <c r="DS10" s="1969"/>
      <c r="DT10" s="1969"/>
      <c r="DU10" s="1295"/>
      <c r="DV10" s="1380"/>
      <c r="DW10" s="1380"/>
    </row>
    <row r="11" spans="1:148" x14ac:dyDescent="0.25">
      <c r="A11" s="336"/>
      <c r="B11" s="1973">
        <v>5</v>
      </c>
      <c r="C11" s="1974"/>
      <c r="D11" s="1974"/>
      <c r="E11" s="1974"/>
      <c r="F11" s="1974"/>
      <c r="G11" s="1967" t="s">
        <v>1142</v>
      </c>
      <c r="H11" s="1967"/>
      <c r="I11" s="1967"/>
      <c r="J11" s="1967"/>
      <c r="K11" s="1967"/>
      <c r="L11" s="1967"/>
      <c r="M11" s="1967"/>
      <c r="N11" s="1967"/>
      <c r="O11" s="1967"/>
      <c r="P11" s="1967"/>
      <c r="Q11" s="1967"/>
      <c r="R11" s="1967"/>
      <c r="S11" s="1967"/>
      <c r="T11" s="1967"/>
      <c r="U11" s="1967"/>
      <c r="V11" s="1967"/>
      <c r="W11" s="1967"/>
      <c r="X11" s="1967"/>
      <c r="Y11" s="1967"/>
      <c r="Z11" s="1967"/>
      <c r="AA11" s="1967"/>
      <c r="AB11" s="1967"/>
      <c r="AC11" s="1967"/>
      <c r="AD11" s="1967"/>
      <c r="AE11" s="1967"/>
      <c r="AF11" s="1967"/>
      <c r="AG11" s="1967"/>
      <c r="AH11" s="1967"/>
      <c r="AI11" s="1967"/>
      <c r="AJ11" s="1967"/>
      <c r="AK11" s="1967"/>
      <c r="AL11" s="1967"/>
      <c r="AM11" s="1967"/>
      <c r="AN11" s="1967"/>
      <c r="AO11" s="1967"/>
      <c r="AP11" s="1967"/>
      <c r="AQ11" s="1967"/>
      <c r="AR11" s="1967"/>
      <c r="AS11" s="1967"/>
      <c r="AT11" s="1967"/>
      <c r="AU11" s="1967"/>
      <c r="AV11" s="1967"/>
      <c r="AW11" s="1967"/>
      <c r="AX11" s="1967"/>
      <c r="AY11" s="1967"/>
      <c r="AZ11" s="1967"/>
      <c r="BA11" s="1967"/>
      <c r="BB11" s="1967"/>
      <c r="BC11" s="1967"/>
      <c r="BD11" s="1971"/>
      <c r="BE11" s="332"/>
      <c r="BF11" s="332"/>
      <c r="BG11" s="333"/>
      <c r="BH11" s="333"/>
      <c r="BI11" s="329"/>
      <c r="BJ11" s="329"/>
      <c r="BK11" s="329"/>
      <c r="BL11" s="329"/>
      <c r="BM11" s="329"/>
      <c r="BN11" s="329"/>
      <c r="BO11" s="329"/>
      <c r="BP11" s="329"/>
      <c r="BQ11" s="329"/>
      <c r="BR11" s="329"/>
      <c r="BS11" s="329"/>
      <c r="BT11" s="329"/>
      <c r="BU11" s="329"/>
      <c r="BV11" s="329"/>
      <c r="BW11" s="329"/>
      <c r="BX11" s="329"/>
      <c r="BY11" s="329"/>
      <c r="BZ11" s="329"/>
      <c r="CA11" s="329"/>
      <c r="CB11" s="329"/>
      <c r="CC11" s="329"/>
      <c r="CD11" s="329"/>
      <c r="CE11" s="329"/>
      <c r="CF11" s="329"/>
      <c r="CG11" s="329"/>
      <c r="CH11" s="329"/>
      <c r="CI11" s="329"/>
      <c r="CJ11" s="329"/>
      <c r="CK11" s="329"/>
      <c r="CL11" s="329"/>
      <c r="CM11" s="329"/>
      <c r="CN11" s="329"/>
      <c r="CO11" s="329"/>
      <c r="CP11" s="329"/>
      <c r="CQ11" s="329"/>
      <c r="CR11" s="329"/>
      <c r="CS11" s="329"/>
      <c r="CT11" s="329"/>
      <c r="CU11" s="329"/>
      <c r="CV11" s="329"/>
      <c r="CW11" s="329"/>
      <c r="CX11" s="329"/>
      <c r="CY11" s="329"/>
      <c r="CZ11" s="329"/>
      <c r="DA11" s="329"/>
      <c r="DB11" s="329"/>
      <c r="DC11" s="333"/>
      <c r="DD11" s="333"/>
      <c r="DE11" s="333"/>
      <c r="DF11" s="333"/>
      <c r="DG11" s="333"/>
      <c r="DH11" s="333"/>
      <c r="DI11" s="333"/>
      <c r="DJ11" s="333"/>
      <c r="DK11" s="333"/>
      <c r="DL11" s="333"/>
      <c r="DM11" s="334"/>
      <c r="DN11" s="334"/>
      <c r="DO11" s="334"/>
      <c r="DP11" s="334"/>
      <c r="DQ11" s="1969" t="s">
        <v>1138</v>
      </c>
      <c r="DR11" s="1969"/>
      <c r="DS11" s="1969"/>
      <c r="DT11" s="1969"/>
      <c r="DU11" s="1295"/>
      <c r="DV11" s="1380"/>
      <c r="DW11" s="1380"/>
    </row>
    <row r="12" spans="1:148" x14ac:dyDescent="0.25">
      <c r="A12" s="336"/>
      <c r="B12" s="1973">
        <v>5</v>
      </c>
      <c r="C12" s="1974"/>
      <c r="D12" s="1974"/>
      <c r="E12" s="1974"/>
      <c r="F12" s="1974"/>
      <c r="G12" s="1967" t="s">
        <v>1143</v>
      </c>
      <c r="H12" s="1967"/>
      <c r="I12" s="1967"/>
      <c r="J12" s="1967"/>
      <c r="K12" s="1967"/>
      <c r="L12" s="1967"/>
      <c r="M12" s="1967"/>
      <c r="N12" s="1967"/>
      <c r="O12" s="1967"/>
      <c r="P12" s="1967"/>
      <c r="Q12" s="1967"/>
      <c r="R12" s="1967"/>
      <c r="S12" s="1967"/>
      <c r="T12" s="1967"/>
      <c r="U12" s="1967"/>
      <c r="V12" s="1967"/>
      <c r="W12" s="1967"/>
      <c r="X12" s="1967"/>
      <c r="Y12" s="1967"/>
      <c r="Z12" s="1967"/>
      <c r="AA12" s="1967"/>
      <c r="AB12" s="1967"/>
      <c r="AC12" s="1967"/>
      <c r="AD12" s="1967"/>
      <c r="AE12" s="1967"/>
      <c r="AF12" s="1967"/>
      <c r="AG12" s="1967"/>
      <c r="AH12" s="1967"/>
      <c r="AI12" s="1967"/>
      <c r="AJ12" s="1967"/>
      <c r="AK12" s="1967"/>
      <c r="AL12" s="1967"/>
      <c r="AM12" s="1967"/>
      <c r="AN12" s="1967"/>
      <c r="AO12" s="1967"/>
      <c r="AP12" s="1967"/>
      <c r="AQ12" s="1967"/>
      <c r="AR12" s="1967"/>
      <c r="AS12" s="1967"/>
      <c r="AT12" s="1967"/>
      <c r="AU12" s="1967"/>
      <c r="AV12" s="1967"/>
      <c r="AW12" s="1967"/>
      <c r="AX12" s="1967"/>
      <c r="AY12" s="1967"/>
      <c r="AZ12" s="1967"/>
      <c r="BA12" s="1967"/>
      <c r="BB12" s="1967"/>
      <c r="BC12" s="1967"/>
      <c r="BD12" s="1971"/>
      <c r="BE12" s="332"/>
      <c r="BF12" s="332"/>
      <c r="BG12" s="333"/>
      <c r="BH12" s="333"/>
      <c r="BI12" s="329"/>
      <c r="BJ12" s="329"/>
      <c r="BK12" s="329"/>
      <c r="BL12" s="329"/>
      <c r="BM12" s="329"/>
      <c r="BN12" s="329"/>
      <c r="BO12" s="329"/>
      <c r="BP12" s="329"/>
      <c r="BQ12" s="329"/>
      <c r="BR12" s="329"/>
      <c r="BS12" s="329"/>
      <c r="BT12" s="329"/>
      <c r="BU12" s="329"/>
      <c r="BV12" s="329"/>
      <c r="BW12" s="329"/>
      <c r="BX12" s="329"/>
      <c r="BY12" s="329"/>
      <c r="BZ12" s="329"/>
      <c r="CA12" s="329"/>
      <c r="CB12" s="329"/>
      <c r="CC12" s="329"/>
      <c r="CD12" s="329"/>
      <c r="CE12" s="329"/>
      <c r="CF12" s="329"/>
      <c r="CG12" s="329"/>
      <c r="CH12" s="329"/>
      <c r="CI12" s="329"/>
      <c r="CJ12" s="329"/>
      <c r="CK12" s="329"/>
      <c r="CL12" s="329"/>
      <c r="CM12" s="329"/>
      <c r="CN12" s="329"/>
      <c r="CO12" s="329"/>
      <c r="CP12" s="329"/>
      <c r="CQ12" s="329"/>
      <c r="CR12" s="329"/>
      <c r="CS12" s="329"/>
      <c r="CT12" s="329"/>
      <c r="CU12" s="329"/>
      <c r="CV12" s="329"/>
      <c r="CW12" s="329"/>
      <c r="CX12" s="329"/>
      <c r="CY12" s="329"/>
      <c r="CZ12" s="329"/>
      <c r="DA12" s="329"/>
      <c r="DB12" s="329"/>
      <c r="DC12" s="333"/>
      <c r="DD12" s="333"/>
      <c r="DE12" s="333"/>
      <c r="DF12" s="333"/>
      <c r="DG12" s="333"/>
      <c r="DH12" s="333"/>
      <c r="DI12" s="333"/>
      <c r="DJ12" s="333"/>
      <c r="DK12" s="333"/>
      <c r="DL12" s="333"/>
      <c r="DM12" s="334"/>
      <c r="DN12" s="334"/>
      <c r="DO12" s="334"/>
      <c r="DP12" s="334"/>
      <c r="DQ12" s="1969" t="s">
        <v>1139</v>
      </c>
      <c r="DR12" s="1969"/>
      <c r="DS12" s="1969"/>
      <c r="DT12" s="1969"/>
      <c r="DU12" s="1295"/>
      <c r="DV12" s="1380"/>
      <c r="DW12" s="1380"/>
    </row>
    <row r="13" spans="1:148" x14ac:dyDescent="0.25">
      <c r="A13" s="336"/>
      <c r="B13" s="1973">
        <v>5</v>
      </c>
      <c r="C13" s="1974"/>
      <c r="D13" s="1974"/>
      <c r="E13" s="1974"/>
      <c r="F13" s="1974"/>
      <c r="G13" s="1967" t="s">
        <v>1143</v>
      </c>
      <c r="H13" s="1967"/>
      <c r="I13" s="1967"/>
      <c r="J13" s="1967"/>
      <c r="K13" s="1967"/>
      <c r="L13" s="1967"/>
      <c r="M13" s="1967"/>
      <c r="N13" s="1967"/>
      <c r="O13" s="1967"/>
      <c r="P13" s="1967"/>
      <c r="Q13" s="1967"/>
      <c r="R13" s="1967"/>
      <c r="S13" s="1967"/>
      <c r="T13" s="1967"/>
      <c r="U13" s="1967"/>
      <c r="V13" s="1967"/>
      <c r="W13" s="1967"/>
      <c r="X13" s="1967"/>
      <c r="Y13" s="1967"/>
      <c r="Z13" s="1967"/>
      <c r="AA13" s="1967"/>
      <c r="AB13" s="1967"/>
      <c r="AC13" s="1967"/>
      <c r="AD13" s="1967"/>
      <c r="AE13" s="1967"/>
      <c r="AF13" s="1967"/>
      <c r="AG13" s="1967"/>
      <c r="AH13" s="1967"/>
      <c r="AI13" s="1967"/>
      <c r="AJ13" s="1967"/>
      <c r="AK13" s="1967"/>
      <c r="AL13" s="1967"/>
      <c r="AM13" s="1967"/>
      <c r="AN13" s="1967"/>
      <c r="AO13" s="1967"/>
      <c r="AP13" s="1967"/>
      <c r="AQ13" s="1967"/>
      <c r="AR13" s="1967"/>
      <c r="AS13" s="1967"/>
      <c r="AT13" s="1967"/>
      <c r="AU13" s="1967"/>
      <c r="AV13" s="1967"/>
      <c r="AW13" s="1967"/>
      <c r="AX13" s="1967"/>
      <c r="AY13" s="1967"/>
      <c r="AZ13" s="1967"/>
      <c r="BA13" s="1967"/>
      <c r="BB13" s="1967"/>
      <c r="BC13" s="1967"/>
      <c r="BD13" s="1971"/>
      <c r="BE13" s="332"/>
      <c r="BF13" s="332"/>
      <c r="BG13" s="333"/>
      <c r="BH13" s="333"/>
      <c r="BI13" s="329"/>
      <c r="BJ13" s="329"/>
      <c r="BK13" s="329"/>
      <c r="BL13" s="329"/>
      <c r="BM13" s="329"/>
      <c r="BN13" s="329"/>
      <c r="BO13" s="329"/>
      <c r="BP13" s="329"/>
      <c r="BQ13" s="329"/>
      <c r="BR13" s="329"/>
      <c r="BS13" s="329"/>
      <c r="BT13" s="329"/>
      <c r="BU13" s="329"/>
      <c r="BV13" s="329"/>
      <c r="BW13" s="329"/>
      <c r="BX13" s="329"/>
      <c r="BY13" s="329"/>
      <c r="BZ13" s="329"/>
      <c r="CA13" s="329"/>
      <c r="CB13" s="329"/>
      <c r="CC13" s="329"/>
      <c r="CD13" s="329"/>
      <c r="CE13" s="329"/>
      <c r="CF13" s="329"/>
      <c r="CG13" s="329"/>
      <c r="CH13" s="329"/>
      <c r="CI13" s="329"/>
      <c r="CJ13" s="329"/>
      <c r="CK13" s="329"/>
      <c r="CL13" s="329"/>
      <c r="CM13" s="329"/>
      <c r="CN13" s="329"/>
      <c r="CO13" s="329"/>
      <c r="CP13" s="329"/>
      <c r="CQ13" s="329"/>
      <c r="CR13" s="329"/>
      <c r="CS13" s="329"/>
      <c r="CT13" s="329"/>
      <c r="CU13" s="329"/>
      <c r="CV13" s="329"/>
      <c r="CW13" s="329"/>
      <c r="CX13" s="329"/>
      <c r="CY13" s="329"/>
      <c r="CZ13" s="329"/>
      <c r="DA13" s="329"/>
      <c r="DB13" s="329"/>
      <c r="DC13" s="333"/>
      <c r="DD13" s="333"/>
      <c r="DE13" s="333"/>
      <c r="DF13" s="333"/>
      <c r="DG13" s="333"/>
      <c r="DH13" s="333"/>
      <c r="DI13" s="333"/>
      <c r="DJ13" s="333"/>
      <c r="DK13" s="333"/>
      <c r="DL13" s="333"/>
      <c r="DM13" s="334"/>
      <c r="DN13" s="334"/>
      <c r="DO13" s="334"/>
      <c r="DP13" s="334"/>
      <c r="DQ13" s="1968" t="s">
        <v>1140</v>
      </c>
      <c r="DR13" s="1968"/>
      <c r="DS13" s="1968"/>
      <c r="DT13" s="1968"/>
      <c r="DU13" s="334"/>
      <c r="DV13" s="1380"/>
      <c r="DW13" s="1380"/>
    </row>
    <row r="14" spans="1:148" hidden="1" x14ac:dyDescent="0.25">
      <c r="A14" s="336"/>
      <c r="B14" s="1978"/>
      <c r="C14" s="1978"/>
      <c r="D14" s="1978"/>
      <c r="E14" s="1978"/>
      <c r="F14" s="1978"/>
      <c r="G14" s="1415"/>
      <c r="H14" s="1415"/>
      <c r="I14" s="1415"/>
      <c r="J14" s="1415"/>
      <c r="K14" s="1415"/>
      <c r="L14" s="1415"/>
      <c r="M14" s="1415"/>
      <c r="N14" s="1415"/>
      <c r="O14" s="1415"/>
      <c r="P14" s="1415"/>
      <c r="Q14" s="1415"/>
      <c r="R14" s="1415"/>
      <c r="S14" s="1415"/>
      <c r="T14" s="1415"/>
      <c r="U14" s="1415"/>
      <c r="V14" s="1415"/>
      <c r="W14" s="1415"/>
      <c r="X14" s="1415"/>
      <c r="Y14" s="1415"/>
      <c r="Z14" s="1415"/>
      <c r="AA14" s="1415"/>
      <c r="AB14" s="1415"/>
      <c r="AC14" s="1415"/>
      <c r="AD14" s="1416"/>
      <c r="AE14" s="1416"/>
      <c r="AF14" s="1416"/>
      <c r="AG14" s="1416"/>
      <c r="AH14" s="1415"/>
      <c r="AI14" s="1415"/>
      <c r="AJ14" s="1415"/>
      <c r="AK14" s="1415"/>
      <c r="AL14" s="1415"/>
      <c r="AM14" s="1415"/>
      <c r="AN14" s="1415"/>
      <c r="AO14" s="1415"/>
      <c r="AP14" s="1415"/>
      <c r="AQ14" s="1415"/>
      <c r="AR14" s="1415"/>
      <c r="AS14" s="1415"/>
      <c r="AT14" s="1415"/>
      <c r="AU14" s="1415"/>
      <c r="AV14" s="1415"/>
      <c r="AW14" s="1415"/>
      <c r="AX14" s="1415"/>
      <c r="AY14" s="1415"/>
      <c r="AZ14" s="1415"/>
      <c r="BA14" s="1415"/>
      <c r="BB14" s="1415"/>
      <c r="BC14" s="1415"/>
      <c r="BD14" s="1415"/>
      <c r="BE14" s="332"/>
      <c r="BF14" s="332"/>
      <c r="BG14" s="333"/>
      <c r="BH14" s="333"/>
      <c r="BI14" s="329"/>
      <c r="BJ14" s="329"/>
      <c r="BK14" s="329"/>
      <c r="BL14" s="329"/>
      <c r="BM14" s="329"/>
      <c r="BN14" s="329"/>
      <c r="BO14" s="329"/>
      <c r="BP14" s="329"/>
      <c r="BQ14" s="329"/>
      <c r="BR14" s="329"/>
      <c r="BS14" s="329"/>
      <c r="BT14" s="329"/>
      <c r="BU14" s="329"/>
      <c r="BV14" s="329"/>
      <c r="BW14" s="329"/>
      <c r="BX14" s="329"/>
      <c r="BY14" s="329"/>
      <c r="BZ14" s="329"/>
      <c r="CA14" s="329"/>
      <c r="CB14" s="329"/>
      <c r="CC14" s="329"/>
      <c r="CD14" s="329"/>
      <c r="CE14" s="329"/>
      <c r="CF14" s="329"/>
      <c r="CG14" s="329"/>
      <c r="CH14" s="329"/>
      <c r="CI14" s="329"/>
      <c r="CJ14" s="329"/>
      <c r="CK14" s="329"/>
      <c r="CL14" s="329"/>
      <c r="CM14" s="329"/>
      <c r="CN14" s="329"/>
      <c r="CO14" s="329"/>
      <c r="CP14" s="329"/>
      <c r="CQ14" s="329"/>
      <c r="CR14" s="329"/>
      <c r="CS14" s="329"/>
      <c r="CT14" s="329"/>
      <c r="CU14" s="329"/>
      <c r="CV14" s="329"/>
      <c r="CW14" s="329"/>
      <c r="CX14" s="329"/>
      <c r="CY14" s="329"/>
      <c r="CZ14" s="329"/>
      <c r="DA14" s="329"/>
      <c r="DB14" s="329"/>
      <c r="DC14" s="329"/>
      <c r="DD14" s="329"/>
      <c r="DE14" s="329"/>
      <c r="DF14" s="329"/>
      <c r="DG14" s="329"/>
      <c r="DH14" s="329"/>
      <c r="DI14" s="329"/>
      <c r="DJ14" s="329"/>
      <c r="DK14" s="329"/>
      <c r="DL14" s="329"/>
      <c r="DM14" s="334"/>
      <c r="DN14" s="334"/>
      <c r="DO14" s="334"/>
      <c r="DP14" s="334"/>
      <c r="DQ14" s="1965"/>
      <c r="DR14" s="335"/>
      <c r="DS14" s="1966"/>
      <c r="DT14" s="1966"/>
      <c r="DU14" s="334"/>
      <c r="DV14" s="1380"/>
      <c r="DW14" s="1380"/>
    </row>
    <row r="15" spans="1:148" s="342" customFormat="1" ht="18" customHeight="1" x14ac:dyDescent="0.25">
      <c r="A15" s="337" t="s">
        <v>148</v>
      </c>
      <c r="B15" s="338"/>
      <c r="C15" s="339"/>
      <c r="D15" s="339"/>
      <c r="E15" s="339"/>
      <c r="F15" s="339"/>
      <c r="G15" s="339"/>
      <c r="H15" s="339"/>
      <c r="I15" s="339"/>
      <c r="J15" s="1417" t="s">
        <v>992</v>
      </c>
      <c r="K15" s="1417"/>
      <c r="L15" s="1417"/>
      <c r="M15" s="1417"/>
      <c r="N15" s="1417"/>
      <c r="O15" s="1417"/>
      <c r="P15" s="1417"/>
      <c r="Q15" s="1417"/>
      <c r="R15" s="1417"/>
      <c r="S15" s="1417"/>
      <c r="T15" s="1417"/>
      <c r="U15" s="1417"/>
      <c r="V15" s="1417"/>
      <c r="W15" s="1417"/>
      <c r="X15" s="1417"/>
      <c r="Y15" s="1417"/>
      <c r="Z15" s="1417"/>
      <c r="AA15" s="1417"/>
      <c r="AB15" s="1417"/>
      <c r="AC15" s="1417"/>
      <c r="AD15" s="1417"/>
      <c r="AE15" s="1417"/>
      <c r="AF15" s="1417"/>
      <c r="AG15" s="1417"/>
      <c r="AH15" s="1417"/>
      <c r="AI15" s="1417"/>
      <c r="AJ15" s="1417"/>
      <c r="AK15" s="1417"/>
      <c r="AL15" s="1417"/>
      <c r="AM15" s="1417"/>
      <c r="AN15" s="1417"/>
      <c r="AO15" s="1417"/>
      <c r="AP15" s="1417"/>
      <c r="AQ15" s="1417"/>
      <c r="AR15" s="1417"/>
      <c r="AS15" s="1417"/>
      <c r="AT15" s="1417"/>
      <c r="AU15" s="1417"/>
      <c r="AV15" s="1417"/>
      <c r="AW15" s="1417"/>
      <c r="AX15" s="1417"/>
      <c r="AY15" s="1417"/>
      <c r="AZ15" s="1417"/>
      <c r="BA15" s="1417"/>
      <c r="BB15" s="1417"/>
      <c r="BC15" s="1417"/>
      <c r="BD15" s="1417"/>
      <c r="BE15" s="1417"/>
      <c r="BF15" s="1417"/>
      <c r="BG15" s="1417"/>
      <c r="BH15" s="1417"/>
      <c r="BI15" s="1417"/>
      <c r="BJ15" s="1417"/>
      <c r="BK15" s="1417"/>
      <c r="BL15" s="1417"/>
      <c r="BM15" s="1417"/>
      <c r="BN15" s="1417"/>
      <c r="BO15" s="1417"/>
      <c r="BP15" s="1417"/>
      <c r="BQ15" s="1417"/>
      <c r="BR15" s="1417"/>
      <c r="BS15" s="1417"/>
      <c r="BT15" s="1417"/>
      <c r="BU15" s="1417"/>
      <c r="BV15" s="1417"/>
      <c r="BW15" s="1417"/>
      <c r="BX15" s="1417"/>
      <c r="BY15" s="1417"/>
      <c r="BZ15" s="1417"/>
      <c r="CA15" s="1417"/>
      <c r="CB15" s="1417"/>
      <c r="CC15" s="1417"/>
      <c r="CD15" s="1417"/>
      <c r="CE15" s="1417"/>
      <c r="CF15" s="1417"/>
      <c r="CG15" s="1417"/>
      <c r="CH15" s="1417"/>
      <c r="CI15" s="1417"/>
      <c r="CJ15" s="1417"/>
      <c r="CK15" s="1417"/>
      <c r="CL15" s="1417"/>
      <c r="CM15" s="1417"/>
      <c r="CN15" s="1417"/>
      <c r="CO15" s="1417"/>
      <c r="CP15" s="1417"/>
      <c r="CQ15" s="1417"/>
      <c r="CR15" s="339"/>
      <c r="CS15" s="339"/>
      <c r="CT15" s="339"/>
      <c r="CU15" s="339"/>
      <c r="CV15" s="339"/>
      <c r="CW15" s="339"/>
      <c r="CX15" s="339"/>
      <c r="CY15" s="339"/>
      <c r="CZ15" s="339"/>
      <c r="DA15" s="339"/>
      <c r="DB15" s="339"/>
      <c r="DC15" s="339"/>
      <c r="DD15" s="339"/>
      <c r="DE15" s="339"/>
      <c r="DF15" s="339"/>
      <c r="DG15" s="339"/>
      <c r="DH15" s="339"/>
      <c r="DI15" s="339"/>
      <c r="DJ15" s="339"/>
      <c r="DK15" s="339"/>
      <c r="DL15" s="339"/>
      <c r="DM15" s="339"/>
      <c r="DN15" s="340"/>
      <c r="DO15" s="322"/>
      <c r="DP15" s="322"/>
      <c r="DQ15" s="322"/>
      <c r="DR15" s="322"/>
      <c r="DS15" s="341" t="s">
        <v>301</v>
      </c>
      <c r="DT15" s="1417" t="str">
        <f>+'ESTADO RED VIS'!H8</f>
        <v>AGO - SEP/2024</v>
      </c>
      <c r="DU15" s="1417"/>
      <c r="DV15" s="1417"/>
      <c r="DW15" s="1417"/>
      <c r="EI15" s="343"/>
      <c r="EJ15" s="343"/>
      <c r="EK15" s="343"/>
      <c r="EL15" s="343"/>
      <c r="EM15" s="343"/>
      <c r="EN15" s="343"/>
      <c r="EO15" s="343"/>
      <c r="EP15" s="343"/>
      <c r="EQ15" s="343"/>
      <c r="ER15" s="343"/>
    </row>
    <row r="16" spans="1:148" x14ac:dyDescent="0.25">
      <c r="A16" s="344"/>
      <c r="B16" s="345"/>
      <c r="C16" s="346"/>
      <c r="D16" s="346"/>
      <c r="E16" s="346"/>
      <c r="F16" s="346"/>
      <c r="G16" s="346"/>
      <c r="H16" s="346"/>
      <c r="I16" s="346"/>
      <c r="J16" s="346"/>
      <c r="K16" s="346"/>
      <c r="L16" s="346"/>
      <c r="M16" s="346"/>
      <c r="N16" s="346"/>
      <c r="O16" s="346"/>
      <c r="P16" s="346"/>
      <c r="Q16" s="346"/>
      <c r="R16" s="346"/>
      <c r="S16" s="346"/>
      <c r="T16" s="346"/>
      <c r="U16" s="346"/>
      <c r="V16" s="346"/>
      <c r="W16" s="346"/>
      <c r="X16" s="346"/>
      <c r="Y16" s="346"/>
      <c r="Z16" s="346"/>
      <c r="AA16" s="346"/>
      <c r="AB16" s="346"/>
      <c r="AC16" s="346"/>
      <c r="AD16" s="346"/>
      <c r="AE16" s="346"/>
      <c r="AF16" s="346"/>
      <c r="AG16" s="346"/>
      <c r="AH16" s="346"/>
      <c r="AI16" s="346"/>
      <c r="AJ16" s="346"/>
      <c r="AK16" s="346"/>
      <c r="AL16" s="346"/>
      <c r="AM16" s="346"/>
      <c r="AN16" s="346"/>
      <c r="AO16" s="346"/>
      <c r="AP16" s="346"/>
      <c r="AQ16" s="346"/>
      <c r="AR16" s="346"/>
      <c r="AS16" s="346"/>
      <c r="AT16" s="346"/>
      <c r="AU16" s="346"/>
      <c r="AV16" s="346"/>
      <c r="AW16" s="346"/>
      <c r="AX16" s="346"/>
      <c r="AY16" s="346"/>
      <c r="AZ16" s="346"/>
      <c r="BA16" s="346"/>
      <c r="BB16" s="346"/>
      <c r="BC16" s="346"/>
      <c r="BD16" s="346"/>
      <c r="BE16" s="346"/>
      <c r="BF16" s="346"/>
      <c r="BG16" s="346"/>
      <c r="BH16" s="346"/>
      <c r="BI16" s="346"/>
      <c r="BJ16" s="346"/>
      <c r="BK16" s="346"/>
      <c r="BL16" s="346"/>
      <c r="BM16" s="346"/>
      <c r="BN16" s="346"/>
      <c r="BO16" s="346"/>
      <c r="BP16" s="346"/>
      <c r="BQ16" s="346"/>
      <c r="BR16" s="346"/>
      <c r="BS16" s="346"/>
      <c r="BT16" s="346"/>
      <c r="BU16" s="346"/>
      <c r="BV16" s="346"/>
      <c r="BW16" s="346"/>
      <c r="BX16" s="346"/>
      <c r="BY16" s="346"/>
      <c r="BZ16" s="346"/>
      <c r="CA16" s="346"/>
      <c r="CB16" s="346"/>
      <c r="CC16" s="346"/>
      <c r="CD16" s="346"/>
      <c r="CE16" s="346"/>
      <c r="CF16" s="346"/>
      <c r="CG16" s="346"/>
      <c r="CH16" s="346"/>
      <c r="CI16" s="346"/>
      <c r="CJ16" s="346"/>
      <c r="CK16" s="346"/>
      <c r="CL16" s="346"/>
      <c r="CM16" s="346"/>
      <c r="CN16" s="346"/>
      <c r="CO16" s="346"/>
      <c r="CP16" s="346"/>
      <c r="CQ16" s="346"/>
      <c r="CR16" s="346"/>
      <c r="CS16" s="346"/>
      <c r="CT16" s="346"/>
      <c r="CU16" s="346"/>
      <c r="CV16" s="346"/>
      <c r="CW16" s="346"/>
      <c r="CX16" s="346"/>
      <c r="CY16" s="346"/>
      <c r="CZ16" s="346"/>
      <c r="DA16" s="346"/>
      <c r="DB16" s="346"/>
      <c r="DC16" s="346"/>
      <c r="DD16" s="346"/>
      <c r="DE16" s="346"/>
      <c r="DF16" s="346"/>
      <c r="DG16" s="346"/>
      <c r="DH16" s="346"/>
      <c r="DI16" s="346"/>
      <c r="DJ16" s="346"/>
      <c r="DK16" s="346"/>
      <c r="DL16" s="346"/>
      <c r="DM16" s="346"/>
      <c r="DN16" s="347"/>
      <c r="DO16" s="346"/>
      <c r="DP16" s="346"/>
      <c r="DQ16" s="346"/>
      <c r="DR16" s="346"/>
      <c r="DS16" s="346"/>
      <c r="DT16" s="346"/>
      <c r="DU16" s="346"/>
      <c r="DV16" s="346"/>
      <c r="DW16" s="346"/>
      <c r="DX16" s="348"/>
      <c r="DY16" s="348"/>
      <c r="DZ16" s="348"/>
      <c r="EA16" s="348"/>
      <c r="EB16" s="348"/>
      <c r="EC16" s="348"/>
      <c r="ED16" s="348"/>
      <c r="EE16" s="348"/>
      <c r="EF16" s="348"/>
      <c r="EG16" s="348"/>
      <c r="EH16" s="348"/>
      <c r="EI16" s="349"/>
    </row>
    <row r="17" spans="1:142" x14ac:dyDescent="0.25">
      <c r="A17" s="350"/>
      <c r="B17" s="351"/>
      <c r="C17" s="350"/>
      <c r="D17" s="350"/>
      <c r="E17" s="350"/>
      <c r="F17" s="350"/>
      <c r="G17" s="350"/>
      <c r="H17" s="350"/>
      <c r="I17" s="350"/>
      <c r="J17" s="350"/>
      <c r="K17" s="350"/>
      <c r="L17" s="350"/>
      <c r="M17" s="350"/>
      <c r="N17" s="350"/>
      <c r="O17" s="350"/>
      <c r="P17" s="350"/>
      <c r="Q17" s="350"/>
      <c r="R17" s="350"/>
      <c r="S17" s="350"/>
      <c r="T17" s="350"/>
      <c r="U17" s="350"/>
      <c r="V17" s="350"/>
      <c r="W17" s="350"/>
      <c r="X17" s="350"/>
      <c r="Y17" s="350"/>
      <c r="Z17" s="350"/>
      <c r="AA17" s="350"/>
      <c r="AB17" s="350"/>
      <c r="AC17" s="350"/>
      <c r="AD17" s="350"/>
      <c r="AE17" s="350"/>
      <c r="AF17" s="350"/>
      <c r="AG17" s="350"/>
      <c r="AH17" s="350"/>
      <c r="AI17" s="350"/>
      <c r="AJ17" s="350"/>
      <c r="AK17" s="350"/>
      <c r="AL17" s="350"/>
      <c r="AM17" s="350"/>
      <c r="AN17" s="350"/>
      <c r="AO17" s="350"/>
      <c r="AP17" s="350"/>
      <c r="AQ17" s="350"/>
      <c r="AR17" s="350"/>
      <c r="AS17" s="350"/>
      <c r="AT17" s="350"/>
      <c r="AU17" s="350"/>
      <c r="AV17" s="350"/>
      <c r="AW17" s="350"/>
      <c r="AX17" s="350"/>
      <c r="AY17" s="350"/>
      <c r="AZ17" s="350"/>
      <c r="BA17" s="350"/>
      <c r="BB17" s="350"/>
      <c r="BC17" s="350"/>
      <c r="BD17" s="350"/>
      <c r="BE17" s="350"/>
      <c r="BF17" s="350"/>
      <c r="BG17" s="350"/>
      <c r="BH17" s="350"/>
      <c r="BI17" s="350"/>
      <c r="BJ17" s="350"/>
      <c r="BK17" s="350"/>
      <c r="BL17" s="350"/>
      <c r="BM17" s="350"/>
      <c r="BN17" s="350"/>
      <c r="BO17" s="350"/>
      <c r="BP17" s="350"/>
      <c r="BQ17" s="350"/>
      <c r="BR17" s="350"/>
      <c r="BS17" s="350"/>
      <c r="BT17" s="350"/>
      <c r="BU17" s="350"/>
      <c r="BV17" s="350"/>
      <c r="BW17" s="350"/>
      <c r="BX17" s="350"/>
      <c r="BY17" s="350"/>
      <c r="BZ17" s="350"/>
      <c r="CA17" s="350"/>
      <c r="CB17" s="350"/>
      <c r="CC17" s="350"/>
      <c r="CD17" s="350"/>
      <c r="CE17" s="350"/>
      <c r="CF17" s="350"/>
      <c r="CG17" s="350"/>
      <c r="CH17" s="350"/>
      <c r="CI17" s="350"/>
      <c r="CJ17" s="350"/>
      <c r="CK17" s="350"/>
      <c r="CL17" s="350"/>
      <c r="CM17" s="350"/>
      <c r="CN17" s="350"/>
      <c r="CO17" s="350"/>
      <c r="CP17" s="350"/>
      <c r="CQ17" s="350"/>
      <c r="CR17" s="350"/>
      <c r="CS17" s="350"/>
      <c r="CT17" s="350"/>
      <c r="CU17" s="350"/>
      <c r="CV17" s="350"/>
      <c r="CW17" s="350"/>
      <c r="CX17" s="350"/>
      <c r="CY17" s="350"/>
      <c r="CZ17" s="350"/>
      <c r="DA17" s="350"/>
      <c r="DB17" s="350"/>
      <c r="DC17" s="350"/>
      <c r="DD17" s="350"/>
      <c r="DE17" s="350"/>
      <c r="DF17" s="350"/>
      <c r="DG17" s="350"/>
      <c r="DH17" s="350"/>
      <c r="DI17" s="350"/>
      <c r="DJ17" s="350"/>
      <c r="DK17" s="350"/>
      <c r="DL17" s="350"/>
      <c r="DM17" s="350"/>
      <c r="DN17" s="351"/>
      <c r="DO17" s="350"/>
      <c r="DP17" s="350"/>
      <c r="DQ17" s="350"/>
      <c r="DR17" s="350"/>
      <c r="DS17" s="350"/>
      <c r="DT17" s="350"/>
      <c r="DU17" s="350"/>
      <c r="DV17" s="352"/>
      <c r="DW17" s="352"/>
    </row>
    <row r="18" spans="1:142" x14ac:dyDescent="0.25">
      <c r="A18" s="283"/>
      <c r="B18" s="351"/>
      <c r="C18" s="350"/>
      <c r="D18" s="350"/>
      <c r="E18" s="350"/>
      <c r="F18" s="350"/>
      <c r="G18" s="350"/>
      <c r="H18" s="350"/>
      <c r="I18" s="350"/>
      <c r="J18" s="350"/>
      <c r="K18" s="350"/>
      <c r="L18" s="350"/>
      <c r="M18" s="350"/>
      <c r="N18" s="350"/>
      <c r="O18" s="350"/>
      <c r="P18" s="350"/>
      <c r="Q18" s="350"/>
      <c r="R18" s="350"/>
      <c r="S18" s="350"/>
      <c r="T18" s="350"/>
      <c r="U18" s="350"/>
      <c r="V18" s="350"/>
      <c r="W18" s="350"/>
      <c r="X18" s="350"/>
      <c r="Y18" s="350"/>
      <c r="Z18" s="350"/>
      <c r="AA18" s="350"/>
      <c r="AB18" s="350"/>
      <c r="AC18" s="350"/>
      <c r="AD18" s="350"/>
      <c r="AE18" s="350"/>
      <c r="AF18" s="350"/>
      <c r="AG18" s="350"/>
      <c r="AH18" s="350"/>
      <c r="AI18" s="350"/>
      <c r="AJ18" s="350"/>
      <c r="AK18" s="350"/>
      <c r="AL18" s="350"/>
      <c r="AM18" s="350"/>
      <c r="AN18" s="350"/>
      <c r="AO18" s="350"/>
      <c r="AP18" s="350"/>
      <c r="AQ18" s="350"/>
      <c r="AR18" s="350"/>
      <c r="AS18" s="350"/>
      <c r="AT18" s="350"/>
      <c r="AU18" s="350"/>
      <c r="AV18" s="350"/>
      <c r="AW18" s="350"/>
      <c r="AX18" s="350"/>
      <c r="AY18" s="350"/>
      <c r="AZ18" s="350"/>
      <c r="BA18" s="350"/>
      <c r="BB18" s="350"/>
      <c r="BC18" s="350"/>
      <c r="BD18" s="350"/>
      <c r="BE18" s="350"/>
      <c r="BF18" s="350"/>
      <c r="BG18" s="350"/>
      <c r="BH18" s="350"/>
      <c r="BI18" s="350"/>
      <c r="BJ18" s="350"/>
      <c r="BK18" s="350"/>
      <c r="BL18" s="350"/>
      <c r="BM18" s="350"/>
      <c r="BN18" s="350"/>
      <c r="BO18" s="350"/>
      <c r="BP18" s="350"/>
      <c r="BQ18" s="350"/>
      <c r="BR18" s="350"/>
      <c r="BS18" s="350"/>
      <c r="BT18" s="350"/>
      <c r="BU18" s="350"/>
      <c r="BV18" s="350"/>
      <c r="BW18" s="350"/>
      <c r="BX18" s="350"/>
      <c r="BY18" s="350"/>
      <c r="BZ18" s="350"/>
      <c r="CA18" s="350"/>
      <c r="CB18" s="350"/>
      <c r="CC18" s="350"/>
      <c r="CD18" s="350"/>
      <c r="CE18" s="350"/>
      <c r="CF18" s="350"/>
      <c r="CG18" s="350"/>
      <c r="CH18" s="350"/>
      <c r="CI18" s="350"/>
      <c r="CJ18" s="350"/>
      <c r="CK18" s="350"/>
      <c r="CL18" s="350"/>
      <c r="CM18" s="350"/>
      <c r="CN18" s="350"/>
      <c r="CO18" s="350"/>
      <c r="CP18" s="350"/>
      <c r="CQ18" s="350"/>
      <c r="CR18" s="350"/>
      <c r="CS18" s="350"/>
      <c r="CT18" s="350"/>
      <c r="CU18" s="350"/>
      <c r="CV18" s="350"/>
      <c r="CW18" s="350"/>
      <c r="CX18" s="350"/>
      <c r="CY18" s="350"/>
      <c r="CZ18" s="350"/>
      <c r="DA18" s="350"/>
      <c r="DB18" s="350"/>
      <c r="DC18" s="350"/>
      <c r="DD18" s="350"/>
      <c r="DE18" s="350"/>
      <c r="DF18" s="350"/>
      <c r="DG18" s="350"/>
      <c r="DH18" s="350"/>
      <c r="DI18" s="350"/>
      <c r="DJ18" s="350"/>
      <c r="DK18" s="350"/>
      <c r="DL18" s="350"/>
      <c r="DM18" s="350"/>
      <c r="DN18" s="351"/>
      <c r="DO18" s="350"/>
      <c r="DP18" s="350"/>
      <c r="DQ18" s="350"/>
      <c r="DR18" s="350"/>
      <c r="DS18" s="350"/>
      <c r="DT18" s="350"/>
      <c r="DU18" s="350"/>
      <c r="DV18" s="352"/>
      <c r="DW18" s="352"/>
    </row>
    <row r="19" spans="1:142" x14ac:dyDescent="0.25">
      <c r="A19" s="353"/>
      <c r="B19" s="351"/>
      <c r="C19" s="350"/>
      <c r="D19" s="350"/>
      <c r="E19" s="350"/>
      <c r="F19" s="350"/>
      <c r="G19" s="350"/>
      <c r="H19" s="350"/>
      <c r="I19" s="350"/>
      <c r="J19" s="350"/>
      <c r="K19" s="350"/>
      <c r="L19" s="350"/>
      <c r="M19" s="350"/>
      <c r="N19" s="350"/>
      <c r="O19" s="350"/>
      <c r="P19" s="350"/>
      <c r="Q19" s="350"/>
      <c r="R19" s="350"/>
      <c r="S19" s="350"/>
      <c r="T19" s="350"/>
      <c r="U19" s="350"/>
      <c r="V19" s="350"/>
      <c r="W19" s="350"/>
      <c r="X19" s="350"/>
      <c r="Y19" s="350"/>
      <c r="Z19" s="350"/>
      <c r="AA19" s="350"/>
      <c r="AB19" s="350"/>
      <c r="AC19" s="350"/>
      <c r="AD19" s="350"/>
      <c r="AE19" s="350"/>
      <c r="AF19" s="350"/>
      <c r="AG19" s="350"/>
      <c r="AH19" s="350"/>
      <c r="AI19" s="350"/>
      <c r="AJ19" s="350"/>
      <c r="AK19" s="350"/>
      <c r="AL19" s="350"/>
      <c r="AM19" s="350"/>
      <c r="AN19" s="350"/>
      <c r="AO19" s="350"/>
      <c r="AP19" s="350"/>
      <c r="AQ19" s="350"/>
      <c r="AR19" s="350"/>
      <c r="AS19" s="350"/>
      <c r="AT19" s="350"/>
      <c r="AU19" s="350"/>
      <c r="AV19" s="350"/>
      <c r="AW19" s="350"/>
      <c r="AX19" s="350"/>
      <c r="AY19" s="350"/>
      <c r="AZ19" s="350"/>
      <c r="BA19" s="350"/>
      <c r="BB19" s="350"/>
      <c r="BC19" s="350"/>
      <c r="BD19" s="350"/>
      <c r="BE19" s="350"/>
      <c r="BF19" s="350"/>
      <c r="BG19" s="350"/>
      <c r="BH19" s="350"/>
      <c r="BI19" s="350"/>
      <c r="BJ19" s="350"/>
      <c r="BK19" s="350"/>
      <c r="BL19" s="350"/>
      <c r="BM19" s="350"/>
      <c r="BN19" s="350"/>
      <c r="BO19" s="350"/>
      <c r="BP19" s="350"/>
      <c r="BQ19" s="350"/>
      <c r="BR19" s="350"/>
      <c r="BS19" s="350"/>
      <c r="BT19" s="350"/>
      <c r="BU19" s="350"/>
      <c r="BV19" s="350"/>
      <c r="BW19" s="350"/>
      <c r="BX19" s="350"/>
      <c r="BY19" s="350"/>
      <c r="BZ19" s="350"/>
      <c r="CA19" s="350"/>
      <c r="CB19" s="350"/>
      <c r="CC19" s="350"/>
      <c r="CD19" s="350"/>
      <c r="CE19" s="350"/>
      <c r="CF19" s="350"/>
      <c r="CG19" s="350"/>
      <c r="CH19" s="350"/>
      <c r="CI19" s="350"/>
      <c r="CJ19" s="350"/>
      <c r="CK19" s="350"/>
      <c r="CL19" s="350"/>
      <c r="CM19" s="350"/>
      <c r="CN19" s="350"/>
      <c r="CO19" s="350"/>
      <c r="CP19" s="350"/>
      <c r="CQ19" s="350"/>
      <c r="CR19" s="350"/>
      <c r="CS19" s="350"/>
      <c r="CT19" s="350"/>
      <c r="CU19" s="350"/>
      <c r="CV19" s="350"/>
      <c r="CW19" s="350"/>
      <c r="CX19" s="350"/>
      <c r="CY19" s="350"/>
      <c r="CZ19" s="350"/>
      <c r="DA19" s="350"/>
      <c r="DB19" s="350"/>
      <c r="DC19" s="350"/>
      <c r="DD19" s="350"/>
      <c r="DE19" s="350"/>
      <c r="DF19" s="350"/>
      <c r="DG19" s="350"/>
      <c r="DH19" s="350"/>
      <c r="DI19" s="350"/>
      <c r="DJ19" s="350"/>
      <c r="DK19" s="350"/>
      <c r="DL19" s="350"/>
      <c r="DM19" s="350"/>
      <c r="DN19" s="351"/>
      <c r="DO19" s="350"/>
      <c r="DP19" s="350"/>
      <c r="DQ19" s="350"/>
      <c r="DR19" s="350"/>
      <c r="DS19" s="350"/>
      <c r="DT19" s="350"/>
      <c r="DU19" s="350"/>
      <c r="DV19" s="352"/>
      <c r="DW19" s="352"/>
    </row>
    <row r="20" spans="1:142" x14ac:dyDescent="0.25">
      <c r="A20" s="350"/>
      <c r="B20" s="351"/>
      <c r="C20" s="350"/>
      <c r="D20" s="350"/>
      <c r="E20" s="350"/>
      <c r="F20" s="350"/>
      <c r="G20" s="350"/>
      <c r="H20" s="350"/>
      <c r="I20" s="350"/>
      <c r="J20" s="350"/>
      <c r="K20" s="350"/>
      <c r="L20" s="350"/>
      <c r="M20" s="350"/>
      <c r="N20" s="350"/>
      <c r="O20" s="350"/>
      <c r="P20" s="350"/>
      <c r="Q20" s="350"/>
      <c r="R20" s="350"/>
      <c r="S20" s="350"/>
      <c r="T20" s="350"/>
      <c r="U20" s="350"/>
      <c r="V20" s="350"/>
      <c r="W20" s="350"/>
      <c r="X20" s="350"/>
      <c r="Y20" s="350"/>
      <c r="Z20" s="350"/>
      <c r="AA20" s="350"/>
      <c r="AB20" s="350"/>
      <c r="AC20" s="350"/>
      <c r="AD20" s="350"/>
      <c r="AE20" s="350"/>
      <c r="AF20" s="350"/>
      <c r="AG20" s="350"/>
      <c r="AH20" s="350"/>
      <c r="AI20" s="350"/>
      <c r="AJ20" s="350"/>
      <c r="AK20" s="350"/>
      <c r="AL20" s="350"/>
      <c r="AM20" s="350"/>
      <c r="AN20" s="350"/>
      <c r="AO20" s="350"/>
      <c r="AP20" s="350"/>
      <c r="AQ20" s="350"/>
      <c r="AR20" s="350"/>
      <c r="AS20" s="350"/>
      <c r="AT20" s="350"/>
      <c r="AU20" s="350"/>
      <c r="AV20" s="350"/>
      <c r="AW20" s="350"/>
      <c r="AX20" s="350"/>
      <c r="AY20" s="350"/>
      <c r="AZ20" s="350"/>
      <c r="BA20" s="350"/>
      <c r="BB20" s="350"/>
      <c r="BC20" s="350"/>
      <c r="BD20" s="350"/>
      <c r="BE20" s="350"/>
      <c r="BF20" s="350"/>
      <c r="BG20" s="350"/>
      <c r="BH20" s="350"/>
      <c r="BI20" s="350"/>
      <c r="BJ20" s="350"/>
      <c r="BK20" s="350"/>
      <c r="BL20" s="350"/>
      <c r="BM20" s="350"/>
      <c r="BN20" s="350"/>
      <c r="BO20" s="350"/>
      <c r="BP20" s="350"/>
      <c r="BQ20" s="350"/>
      <c r="BR20" s="350"/>
      <c r="BS20" s="350"/>
      <c r="BT20" s="350"/>
      <c r="BU20" s="350"/>
      <c r="BV20" s="350"/>
      <c r="BW20" s="350"/>
      <c r="BX20" s="350"/>
      <c r="BY20" s="350"/>
      <c r="BZ20" s="350"/>
      <c r="CA20" s="350"/>
      <c r="CB20" s="350"/>
      <c r="CC20" s="350"/>
      <c r="CD20" s="350"/>
      <c r="CE20" s="350"/>
      <c r="CF20" s="350"/>
      <c r="CG20" s="350"/>
      <c r="CH20" s="350"/>
      <c r="CI20" s="350"/>
      <c r="CJ20" s="350"/>
      <c r="CK20" s="350"/>
      <c r="CL20" s="350"/>
      <c r="CM20" s="350"/>
      <c r="CN20" s="350"/>
      <c r="CO20" s="350"/>
      <c r="CP20" s="350"/>
      <c r="CQ20" s="350"/>
      <c r="CR20" s="350"/>
      <c r="CS20" s="350"/>
      <c r="CT20" s="350"/>
      <c r="CU20" s="350"/>
      <c r="CV20" s="350"/>
      <c r="CW20" s="350"/>
      <c r="CX20" s="350"/>
      <c r="CY20" s="350"/>
      <c r="CZ20" s="350"/>
      <c r="DA20" s="350"/>
      <c r="DB20" s="350"/>
      <c r="DC20" s="350"/>
      <c r="DD20" s="350"/>
      <c r="DE20" s="350"/>
      <c r="DF20" s="350"/>
      <c r="DG20" s="350"/>
      <c r="DH20" s="350"/>
      <c r="DI20" s="350"/>
      <c r="DJ20" s="350"/>
      <c r="DK20" s="350"/>
      <c r="DL20" s="350"/>
      <c r="DM20" s="350"/>
      <c r="DN20" s="351"/>
      <c r="DO20" s="350"/>
      <c r="DP20" s="350"/>
      <c r="DQ20" s="350"/>
      <c r="DR20" s="350"/>
      <c r="DS20" s="350"/>
      <c r="DT20" s="350"/>
      <c r="DU20" s="350"/>
      <c r="DV20" s="352"/>
      <c r="DW20" s="352"/>
    </row>
    <row r="21" spans="1:142" x14ac:dyDescent="0.25">
      <c r="A21" s="350"/>
      <c r="B21" s="351"/>
      <c r="C21" s="350"/>
      <c r="D21" s="350"/>
      <c r="E21" s="350"/>
      <c r="F21" s="350"/>
      <c r="G21" s="350"/>
      <c r="H21" s="350"/>
      <c r="I21" s="350"/>
      <c r="J21" s="350"/>
      <c r="K21" s="350"/>
      <c r="L21" s="350"/>
      <c r="M21" s="350"/>
      <c r="N21" s="350"/>
      <c r="O21" s="350"/>
      <c r="P21" s="350"/>
      <c r="Q21" s="350"/>
      <c r="R21" s="350"/>
      <c r="S21" s="350"/>
      <c r="T21" s="350"/>
      <c r="U21" s="350"/>
      <c r="V21" s="350"/>
      <c r="W21" s="350"/>
      <c r="X21" s="350"/>
      <c r="Y21" s="350"/>
      <c r="Z21" s="350"/>
      <c r="AA21" s="350"/>
      <c r="AB21" s="350"/>
      <c r="AC21" s="350"/>
      <c r="AD21" s="350"/>
      <c r="AE21" s="350"/>
      <c r="AF21" s="350"/>
      <c r="AG21" s="350"/>
      <c r="AH21" s="350"/>
      <c r="AI21" s="350"/>
      <c r="AJ21" s="350"/>
      <c r="AK21" s="350"/>
      <c r="AL21" s="350"/>
      <c r="AM21" s="350"/>
      <c r="AN21" s="350"/>
      <c r="AO21" s="350"/>
      <c r="AP21" s="350"/>
      <c r="AQ21" s="350"/>
      <c r="AR21" s="350"/>
      <c r="AS21" s="350"/>
      <c r="AT21" s="350"/>
      <c r="AU21" s="350"/>
      <c r="AV21" s="350"/>
      <c r="AW21" s="350"/>
      <c r="AX21" s="350"/>
      <c r="AY21" s="350"/>
      <c r="AZ21" s="350"/>
      <c r="BA21" s="350"/>
      <c r="BB21" s="350"/>
      <c r="BC21" s="350"/>
      <c r="BD21" s="350"/>
      <c r="BE21" s="350"/>
      <c r="BF21" s="350"/>
      <c r="BG21" s="350"/>
      <c r="BH21" s="350"/>
      <c r="BI21" s="350"/>
      <c r="BJ21" s="350"/>
      <c r="BK21" s="350"/>
      <c r="BL21" s="350"/>
      <c r="BM21" s="350"/>
      <c r="BN21" s="350"/>
      <c r="BO21" s="350"/>
      <c r="BP21" s="350"/>
      <c r="BQ21" s="350"/>
      <c r="BR21" s="350"/>
      <c r="BS21" s="350"/>
      <c r="BT21" s="350"/>
      <c r="BU21" s="350"/>
      <c r="BV21" s="350"/>
      <c r="BW21" s="350"/>
      <c r="BX21" s="350"/>
      <c r="BY21" s="350"/>
      <c r="BZ21" s="350"/>
      <c r="CA21" s="350"/>
      <c r="CB21" s="350"/>
      <c r="CC21" s="350"/>
      <c r="CD21" s="350"/>
      <c r="CE21" s="350"/>
      <c r="CF21" s="350"/>
      <c r="CG21" s="350"/>
      <c r="CH21" s="350"/>
      <c r="CI21" s="350"/>
      <c r="CJ21" s="350"/>
      <c r="CK21" s="350"/>
      <c r="CL21" s="350"/>
      <c r="CM21" s="350"/>
      <c r="CN21" s="350"/>
      <c r="CO21" s="350"/>
      <c r="CP21" s="350"/>
      <c r="CQ21" s="350"/>
      <c r="CR21" s="350"/>
      <c r="CS21" s="350"/>
      <c r="CT21" s="350"/>
      <c r="CU21" s="350"/>
      <c r="CV21" s="350"/>
      <c r="CW21" s="350"/>
      <c r="CX21" s="350"/>
      <c r="CY21" s="350"/>
      <c r="CZ21" s="350"/>
      <c r="DA21" s="350"/>
      <c r="DB21" s="350"/>
      <c r="DC21" s="350"/>
      <c r="DD21" s="350"/>
      <c r="DE21" s="350"/>
      <c r="DF21" s="350"/>
      <c r="DG21" s="350"/>
      <c r="DH21" s="350"/>
      <c r="DI21" s="350"/>
      <c r="DJ21" s="350"/>
      <c r="DK21" s="350"/>
      <c r="DL21" s="350"/>
      <c r="DM21" s="350"/>
      <c r="DN21" s="351"/>
      <c r="DO21" s="350"/>
      <c r="DP21" s="350"/>
      <c r="DQ21" s="350"/>
      <c r="DR21" s="350"/>
      <c r="DS21" s="350"/>
      <c r="DT21" s="350"/>
      <c r="DU21" s="350"/>
      <c r="DV21" s="352"/>
      <c r="DW21" s="352"/>
    </row>
    <row r="22" spans="1:142" x14ac:dyDescent="0.25">
      <c r="A22" s="350"/>
      <c r="B22" s="351"/>
      <c r="C22" s="350"/>
      <c r="D22" s="350"/>
      <c r="E22" s="350"/>
      <c r="F22" s="350"/>
      <c r="G22" s="350"/>
      <c r="H22" s="350"/>
      <c r="I22" s="350"/>
      <c r="J22" s="350"/>
      <c r="K22" s="350"/>
      <c r="L22" s="350"/>
      <c r="M22" s="350"/>
      <c r="N22" s="350"/>
      <c r="O22" s="350"/>
      <c r="P22" s="350"/>
      <c r="Q22" s="350"/>
      <c r="R22" s="350"/>
      <c r="S22" s="350"/>
      <c r="T22" s="350"/>
      <c r="U22" s="350"/>
      <c r="V22" s="350"/>
      <c r="W22" s="350"/>
      <c r="X22" s="350"/>
      <c r="Y22" s="350"/>
      <c r="Z22" s="350"/>
      <c r="AA22" s="350"/>
      <c r="AB22" s="350"/>
      <c r="AC22" s="350"/>
      <c r="AD22" s="350"/>
      <c r="AE22" s="350"/>
      <c r="AF22" s="350"/>
      <c r="AG22" s="350"/>
      <c r="AH22" s="350"/>
      <c r="AI22" s="350"/>
      <c r="AJ22" s="350"/>
      <c r="AK22" s="350"/>
      <c r="AL22" s="350"/>
      <c r="AM22" s="350"/>
      <c r="AN22" s="350"/>
      <c r="AO22" s="350"/>
      <c r="AP22" s="350"/>
      <c r="AQ22" s="350"/>
      <c r="AR22" s="350"/>
      <c r="AS22" s="350"/>
      <c r="AT22" s="350"/>
      <c r="AU22" s="350"/>
      <c r="AV22" s="350"/>
      <c r="AW22" s="350"/>
      <c r="AX22" s="350"/>
      <c r="AY22" s="350"/>
      <c r="AZ22" s="350"/>
      <c r="BA22" s="350"/>
      <c r="BB22" s="350"/>
      <c r="BC22" s="350"/>
      <c r="BD22" s="350"/>
      <c r="BE22" s="350"/>
      <c r="BF22" s="350"/>
      <c r="BG22" s="350"/>
      <c r="BH22" s="350"/>
      <c r="BI22" s="350"/>
      <c r="BJ22" s="350"/>
      <c r="BK22" s="350"/>
      <c r="BL22" s="350"/>
      <c r="BM22" s="350"/>
      <c r="BN22" s="350"/>
      <c r="BO22" s="350"/>
      <c r="BP22" s="350"/>
      <c r="BQ22" s="350"/>
      <c r="BR22" s="350"/>
      <c r="BS22" s="350"/>
      <c r="BT22" s="350"/>
      <c r="BU22" s="350"/>
      <c r="BV22" s="350"/>
      <c r="BW22" s="350"/>
      <c r="BX22" s="350"/>
      <c r="BY22" s="350"/>
      <c r="BZ22" s="350"/>
      <c r="CA22" s="350"/>
      <c r="CB22" s="350"/>
      <c r="CC22" s="350"/>
      <c r="CD22" s="350"/>
      <c r="CE22" s="350"/>
      <c r="CF22" s="350"/>
      <c r="CG22" s="350"/>
      <c r="CH22" s="350"/>
      <c r="CI22" s="350"/>
      <c r="CJ22" s="350"/>
      <c r="CK22" s="350"/>
      <c r="CL22" s="350"/>
      <c r="CM22" s="350"/>
      <c r="CN22" s="350"/>
      <c r="CO22" s="350"/>
      <c r="CP22" s="350"/>
      <c r="CQ22" s="350"/>
      <c r="CR22" s="350"/>
      <c r="CS22" s="350"/>
      <c r="CT22" s="350"/>
      <c r="CU22" s="350"/>
      <c r="CV22" s="350"/>
      <c r="CW22" s="350"/>
      <c r="CX22" s="350"/>
      <c r="CY22" s="350"/>
      <c r="CZ22" s="350"/>
      <c r="DA22" s="350"/>
      <c r="DB22" s="350"/>
      <c r="DC22" s="350"/>
      <c r="DD22" s="350"/>
      <c r="DE22" s="350"/>
      <c r="DF22" s="350"/>
      <c r="DG22" s="350"/>
      <c r="DH22" s="350"/>
      <c r="DI22" s="350"/>
      <c r="DJ22" s="350"/>
      <c r="DK22" s="350"/>
      <c r="DL22" s="350"/>
      <c r="DM22" s="350"/>
      <c r="DN22" s="351"/>
      <c r="DO22" s="350"/>
      <c r="DP22" s="350"/>
      <c r="DQ22" s="350"/>
      <c r="DR22" s="350"/>
      <c r="DS22" s="350"/>
      <c r="DT22" s="350"/>
      <c r="DU22" s="350"/>
      <c r="DV22" s="352"/>
      <c r="DW22" s="352"/>
    </row>
    <row r="23" spans="1:142" x14ac:dyDescent="0.25">
      <c r="A23" s="350"/>
      <c r="B23" s="351"/>
      <c r="C23" s="350"/>
      <c r="D23" s="350"/>
      <c r="E23" s="350"/>
      <c r="F23" s="350"/>
      <c r="G23" s="350"/>
      <c r="H23" s="350"/>
      <c r="I23" s="350"/>
      <c r="J23" s="350"/>
      <c r="K23" s="350"/>
      <c r="L23" s="350"/>
      <c r="M23" s="350"/>
      <c r="N23" s="350"/>
      <c r="O23" s="350"/>
      <c r="P23" s="350"/>
      <c r="Q23" s="350"/>
      <c r="R23" s="350"/>
      <c r="S23" s="350"/>
      <c r="T23" s="350"/>
      <c r="U23" s="350"/>
      <c r="V23" s="350"/>
      <c r="W23" s="350"/>
      <c r="X23" s="350"/>
      <c r="Y23" s="350"/>
      <c r="Z23" s="350"/>
      <c r="AA23" s="350"/>
      <c r="AB23" s="350"/>
      <c r="AC23" s="350"/>
      <c r="AD23" s="350"/>
      <c r="AE23" s="350"/>
      <c r="AF23" s="350"/>
      <c r="AG23" s="350"/>
      <c r="AH23" s="350"/>
      <c r="AI23" s="350"/>
      <c r="AJ23" s="350"/>
      <c r="AK23" s="350"/>
      <c r="AL23" s="350"/>
      <c r="AM23" s="350"/>
      <c r="AN23" s="350"/>
      <c r="AO23" s="350"/>
      <c r="AP23" s="350"/>
      <c r="AQ23" s="350"/>
      <c r="AR23" s="350"/>
      <c r="AS23" s="350"/>
      <c r="AT23" s="350"/>
      <c r="AU23" s="350"/>
      <c r="AV23" s="350"/>
      <c r="AW23" s="350"/>
      <c r="AX23" s="350"/>
      <c r="AY23" s="350"/>
      <c r="AZ23" s="350"/>
      <c r="BA23" s="350"/>
      <c r="BB23" s="350"/>
      <c r="BC23" s="350"/>
      <c r="BD23" s="350"/>
      <c r="BE23" s="350"/>
      <c r="BF23" s="350"/>
      <c r="BG23" s="350"/>
      <c r="BH23" s="350"/>
      <c r="BI23" s="350"/>
      <c r="BJ23" s="350"/>
      <c r="BK23" s="350"/>
      <c r="BL23" s="350"/>
      <c r="BM23" s="350"/>
      <c r="BN23" s="350"/>
      <c r="BO23" s="350"/>
      <c r="BP23" s="350"/>
      <c r="BQ23" s="350"/>
      <c r="BR23" s="350"/>
      <c r="BS23" s="350"/>
      <c r="BT23" s="350"/>
      <c r="BU23" s="350"/>
      <c r="BV23" s="350"/>
      <c r="BW23" s="350"/>
      <c r="BX23" s="350"/>
      <c r="BY23" s="350"/>
      <c r="BZ23" s="350"/>
      <c r="CA23" s="350"/>
      <c r="CB23" s="350"/>
      <c r="CC23" s="350"/>
      <c r="CD23" s="350"/>
      <c r="CE23" s="350"/>
      <c r="CF23" s="350"/>
      <c r="CG23" s="350"/>
      <c r="CH23" s="350"/>
      <c r="CI23" s="350"/>
      <c r="CJ23" s="350"/>
      <c r="CK23" s="350"/>
      <c r="CL23" s="350"/>
      <c r="CM23" s="350"/>
      <c r="CN23" s="350"/>
      <c r="CO23" s="350"/>
      <c r="CP23" s="350"/>
      <c r="CQ23" s="350"/>
      <c r="CR23" s="350"/>
      <c r="CS23" s="350"/>
      <c r="CT23" s="350"/>
      <c r="CU23" s="350"/>
      <c r="CV23" s="350"/>
      <c r="CW23" s="350"/>
      <c r="CX23" s="350"/>
      <c r="CY23" s="350"/>
      <c r="CZ23" s="350"/>
      <c r="DA23" s="350"/>
      <c r="DB23" s="350"/>
      <c r="DC23" s="350"/>
      <c r="DD23" s="350"/>
      <c r="DE23" s="350"/>
      <c r="DF23" s="350"/>
      <c r="DG23" s="350"/>
      <c r="DH23" s="350"/>
      <c r="DI23" s="350"/>
      <c r="DJ23" s="350"/>
      <c r="DK23" s="350"/>
      <c r="DL23" s="350"/>
      <c r="DM23" s="350"/>
      <c r="DN23" s="351"/>
      <c r="DO23" s="350"/>
      <c r="DP23" s="350"/>
      <c r="DQ23" s="350"/>
      <c r="DR23" s="350"/>
      <c r="DS23" s="350"/>
      <c r="DT23" s="350"/>
      <c r="DU23" s="350"/>
      <c r="DV23" s="352"/>
      <c r="DW23" s="352"/>
    </row>
    <row r="24" spans="1:142" x14ac:dyDescent="0.25">
      <c r="A24" s="350"/>
      <c r="B24" s="351"/>
      <c r="C24" s="350"/>
      <c r="D24" s="350"/>
      <c r="E24" s="350"/>
      <c r="F24" s="350"/>
      <c r="G24" s="350"/>
      <c r="H24" s="350"/>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c r="AF24" s="350"/>
      <c r="AG24" s="350"/>
      <c r="AH24" s="350"/>
      <c r="AI24" s="350"/>
      <c r="AJ24" s="350"/>
      <c r="AK24" s="350"/>
      <c r="AL24" s="350"/>
      <c r="AM24" s="350"/>
      <c r="AN24" s="350"/>
      <c r="AO24" s="350"/>
      <c r="AP24" s="350"/>
      <c r="AQ24" s="350"/>
      <c r="AR24" s="350"/>
      <c r="AS24" s="350"/>
      <c r="AT24" s="350"/>
      <c r="AU24" s="350"/>
      <c r="AV24" s="350"/>
      <c r="AW24" s="350"/>
      <c r="AX24" s="350"/>
      <c r="AY24" s="350"/>
      <c r="AZ24" s="350"/>
      <c r="BA24" s="350"/>
      <c r="BB24" s="350"/>
      <c r="BC24" s="350"/>
      <c r="BD24" s="350"/>
      <c r="BE24" s="350"/>
      <c r="BF24" s="350"/>
      <c r="BG24" s="350"/>
      <c r="BH24" s="350"/>
      <c r="BI24" s="350"/>
      <c r="BJ24" s="350"/>
      <c r="BK24" s="350"/>
      <c r="BL24" s="350"/>
      <c r="BM24" s="350"/>
      <c r="BN24" s="350"/>
      <c r="BO24" s="350"/>
      <c r="BP24" s="350"/>
      <c r="BQ24" s="350"/>
      <c r="BR24" s="350"/>
      <c r="BS24" s="350"/>
      <c r="BT24" s="350"/>
      <c r="BU24" s="350"/>
      <c r="BV24" s="350"/>
      <c r="BW24" s="350"/>
      <c r="BX24" s="350"/>
      <c r="BY24" s="350"/>
      <c r="BZ24" s="350"/>
      <c r="CA24" s="350"/>
      <c r="CB24" s="350"/>
      <c r="CC24" s="350"/>
      <c r="CD24" s="350"/>
      <c r="CE24" s="350"/>
      <c r="CF24" s="350"/>
      <c r="CG24" s="350"/>
      <c r="CH24" s="350"/>
      <c r="CI24" s="350"/>
      <c r="CJ24" s="350"/>
      <c r="CK24" s="350"/>
      <c r="CL24" s="350"/>
      <c r="CM24" s="350"/>
      <c r="CN24" s="350"/>
      <c r="CO24" s="350"/>
      <c r="CP24" s="350"/>
      <c r="CQ24" s="350"/>
      <c r="CR24" s="350"/>
      <c r="CS24" s="350"/>
      <c r="CT24" s="350"/>
      <c r="CU24" s="350"/>
      <c r="CV24" s="350"/>
      <c r="CW24" s="350"/>
      <c r="CX24" s="350"/>
      <c r="CY24" s="350"/>
      <c r="CZ24" s="350"/>
      <c r="DA24" s="350"/>
      <c r="DB24" s="350"/>
      <c r="DC24" s="350"/>
      <c r="DD24" s="350"/>
      <c r="DE24" s="350"/>
      <c r="DF24" s="350"/>
      <c r="DG24" s="350"/>
      <c r="DH24" s="350"/>
      <c r="DI24" s="350"/>
      <c r="DJ24" s="350"/>
      <c r="DK24" s="350"/>
      <c r="DL24" s="350"/>
      <c r="DM24" s="350"/>
      <c r="DN24" s="351"/>
      <c r="DO24" s="350"/>
      <c r="DP24" s="350"/>
      <c r="DQ24" s="350"/>
      <c r="DR24" s="350"/>
      <c r="DS24" s="350"/>
      <c r="DT24" s="350"/>
      <c r="DU24" s="350"/>
      <c r="DV24" s="352"/>
      <c r="DW24" s="352"/>
    </row>
    <row r="25" spans="1:142" x14ac:dyDescent="0.25">
      <c r="A25" s="350"/>
      <c r="B25" s="351"/>
      <c r="C25" s="350"/>
      <c r="D25" s="350"/>
      <c r="E25" s="350"/>
      <c r="F25" s="350"/>
      <c r="G25" s="350"/>
      <c r="H25" s="350"/>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c r="AF25" s="350"/>
      <c r="AG25" s="350"/>
      <c r="AH25" s="350"/>
      <c r="AI25" s="350"/>
      <c r="AJ25" s="350"/>
      <c r="AK25" s="350"/>
      <c r="AL25" s="350"/>
      <c r="AM25" s="350"/>
      <c r="AN25" s="350"/>
      <c r="AO25" s="350"/>
      <c r="AP25" s="350"/>
      <c r="AQ25" s="350"/>
      <c r="AR25" s="350"/>
      <c r="AS25" s="350"/>
      <c r="AT25" s="350"/>
      <c r="AU25" s="350"/>
      <c r="AV25" s="350"/>
      <c r="AW25" s="350"/>
      <c r="AX25" s="350"/>
      <c r="AY25" s="350"/>
      <c r="AZ25" s="350"/>
      <c r="BA25" s="350"/>
      <c r="BB25" s="350"/>
      <c r="BC25" s="350"/>
      <c r="BD25" s="350"/>
      <c r="BE25" s="350"/>
      <c r="BF25" s="350"/>
      <c r="BG25" s="350"/>
      <c r="BH25" s="350"/>
      <c r="BI25" s="350"/>
      <c r="BJ25" s="350"/>
      <c r="BK25" s="350"/>
      <c r="BL25" s="350"/>
      <c r="BM25" s="350"/>
      <c r="BN25" s="350"/>
      <c r="BO25" s="350"/>
      <c r="BP25" s="350"/>
      <c r="BQ25" s="350"/>
      <c r="BR25" s="350"/>
      <c r="BS25" s="350"/>
      <c r="BT25" s="350"/>
      <c r="BU25" s="350"/>
      <c r="BV25" s="350"/>
      <c r="BW25" s="350"/>
      <c r="BX25" s="350"/>
      <c r="BY25" s="350"/>
      <c r="BZ25" s="350"/>
      <c r="CA25" s="350"/>
      <c r="CB25" s="350"/>
      <c r="CC25" s="350"/>
      <c r="CD25" s="350"/>
      <c r="CE25" s="350"/>
      <c r="CF25" s="350"/>
      <c r="CG25" s="350"/>
      <c r="CH25" s="350"/>
      <c r="CI25" s="350"/>
      <c r="CJ25" s="350"/>
      <c r="CK25" s="350"/>
      <c r="CL25" s="350"/>
      <c r="CM25" s="350"/>
      <c r="CN25" s="350"/>
      <c r="CO25" s="350"/>
      <c r="CP25" s="350"/>
      <c r="CQ25" s="350"/>
      <c r="CR25" s="350"/>
      <c r="CS25" s="350"/>
      <c r="CT25" s="350"/>
      <c r="CU25" s="350"/>
      <c r="CV25" s="350"/>
      <c r="CW25" s="350"/>
      <c r="CX25" s="350"/>
      <c r="CY25" s="350"/>
      <c r="CZ25" s="350"/>
      <c r="DA25" s="350"/>
      <c r="DB25" s="350"/>
      <c r="DC25" s="350"/>
      <c r="DD25" s="350"/>
      <c r="DE25" s="350"/>
      <c r="DF25" s="350"/>
      <c r="DG25" s="350"/>
      <c r="DH25" s="350"/>
      <c r="DI25" s="350"/>
      <c r="DJ25" s="350"/>
      <c r="DK25" s="350"/>
      <c r="DL25" s="350"/>
      <c r="DM25" s="350"/>
      <c r="DN25" s="351"/>
      <c r="DO25" s="350"/>
      <c r="DP25" s="350"/>
      <c r="DQ25" s="350"/>
      <c r="DR25" s="350"/>
      <c r="DS25" s="350"/>
      <c r="DT25" s="350"/>
      <c r="DU25" s="350"/>
      <c r="DV25" s="352"/>
      <c r="DW25" s="352"/>
    </row>
    <row r="26" spans="1:142" x14ac:dyDescent="0.25">
      <c r="A26" s="350"/>
      <c r="B26" s="351"/>
      <c r="C26" s="350"/>
      <c r="D26" s="350"/>
      <c r="E26" s="350"/>
      <c r="F26" s="350"/>
      <c r="G26" s="350"/>
      <c r="H26" s="350"/>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c r="AF26" s="350"/>
      <c r="AG26" s="350"/>
      <c r="AH26" s="350"/>
      <c r="AI26" s="350"/>
      <c r="AJ26" s="350"/>
      <c r="AK26" s="350"/>
      <c r="AL26" s="350"/>
      <c r="AM26" s="350"/>
      <c r="AN26" s="350"/>
      <c r="AO26" s="350"/>
      <c r="AP26" s="350"/>
      <c r="AQ26" s="350"/>
      <c r="AR26" s="350"/>
      <c r="AS26" s="350"/>
      <c r="AT26" s="350"/>
      <c r="AU26" s="350"/>
      <c r="AV26" s="350"/>
      <c r="AW26" s="350"/>
      <c r="AX26" s="350"/>
      <c r="AY26" s="350"/>
      <c r="AZ26" s="350"/>
      <c r="BA26" s="350"/>
      <c r="BB26" s="350"/>
      <c r="BC26" s="350"/>
      <c r="BD26" s="350"/>
      <c r="BE26" s="350"/>
      <c r="BF26" s="350"/>
      <c r="BG26" s="350"/>
      <c r="BH26" s="350"/>
      <c r="BI26" s="350"/>
      <c r="BJ26" s="350"/>
      <c r="BK26" s="350"/>
      <c r="BL26" s="350"/>
      <c r="BM26" s="350"/>
      <c r="BN26" s="350"/>
      <c r="BO26" s="350"/>
      <c r="BP26" s="350"/>
      <c r="BQ26" s="350"/>
      <c r="BR26" s="350"/>
      <c r="BS26" s="350"/>
      <c r="BT26" s="350"/>
      <c r="BU26" s="350"/>
      <c r="BV26" s="350"/>
      <c r="BW26" s="350"/>
      <c r="BX26" s="350"/>
      <c r="BY26" s="350"/>
      <c r="BZ26" s="350"/>
      <c r="CA26" s="350"/>
      <c r="CB26" s="350"/>
      <c r="CC26" s="350"/>
      <c r="CD26" s="350"/>
      <c r="CE26" s="350"/>
      <c r="CF26" s="350"/>
      <c r="CG26" s="350"/>
      <c r="CH26" s="350"/>
      <c r="CI26" s="350"/>
      <c r="CJ26" s="350"/>
      <c r="CK26" s="350"/>
      <c r="CL26" s="350"/>
      <c r="CM26" s="350"/>
      <c r="CN26" s="350"/>
      <c r="CO26" s="350"/>
      <c r="CP26" s="350"/>
      <c r="CQ26" s="350"/>
      <c r="CR26" s="350"/>
      <c r="CS26" s="350"/>
      <c r="CT26" s="350"/>
      <c r="CU26" s="350"/>
      <c r="CV26" s="350"/>
      <c r="CW26" s="350"/>
      <c r="CX26" s="350"/>
      <c r="CY26" s="350"/>
      <c r="CZ26" s="350"/>
      <c r="DA26" s="350"/>
      <c r="DB26" s="350"/>
      <c r="DC26" s="350"/>
      <c r="DD26" s="350"/>
      <c r="DE26" s="350"/>
      <c r="DF26" s="350"/>
      <c r="DG26" s="350"/>
      <c r="DH26" s="350"/>
      <c r="DI26" s="350"/>
      <c r="DJ26" s="350"/>
      <c r="DK26" s="350"/>
      <c r="DL26" s="350"/>
      <c r="DM26" s="350"/>
      <c r="DN26" s="351"/>
      <c r="DO26" s="350"/>
      <c r="DP26" s="350"/>
      <c r="DQ26" s="350"/>
      <c r="DR26" s="350"/>
      <c r="DS26" s="350"/>
      <c r="DT26" s="350"/>
      <c r="DU26" s="350"/>
      <c r="DV26" s="352"/>
      <c r="DW26" s="352"/>
    </row>
    <row r="27" spans="1:142" x14ac:dyDescent="0.25">
      <c r="A27" s="350"/>
      <c r="B27" s="351"/>
      <c r="C27" s="350"/>
      <c r="D27" s="350"/>
      <c r="E27" s="350"/>
      <c r="F27" s="350"/>
      <c r="G27" s="350"/>
      <c r="H27" s="350"/>
      <c r="I27" s="350"/>
      <c r="J27" s="350"/>
      <c r="K27" s="350"/>
      <c r="L27" s="350"/>
      <c r="M27" s="350"/>
      <c r="N27" s="350"/>
      <c r="O27" s="350"/>
      <c r="P27" s="350"/>
      <c r="Q27" s="350"/>
      <c r="R27" s="350"/>
      <c r="S27" s="350"/>
      <c r="T27" s="350"/>
      <c r="U27" s="350"/>
      <c r="V27" s="350"/>
      <c r="W27" s="350"/>
      <c r="X27" s="350"/>
      <c r="Y27" s="350"/>
      <c r="Z27" s="350"/>
      <c r="AA27" s="350"/>
      <c r="AB27" s="350"/>
      <c r="AC27" s="350"/>
      <c r="AD27" s="350"/>
      <c r="AE27" s="350"/>
      <c r="AF27" s="350"/>
      <c r="AG27" s="350"/>
      <c r="AH27" s="350"/>
      <c r="AI27" s="350"/>
      <c r="AJ27" s="350"/>
      <c r="AK27" s="350"/>
      <c r="AL27" s="350"/>
      <c r="AM27" s="350"/>
      <c r="AN27" s="350"/>
      <c r="AO27" s="350"/>
      <c r="AP27" s="350"/>
      <c r="AQ27" s="350"/>
      <c r="AR27" s="350"/>
      <c r="AS27" s="350"/>
      <c r="AT27" s="350"/>
      <c r="AU27" s="350"/>
      <c r="AV27" s="350"/>
      <c r="AW27" s="350"/>
      <c r="AX27" s="350"/>
      <c r="AY27" s="350"/>
      <c r="AZ27" s="350"/>
      <c r="BA27" s="350"/>
      <c r="BB27" s="350"/>
      <c r="BC27" s="350"/>
      <c r="BD27" s="350"/>
      <c r="BE27" s="350"/>
      <c r="BF27" s="350"/>
      <c r="BG27" s="350"/>
      <c r="BH27" s="350"/>
      <c r="BI27" s="350"/>
      <c r="BJ27" s="350"/>
      <c r="BK27" s="350"/>
      <c r="BL27" s="350"/>
      <c r="BM27" s="350"/>
      <c r="BN27" s="350"/>
      <c r="BO27" s="350"/>
      <c r="BP27" s="350"/>
      <c r="BQ27" s="350"/>
      <c r="BR27" s="350"/>
      <c r="BS27" s="350"/>
      <c r="BT27" s="350"/>
      <c r="BU27" s="350"/>
      <c r="BV27" s="350"/>
      <c r="BW27" s="350"/>
      <c r="BX27" s="350"/>
      <c r="BY27" s="350"/>
      <c r="BZ27" s="350"/>
      <c r="CA27" s="350"/>
      <c r="CB27" s="350"/>
      <c r="CC27" s="350"/>
      <c r="CD27" s="350"/>
      <c r="CE27" s="350"/>
      <c r="CF27" s="350"/>
      <c r="CG27" s="350"/>
      <c r="CH27" s="350"/>
      <c r="CI27" s="350"/>
      <c r="CJ27" s="350"/>
      <c r="CK27" s="350"/>
      <c r="CL27" s="350"/>
      <c r="CM27" s="350"/>
      <c r="CN27" s="350"/>
      <c r="CO27" s="350"/>
      <c r="CP27" s="350"/>
      <c r="CQ27" s="350"/>
      <c r="CR27" s="350"/>
      <c r="CS27" s="350"/>
      <c r="CT27" s="350"/>
      <c r="CU27" s="350"/>
      <c r="CV27" s="350"/>
      <c r="CW27" s="350"/>
      <c r="CX27" s="350"/>
      <c r="CY27" s="350"/>
      <c r="CZ27" s="350"/>
      <c r="DA27" s="350"/>
      <c r="DB27" s="350"/>
      <c r="DC27" s="350"/>
      <c r="DD27" s="350"/>
      <c r="DE27" s="350"/>
      <c r="DF27" s="350"/>
      <c r="DG27" s="350"/>
      <c r="DH27" s="350"/>
      <c r="DI27" s="350"/>
      <c r="DJ27" s="350"/>
      <c r="DK27" s="350"/>
      <c r="DL27" s="350"/>
      <c r="DM27" s="350"/>
      <c r="DN27" s="351"/>
      <c r="DO27" s="350"/>
      <c r="DP27" s="350"/>
      <c r="DQ27" s="350"/>
      <c r="DR27" s="350"/>
      <c r="DS27" s="350"/>
      <c r="DT27" s="350"/>
      <c r="DU27" s="350"/>
      <c r="DV27" s="352"/>
      <c r="DW27" s="352"/>
    </row>
    <row r="28" spans="1:142" x14ac:dyDescent="0.25">
      <c r="A28" s="350"/>
      <c r="B28" s="351"/>
      <c r="C28" s="350"/>
      <c r="D28" s="350"/>
      <c r="E28" s="350"/>
      <c r="F28" s="350"/>
      <c r="G28" s="350"/>
      <c r="H28" s="350"/>
      <c r="I28" s="350"/>
      <c r="J28" s="350"/>
      <c r="K28" s="350"/>
      <c r="L28" s="350"/>
      <c r="M28" s="350"/>
      <c r="N28" s="350"/>
      <c r="O28" s="350"/>
      <c r="P28" s="350"/>
      <c r="Q28" s="350"/>
      <c r="R28" s="350"/>
      <c r="S28" s="350"/>
      <c r="T28" s="350"/>
      <c r="U28" s="350"/>
      <c r="V28" s="350"/>
      <c r="W28" s="350"/>
      <c r="X28" s="350"/>
      <c r="Y28" s="350"/>
      <c r="Z28" s="350"/>
      <c r="AA28" s="350"/>
      <c r="AB28" s="350"/>
      <c r="AC28" s="350"/>
      <c r="AD28" s="350"/>
      <c r="AE28" s="350"/>
      <c r="AF28" s="350"/>
      <c r="AG28" s="350"/>
      <c r="AH28" s="350"/>
      <c r="AI28" s="350"/>
      <c r="AJ28" s="350"/>
      <c r="AK28" s="350"/>
      <c r="AL28" s="350"/>
      <c r="AM28" s="350"/>
      <c r="AN28" s="350"/>
      <c r="AO28" s="350"/>
      <c r="AP28" s="350"/>
      <c r="AQ28" s="350"/>
      <c r="AR28" s="350"/>
      <c r="AS28" s="350"/>
      <c r="AT28" s="350"/>
      <c r="AU28" s="350"/>
      <c r="AV28" s="350"/>
      <c r="AW28" s="350"/>
      <c r="AX28" s="350"/>
      <c r="AY28" s="350"/>
      <c r="AZ28" s="350"/>
      <c r="BA28" s="350"/>
      <c r="BB28" s="350"/>
      <c r="BC28" s="350"/>
      <c r="BD28" s="350"/>
      <c r="BE28" s="350"/>
      <c r="BF28" s="350"/>
      <c r="BG28" s="350"/>
      <c r="BH28" s="350"/>
      <c r="BI28" s="350"/>
      <c r="BJ28" s="350"/>
      <c r="BK28" s="350"/>
      <c r="BL28" s="350"/>
      <c r="BM28" s="350"/>
      <c r="BN28" s="350"/>
      <c r="BO28" s="350"/>
      <c r="BP28" s="350"/>
      <c r="BQ28" s="350"/>
      <c r="BR28" s="350"/>
      <c r="BS28" s="350"/>
      <c r="BT28" s="350"/>
      <c r="BU28" s="350"/>
      <c r="BV28" s="350"/>
      <c r="BW28" s="350"/>
      <c r="BX28" s="350"/>
      <c r="BY28" s="350"/>
      <c r="BZ28" s="350"/>
      <c r="CA28" s="350"/>
      <c r="CB28" s="350"/>
      <c r="CC28" s="350"/>
      <c r="CD28" s="350"/>
      <c r="CE28" s="350"/>
      <c r="CF28" s="350"/>
      <c r="CG28" s="350"/>
      <c r="CH28" s="350"/>
      <c r="CI28" s="350"/>
      <c r="CJ28" s="350"/>
      <c r="CK28" s="350"/>
      <c r="CL28" s="350"/>
      <c r="CM28" s="350"/>
      <c r="CN28" s="350"/>
      <c r="CO28" s="350"/>
      <c r="CP28" s="350"/>
      <c r="CQ28" s="350"/>
      <c r="CR28" s="350"/>
      <c r="CS28" s="350"/>
      <c r="CT28" s="350"/>
      <c r="CU28" s="350"/>
      <c r="CV28" s="350"/>
      <c r="CW28" s="350"/>
      <c r="CX28" s="350"/>
      <c r="CY28" s="350"/>
      <c r="CZ28" s="350"/>
      <c r="DA28" s="350"/>
      <c r="DB28" s="350"/>
      <c r="DC28" s="350"/>
      <c r="DD28" s="350"/>
      <c r="DE28" s="350"/>
      <c r="DF28" s="350"/>
      <c r="DG28" s="350"/>
      <c r="DH28" s="350"/>
      <c r="DI28" s="350"/>
      <c r="DJ28" s="350"/>
      <c r="DK28" s="350"/>
      <c r="DL28" s="350"/>
      <c r="DM28" s="350"/>
      <c r="DN28" s="351"/>
      <c r="DO28" s="350"/>
      <c r="DP28" s="350"/>
      <c r="DQ28" s="350"/>
      <c r="DR28" s="350"/>
      <c r="DS28" s="350"/>
      <c r="DT28" s="350"/>
      <c r="DU28" s="350"/>
      <c r="DV28" s="352"/>
      <c r="DW28" s="352"/>
    </row>
    <row r="29" spans="1:142" x14ac:dyDescent="0.25">
      <c r="A29" s="350"/>
      <c r="B29" s="351"/>
      <c r="C29" s="350"/>
      <c r="D29" s="350"/>
      <c r="E29" s="350"/>
      <c r="F29" s="350"/>
      <c r="G29" s="350"/>
      <c r="H29" s="350"/>
      <c r="I29" s="350"/>
      <c r="J29" s="350"/>
      <c r="K29" s="350"/>
      <c r="L29" s="350"/>
      <c r="M29" s="350"/>
      <c r="N29" s="350"/>
      <c r="O29" s="350"/>
      <c r="P29" s="350"/>
      <c r="Q29" s="350"/>
      <c r="R29" s="350"/>
      <c r="S29" s="350"/>
      <c r="T29" s="350"/>
      <c r="U29" s="350"/>
      <c r="V29" s="350"/>
      <c r="W29" s="350"/>
      <c r="X29" s="350"/>
      <c r="Y29" s="350"/>
      <c r="Z29" s="350"/>
      <c r="AA29" s="350"/>
      <c r="AB29" s="350"/>
      <c r="AC29" s="350"/>
      <c r="AD29" s="350"/>
      <c r="AE29" s="350"/>
      <c r="AF29" s="350"/>
      <c r="AG29" s="350"/>
      <c r="AH29" s="350"/>
      <c r="AI29" s="350"/>
      <c r="AJ29" s="350"/>
      <c r="AK29" s="350"/>
      <c r="AL29" s="350"/>
      <c r="AM29" s="350"/>
      <c r="AN29" s="350"/>
      <c r="AO29" s="350"/>
      <c r="AP29" s="350"/>
      <c r="AQ29" s="350"/>
      <c r="AR29" s="350"/>
      <c r="AS29" s="350"/>
      <c r="AT29" s="350"/>
      <c r="AU29" s="350"/>
      <c r="AV29" s="350"/>
      <c r="AW29" s="350"/>
      <c r="AX29" s="350"/>
      <c r="AY29" s="350"/>
      <c r="AZ29" s="350"/>
      <c r="BA29" s="350"/>
      <c r="BB29" s="350"/>
      <c r="BC29" s="350"/>
      <c r="BD29" s="350"/>
      <c r="BE29" s="350"/>
      <c r="BF29" s="350"/>
      <c r="BG29" s="350"/>
      <c r="BH29" s="350"/>
      <c r="BI29" s="350"/>
      <c r="BJ29" s="350"/>
      <c r="BK29" s="350"/>
      <c r="BL29" s="350"/>
      <c r="BM29" s="350"/>
      <c r="BN29" s="350"/>
      <c r="BO29" s="350"/>
      <c r="BP29" s="350"/>
      <c r="BQ29" s="350"/>
      <c r="BR29" s="350"/>
      <c r="BS29" s="350"/>
      <c r="BT29" s="350"/>
      <c r="BU29" s="350"/>
      <c r="BV29" s="350"/>
      <c r="BW29" s="350"/>
      <c r="BX29" s="350"/>
      <c r="BY29" s="350"/>
      <c r="BZ29" s="350"/>
      <c r="CA29" s="350"/>
      <c r="CB29" s="350"/>
      <c r="CC29" s="350"/>
      <c r="CD29" s="350"/>
      <c r="CE29" s="350"/>
      <c r="CF29" s="350"/>
      <c r="CG29" s="350"/>
      <c r="CH29" s="350"/>
      <c r="CI29" s="350"/>
      <c r="CJ29" s="350"/>
      <c r="CK29" s="350"/>
      <c r="CL29" s="350"/>
      <c r="CM29" s="350"/>
      <c r="CN29" s="350"/>
      <c r="CO29" s="350"/>
      <c r="CP29" s="350"/>
      <c r="CQ29" s="350"/>
      <c r="CR29" s="350"/>
      <c r="CS29" s="350"/>
      <c r="CT29" s="350"/>
      <c r="CU29" s="350"/>
      <c r="CV29" s="350"/>
      <c r="CW29" s="350"/>
      <c r="CX29" s="350"/>
      <c r="CY29" s="350"/>
      <c r="CZ29" s="350"/>
      <c r="DA29" s="350"/>
      <c r="DB29" s="350"/>
      <c r="DC29" s="350"/>
      <c r="DD29" s="350"/>
      <c r="DE29" s="350"/>
      <c r="DF29" s="350"/>
      <c r="DG29" s="350"/>
      <c r="DH29" s="350"/>
      <c r="DI29" s="350"/>
      <c r="DJ29" s="350"/>
      <c r="DK29" s="350"/>
      <c r="DL29" s="350"/>
      <c r="DM29" s="350"/>
      <c r="DN29" s="351"/>
      <c r="DO29" s="350"/>
      <c r="DP29" s="350"/>
      <c r="DQ29" s="350"/>
      <c r="DR29" s="350"/>
      <c r="DS29" s="350"/>
      <c r="DT29" s="350"/>
      <c r="DU29" s="350"/>
      <c r="DV29" s="352"/>
      <c r="DW29" s="352"/>
    </row>
    <row r="30" spans="1:142" x14ac:dyDescent="0.25">
      <c r="A30" s="350"/>
      <c r="B30" s="351"/>
      <c r="C30" s="350"/>
      <c r="D30" s="350"/>
      <c r="E30" s="350"/>
      <c r="F30" s="350"/>
      <c r="G30" s="350"/>
      <c r="H30" s="350"/>
      <c r="I30" s="350"/>
      <c r="J30" s="350"/>
      <c r="K30" s="350"/>
      <c r="L30" s="350"/>
      <c r="M30" s="350"/>
      <c r="N30" s="350"/>
      <c r="O30" s="350"/>
      <c r="P30" s="350"/>
      <c r="Q30" s="350"/>
      <c r="R30" s="350"/>
      <c r="S30" s="350"/>
      <c r="T30" s="350"/>
      <c r="U30" s="350"/>
      <c r="V30" s="350"/>
      <c r="W30" s="350"/>
      <c r="X30" s="350"/>
      <c r="Y30" s="350"/>
      <c r="Z30" s="350"/>
      <c r="AA30" s="350"/>
      <c r="AB30" s="350"/>
      <c r="AC30" s="350"/>
      <c r="AD30" s="350"/>
      <c r="AE30" s="350"/>
      <c r="AF30" s="350"/>
      <c r="AG30" s="350"/>
      <c r="AH30" s="350"/>
      <c r="AI30" s="350"/>
      <c r="AJ30" s="350"/>
      <c r="AK30" s="350"/>
      <c r="AL30" s="350"/>
      <c r="AM30" s="350"/>
      <c r="AN30" s="350"/>
      <c r="AO30" s="350"/>
      <c r="AP30" s="350"/>
      <c r="AQ30" s="350"/>
      <c r="AR30" s="350"/>
      <c r="AS30" s="350"/>
      <c r="AT30" s="350"/>
      <c r="AU30" s="350"/>
      <c r="AV30" s="350"/>
      <c r="AW30" s="350"/>
      <c r="AX30" s="350"/>
      <c r="AY30" s="350"/>
      <c r="AZ30" s="350"/>
      <c r="BA30" s="350"/>
      <c r="BB30" s="350"/>
      <c r="BC30" s="350"/>
      <c r="BD30" s="350"/>
      <c r="BE30" s="350"/>
      <c r="BF30" s="350"/>
      <c r="BG30" s="350"/>
      <c r="BH30" s="350"/>
      <c r="BI30" s="350"/>
      <c r="BJ30" s="350"/>
      <c r="BK30" s="350"/>
      <c r="BL30" s="350"/>
      <c r="BM30" s="350"/>
      <c r="BN30" s="350"/>
      <c r="BO30" s="350"/>
      <c r="BP30" s="350"/>
      <c r="BQ30" s="350"/>
      <c r="BR30" s="350"/>
      <c r="BS30" s="350"/>
      <c r="BT30" s="350"/>
      <c r="BU30" s="350"/>
      <c r="BV30" s="350"/>
      <c r="BW30" s="350"/>
      <c r="BX30" s="350"/>
      <c r="BY30" s="350"/>
      <c r="BZ30" s="350"/>
      <c r="CA30" s="350"/>
      <c r="CB30" s="350"/>
      <c r="CC30" s="350"/>
      <c r="CD30" s="350"/>
      <c r="CE30" s="350"/>
      <c r="CF30" s="350"/>
      <c r="CG30" s="350"/>
      <c r="CH30" s="350"/>
      <c r="CI30" s="350"/>
      <c r="CJ30" s="350"/>
      <c r="CK30" s="350"/>
      <c r="CL30" s="350"/>
      <c r="CM30" s="350"/>
      <c r="CN30" s="350"/>
      <c r="CO30" s="350"/>
      <c r="CP30" s="350"/>
      <c r="CQ30" s="350"/>
      <c r="CR30" s="350"/>
      <c r="CS30" s="350"/>
      <c r="CT30" s="350"/>
      <c r="CU30" s="350"/>
      <c r="CV30" s="350"/>
      <c r="CW30" s="350"/>
      <c r="CX30" s="350"/>
      <c r="CY30" s="350"/>
      <c r="CZ30" s="350"/>
      <c r="DA30" s="350"/>
      <c r="DB30" s="350"/>
      <c r="DC30" s="350"/>
      <c r="DD30" s="350"/>
      <c r="DE30" s="350"/>
      <c r="DF30" s="350"/>
      <c r="DG30" s="350"/>
      <c r="DH30" s="350"/>
      <c r="DI30" s="350"/>
      <c r="DJ30" s="350"/>
      <c r="DK30" s="350"/>
      <c r="DL30" s="350"/>
      <c r="DM30" s="350"/>
      <c r="DN30" s="351"/>
      <c r="DO30" s="350"/>
      <c r="DP30" s="350"/>
      <c r="DQ30" s="350"/>
      <c r="DR30" s="350"/>
      <c r="DS30" s="350"/>
      <c r="DT30" s="350"/>
      <c r="DU30" s="350"/>
      <c r="DV30" s="352"/>
      <c r="DW30" s="352"/>
    </row>
    <row r="31" spans="1:142" x14ac:dyDescent="0.25">
      <c r="A31" s="350"/>
      <c r="B31" s="351"/>
      <c r="C31" s="350"/>
      <c r="D31" s="350"/>
      <c r="E31" s="350"/>
      <c r="F31" s="350"/>
      <c r="G31" s="350"/>
      <c r="H31" s="350"/>
      <c r="I31" s="350"/>
      <c r="J31" s="350"/>
      <c r="K31" s="350"/>
      <c r="L31" s="350"/>
      <c r="M31" s="350"/>
      <c r="N31" s="350"/>
      <c r="O31" s="350"/>
      <c r="P31" s="350"/>
      <c r="Q31" s="350"/>
      <c r="R31" s="350"/>
      <c r="S31" s="350"/>
      <c r="T31" s="350"/>
      <c r="U31" s="350"/>
      <c r="V31" s="350"/>
      <c r="W31" s="350"/>
      <c r="X31" s="350"/>
      <c r="Y31" s="350"/>
      <c r="Z31" s="350"/>
      <c r="AA31" s="350"/>
      <c r="AB31" s="350"/>
      <c r="AC31" s="350"/>
      <c r="AD31" s="350"/>
      <c r="AE31" s="350"/>
      <c r="AF31" s="350"/>
      <c r="AG31" s="350"/>
      <c r="AH31" s="350"/>
      <c r="AI31" s="350"/>
      <c r="AJ31" s="350"/>
      <c r="AK31" s="350"/>
      <c r="AL31" s="350"/>
      <c r="AM31" s="350"/>
      <c r="AN31" s="350"/>
      <c r="AO31" s="350"/>
      <c r="AP31" s="350"/>
      <c r="AQ31" s="350"/>
      <c r="AR31" s="350"/>
      <c r="AS31" s="350"/>
      <c r="AT31" s="350"/>
      <c r="AU31" s="350"/>
      <c r="AV31" s="350"/>
      <c r="AW31" s="350"/>
      <c r="AX31" s="350"/>
      <c r="AY31" s="350"/>
      <c r="AZ31" s="350"/>
      <c r="BA31" s="350"/>
      <c r="BB31" s="350"/>
      <c r="BC31" s="350"/>
      <c r="BD31" s="350"/>
      <c r="BE31" s="350"/>
      <c r="BF31" s="350"/>
      <c r="BG31" s="350"/>
      <c r="BH31" s="350"/>
      <c r="BI31" s="350"/>
      <c r="BJ31" s="350"/>
      <c r="BK31" s="350"/>
      <c r="BL31" s="350"/>
      <c r="BM31" s="350"/>
      <c r="BN31" s="350"/>
      <c r="BO31" s="350"/>
      <c r="BP31" s="350"/>
      <c r="BQ31" s="350"/>
      <c r="BR31" s="350"/>
      <c r="BS31" s="350"/>
      <c r="BT31" s="350"/>
      <c r="BU31" s="350"/>
      <c r="BV31" s="350"/>
      <c r="BW31" s="350"/>
      <c r="BX31" s="350"/>
      <c r="BY31" s="350"/>
      <c r="BZ31" s="350"/>
      <c r="CA31" s="350"/>
      <c r="CB31" s="350"/>
      <c r="CC31" s="350"/>
      <c r="CD31" s="350"/>
      <c r="CE31" s="350"/>
      <c r="CF31" s="350"/>
      <c r="CG31" s="350"/>
      <c r="CH31" s="350"/>
      <c r="CI31" s="350"/>
      <c r="CJ31" s="350"/>
      <c r="CK31" s="350"/>
      <c r="CL31" s="350"/>
      <c r="CM31" s="350"/>
      <c r="CN31" s="350"/>
      <c r="CO31" s="350"/>
      <c r="CP31" s="350"/>
      <c r="CQ31" s="350"/>
      <c r="CR31" s="350"/>
      <c r="CS31" s="350"/>
      <c r="CT31" s="350"/>
      <c r="CU31" s="350"/>
      <c r="CV31" s="350"/>
      <c r="CW31" s="350"/>
      <c r="CX31" s="350"/>
      <c r="CY31" s="350"/>
      <c r="CZ31" s="350"/>
      <c r="DA31" s="350"/>
      <c r="DB31" s="350"/>
      <c r="DC31" s="350"/>
      <c r="DD31" s="350"/>
      <c r="DE31" s="350"/>
      <c r="DF31" s="350"/>
      <c r="DG31" s="350"/>
      <c r="DH31" s="350"/>
      <c r="DI31" s="350"/>
      <c r="DJ31" s="350"/>
      <c r="DK31" s="350"/>
      <c r="DL31" s="350"/>
      <c r="DM31" s="350"/>
      <c r="DN31" s="351"/>
      <c r="DO31" s="350"/>
      <c r="DP31" s="350"/>
      <c r="DQ31" s="350"/>
      <c r="DR31" s="350"/>
      <c r="DS31" s="350"/>
      <c r="DT31" s="350"/>
      <c r="DU31" s="350"/>
      <c r="DV31" s="352"/>
      <c r="DW31" s="352"/>
      <c r="EL31" s="324" t="s">
        <v>54</v>
      </c>
    </row>
    <row r="32" spans="1:142" x14ac:dyDescent="0.25">
      <c r="A32" s="350"/>
      <c r="B32" s="351"/>
      <c r="C32" s="350"/>
      <c r="D32" s="350"/>
      <c r="E32" s="350"/>
      <c r="F32" s="350"/>
      <c r="G32" s="350"/>
      <c r="H32" s="350"/>
      <c r="I32" s="350"/>
      <c r="J32" s="350"/>
      <c r="K32" s="350"/>
      <c r="L32" s="350"/>
      <c r="M32" s="350"/>
      <c r="N32" s="350"/>
      <c r="O32" s="350"/>
      <c r="P32" s="350"/>
      <c r="Q32" s="350"/>
      <c r="R32" s="350"/>
      <c r="S32" s="350"/>
      <c r="T32" s="350"/>
      <c r="U32" s="350"/>
      <c r="V32" s="350"/>
      <c r="W32" s="350"/>
      <c r="X32" s="350"/>
      <c r="Y32" s="350"/>
      <c r="Z32" s="350"/>
      <c r="AA32" s="350"/>
      <c r="AB32" s="350"/>
      <c r="AC32" s="350"/>
      <c r="AD32" s="350"/>
      <c r="AE32" s="350"/>
      <c r="AF32" s="350"/>
      <c r="AG32" s="350"/>
      <c r="AH32" s="350"/>
      <c r="AI32" s="350"/>
      <c r="AJ32" s="350"/>
      <c r="AK32" s="350"/>
      <c r="AL32" s="350"/>
      <c r="AM32" s="350"/>
      <c r="AN32" s="350"/>
      <c r="AO32" s="350"/>
      <c r="AP32" s="350"/>
      <c r="AQ32" s="350"/>
      <c r="AR32" s="350"/>
      <c r="AS32" s="350"/>
      <c r="AT32" s="350"/>
      <c r="AU32" s="350"/>
      <c r="AV32" s="350"/>
      <c r="AW32" s="350"/>
      <c r="AX32" s="350"/>
      <c r="AY32" s="350"/>
      <c r="AZ32" s="350"/>
      <c r="BA32" s="350"/>
      <c r="BB32" s="350"/>
      <c r="BC32" s="350"/>
      <c r="BD32" s="350"/>
      <c r="BE32" s="350"/>
      <c r="BF32" s="350"/>
      <c r="BG32" s="350"/>
      <c r="BH32" s="350"/>
      <c r="BI32" s="350"/>
      <c r="BJ32" s="350"/>
      <c r="BK32" s="350"/>
      <c r="BL32" s="350"/>
      <c r="BM32" s="350"/>
      <c r="BN32" s="350"/>
      <c r="BO32" s="350"/>
      <c r="BP32" s="350"/>
      <c r="BQ32" s="350"/>
      <c r="BR32" s="350"/>
      <c r="BS32" s="350"/>
      <c r="BT32" s="350"/>
      <c r="BU32" s="350"/>
      <c r="BV32" s="350"/>
      <c r="BW32" s="350"/>
      <c r="BX32" s="350"/>
      <c r="BY32" s="350"/>
      <c r="BZ32" s="350"/>
      <c r="CA32" s="350"/>
      <c r="CB32" s="350"/>
      <c r="CC32" s="350"/>
      <c r="CD32" s="350"/>
      <c r="CE32" s="350"/>
      <c r="CF32" s="350"/>
      <c r="CG32" s="350"/>
      <c r="CH32" s="350"/>
      <c r="CI32" s="350"/>
      <c r="CJ32" s="350"/>
      <c r="CK32" s="350"/>
      <c r="CL32" s="350"/>
      <c r="CM32" s="350"/>
      <c r="CN32" s="350"/>
      <c r="CO32" s="350"/>
      <c r="CP32" s="350"/>
      <c r="CQ32" s="350"/>
      <c r="CR32" s="350"/>
      <c r="CS32" s="350"/>
      <c r="CT32" s="350"/>
      <c r="CU32" s="350"/>
      <c r="CV32" s="350"/>
      <c r="CW32" s="350"/>
      <c r="CX32" s="350"/>
      <c r="CY32" s="350"/>
      <c r="CZ32" s="350"/>
      <c r="DA32" s="350"/>
      <c r="DB32" s="350"/>
      <c r="DC32" s="350"/>
      <c r="DD32" s="350"/>
      <c r="DE32" s="350"/>
      <c r="DF32" s="350"/>
      <c r="DG32" s="350"/>
      <c r="DH32" s="350"/>
      <c r="DI32" s="350"/>
      <c r="DJ32" s="350"/>
      <c r="DK32" s="350"/>
      <c r="DL32" s="350"/>
      <c r="DM32" s="350"/>
      <c r="DN32" s="351"/>
      <c r="DO32" s="350"/>
      <c r="DP32" s="350"/>
      <c r="DQ32" s="350"/>
      <c r="DR32" s="350"/>
      <c r="DS32" s="350"/>
      <c r="DT32" s="350"/>
      <c r="DU32" s="350"/>
      <c r="DV32" s="352"/>
      <c r="DW32" s="352"/>
    </row>
    <row r="33" spans="1:266" x14ac:dyDescent="0.25">
      <c r="A33" s="350"/>
      <c r="B33" s="351"/>
      <c r="C33" s="350"/>
      <c r="D33" s="350"/>
      <c r="E33" s="350"/>
      <c r="F33" s="350"/>
      <c r="G33" s="350"/>
      <c r="H33" s="350"/>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c r="AF33" s="350"/>
      <c r="AG33" s="350"/>
      <c r="AH33" s="350"/>
      <c r="AI33" s="350"/>
      <c r="AJ33" s="350"/>
      <c r="AK33" s="350"/>
      <c r="AL33" s="350"/>
      <c r="AM33" s="350"/>
      <c r="AN33" s="350"/>
      <c r="AO33" s="350"/>
      <c r="AP33" s="350"/>
      <c r="AQ33" s="350"/>
      <c r="AR33" s="350"/>
      <c r="AS33" s="350"/>
      <c r="AT33" s="350"/>
      <c r="AU33" s="350"/>
      <c r="AV33" s="350"/>
      <c r="AW33" s="350"/>
      <c r="AX33" s="350"/>
      <c r="AY33" s="350"/>
      <c r="AZ33" s="350"/>
      <c r="BA33" s="350"/>
      <c r="BB33" s="350"/>
      <c r="BC33" s="350"/>
      <c r="BD33" s="350"/>
      <c r="BE33" s="350"/>
      <c r="BF33" s="350"/>
      <c r="BG33" s="350"/>
      <c r="BH33" s="350"/>
      <c r="BI33" s="350"/>
      <c r="BJ33" s="350"/>
      <c r="BK33" s="350"/>
      <c r="BL33" s="350"/>
      <c r="BM33" s="350"/>
      <c r="BN33" s="350"/>
      <c r="BO33" s="350"/>
      <c r="BP33" s="350"/>
      <c r="BQ33" s="350"/>
      <c r="BR33" s="350"/>
      <c r="BS33" s="350"/>
      <c r="BT33" s="350"/>
      <c r="BU33" s="350"/>
      <c r="BV33" s="350"/>
      <c r="BW33" s="350"/>
      <c r="BX33" s="350"/>
      <c r="BY33" s="350"/>
      <c r="BZ33" s="350"/>
      <c r="CA33" s="350"/>
      <c r="CB33" s="350"/>
      <c r="CC33" s="350"/>
      <c r="CD33" s="350"/>
      <c r="CE33" s="350"/>
      <c r="CF33" s="350"/>
      <c r="CG33" s="350"/>
      <c r="CH33" s="350"/>
      <c r="CI33" s="350"/>
      <c r="CJ33" s="350"/>
      <c r="CK33" s="350"/>
      <c r="CL33" s="350"/>
      <c r="CM33" s="350"/>
      <c r="CN33" s="350"/>
      <c r="CO33" s="350"/>
      <c r="CP33" s="350"/>
      <c r="CQ33" s="350"/>
      <c r="CR33" s="350"/>
      <c r="CS33" s="350"/>
      <c r="CT33" s="350"/>
      <c r="CU33" s="350"/>
      <c r="CV33" s="350"/>
      <c r="CW33" s="350"/>
      <c r="CX33" s="350"/>
      <c r="CY33" s="350"/>
      <c r="CZ33" s="350"/>
      <c r="DA33" s="350"/>
      <c r="DB33" s="350"/>
      <c r="DC33" s="350"/>
      <c r="DD33" s="350"/>
      <c r="DE33" s="350"/>
      <c r="DF33" s="350"/>
      <c r="DG33" s="350"/>
      <c r="DH33" s="350"/>
      <c r="DI33" s="350"/>
      <c r="DJ33" s="350"/>
      <c r="DK33" s="350"/>
      <c r="DL33" s="350"/>
      <c r="DM33" s="350"/>
      <c r="DN33" s="351"/>
      <c r="DO33" s="350"/>
      <c r="DP33" s="350"/>
      <c r="DQ33" s="350"/>
      <c r="DR33" s="350"/>
      <c r="DS33" s="350"/>
      <c r="DT33" s="350"/>
      <c r="DU33" s="350"/>
      <c r="DV33" s="352"/>
      <c r="DW33" s="352"/>
    </row>
    <row r="34" spans="1:266" x14ac:dyDescent="0.25">
      <c r="A34" s="350"/>
      <c r="B34" s="351"/>
      <c r="C34" s="350"/>
      <c r="D34" s="350"/>
      <c r="E34" s="350"/>
      <c r="F34" s="350"/>
      <c r="G34" s="350"/>
      <c r="H34" s="350"/>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c r="AF34" s="350"/>
      <c r="AG34" s="350"/>
      <c r="AH34" s="350"/>
      <c r="AI34" s="350"/>
      <c r="AJ34" s="350"/>
      <c r="AK34" s="350"/>
      <c r="AL34" s="350"/>
      <c r="AM34" s="350"/>
      <c r="AN34" s="350"/>
      <c r="AO34" s="350"/>
      <c r="AP34" s="350"/>
      <c r="AQ34" s="350"/>
      <c r="AR34" s="350"/>
      <c r="AS34" s="350"/>
      <c r="AT34" s="350"/>
      <c r="AU34" s="350"/>
      <c r="AV34" s="350"/>
      <c r="AW34" s="350"/>
      <c r="AX34" s="350"/>
      <c r="AY34" s="350"/>
      <c r="AZ34" s="350"/>
      <c r="BA34" s="350"/>
      <c r="BB34" s="350"/>
      <c r="BC34" s="350"/>
      <c r="BD34" s="350"/>
      <c r="BE34" s="350"/>
      <c r="BF34" s="350"/>
      <c r="BG34" s="350"/>
      <c r="BH34" s="350"/>
      <c r="BI34" s="350"/>
      <c r="BJ34" s="350"/>
      <c r="BK34" s="350"/>
      <c r="BL34" s="350"/>
      <c r="BM34" s="350"/>
      <c r="BN34" s="350"/>
      <c r="BO34" s="350"/>
      <c r="BP34" s="350"/>
      <c r="BQ34" s="350"/>
      <c r="BR34" s="350"/>
      <c r="BS34" s="350"/>
      <c r="BT34" s="350"/>
      <c r="BU34" s="350"/>
      <c r="BV34" s="350"/>
      <c r="BW34" s="350"/>
      <c r="BX34" s="350"/>
      <c r="BY34" s="350"/>
      <c r="BZ34" s="350"/>
      <c r="CA34" s="350"/>
      <c r="CB34" s="350"/>
      <c r="CC34" s="350"/>
      <c r="CD34" s="350"/>
      <c r="CE34" s="350"/>
      <c r="CF34" s="350"/>
      <c r="CG34" s="350"/>
      <c r="CH34" s="350"/>
      <c r="CI34" s="350"/>
      <c r="CJ34" s="350"/>
      <c r="CK34" s="350"/>
      <c r="CL34" s="350"/>
      <c r="CM34" s="350"/>
      <c r="CN34" s="350"/>
      <c r="CO34" s="350"/>
      <c r="CP34" s="350"/>
      <c r="CQ34" s="350"/>
      <c r="CR34" s="350"/>
      <c r="CS34" s="350"/>
      <c r="CT34" s="350"/>
      <c r="CU34" s="350"/>
      <c r="CV34" s="350"/>
      <c r="CW34" s="350"/>
      <c r="CX34" s="350"/>
      <c r="CY34" s="350"/>
      <c r="CZ34" s="350"/>
      <c r="DA34" s="350"/>
      <c r="DB34" s="350"/>
      <c r="DC34" s="350"/>
      <c r="DD34" s="350"/>
      <c r="DE34" s="350"/>
      <c r="DF34" s="350"/>
      <c r="DG34" s="350"/>
      <c r="DH34" s="350"/>
      <c r="DI34" s="350"/>
      <c r="DJ34" s="350"/>
      <c r="DK34" s="350"/>
      <c r="DL34" s="350"/>
      <c r="DM34" s="350"/>
      <c r="DN34" s="351"/>
      <c r="DO34" s="350"/>
      <c r="DP34" s="350"/>
      <c r="DQ34" s="350"/>
      <c r="DR34" s="350"/>
      <c r="DS34" s="350"/>
      <c r="DT34" s="350"/>
      <c r="DU34" s="350"/>
      <c r="DV34" s="352"/>
      <c r="DW34" s="352"/>
    </row>
    <row r="35" spans="1:266" x14ac:dyDescent="0.25">
      <c r="A35" s="350"/>
      <c r="B35" s="351"/>
      <c r="C35" s="350"/>
      <c r="D35" s="350"/>
      <c r="E35" s="350"/>
      <c r="F35" s="350"/>
      <c r="G35" s="350"/>
      <c r="H35" s="350"/>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c r="AF35" s="350"/>
      <c r="AG35" s="350"/>
      <c r="AH35" s="350"/>
      <c r="AI35" s="350"/>
      <c r="AJ35" s="350"/>
      <c r="AK35" s="350"/>
      <c r="AL35" s="350"/>
      <c r="AM35" s="350"/>
      <c r="AN35" s="350"/>
      <c r="AO35" s="350"/>
      <c r="AP35" s="350"/>
      <c r="AQ35" s="350"/>
      <c r="AR35" s="350"/>
      <c r="AS35" s="350"/>
      <c r="AT35" s="350"/>
      <c r="AU35" s="350"/>
      <c r="AV35" s="350"/>
      <c r="AW35" s="350"/>
      <c r="AX35" s="350"/>
      <c r="AY35" s="350"/>
      <c r="AZ35" s="350"/>
      <c r="BA35" s="350"/>
      <c r="BB35" s="350"/>
      <c r="BC35" s="350"/>
      <c r="BD35" s="350"/>
      <c r="BE35" s="350"/>
      <c r="BF35" s="350"/>
      <c r="BG35" s="350"/>
      <c r="BH35" s="350"/>
      <c r="BI35" s="350"/>
      <c r="BJ35" s="350"/>
      <c r="BK35" s="350"/>
      <c r="BL35" s="350"/>
      <c r="BM35" s="350"/>
      <c r="BN35" s="350"/>
      <c r="BO35" s="350"/>
      <c r="BP35" s="350"/>
      <c r="BQ35" s="350"/>
      <c r="BR35" s="350"/>
      <c r="BS35" s="350"/>
      <c r="BT35" s="350"/>
      <c r="BU35" s="350"/>
      <c r="BV35" s="350"/>
      <c r="BW35" s="350"/>
      <c r="BX35" s="350"/>
      <c r="BY35" s="350"/>
      <c r="BZ35" s="350"/>
      <c r="CA35" s="350"/>
      <c r="CB35" s="350"/>
      <c r="CC35" s="350"/>
      <c r="CD35" s="350"/>
      <c r="CE35" s="350"/>
      <c r="CF35" s="350"/>
      <c r="CG35" s="350"/>
      <c r="CH35" s="350"/>
      <c r="CI35" s="350"/>
      <c r="CJ35" s="350"/>
      <c r="CK35" s="350"/>
      <c r="CL35" s="350"/>
      <c r="CM35" s="350"/>
      <c r="CN35" s="350"/>
      <c r="CO35" s="350"/>
      <c r="CP35" s="350"/>
      <c r="CQ35" s="350"/>
      <c r="CR35" s="350"/>
      <c r="CS35" s="350"/>
      <c r="CT35" s="350"/>
      <c r="CU35" s="350"/>
      <c r="CV35" s="350"/>
      <c r="CW35" s="350"/>
      <c r="CX35" s="350"/>
      <c r="CY35" s="350"/>
      <c r="CZ35" s="350"/>
      <c r="DA35" s="350"/>
      <c r="DB35" s="350"/>
      <c r="DC35" s="350"/>
      <c r="DD35" s="350"/>
      <c r="DE35" s="350"/>
      <c r="DF35" s="350"/>
      <c r="DG35" s="350"/>
      <c r="DH35" s="350"/>
      <c r="DI35" s="350"/>
      <c r="DJ35" s="350"/>
      <c r="DK35" s="350"/>
      <c r="DL35" s="350"/>
      <c r="DM35" s="350"/>
      <c r="DN35" s="351"/>
      <c r="DO35" s="350"/>
      <c r="DP35" s="350"/>
      <c r="DQ35" s="350"/>
      <c r="DR35" s="350"/>
      <c r="DS35" s="350"/>
      <c r="DT35" s="350"/>
      <c r="DU35" s="350"/>
      <c r="DV35" s="352"/>
      <c r="DW35" s="352"/>
    </row>
    <row r="36" spans="1:266" x14ac:dyDescent="0.25">
      <c r="A36" s="350"/>
      <c r="B36" s="351"/>
      <c r="C36" s="350"/>
      <c r="D36" s="350"/>
      <c r="E36" s="350"/>
      <c r="F36" s="350"/>
      <c r="G36" s="350"/>
      <c r="H36" s="350"/>
      <c r="I36" s="350"/>
      <c r="J36" s="350"/>
      <c r="K36" s="350"/>
      <c r="L36" s="350"/>
      <c r="M36" s="350"/>
      <c r="N36" s="350"/>
      <c r="O36" s="350"/>
      <c r="P36" s="350"/>
      <c r="Q36" s="350"/>
      <c r="R36" s="350"/>
      <c r="S36" s="350"/>
      <c r="T36" s="350"/>
      <c r="U36" s="350"/>
      <c r="V36" s="350"/>
      <c r="W36" s="350"/>
      <c r="X36" s="350"/>
      <c r="Y36" s="350"/>
      <c r="Z36" s="350"/>
      <c r="AA36" s="350"/>
      <c r="AB36" s="350"/>
      <c r="AC36" s="350"/>
      <c r="AD36" s="350"/>
      <c r="AE36" s="350"/>
      <c r="AF36" s="350"/>
      <c r="AG36" s="350"/>
      <c r="AH36" s="350"/>
      <c r="AI36" s="350"/>
      <c r="AJ36" s="350"/>
      <c r="AK36" s="350"/>
      <c r="AL36" s="350"/>
      <c r="AM36" s="350"/>
      <c r="AN36" s="350"/>
      <c r="AO36" s="350"/>
      <c r="AP36" s="350"/>
      <c r="AQ36" s="350"/>
      <c r="AR36" s="350"/>
      <c r="AS36" s="350"/>
      <c r="AT36" s="350"/>
      <c r="AU36" s="350"/>
      <c r="AV36" s="350"/>
      <c r="AW36" s="350"/>
      <c r="AX36" s="350"/>
      <c r="AY36" s="350"/>
      <c r="AZ36" s="350"/>
      <c r="BA36" s="350"/>
      <c r="BB36" s="350"/>
      <c r="BC36" s="350"/>
      <c r="BD36" s="350"/>
      <c r="BE36" s="350"/>
      <c r="BF36" s="350"/>
      <c r="BG36" s="350"/>
      <c r="BH36" s="350"/>
      <c r="BI36" s="350"/>
      <c r="BJ36" s="350"/>
      <c r="BK36" s="350"/>
      <c r="BL36" s="350"/>
      <c r="BM36" s="350"/>
      <c r="BN36" s="350"/>
      <c r="BO36" s="350"/>
      <c r="BP36" s="350"/>
      <c r="BQ36" s="350"/>
      <c r="BR36" s="350"/>
      <c r="BS36" s="350"/>
      <c r="BT36" s="350"/>
      <c r="BU36" s="350"/>
      <c r="BV36" s="350"/>
      <c r="BW36" s="350"/>
      <c r="BX36" s="350"/>
      <c r="BY36" s="350"/>
      <c r="BZ36" s="350"/>
      <c r="CA36" s="350"/>
      <c r="CB36" s="350"/>
      <c r="CC36" s="350"/>
      <c r="CD36" s="350"/>
      <c r="CE36" s="350"/>
      <c r="CF36" s="350"/>
      <c r="CG36" s="350"/>
      <c r="CH36" s="350"/>
      <c r="CI36" s="350"/>
      <c r="CJ36" s="350"/>
      <c r="CK36" s="350"/>
      <c r="CL36" s="350"/>
      <c r="CM36" s="350"/>
      <c r="CN36" s="350"/>
      <c r="CO36" s="350"/>
      <c r="CP36" s="350"/>
      <c r="CQ36" s="350"/>
      <c r="CR36" s="350"/>
      <c r="CS36" s="350"/>
      <c r="CT36" s="350"/>
      <c r="CU36" s="350"/>
      <c r="CV36" s="350"/>
      <c r="CW36" s="350"/>
      <c r="CX36" s="350"/>
      <c r="CY36" s="350"/>
      <c r="CZ36" s="350"/>
      <c r="DA36" s="350"/>
      <c r="DB36" s="350"/>
      <c r="DC36" s="350"/>
      <c r="DD36" s="350"/>
      <c r="DE36" s="350"/>
      <c r="DF36" s="350"/>
      <c r="DG36" s="350"/>
      <c r="DH36" s="350"/>
      <c r="DI36" s="350"/>
      <c r="DJ36" s="350"/>
      <c r="DK36" s="350"/>
      <c r="DL36" s="350"/>
      <c r="DM36" s="350"/>
      <c r="DN36" s="351"/>
      <c r="DO36" s="350"/>
      <c r="DP36" s="350"/>
      <c r="DQ36" s="350"/>
      <c r="DR36" s="350"/>
      <c r="DS36" s="350"/>
      <c r="DT36" s="350"/>
      <c r="DU36" s="350"/>
      <c r="DV36" s="352"/>
      <c r="DW36" s="352"/>
    </row>
    <row r="37" spans="1:266" x14ac:dyDescent="0.25">
      <c r="A37" s="350"/>
      <c r="B37" s="351"/>
      <c r="C37" s="350"/>
      <c r="D37" s="350"/>
      <c r="E37" s="350"/>
      <c r="F37" s="350"/>
      <c r="G37" s="350"/>
      <c r="H37" s="350"/>
      <c r="I37" s="350"/>
      <c r="J37" s="350"/>
      <c r="K37" s="350"/>
      <c r="L37" s="350"/>
      <c r="M37" s="350"/>
      <c r="N37" s="350"/>
      <c r="O37" s="350"/>
      <c r="P37" s="350"/>
      <c r="Q37" s="350"/>
      <c r="R37" s="350"/>
      <c r="S37" s="350"/>
      <c r="T37" s="350"/>
      <c r="U37" s="350"/>
      <c r="V37" s="350"/>
      <c r="W37" s="350"/>
      <c r="X37" s="350"/>
      <c r="Y37" s="350"/>
      <c r="Z37" s="350"/>
      <c r="AA37" s="350"/>
      <c r="AB37" s="350"/>
      <c r="AC37" s="350"/>
      <c r="AD37" s="350"/>
      <c r="AE37" s="350"/>
      <c r="AF37" s="350"/>
      <c r="AG37" s="350"/>
      <c r="AH37" s="350"/>
      <c r="AI37" s="350"/>
      <c r="AJ37" s="350"/>
      <c r="AK37" s="350"/>
      <c r="AL37" s="350"/>
      <c r="AM37" s="350"/>
      <c r="AN37" s="350"/>
      <c r="AO37" s="350"/>
      <c r="AP37" s="350"/>
      <c r="AQ37" s="350"/>
      <c r="AR37" s="350"/>
      <c r="AS37" s="350"/>
      <c r="AT37" s="350"/>
      <c r="AU37" s="350"/>
      <c r="AV37" s="350"/>
      <c r="AW37" s="350"/>
      <c r="AX37" s="350"/>
      <c r="AY37" s="350"/>
      <c r="AZ37" s="350"/>
      <c r="BA37" s="350"/>
      <c r="BB37" s="350"/>
      <c r="BC37" s="350"/>
      <c r="BD37" s="350"/>
      <c r="BE37" s="350"/>
      <c r="BF37" s="350"/>
      <c r="BG37" s="350"/>
      <c r="BH37" s="350"/>
      <c r="BI37" s="350"/>
      <c r="BJ37" s="350"/>
      <c r="BK37" s="350"/>
      <c r="BL37" s="350"/>
      <c r="BM37" s="350"/>
      <c r="BN37" s="350"/>
      <c r="BO37" s="350"/>
      <c r="BP37" s="350"/>
      <c r="BQ37" s="350"/>
      <c r="BR37" s="350"/>
      <c r="BS37" s="350"/>
      <c r="BT37" s="350"/>
      <c r="BU37" s="350"/>
      <c r="BV37" s="350"/>
      <c r="BW37" s="350"/>
      <c r="BX37" s="350"/>
      <c r="BY37" s="350"/>
      <c r="BZ37" s="350"/>
      <c r="CA37" s="350"/>
      <c r="CB37" s="350"/>
      <c r="CC37" s="350"/>
      <c r="CD37" s="350"/>
      <c r="CE37" s="350"/>
      <c r="CF37" s="350"/>
      <c r="CG37" s="350"/>
      <c r="CH37" s="350"/>
      <c r="CI37" s="350"/>
      <c r="CJ37" s="350"/>
      <c r="CK37" s="350"/>
      <c r="CL37" s="350"/>
      <c r="CM37" s="350"/>
      <c r="CN37" s="350"/>
      <c r="CO37" s="350"/>
      <c r="CP37" s="350"/>
      <c r="CQ37" s="350"/>
      <c r="CR37" s="350"/>
      <c r="CS37" s="350"/>
      <c r="CT37" s="350"/>
      <c r="CU37" s="350"/>
      <c r="CV37" s="350"/>
      <c r="CW37" s="350"/>
      <c r="CX37" s="350"/>
      <c r="CY37" s="350"/>
      <c r="CZ37" s="350"/>
      <c r="DA37" s="350"/>
      <c r="DB37" s="350"/>
      <c r="DC37" s="350"/>
      <c r="DD37" s="350"/>
      <c r="DE37" s="350"/>
      <c r="DF37" s="350"/>
      <c r="DG37" s="350"/>
      <c r="DH37" s="350"/>
      <c r="DI37" s="350"/>
      <c r="DJ37" s="350"/>
      <c r="DK37" s="350"/>
      <c r="DL37" s="350"/>
      <c r="DM37" s="350"/>
      <c r="DN37" s="351"/>
      <c r="DO37" s="350"/>
      <c r="DP37" s="350"/>
      <c r="DQ37" s="350"/>
      <c r="DR37" s="350"/>
      <c r="DS37" s="350"/>
      <c r="DT37" s="350"/>
      <c r="DU37" s="350"/>
      <c r="DV37" s="352"/>
      <c r="DW37" s="352"/>
    </row>
    <row r="38" spans="1:266" x14ac:dyDescent="0.25">
      <c r="A38" s="350"/>
      <c r="B38" s="351"/>
      <c r="C38" s="350"/>
      <c r="D38" s="350"/>
      <c r="E38" s="350"/>
      <c r="F38" s="350"/>
      <c r="G38" s="350"/>
      <c r="H38" s="350"/>
      <c r="I38" s="350"/>
      <c r="J38" s="350"/>
      <c r="K38" s="350"/>
      <c r="L38" s="350"/>
      <c r="M38" s="350"/>
      <c r="N38" s="350"/>
      <c r="O38" s="350"/>
      <c r="P38" s="350"/>
      <c r="Q38" s="350"/>
      <c r="R38" s="350"/>
      <c r="S38" s="350"/>
      <c r="T38" s="350"/>
      <c r="U38" s="350"/>
      <c r="V38" s="350"/>
      <c r="W38" s="350"/>
      <c r="X38" s="350"/>
      <c r="Y38" s="350"/>
      <c r="Z38" s="350"/>
      <c r="AA38" s="350"/>
      <c r="AB38" s="350"/>
      <c r="AC38" s="350"/>
      <c r="AD38" s="350"/>
      <c r="AE38" s="350"/>
      <c r="AF38" s="350"/>
      <c r="AG38" s="350"/>
      <c r="AH38" s="350"/>
      <c r="AI38" s="350"/>
      <c r="AJ38" s="350"/>
      <c r="AK38" s="350"/>
      <c r="AL38" s="350"/>
      <c r="AM38" s="350"/>
      <c r="AN38" s="350"/>
      <c r="AO38" s="350"/>
      <c r="AP38" s="350"/>
      <c r="AQ38" s="350"/>
      <c r="AR38" s="350"/>
      <c r="AS38" s="350"/>
      <c r="AT38" s="350"/>
      <c r="AU38" s="350"/>
      <c r="AV38" s="350"/>
      <c r="AW38" s="350"/>
      <c r="AX38" s="350"/>
      <c r="AY38" s="350"/>
      <c r="AZ38" s="350"/>
      <c r="BA38" s="350"/>
      <c r="BB38" s="350"/>
      <c r="BC38" s="350"/>
      <c r="BD38" s="350"/>
      <c r="BE38" s="350"/>
      <c r="BF38" s="350"/>
      <c r="BG38" s="350"/>
      <c r="BH38" s="350"/>
      <c r="BI38" s="350"/>
      <c r="BJ38" s="350"/>
      <c r="BK38" s="350"/>
      <c r="BL38" s="350"/>
      <c r="BM38" s="350"/>
      <c r="BN38" s="350"/>
      <c r="BO38" s="350"/>
      <c r="BP38" s="350"/>
      <c r="BQ38" s="350"/>
      <c r="BR38" s="350"/>
      <c r="BS38" s="350"/>
      <c r="BT38" s="350"/>
      <c r="BU38" s="350"/>
      <c r="BV38" s="350"/>
      <c r="BW38" s="350"/>
      <c r="BX38" s="350"/>
      <c r="BY38" s="350"/>
      <c r="BZ38" s="350"/>
      <c r="CA38" s="350"/>
      <c r="CB38" s="350"/>
      <c r="CC38" s="350"/>
      <c r="CD38" s="350"/>
      <c r="CE38" s="350"/>
      <c r="CF38" s="350"/>
      <c r="CG38" s="350"/>
      <c r="CH38" s="350"/>
      <c r="CI38" s="350"/>
      <c r="CJ38" s="350"/>
      <c r="CK38" s="350"/>
      <c r="CL38" s="350"/>
      <c r="CM38" s="350"/>
      <c r="CN38" s="350"/>
      <c r="CO38" s="350"/>
      <c r="CP38" s="350"/>
      <c r="CQ38" s="350"/>
      <c r="CR38" s="350"/>
      <c r="CS38" s="350"/>
      <c r="CT38" s="350"/>
      <c r="CU38" s="350"/>
      <c r="CV38" s="350"/>
      <c r="CW38" s="350"/>
      <c r="CX38" s="350"/>
      <c r="CY38" s="350"/>
      <c r="CZ38" s="350"/>
      <c r="DA38" s="350"/>
      <c r="DB38" s="350"/>
      <c r="DC38" s="350"/>
      <c r="DD38" s="350"/>
      <c r="DE38" s="350"/>
      <c r="DF38" s="350"/>
      <c r="DG38" s="350"/>
      <c r="DH38" s="350"/>
      <c r="DI38" s="350"/>
      <c r="DJ38" s="350"/>
      <c r="DK38" s="350"/>
      <c r="DL38" s="350"/>
      <c r="DM38" s="350"/>
      <c r="DN38" s="351"/>
      <c r="DO38" s="350"/>
      <c r="DP38" s="350"/>
      <c r="DQ38" s="350"/>
      <c r="DR38" s="350"/>
      <c r="DS38" s="350"/>
      <c r="DT38" s="350"/>
      <c r="DU38" s="350"/>
      <c r="DV38" s="352"/>
      <c r="DW38" s="352"/>
    </row>
    <row r="39" spans="1:266" x14ac:dyDescent="0.25">
      <c r="A39" s="350"/>
      <c r="B39" s="351"/>
      <c r="C39" s="350"/>
      <c r="D39" s="350"/>
      <c r="E39" s="350"/>
      <c r="F39" s="350"/>
      <c r="G39" s="350"/>
      <c r="H39" s="350"/>
      <c r="I39" s="350"/>
      <c r="J39" s="350"/>
      <c r="K39" s="350"/>
      <c r="L39" s="350"/>
      <c r="M39" s="350"/>
      <c r="N39" s="350"/>
      <c r="O39" s="350"/>
      <c r="P39" s="350"/>
      <c r="Q39" s="350"/>
      <c r="R39" s="350"/>
      <c r="S39" s="350"/>
      <c r="T39" s="350"/>
      <c r="U39" s="350"/>
      <c r="V39" s="350"/>
      <c r="W39" s="350"/>
      <c r="X39" s="350"/>
      <c r="Y39" s="350"/>
      <c r="Z39" s="350"/>
      <c r="AA39" s="350"/>
      <c r="AB39" s="350"/>
      <c r="AC39" s="350"/>
      <c r="AD39" s="350"/>
      <c r="AE39" s="350"/>
      <c r="AF39" s="350"/>
      <c r="AG39" s="350"/>
      <c r="AH39" s="350"/>
      <c r="AI39" s="350"/>
      <c r="AJ39" s="350"/>
      <c r="AK39" s="350"/>
      <c r="AL39" s="350"/>
      <c r="AM39" s="350"/>
      <c r="AN39" s="350"/>
      <c r="AO39" s="350"/>
      <c r="AP39" s="350"/>
      <c r="AQ39" s="350"/>
      <c r="AR39" s="350"/>
      <c r="AS39" s="350"/>
      <c r="AT39" s="350"/>
      <c r="AU39" s="350"/>
      <c r="AV39" s="350"/>
      <c r="AW39" s="350"/>
      <c r="AX39" s="350"/>
      <c r="AY39" s="350"/>
      <c r="AZ39" s="350"/>
      <c r="BA39" s="350"/>
      <c r="BB39" s="350"/>
      <c r="BC39" s="350"/>
      <c r="BD39" s="350"/>
      <c r="BE39" s="350"/>
      <c r="BF39" s="350"/>
      <c r="BG39" s="350"/>
      <c r="BH39" s="350"/>
      <c r="BI39" s="350"/>
      <c r="BJ39" s="350"/>
      <c r="BK39" s="350"/>
      <c r="BL39" s="350"/>
      <c r="BM39" s="350"/>
      <c r="BN39" s="350"/>
      <c r="BO39" s="350"/>
      <c r="BP39" s="350"/>
      <c r="BQ39" s="350"/>
      <c r="BR39" s="350"/>
      <c r="BS39" s="350"/>
      <c r="BT39" s="350"/>
      <c r="BU39" s="350"/>
      <c r="BV39" s="350"/>
      <c r="BW39" s="350"/>
      <c r="BX39" s="350"/>
      <c r="BY39" s="350"/>
      <c r="BZ39" s="350"/>
      <c r="CA39" s="350"/>
      <c r="CB39" s="350"/>
      <c r="CC39" s="350"/>
      <c r="CD39" s="350"/>
      <c r="CE39" s="350"/>
      <c r="CF39" s="350"/>
      <c r="CG39" s="350"/>
      <c r="CH39" s="350"/>
      <c r="CI39" s="350"/>
      <c r="CJ39" s="350"/>
      <c r="CK39" s="350"/>
      <c r="CL39" s="350"/>
      <c r="CM39" s="350"/>
      <c r="CN39" s="350"/>
      <c r="CO39" s="350"/>
      <c r="CP39" s="350"/>
      <c r="CQ39" s="350"/>
      <c r="CR39" s="350"/>
      <c r="CS39" s="350"/>
      <c r="CT39" s="350"/>
      <c r="CU39" s="350"/>
      <c r="CV39" s="350"/>
      <c r="CW39" s="350"/>
      <c r="CX39" s="350"/>
      <c r="CY39" s="350"/>
      <c r="CZ39" s="350"/>
      <c r="DA39" s="350"/>
      <c r="DB39" s="350"/>
      <c r="DC39" s="350"/>
      <c r="DD39" s="350"/>
      <c r="DE39" s="350"/>
      <c r="DF39" s="350"/>
      <c r="DG39" s="350"/>
      <c r="DH39" s="350"/>
      <c r="DI39" s="350"/>
      <c r="DJ39" s="350"/>
      <c r="DK39" s="350"/>
      <c r="DL39" s="350"/>
      <c r="DM39" s="350"/>
      <c r="DN39" s="351"/>
      <c r="DO39" s="350"/>
      <c r="DP39" s="350"/>
      <c r="DQ39" s="350"/>
      <c r="DR39" s="350"/>
      <c r="DS39" s="350"/>
      <c r="DT39" s="350"/>
      <c r="DU39" s="350"/>
      <c r="DV39" s="352"/>
      <c r="DW39" s="352"/>
    </row>
    <row r="40" spans="1:266" x14ac:dyDescent="0.25">
      <c r="A40" s="350"/>
      <c r="B40" s="351"/>
      <c r="C40" s="350"/>
      <c r="D40" s="350"/>
      <c r="E40" s="350"/>
      <c r="F40" s="350"/>
      <c r="G40" s="350"/>
      <c r="H40" s="350"/>
      <c r="I40" s="350"/>
      <c r="J40" s="350"/>
      <c r="K40" s="350"/>
      <c r="L40" s="350"/>
      <c r="M40" s="350"/>
      <c r="N40" s="350"/>
      <c r="O40" s="350"/>
      <c r="P40" s="350"/>
      <c r="Q40" s="350"/>
      <c r="R40" s="350"/>
      <c r="S40" s="350"/>
      <c r="T40" s="350"/>
      <c r="U40" s="350"/>
      <c r="V40" s="350"/>
      <c r="W40" s="350"/>
      <c r="X40" s="350"/>
      <c r="Y40" s="350"/>
      <c r="Z40" s="350"/>
      <c r="AA40" s="350"/>
      <c r="AB40" s="350"/>
      <c r="AC40" s="350"/>
      <c r="AD40" s="350"/>
      <c r="AE40" s="350"/>
      <c r="AF40" s="350"/>
      <c r="AG40" s="350"/>
      <c r="AH40" s="350"/>
      <c r="AI40" s="350"/>
      <c r="AJ40" s="350"/>
      <c r="AK40" s="350"/>
      <c r="AL40" s="350"/>
      <c r="AM40" s="350"/>
      <c r="AN40" s="350"/>
      <c r="AO40" s="350"/>
      <c r="AP40" s="350"/>
      <c r="AQ40" s="350"/>
      <c r="AR40" s="350"/>
      <c r="AS40" s="350"/>
      <c r="AT40" s="350"/>
      <c r="AU40" s="350"/>
      <c r="AV40" s="350"/>
      <c r="AW40" s="350"/>
      <c r="AX40" s="350"/>
      <c r="AY40" s="350"/>
      <c r="AZ40" s="350"/>
      <c r="BA40" s="350"/>
      <c r="BB40" s="350"/>
      <c r="BC40" s="350"/>
      <c r="BD40" s="350"/>
      <c r="BE40" s="350"/>
      <c r="BF40" s="350"/>
      <c r="BG40" s="350"/>
      <c r="BH40" s="350"/>
      <c r="BI40" s="350"/>
      <c r="BJ40" s="350"/>
      <c r="BK40" s="350"/>
      <c r="BL40" s="350"/>
      <c r="BM40" s="350"/>
      <c r="BN40" s="350"/>
      <c r="BO40" s="350"/>
      <c r="BP40" s="350"/>
      <c r="BQ40" s="350"/>
      <c r="BR40" s="350"/>
      <c r="BS40" s="350"/>
      <c r="BT40" s="350"/>
      <c r="BU40" s="350"/>
      <c r="BV40" s="350"/>
      <c r="BW40" s="350"/>
      <c r="BX40" s="350"/>
      <c r="BY40" s="350"/>
      <c r="BZ40" s="350"/>
      <c r="CA40" s="350"/>
      <c r="CB40" s="350"/>
      <c r="CC40" s="350"/>
      <c r="CD40" s="350"/>
      <c r="CE40" s="350"/>
      <c r="CF40" s="350"/>
      <c r="CG40" s="350"/>
      <c r="CH40" s="350"/>
      <c r="CI40" s="350"/>
      <c r="CJ40" s="350"/>
      <c r="CK40" s="350"/>
      <c r="CL40" s="350"/>
      <c r="CM40" s="350"/>
      <c r="CN40" s="350"/>
      <c r="CO40" s="350"/>
      <c r="CP40" s="350"/>
      <c r="CQ40" s="350"/>
      <c r="CR40" s="350"/>
      <c r="CS40" s="350"/>
      <c r="CT40" s="350"/>
      <c r="CU40" s="350"/>
      <c r="CV40" s="350"/>
      <c r="CW40" s="350"/>
      <c r="CX40" s="350"/>
      <c r="CY40" s="350"/>
      <c r="CZ40" s="350"/>
      <c r="DA40" s="350"/>
      <c r="DB40" s="350"/>
      <c r="DC40" s="350"/>
      <c r="DD40" s="350"/>
      <c r="DE40" s="350"/>
      <c r="DF40" s="350"/>
      <c r="DG40" s="350"/>
      <c r="DH40" s="350"/>
      <c r="DI40" s="350"/>
      <c r="DJ40" s="350"/>
      <c r="DK40" s="350"/>
      <c r="DL40" s="350"/>
      <c r="DM40" s="350"/>
      <c r="DN40" s="351"/>
      <c r="DO40" s="350"/>
      <c r="DP40" s="350"/>
      <c r="DQ40" s="350"/>
      <c r="DR40" s="350"/>
      <c r="DS40" s="350"/>
      <c r="DT40" s="350"/>
      <c r="DU40" s="350"/>
      <c r="DV40" s="352"/>
      <c r="DW40" s="352"/>
    </row>
    <row r="41" spans="1:266" ht="12" customHeight="1" x14ac:dyDescent="0.25">
      <c r="A41" s="350"/>
      <c r="B41" s="351"/>
      <c r="C41" s="350"/>
      <c r="D41" s="350"/>
      <c r="E41" s="350"/>
      <c r="F41" s="350"/>
      <c r="G41" s="350"/>
      <c r="H41" s="350"/>
      <c r="I41" s="350"/>
      <c r="J41" s="350"/>
      <c r="K41" s="350"/>
      <c r="L41" s="350"/>
      <c r="M41" s="350"/>
      <c r="N41" s="350"/>
      <c r="O41" s="350"/>
      <c r="P41" s="350"/>
      <c r="Q41" s="350"/>
      <c r="R41" s="350"/>
      <c r="S41" s="350"/>
      <c r="T41" s="350"/>
      <c r="U41" s="350"/>
      <c r="V41" s="350"/>
      <c r="W41" s="350"/>
      <c r="X41" s="350"/>
      <c r="Y41" s="350"/>
      <c r="Z41" s="350"/>
      <c r="AA41" s="350"/>
      <c r="AB41" s="350"/>
      <c r="AC41" s="350"/>
      <c r="AD41" s="350"/>
      <c r="AE41" s="350"/>
      <c r="AF41" s="350"/>
      <c r="AG41" s="350"/>
      <c r="AH41" s="350"/>
      <c r="AI41" s="350"/>
      <c r="AJ41" s="350"/>
      <c r="AK41" s="350"/>
      <c r="AL41" s="350"/>
      <c r="AM41" s="350"/>
      <c r="AN41" s="350"/>
      <c r="AO41" s="350"/>
      <c r="AP41" s="350"/>
      <c r="AQ41" s="350"/>
      <c r="AR41" s="350"/>
      <c r="AS41" s="350"/>
      <c r="AT41" s="350"/>
      <c r="AU41" s="350"/>
      <c r="AV41" s="350"/>
      <c r="AW41" s="350"/>
      <c r="AX41" s="350"/>
      <c r="AY41" s="350"/>
      <c r="AZ41" s="350"/>
      <c r="BA41" s="350"/>
      <c r="BB41" s="350"/>
      <c r="BC41" s="350"/>
      <c r="BD41" s="350"/>
      <c r="BE41" s="350"/>
      <c r="BF41" s="350"/>
      <c r="BG41" s="350"/>
      <c r="BH41" s="350"/>
      <c r="BI41" s="350"/>
      <c r="BJ41" s="350"/>
      <c r="BK41" s="350"/>
      <c r="BL41" s="350"/>
      <c r="BM41" s="350"/>
      <c r="BN41" s="350"/>
      <c r="BO41" s="350"/>
      <c r="BP41" s="350"/>
      <c r="BQ41" s="350"/>
      <c r="BR41" s="350"/>
      <c r="BS41" s="350"/>
      <c r="BT41" s="350"/>
      <c r="BU41" s="350"/>
      <c r="BV41" s="350"/>
      <c r="BW41" s="350"/>
      <c r="BX41" s="350"/>
      <c r="BY41" s="350"/>
      <c r="BZ41" s="350"/>
      <c r="CA41" s="350"/>
      <c r="CB41" s="350"/>
      <c r="CC41" s="350"/>
      <c r="CD41" s="350"/>
      <c r="CE41" s="350"/>
      <c r="CF41" s="350"/>
      <c r="CG41" s="350"/>
      <c r="CH41" s="350"/>
      <c r="CI41" s="350"/>
      <c r="CJ41" s="350"/>
      <c r="CK41" s="350"/>
      <c r="CL41" s="350"/>
      <c r="CM41" s="350"/>
      <c r="CN41" s="350"/>
      <c r="CO41" s="350"/>
      <c r="CP41" s="350"/>
      <c r="CQ41" s="350"/>
      <c r="CR41" s="350"/>
      <c r="CS41" s="350"/>
      <c r="CT41" s="350"/>
      <c r="CU41" s="350"/>
      <c r="CV41" s="350"/>
      <c r="CW41" s="350"/>
      <c r="CX41" s="350"/>
      <c r="CY41" s="350"/>
      <c r="CZ41" s="350"/>
      <c r="DA41" s="350"/>
      <c r="DB41" s="350"/>
      <c r="DC41" s="350"/>
      <c r="DD41" s="350"/>
      <c r="DE41" s="350"/>
      <c r="DF41" s="350"/>
      <c r="DG41" s="350"/>
      <c r="DH41" s="350"/>
      <c r="DI41" s="350"/>
      <c r="DJ41" s="350"/>
      <c r="DK41" s="350"/>
      <c r="DL41" s="350"/>
      <c r="DM41" s="350"/>
      <c r="DN41" s="351"/>
      <c r="DO41" s="350"/>
      <c r="DP41" s="350"/>
      <c r="DQ41" s="350"/>
      <c r="DR41" s="350"/>
      <c r="DS41" s="350"/>
      <c r="DT41" s="350"/>
      <c r="DU41" s="350"/>
      <c r="DV41" s="352"/>
      <c r="DW41" s="352"/>
    </row>
    <row r="42" spans="1:266" ht="8.25" hidden="1" customHeight="1" x14ac:dyDescent="0.25">
      <c r="A42" s="354"/>
      <c r="B42" s="351"/>
      <c r="C42" s="350"/>
      <c r="D42" s="350"/>
      <c r="E42" s="350"/>
      <c r="F42" s="350"/>
      <c r="G42" s="350"/>
      <c r="H42" s="350"/>
      <c r="I42" s="350"/>
      <c r="J42" s="350"/>
      <c r="K42" s="350"/>
      <c r="L42" s="350"/>
      <c r="M42" s="350"/>
      <c r="N42" s="350"/>
      <c r="O42" s="350"/>
      <c r="P42" s="350"/>
      <c r="Q42" s="350"/>
      <c r="R42" s="350"/>
      <c r="S42" s="350"/>
      <c r="T42" s="350"/>
      <c r="U42" s="350"/>
      <c r="V42" s="350"/>
      <c r="W42" s="350"/>
      <c r="X42" s="350"/>
      <c r="Y42" s="350"/>
      <c r="Z42" s="350"/>
      <c r="AA42" s="350"/>
      <c r="AB42" s="350"/>
      <c r="AC42" s="350"/>
      <c r="AD42" s="350"/>
      <c r="AE42" s="350"/>
      <c r="AF42" s="350"/>
      <c r="AG42" s="350"/>
      <c r="AH42" s="350"/>
      <c r="AI42" s="350"/>
      <c r="AJ42" s="350"/>
      <c r="AK42" s="350"/>
      <c r="AL42" s="350"/>
      <c r="AM42" s="350"/>
      <c r="AN42" s="350"/>
      <c r="AO42" s="350"/>
      <c r="AP42" s="350"/>
      <c r="AQ42" s="350"/>
      <c r="AR42" s="350"/>
      <c r="AS42" s="350"/>
      <c r="AT42" s="350"/>
      <c r="AU42" s="350"/>
      <c r="AV42" s="350"/>
      <c r="AW42" s="350"/>
      <c r="AX42" s="350"/>
      <c r="AY42" s="350"/>
      <c r="AZ42" s="350"/>
      <c r="BA42" s="350"/>
      <c r="BB42" s="350"/>
      <c r="BC42" s="350"/>
      <c r="BD42" s="350"/>
      <c r="BE42" s="350"/>
      <c r="BF42" s="350"/>
      <c r="BG42" s="350"/>
      <c r="BH42" s="350"/>
      <c r="BI42" s="350"/>
      <c r="BJ42" s="350"/>
      <c r="BK42" s="350"/>
      <c r="BL42" s="350"/>
      <c r="BM42" s="350"/>
      <c r="BN42" s="350"/>
      <c r="BO42" s="350"/>
      <c r="BP42" s="350"/>
      <c r="BQ42" s="350"/>
      <c r="BR42" s="350"/>
      <c r="BS42" s="350"/>
      <c r="BT42" s="350"/>
      <c r="BU42" s="350"/>
      <c r="BV42" s="350"/>
      <c r="BW42" s="350"/>
      <c r="BX42" s="350"/>
      <c r="BY42" s="350"/>
      <c r="BZ42" s="350"/>
      <c r="CA42" s="350"/>
      <c r="CB42" s="350"/>
      <c r="CC42" s="350"/>
      <c r="CD42" s="350"/>
      <c r="CE42" s="350"/>
      <c r="CF42" s="350"/>
      <c r="CG42" s="350"/>
      <c r="CH42" s="350"/>
      <c r="CI42" s="350"/>
      <c r="CJ42" s="350"/>
      <c r="CK42" s="350"/>
      <c r="CL42" s="350"/>
      <c r="CM42" s="350"/>
      <c r="CN42" s="350"/>
      <c r="CO42" s="350"/>
      <c r="CP42" s="350"/>
      <c r="CQ42" s="350"/>
      <c r="CR42" s="350"/>
      <c r="CS42" s="350"/>
      <c r="CT42" s="350"/>
      <c r="CU42" s="350"/>
      <c r="CV42" s="350"/>
      <c r="CW42" s="350"/>
      <c r="CX42" s="350"/>
      <c r="CY42" s="350"/>
      <c r="CZ42" s="350"/>
      <c r="DA42" s="350"/>
      <c r="DB42" s="350"/>
      <c r="DC42" s="350"/>
      <c r="DD42" s="350"/>
      <c r="DE42" s="350"/>
      <c r="DF42" s="350"/>
      <c r="DG42" s="350"/>
      <c r="DH42" s="350"/>
      <c r="DI42" s="350"/>
      <c r="DJ42" s="350"/>
      <c r="DK42" s="350"/>
      <c r="DL42" s="350"/>
      <c r="DM42" s="350"/>
      <c r="DN42" s="351"/>
      <c r="DO42" s="350"/>
      <c r="DP42" s="350"/>
      <c r="DQ42" s="350"/>
      <c r="DR42" s="350"/>
      <c r="DS42" s="350"/>
      <c r="DT42" s="350"/>
      <c r="DU42" s="350"/>
      <c r="DV42" s="352"/>
      <c r="DW42" s="355"/>
    </row>
    <row r="43" spans="1:266" ht="8.25" customHeight="1" thickBot="1" x14ac:dyDescent="0.3">
      <c r="A43" s="356"/>
      <c r="B43" s="357"/>
      <c r="C43" s="356"/>
      <c r="D43" s="356"/>
      <c r="E43" s="356"/>
      <c r="F43" s="356"/>
      <c r="G43" s="356"/>
      <c r="H43" s="356"/>
      <c r="I43" s="356"/>
      <c r="J43" s="356"/>
      <c r="K43" s="356"/>
      <c r="L43" s="356"/>
      <c r="M43" s="356"/>
      <c r="N43" s="356"/>
      <c r="O43" s="356"/>
      <c r="P43" s="356"/>
      <c r="Q43" s="356"/>
      <c r="R43" s="356"/>
      <c r="S43" s="356"/>
      <c r="T43" s="356"/>
      <c r="U43" s="356"/>
      <c r="V43" s="356"/>
      <c r="W43" s="356"/>
      <c r="X43" s="356"/>
      <c r="Y43" s="356"/>
      <c r="Z43" s="356"/>
      <c r="AA43" s="356"/>
      <c r="AB43" s="356"/>
      <c r="AC43" s="356"/>
      <c r="AD43" s="356"/>
      <c r="AE43" s="356"/>
      <c r="AF43" s="356"/>
      <c r="AG43" s="356"/>
      <c r="AH43" s="356"/>
      <c r="AI43" s="356"/>
      <c r="AJ43" s="356"/>
      <c r="AK43" s="356"/>
      <c r="AL43" s="356"/>
      <c r="AM43" s="356"/>
      <c r="AN43" s="356"/>
      <c r="AO43" s="356"/>
      <c r="AP43" s="356"/>
      <c r="AQ43" s="356"/>
      <c r="AR43" s="356"/>
      <c r="AS43" s="356"/>
      <c r="AT43" s="356"/>
      <c r="AU43" s="356"/>
      <c r="AV43" s="356"/>
      <c r="AW43" s="356"/>
      <c r="AX43" s="356"/>
      <c r="AY43" s="356"/>
      <c r="AZ43" s="356"/>
      <c r="BA43" s="356"/>
      <c r="BB43" s="356"/>
      <c r="BC43" s="356"/>
      <c r="BD43" s="356"/>
      <c r="BE43" s="356"/>
      <c r="BF43" s="356"/>
      <c r="BG43" s="356"/>
      <c r="BH43" s="356"/>
      <c r="BI43" s="356"/>
      <c r="BJ43" s="356"/>
      <c r="BK43" s="356"/>
      <c r="BL43" s="356"/>
      <c r="BM43" s="356"/>
      <c r="BN43" s="356"/>
      <c r="BO43" s="356"/>
      <c r="BP43" s="356"/>
      <c r="BQ43" s="356"/>
      <c r="BR43" s="356"/>
      <c r="BS43" s="356"/>
      <c r="BT43" s="356"/>
      <c r="BU43" s="356"/>
      <c r="BV43" s="356"/>
      <c r="BW43" s="356"/>
      <c r="BX43" s="356"/>
      <c r="BY43" s="356"/>
      <c r="BZ43" s="356"/>
      <c r="CA43" s="356"/>
      <c r="CB43" s="356"/>
      <c r="CC43" s="356"/>
      <c r="CD43" s="356"/>
      <c r="CE43" s="356"/>
      <c r="CF43" s="356"/>
      <c r="CG43" s="356"/>
      <c r="CH43" s="356"/>
      <c r="CI43" s="356"/>
      <c r="CJ43" s="356"/>
      <c r="CK43" s="356"/>
      <c r="CL43" s="356"/>
      <c r="CM43" s="356"/>
      <c r="CN43" s="356"/>
      <c r="CO43" s="356"/>
      <c r="CP43" s="356"/>
      <c r="CQ43" s="356"/>
      <c r="CR43" s="356"/>
      <c r="CS43" s="356"/>
      <c r="CT43" s="356"/>
      <c r="CU43" s="356"/>
      <c r="CV43" s="356"/>
      <c r="CW43" s="356"/>
      <c r="CX43" s="356"/>
      <c r="CY43" s="356"/>
      <c r="CZ43" s="356"/>
      <c r="DA43" s="356"/>
      <c r="DB43" s="356"/>
      <c r="DC43" s="356"/>
      <c r="DD43" s="356"/>
      <c r="DE43" s="356"/>
      <c r="DF43" s="356"/>
      <c r="DG43" s="356"/>
      <c r="DH43" s="356"/>
      <c r="DI43" s="356"/>
      <c r="DJ43" s="356"/>
      <c r="DK43" s="356"/>
      <c r="DL43" s="356"/>
      <c r="DM43" s="356"/>
      <c r="DN43" s="357"/>
      <c r="DO43" s="356"/>
      <c r="DP43" s="356"/>
      <c r="DQ43" s="356"/>
      <c r="DR43" s="356"/>
      <c r="DS43" s="356"/>
      <c r="DT43" s="356"/>
      <c r="DU43" s="356"/>
      <c r="DV43" s="358"/>
      <c r="DW43" s="358"/>
    </row>
    <row r="44" spans="1:266" ht="13.8" x14ac:dyDescent="0.25">
      <c r="A44" s="1398" t="s">
        <v>7</v>
      </c>
      <c r="B44" s="1400" t="s">
        <v>51</v>
      </c>
      <c r="C44" s="1401"/>
      <c r="D44" s="1401"/>
      <c r="E44" s="1401"/>
      <c r="F44" s="1401"/>
      <c r="G44" s="1401"/>
      <c r="H44" s="1401"/>
      <c r="I44" s="1401"/>
      <c r="J44" s="1401"/>
      <c r="K44" s="1401"/>
      <c r="L44" s="1401"/>
      <c r="M44" s="1401"/>
      <c r="N44" s="1401"/>
      <c r="O44" s="1401"/>
      <c r="P44" s="1401"/>
      <c r="Q44" s="1401"/>
      <c r="R44" s="1401"/>
      <c r="S44" s="1401"/>
      <c r="T44" s="1401"/>
      <c r="U44" s="1401"/>
      <c r="V44" s="1401"/>
      <c r="W44" s="1401"/>
      <c r="X44" s="1401"/>
      <c r="Y44" s="1401"/>
      <c r="Z44" s="1401"/>
      <c r="AA44" s="1401"/>
      <c r="AB44" s="1401"/>
      <c r="AC44" s="1401"/>
      <c r="AD44" s="1401"/>
      <c r="AE44" s="1401"/>
      <c r="AF44" s="1401"/>
      <c r="AG44" s="1401"/>
      <c r="AH44" s="1401"/>
      <c r="AI44" s="1401"/>
      <c r="AJ44" s="1401"/>
      <c r="AK44" s="1401"/>
      <c r="AL44" s="1401"/>
      <c r="AM44" s="1401"/>
      <c r="AN44" s="1401"/>
      <c r="AO44" s="1401"/>
      <c r="AP44" s="1401"/>
      <c r="AQ44" s="1401"/>
      <c r="AR44" s="1401"/>
      <c r="AS44" s="1401"/>
      <c r="AT44" s="1401"/>
      <c r="AU44" s="1401"/>
      <c r="AV44" s="1401"/>
      <c r="AW44" s="1401"/>
      <c r="AX44" s="1401"/>
      <c r="AY44" s="1401"/>
      <c r="AZ44" s="1401"/>
      <c r="BA44" s="1401"/>
      <c r="BB44" s="1401"/>
      <c r="BC44" s="1401"/>
      <c r="BD44" s="1401"/>
      <c r="BE44" s="1401"/>
      <c r="BF44" s="1401"/>
      <c r="BG44" s="1401"/>
      <c r="BH44" s="1401"/>
      <c r="BI44" s="1401"/>
      <c r="BJ44" s="1401"/>
      <c r="BK44" s="1401"/>
      <c r="BL44" s="1401"/>
      <c r="BM44" s="1401"/>
      <c r="BN44" s="1401"/>
      <c r="BO44" s="1401"/>
      <c r="BP44" s="1401"/>
      <c r="BQ44" s="1401"/>
      <c r="BR44" s="1401"/>
      <c r="BS44" s="1401"/>
      <c r="BT44" s="1401"/>
      <c r="BU44" s="1401"/>
      <c r="BV44" s="1401"/>
      <c r="BW44" s="1401"/>
      <c r="BX44" s="1401"/>
      <c r="BY44" s="1401"/>
      <c r="BZ44" s="1401"/>
      <c r="CA44" s="1401"/>
      <c r="CB44" s="1401"/>
      <c r="CC44" s="1401"/>
      <c r="CD44" s="1401"/>
      <c r="CE44" s="1401"/>
      <c r="CF44" s="1401"/>
      <c r="CG44" s="1401"/>
      <c r="CH44" s="1401"/>
      <c r="CI44" s="1401"/>
      <c r="CJ44" s="1401"/>
      <c r="CK44" s="1401"/>
      <c r="CL44" s="1401"/>
      <c r="CM44" s="1401"/>
      <c r="CN44" s="1401"/>
      <c r="CO44" s="1401"/>
      <c r="CP44" s="1401"/>
      <c r="CQ44" s="1401"/>
      <c r="CR44" s="1401"/>
      <c r="CS44" s="1401"/>
      <c r="CT44" s="1401"/>
      <c r="CU44" s="1401"/>
      <c r="CV44" s="1401"/>
      <c r="CW44" s="1401"/>
      <c r="CX44" s="1401"/>
      <c r="CY44" s="1401"/>
      <c r="CZ44" s="1401"/>
      <c r="DA44" s="1401"/>
      <c r="DB44" s="1401"/>
      <c r="DC44" s="1401"/>
      <c r="DD44" s="1401"/>
      <c r="DE44" s="1401"/>
      <c r="DF44" s="1401"/>
      <c r="DG44" s="1401"/>
      <c r="DH44" s="1401"/>
      <c r="DI44" s="1401"/>
      <c r="DJ44" s="1401"/>
      <c r="DK44" s="1401"/>
      <c r="DL44" s="1401"/>
      <c r="DM44" s="1401"/>
      <c r="DN44" s="1401"/>
      <c r="DO44" s="1401"/>
      <c r="DP44" s="1402"/>
      <c r="DQ44" s="359"/>
      <c r="DR44" s="1403" t="s">
        <v>93</v>
      </c>
      <c r="DS44" s="1404"/>
      <c r="DT44" s="1404"/>
      <c r="DU44" s="1404"/>
      <c r="DV44" s="1404"/>
      <c r="DW44" s="1405"/>
    </row>
    <row r="45" spans="1:266" ht="13.8" x14ac:dyDescent="0.25">
      <c r="A45" s="1399"/>
      <c r="B45" s="1406">
        <v>1</v>
      </c>
      <c r="C45" s="1407"/>
      <c r="D45" s="1407"/>
      <c r="E45" s="1407"/>
      <c r="F45" s="1407"/>
      <c r="G45" s="1408"/>
      <c r="H45" s="1412">
        <v>2</v>
      </c>
      <c r="I45" s="1413"/>
      <c r="J45" s="1413"/>
      <c r="K45" s="1413"/>
      <c r="L45" s="1413"/>
      <c r="M45" s="1413"/>
      <c r="N45" s="1413"/>
      <c r="O45" s="1413"/>
      <c r="P45" s="1413"/>
      <c r="Q45" s="1413"/>
      <c r="R45" s="1413"/>
      <c r="S45" s="1413"/>
      <c r="T45" s="1413">
        <v>3</v>
      </c>
      <c r="U45" s="1413"/>
      <c r="V45" s="1413"/>
      <c r="W45" s="1413"/>
      <c r="X45" s="1413"/>
      <c r="Y45" s="1413"/>
      <c r="Z45" s="1413"/>
      <c r="AA45" s="1413"/>
      <c r="AB45" s="1413"/>
      <c r="AC45" s="1413"/>
      <c r="AD45" s="1413"/>
      <c r="AE45" s="1413"/>
      <c r="AF45" s="1413"/>
      <c r="AG45" s="1413"/>
      <c r="AH45" s="1413"/>
      <c r="AI45" s="1413"/>
      <c r="AJ45" s="1413"/>
      <c r="AK45" s="1413"/>
      <c r="AL45" s="1413"/>
      <c r="AM45" s="1413"/>
      <c r="AN45" s="1413"/>
      <c r="AO45" s="1413"/>
      <c r="AP45" s="1413"/>
      <c r="AQ45" s="1413"/>
      <c r="AR45" s="1413"/>
      <c r="AS45" s="1413"/>
      <c r="AT45" s="1413"/>
      <c r="AU45" s="1413"/>
      <c r="AV45" s="1413"/>
      <c r="AW45" s="1413"/>
      <c r="AX45" s="1413"/>
      <c r="AY45" s="1413"/>
      <c r="AZ45" s="1413"/>
      <c r="BA45" s="1413"/>
      <c r="BB45" s="1413"/>
      <c r="BC45" s="1413"/>
      <c r="BD45" s="1413"/>
      <c r="BE45" s="1413"/>
      <c r="BF45" s="1413"/>
      <c r="BG45" s="1413"/>
      <c r="BH45" s="1413"/>
      <c r="BI45" s="1413"/>
      <c r="BJ45" s="1413"/>
      <c r="BK45" s="1413"/>
      <c r="BL45" s="1413"/>
      <c r="BM45" s="1413"/>
      <c r="BN45" s="1413"/>
      <c r="BO45" s="1413"/>
      <c r="BP45" s="1413"/>
      <c r="BQ45" s="1413"/>
      <c r="BR45" s="1413"/>
      <c r="BS45" s="1413"/>
      <c r="BT45" s="1413"/>
      <c r="BU45" s="1413"/>
      <c r="BV45" s="1413"/>
      <c r="BW45" s="1413"/>
      <c r="BX45" s="1413"/>
      <c r="BY45" s="1413"/>
      <c r="BZ45" s="1413"/>
      <c r="CA45" s="1413"/>
      <c r="CB45" s="1413"/>
      <c r="CC45" s="1413"/>
      <c r="CD45" s="1413"/>
      <c r="CE45" s="1413"/>
      <c r="CF45" s="1413"/>
      <c r="CG45" s="1413"/>
      <c r="CH45" s="1413"/>
      <c r="CI45" s="1413"/>
      <c r="CJ45" s="1413"/>
      <c r="CK45" s="1413"/>
      <c r="CL45" s="1413"/>
      <c r="CM45" s="1413"/>
      <c r="CN45" s="1413"/>
      <c r="CO45" s="1413"/>
      <c r="CP45" s="1413"/>
      <c r="CQ45" s="1413"/>
      <c r="CR45" s="1413"/>
      <c r="CS45" s="1413"/>
      <c r="CT45" s="1413"/>
      <c r="CU45" s="1413"/>
      <c r="CV45" s="1413"/>
      <c r="CW45" s="1413"/>
      <c r="CX45" s="1413"/>
      <c r="CY45" s="1413"/>
      <c r="CZ45" s="1413"/>
      <c r="DA45" s="1413"/>
      <c r="DB45" s="1413"/>
      <c r="DC45" s="1413"/>
      <c r="DD45" s="1413"/>
      <c r="DE45" s="1413"/>
      <c r="DF45" s="1413"/>
      <c r="DG45" s="1413"/>
      <c r="DH45" s="1413">
        <v>4</v>
      </c>
      <c r="DI45" s="1413"/>
      <c r="DJ45" s="1413"/>
      <c r="DK45" s="1413"/>
      <c r="DL45" s="1413"/>
      <c r="DM45" s="1413"/>
      <c r="DN45" s="1413"/>
      <c r="DO45" s="1413"/>
      <c r="DP45" s="1414"/>
      <c r="DQ45" s="360"/>
      <c r="DR45" s="1409" t="s">
        <v>94</v>
      </c>
      <c r="DS45" s="1410"/>
      <c r="DT45" s="1410"/>
      <c r="DU45" s="1410"/>
      <c r="DV45" s="1410"/>
      <c r="DW45" s="1411"/>
    </row>
    <row r="46" spans="1:266" ht="14.4" thickBot="1" x14ac:dyDescent="0.25">
      <c r="A46" s="361" t="s">
        <v>53</v>
      </c>
      <c r="B46" s="1394">
        <v>10</v>
      </c>
      <c r="C46" s="1395"/>
      <c r="D46" s="1395"/>
      <c r="E46" s="1395"/>
      <c r="F46" s="1395"/>
      <c r="G46" s="1395"/>
      <c r="H46" s="1395"/>
      <c r="I46" s="1395"/>
      <c r="J46" s="1395"/>
      <c r="K46" s="1396"/>
      <c r="L46" s="1397">
        <v>20</v>
      </c>
      <c r="M46" s="1395"/>
      <c r="N46" s="1395"/>
      <c r="O46" s="1395"/>
      <c r="P46" s="1395"/>
      <c r="Q46" s="1395"/>
      <c r="R46" s="1395"/>
      <c r="S46" s="1395"/>
      <c r="T46" s="1395"/>
      <c r="U46" s="1396"/>
      <c r="V46" s="1397">
        <v>30</v>
      </c>
      <c r="W46" s="1395"/>
      <c r="X46" s="1395"/>
      <c r="Y46" s="1395"/>
      <c r="Z46" s="1395"/>
      <c r="AA46" s="1395"/>
      <c r="AB46" s="1395"/>
      <c r="AC46" s="1395"/>
      <c r="AD46" s="1395"/>
      <c r="AE46" s="1396"/>
      <c r="AF46" s="1397">
        <v>40</v>
      </c>
      <c r="AG46" s="1395"/>
      <c r="AH46" s="1395"/>
      <c r="AI46" s="1395"/>
      <c r="AJ46" s="1395"/>
      <c r="AK46" s="1395"/>
      <c r="AL46" s="1395"/>
      <c r="AM46" s="1395"/>
      <c r="AN46" s="1395"/>
      <c r="AO46" s="1396"/>
      <c r="AP46" s="1397">
        <v>50</v>
      </c>
      <c r="AQ46" s="1395"/>
      <c r="AR46" s="1395"/>
      <c r="AS46" s="1395"/>
      <c r="AT46" s="1395"/>
      <c r="AU46" s="1395"/>
      <c r="AV46" s="1395"/>
      <c r="AW46" s="1395"/>
      <c r="AX46" s="1395"/>
      <c r="AY46" s="1396"/>
      <c r="AZ46" s="1388">
        <v>60</v>
      </c>
      <c r="BA46" s="1389"/>
      <c r="BB46" s="1389"/>
      <c r="BC46" s="1389"/>
      <c r="BD46" s="1389"/>
      <c r="BE46" s="1389"/>
      <c r="BF46" s="1389"/>
      <c r="BG46" s="1389"/>
      <c r="BH46" s="1389"/>
      <c r="BI46" s="1390"/>
      <c r="BJ46" s="1388">
        <v>70</v>
      </c>
      <c r="BK46" s="1389"/>
      <c r="BL46" s="1389"/>
      <c r="BM46" s="1389"/>
      <c r="BN46" s="1389"/>
      <c r="BO46" s="1389"/>
      <c r="BP46" s="1389"/>
      <c r="BQ46" s="1389"/>
      <c r="BR46" s="1389"/>
      <c r="BS46" s="1390"/>
      <c r="BT46" s="1388">
        <v>80</v>
      </c>
      <c r="BU46" s="1389"/>
      <c r="BV46" s="1389"/>
      <c r="BW46" s="1389"/>
      <c r="BX46" s="1389"/>
      <c r="BY46" s="1389"/>
      <c r="BZ46" s="1389"/>
      <c r="CA46" s="1389"/>
      <c r="CB46" s="1389"/>
      <c r="CC46" s="1390"/>
      <c r="CD46" s="1388">
        <v>90</v>
      </c>
      <c r="CE46" s="1389"/>
      <c r="CF46" s="1389"/>
      <c r="CG46" s="1389"/>
      <c r="CH46" s="1389"/>
      <c r="CI46" s="1389"/>
      <c r="CJ46" s="1389"/>
      <c r="CK46" s="1389"/>
      <c r="CL46" s="1389"/>
      <c r="CM46" s="1390"/>
      <c r="CN46" s="1388">
        <v>100</v>
      </c>
      <c r="CO46" s="1389"/>
      <c r="CP46" s="1389"/>
      <c r="CQ46" s="1389"/>
      <c r="CR46" s="1389"/>
      <c r="CS46" s="1389"/>
      <c r="CT46" s="1389"/>
      <c r="CU46" s="1389"/>
      <c r="CV46" s="1389"/>
      <c r="CW46" s="1390"/>
      <c r="CX46" s="1388">
        <v>110</v>
      </c>
      <c r="CY46" s="1389"/>
      <c r="CZ46" s="1389"/>
      <c r="DA46" s="1389"/>
      <c r="DB46" s="1389"/>
      <c r="DC46" s="1389"/>
      <c r="DD46" s="1389"/>
      <c r="DE46" s="1389"/>
      <c r="DF46" s="1389"/>
      <c r="DG46" s="1390"/>
      <c r="DH46" s="1391" t="s">
        <v>477</v>
      </c>
      <c r="DI46" s="1392"/>
      <c r="DJ46" s="1392"/>
      <c r="DK46" s="1392"/>
      <c r="DL46" s="1392"/>
      <c r="DM46" s="1392"/>
      <c r="DN46" s="1392"/>
      <c r="DO46" s="1392"/>
      <c r="DP46" s="1393"/>
      <c r="DQ46" s="360"/>
      <c r="DR46" s="1409" t="s">
        <v>95</v>
      </c>
      <c r="DS46" s="1410"/>
      <c r="DT46" s="1410"/>
      <c r="DU46" s="1410"/>
      <c r="DV46" s="1410"/>
      <c r="DW46" s="1411"/>
      <c r="EZ46" s="362"/>
      <c r="FA46" s="362"/>
      <c r="FB46" s="362"/>
      <c r="FC46" s="362"/>
      <c r="FD46" s="362"/>
      <c r="FE46" s="362"/>
      <c r="FF46" s="362"/>
      <c r="FG46" s="362"/>
      <c r="FH46" s="362"/>
      <c r="FI46" s="362"/>
      <c r="FJ46" s="362"/>
      <c r="FK46" s="362"/>
      <c r="FL46" s="362"/>
      <c r="FM46" s="362"/>
      <c r="FN46" s="362"/>
      <c r="FO46" s="362"/>
      <c r="FP46" s="362"/>
      <c r="FQ46" s="362"/>
      <c r="FR46" s="362"/>
      <c r="FS46" s="362"/>
      <c r="FT46" s="362"/>
      <c r="FU46" s="362"/>
      <c r="FV46" s="362"/>
      <c r="FW46" s="362"/>
      <c r="FX46" s="362"/>
      <c r="FY46" s="362"/>
      <c r="FZ46" s="362"/>
      <c r="GA46" s="362"/>
      <c r="GB46" s="362"/>
      <c r="GC46" s="362"/>
      <c r="GD46" s="362"/>
      <c r="GE46" s="362"/>
      <c r="GF46" s="362"/>
      <c r="GG46" s="362"/>
      <c r="GH46" s="362"/>
      <c r="GI46" s="362"/>
      <c r="GJ46" s="362"/>
      <c r="GK46" s="362"/>
      <c r="GL46" s="362"/>
      <c r="GM46" s="362"/>
      <c r="GN46" s="362"/>
      <c r="GO46" s="362"/>
      <c r="GP46" s="362"/>
      <c r="GQ46" s="362"/>
      <c r="GR46" s="362"/>
      <c r="GS46" s="362"/>
      <c r="GT46" s="362"/>
      <c r="GU46" s="362"/>
      <c r="GV46" s="362"/>
      <c r="GW46" s="362"/>
      <c r="GX46" s="362"/>
      <c r="GY46" s="362"/>
      <c r="GZ46" s="362"/>
      <c r="HA46" s="362"/>
      <c r="HB46" s="362"/>
      <c r="HC46" s="362"/>
      <c r="HD46" s="362"/>
      <c r="HE46" s="362"/>
      <c r="HF46" s="362"/>
      <c r="HG46" s="362"/>
      <c r="HH46" s="362"/>
      <c r="HI46" s="362"/>
      <c r="HJ46" s="362"/>
      <c r="HK46" s="362"/>
      <c r="HL46" s="362"/>
      <c r="HM46" s="362"/>
      <c r="HN46" s="362"/>
      <c r="HO46" s="362"/>
      <c r="HP46" s="362"/>
      <c r="HQ46" s="362"/>
      <c r="HR46" s="362"/>
      <c r="HS46" s="362"/>
      <c r="HT46" s="362"/>
      <c r="HU46" s="362"/>
      <c r="HV46" s="362"/>
      <c r="HW46" s="362"/>
      <c r="HX46" s="362"/>
      <c r="HY46" s="362"/>
      <c r="HZ46" s="362"/>
      <c r="IA46" s="362"/>
      <c r="IB46" s="362"/>
      <c r="IC46" s="362"/>
      <c r="ID46" s="362"/>
      <c r="IE46" s="362"/>
      <c r="IF46" s="362"/>
      <c r="IG46" s="362"/>
      <c r="IH46" s="362"/>
      <c r="II46" s="362"/>
      <c r="IJ46" s="362"/>
      <c r="IK46" s="362"/>
      <c r="IL46" s="362"/>
      <c r="IM46" s="362"/>
      <c r="IN46" s="362"/>
      <c r="IO46" s="362"/>
      <c r="IP46" s="362"/>
      <c r="IQ46" s="362"/>
      <c r="IR46" s="362"/>
      <c r="IS46" s="362"/>
      <c r="IT46" s="362"/>
      <c r="IU46" s="362"/>
      <c r="IV46" s="362"/>
      <c r="IW46" s="362"/>
      <c r="IX46" s="362"/>
      <c r="IY46" s="362"/>
      <c r="IZ46" s="362"/>
      <c r="JA46" s="362"/>
      <c r="JB46" s="362"/>
      <c r="JC46" s="362"/>
      <c r="JD46" s="362"/>
      <c r="JE46" s="362"/>
      <c r="JF46" s="362"/>
    </row>
    <row r="47" spans="1:266" ht="12" customHeight="1" thickBot="1" x14ac:dyDescent="0.3">
      <c r="A47" s="147" t="s">
        <v>55</v>
      </c>
      <c r="B47" s="363"/>
      <c r="C47" s="364"/>
      <c r="D47" s="364"/>
      <c r="E47" s="364"/>
      <c r="F47" s="365"/>
      <c r="G47" s="366"/>
      <c r="H47" s="364"/>
      <c r="I47" s="364"/>
      <c r="J47" s="364"/>
      <c r="K47" s="367"/>
      <c r="L47" s="368"/>
      <c r="M47" s="364"/>
      <c r="N47" s="364"/>
      <c r="O47" s="364"/>
      <c r="P47" s="365"/>
      <c r="Q47" s="366"/>
      <c r="R47" s="364"/>
      <c r="S47" s="364"/>
      <c r="T47" s="364"/>
      <c r="U47" s="367"/>
      <c r="V47" s="368"/>
      <c r="W47" s="364"/>
      <c r="X47" s="364"/>
      <c r="Y47" s="364"/>
      <c r="Z47" s="365"/>
      <c r="AA47" s="366"/>
      <c r="AB47" s="364"/>
      <c r="AC47" s="364"/>
      <c r="AD47" s="364"/>
      <c r="AE47" s="367"/>
      <c r="AF47" s="368"/>
      <c r="AG47" s="364"/>
      <c r="AH47" s="364"/>
      <c r="AI47" s="364"/>
      <c r="AJ47" s="365"/>
      <c r="AK47" s="366"/>
      <c r="AL47" s="364"/>
      <c r="AM47" s="364"/>
      <c r="AN47" s="364"/>
      <c r="AO47" s="367"/>
      <c r="AP47" s="368"/>
      <c r="AQ47" s="364"/>
      <c r="AR47" s="364"/>
      <c r="AS47" s="364"/>
      <c r="AT47" s="365"/>
      <c r="AU47" s="366"/>
      <c r="AV47" s="364"/>
      <c r="AW47" s="364"/>
      <c r="AX47" s="364"/>
      <c r="AY47" s="367"/>
      <c r="AZ47" s="368"/>
      <c r="BA47" s="364"/>
      <c r="BB47" s="364"/>
      <c r="BC47" s="364"/>
      <c r="BD47" s="365"/>
      <c r="BE47" s="366"/>
      <c r="BF47" s="364"/>
      <c r="BG47" s="364"/>
      <c r="BH47" s="364"/>
      <c r="BI47" s="367"/>
      <c r="BJ47" s="368"/>
      <c r="BK47" s="364"/>
      <c r="BL47" s="364"/>
      <c r="BM47" s="364"/>
      <c r="BN47" s="365"/>
      <c r="BO47" s="366"/>
      <c r="BP47" s="364"/>
      <c r="BQ47" s="364"/>
      <c r="BR47" s="364"/>
      <c r="BS47" s="367"/>
      <c r="BT47" s="368"/>
      <c r="BU47" s="364"/>
      <c r="BV47" s="364"/>
      <c r="BW47" s="364"/>
      <c r="BX47" s="365"/>
      <c r="BY47" s="366"/>
      <c r="BZ47" s="364"/>
      <c r="CA47" s="364"/>
      <c r="CB47" s="364"/>
      <c r="CC47" s="367"/>
      <c r="CD47" s="368"/>
      <c r="CE47" s="364"/>
      <c r="CF47" s="364"/>
      <c r="CG47" s="364"/>
      <c r="CH47" s="365"/>
      <c r="CI47" s="366"/>
      <c r="CJ47" s="364"/>
      <c r="CK47" s="364"/>
      <c r="CL47" s="364"/>
      <c r="CM47" s="367"/>
      <c r="CN47" s="368"/>
      <c r="CO47" s="364"/>
      <c r="CP47" s="364"/>
      <c r="CQ47" s="364"/>
      <c r="CR47" s="365"/>
      <c r="CS47" s="366"/>
      <c r="CT47" s="364"/>
      <c r="CU47" s="364"/>
      <c r="CV47" s="364"/>
      <c r="CW47" s="367"/>
      <c r="CX47" s="368"/>
      <c r="CY47" s="364"/>
      <c r="CZ47" s="364"/>
      <c r="DA47" s="364"/>
      <c r="DB47" s="365"/>
      <c r="DC47" s="366"/>
      <c r="DD47" s="364"/>
      <c r="DE47" s="364"/>
      <c r="DF47" s="364"/>
      <c r="DG47" s="367"/>
      <c r="DH47" s="368"/>
      <c r="DI47" s="364"/>
      <c r="DJ47" s="364"/>
      <c r="DK47" s="364"/>
      <c r="DL47" s="365"/>
      <c r="DM47" s="366"/>
      <c r="DN47" s="364"/>
      <c r="DO47" s="364"/>
      <c r="DP47" s="369"/>
      <c r="DQ47" s="370"/>
      <c r="DR47" s="1382" t="s">
        <v>99</v>
      </c>
      <c r="DS47" s="1383"/>
      <c r="DT47" s="1384" t="s">
        <v>100</v>
      </c>
      <c r="DU47" s="1383"/>
      <c r="DV47" s="1384" t="s">
        <v>101</v>
      </c>
      <c r="DW47" s="1385"/>
    </row>
    <row r="48" spans="1:266" ht="12" customHeight="1" x14ac:dyDescent="0.25">
      <c r="A48" s="147"/>
      <c r="B48" s="371"/>
      <c r="C48" s="372"/>
      <c r="D48" s="372"/>
      <c r="E48" s="372"/>
      <c r="F48" s="373"/>
      <c r="G48" s="374"/>
      <c r="H48" s="372"/>
      <c r="I48" s="372"/>
      <c r="J48" s="372"/>
      <c r="K48" s="375"/>
      <c r="L48" s="376"/>
      <c r="M48" s="372"/>
      <c r="N48" s="372"/>
      <c r="O48" s="372"/>
      <c r="P48" s="373"/>
      <c r="Q48" s="374"/>
      <c r="R48" s="372"/>
      <c r="S48" s="372"/>
      <c r="T48" s="372"/>
      <c r="U48" s="375"/>
      <c r="V48" s="376"/>
      <c r="W48" s="372"/>
      <c r="X48" s="372"/>
      <c r="Y48" s="372"/>
      <c r="Z48" s="373"/>
      <c r="AA48" s="374"/>
      <c r="AB48" s="372"/>
      <c r="AC48" s="372"/>
      <c r="AD48" s="372"/>
      <c r="AE48" s="375"/>
      <c r="AF48" s="376"/>
      <c r="AG48" s="372"/>
      <c r="AH48" s="372"/>
      <c r="AI48" s="372"/>
      <c r="AJ48" s="373"/>
      <c r="AK48" s="374"/>
      <c r="AL48" s="372"/>
      <c r="AM48" s="372"/>
      <c r="AN48" s="372"/>
      <c r="AO48" s="375"/>
      <c r="AP48" s="376"/>
      <c r="AQ48" s="372"/>
      <c r="AR48" s="372"/>
      <c r="AS48" s="372"/>
      <c r="AT48" s="373"/>
      <c r="AU48" s="374"/>
      <c r="AV48" s="372"/>
      <c r="AW48" s="372"/>
      <c r="AX48" s="372"/>
      <c r="AY48" s="375"/>
      <c r="AZ48" s="376"/>
      <c r="BA48" s="372"/>
      <c r="BB48" s="372"/>
      <c r="BC48" s="372"/>
      <c r="BD48" s="373"/>
      <c r="BE48" s="374"/>
      <c r="BF48" s="372"/>
      <c r="BG48" s="372"/>
      <c r="BH48" s="372"/>
      <c r="BI48" s="375"/>
      <c r="BJ48" s="376"/>
      <c r="BK48" s="372"/>
      <c r="BL48" s="372"/>
      <c r="BM48" s="372"/>
      <c r="BN48" s="373"/>
      <c r="BO48" s="374"/>
      <c r="BP48" s="372"/>
      <c r="BQ48" s="372"/>
      <c r="BR48" s="372"/>
      <c r="BS48" s="375"/>
      <c r="BT48" s="376"/>
      <c r="BU48" s="372"/>
      <c r="BV48" s="372"/>
      <c r="BW48" s="372"/>
      <c r="BX48" s="373"/>
      <c r="BY48" s="374"/>
      <c r="BZ48" s="372"/>
      <c r="CA48" s="372"/>
      <c r="CB48" s="372"/>
      <c r="CC48" s="375"/>
      <c r="CD48" s="376"/>
      <c r="CE48" s="372"/>
      <c r="CF48" s="372"/>
      <c r="CG48" s="372"/>
      <c r="CH48" s="373"/>
      <c r="CI48" s="374"/>
      <c r="CJ48" s="372"/>
      <c r="CK48" s="372"/>
      <c r="CL48" s="372"/>
      <c r="CM48" s="375"/>
      <c r="CN48" s="376"/>
      <c r="CO48" s="372"/>
      <c r="CP48" s="372"/>
      <c r="CQ48" s="372"/>
      <c r="CR48" s="373"/>
      <c r="CS48" s="374"/>
      <c r="CT48" s="372"/>
      <c r="CU48" s="372"/>
      <c r="CV48" s="372"/>
      <c r="CW48" s="375"/>
      <c r="CX48" s="376"/>
      <c r="CY48" s="372"/>
      <c r="CZ48" s="372"/>
      <c r="DA48" s="372"/>
      <c r="DB48" s="373"/>
      <c r="DC48" s="374"/>
      <c r="DD48" s="372"/>
      <c r="DE48" s="372"/>
      <c r="DF48" s="372"/>
      <c r="DG48" s="375"/>
      <c r="DH48" s="376"/>
      <c r="DI48" s="372"/>
      <c r="DJ48" s="372"/>
      <c r="DK48" s="372"/>
      <c r="DL48" s="373"/>
      <c r="DM48" s="374"/>
      <c r="DN48" s="372"/>
      <c r="DO48" s="372"/>
      <c r="DP48" s="377"/>
      <c r="DQ48" s="378"/>
      <c r="DR48" s="379" t="s">
        <v>96</v>
      </c>
      <c r="DS48" s="380" t="s">
        <v>38</v>
      </c>
      <c r="DT48" s="381" t="s">
        <v>96</v>
      </c>
      <c r="DU48" s="380" t="s">
        <v>38</v>
      </c>
      <c r="DV48" s="381" t="s">
        <v>96</v>
      </c>
      <c r="DW48" s="382" t="s">
        <v>38</v>
      </c>
    </row>
    <row r="49" spans="1:156" ht="9" customHeight="1" x14ac:dyDescent="0.25">
      <c r="A49" s="1422" t="s">
        <v>56</v>
      </c>
      <c r="B49" s="468"/>
      <c r="C49" s="469"/>
      <c r="D49" s="469"/>
      <c r="E49" s="469"/>
      <c r="F49" s="470"/>
      <c r="G49" s="469"/>
      <c r="H49" s="469"/>
      <c r="I49" s="390"/>
      <c r="J49" s="390"/>
      <c r="K49" s="390"/>
      <c r="L49" s="389"/>
      <c r="M49" s="390"/>
      <c r="N49" s="390"/>
      <c r="O49" s="390"/>
      <c r="P49" s="422"/>
      <c r="Q49" s="431"/>
      <c r="R49" s="422"/>
      <c r="S49" s="422"/>
      <c r="T49" s="471"/>
      <c r="U49" s="472"/>
      <c r="V49" s="471"/>
      <c r="W49" s="471"/>
      <c r="X49" s="471"/>
      <c r="Y49" s="471"/>
      <c r="Z49" s="473"/>
      <c r="AA49" s="471"/>
      <c r="AB49" s="471"/>
      <c r="AC49" s="471"/>
      <c r="AD49" s="471"/>
      <c r="AE49" s="472"/>
      <c r="AF49" s="471"/>
      <c r="AG49" s="471"/>
      <c r="AH49" s="474"/>
      <c r="AI49" s="471"/>
      <c r="AJ49" s="473"/>
      <c r="AK49" s="471"/>
      <c r="AL49" s="471"/>
      <c r="AM49" s="471"/>
      <c r="AN49" s="471"/>
      <c r="AO49" s="472"/>
      <c r="AP49" s="471"/>
      <c r="AQ49" s="471"/>
      <c r="AR49" s="471"/>
      <c r="AS49" s="471"/>
      <c r="AT49" s="473"/>
      <c r="AU49" s="471"/>
      <c r="AV49" s="471"/>
      <c r="AW49" s="471"/>
      <c r="AX49" s="471"/>
      <c r="AY49" s="472"/>
      <c r="AZ49" s="471"/>
      <c r="BA49" s="471"/>
      <c r="BB49" s="471"/>
      <c r="BC49" s="471"/>
      <c r="BD49" s="473"/>
      <c r="BE49" s="471"/>
      <c r="BF49" s="471"/>
      <c r="BG49" s="471"/>
      <c r="BH49" s="471"/>
      <c r="BI49" s="472"/>
      <c r="BJ49" s="471"/>
      <c r="BK49" s="471"/>
      <c r="BL49" s="471"/>
      <c r="BM49" s="471"/>
      <c r="BN49" s="473"/>
      <c r="BO49" s="471"/>
      <c r="BP49" s="471"/>
      <c r="BQ49" s="471"/>
      <c r="BR49" s="471"/>
      <c r="BS49" s="472"/>
      <c r="BT49" s="471"/>
      <c r="BU49" s="471"/>
      <c r="BV49" s="471"/>
      <c r="BW49" s="471"/>
      <c r="BX49" s="473"/>
      <c r="BY49" s="471"/>
      <c r="BZ49" s="471"/>
      <c r="CA49" s="471"/>
      <c r="CB49" s="471"/>
      <c r="CC49" s="472"/>
      <c r="CD49" s="471"/>
      <c r="CE49" s="471"/>
      <c r="CF49" s="471"/>
      <c r="CG49" s="471"/>
      <c r="CH49" s="473"/>
      <c r="CI49" s="471"/>
      <c r="CJ49" s="471"/>
      <c r="CK49" s="471"/>
      <c r="CL49" s="471"/>
      <c r="CM49" s="472"/>
      <c r="CN49" s="471"/>
      <c r="CO49" s="471"/>
      <c r="CP49" s="471"/>
      <c r="CQ49" s="471"/>
      <c r="CR49" s="473"/>
      <c r="CS49" s="471"/>
      <c r="CT49" s="471"/>
      <c r="CU49" s="471"/>
      <c r="CV49" s="471"/>
      <c r="CW49" s="472"/>
      <c r="CX49" s="471"/>
      <c r="CY49" s="471"/>
      <c r="CZ49" s="471"/>
      <c r="DA49" s="471"/>
      <c r="DB49" s="473"/>
      <c r="DC49" s="471"/>
      <c r="DD49" s="471"/>
      <c r="DE49" s="471"/>
      <c r="DF49" s="471"/>
      <c r="DG49" s="472"/>
      <c r="DH49" s="389"/>
      <c r="DI49" s="390"/>
      <c r="DJ49" s="390"/>
      <c r="DK49" s="390"/>
      <c r="DL49" s="391"/>
      <c r="DM49" s="392"/>
      <c r="DN49" s="390"/>
      <c r="DO49" s="390"/>
      <c r="DP49" s="393"/>
      <c r="DQ49" s="394" t="s">
        <v>482</v>
      </c>
      <c r="DR49" s="395" t="s">
        <v>54</v>
      </c>
      <c r="DS49" s="396"/>
      <c r="DT49" s="397"/>
      <c r="DU49" s="398"/>
      <c r="DV49" s="399"/>
      <c r="DW49" s="400"/>
      <c r="EZ49" s="362"/>
    </row>
    <row r="50" spans="1:156" ht="15" customHeight="1" x14ac:dyDescent="0.2">
      <c r="A50" s="1387"/>
      <c r="B50" s="371"/>
      <c r="C50" s="372"/>
      <c r="D50" s="372"/>
      <c r="E50" s="372"/>
      <c r="F50" s="373"/>
      <c r="G50" s="374"/>
      <c r="H50" s="372"/>
      <c r="I50" s="372"/>
      <c r="J50" s="372"/>
      <c r="K50" s="375"/>
      <c r="L50" s="376"/>
      <c r="M50" s="372"/>
      <c r="N50" s="372"/>
      <c r="O50" s="372"/>
      <c r="P50" s="373"/>
      <c r="Q50" s="374"/>
      <c r="R50" s="372"/>
      <c r="S50" s="372"/>
      <c r="T50" s="372"/>
      <c r="U50" s="375"/>
      <c r="V50" s="376"/>
      <c r="W50" s="372"/>
      <c r="X50" s="372"/>
      <c r="Y50" s="372"/>
      <c r="Z50" s="373"/>
      <c r="AA50" s="374"/>
      <c r="AB50" s="372"/>
      <c r="AC50" s="372"/>
      <c r="AD50" s="372"/>
      <c r="AE50" s="375"/>
      <c r="AF50" s="376"/>
      <c r="AG50" s="372"/>
      <c r="AH50" s="372"/>
      <c r="AI50" s="372"/>
      <c r="AJ50" s="373"/>
      <c r="AK50" s="374"/>
      <c r="AL50" s="372"/>
      <c r="AM50" s="372"/>
      <c r="AN50" s="372"/>
      <c r="AO50" s="375"/>
      <c r="AP50" s="376"/>
      <c r="AQ50" s="372"/>
      <c r="AR50" s="372"/>
      <c r="AS50" s="372"/>
      <c r="AT50" s="373"/>
      <c r="AU50" s="374"/>
      <c r="AV50" s="372"/>
      <c r="AW50" s="372"/>
      <c r="AX50" s="372"/>
      <c r="AY50" s="375"/>
      <c r="AZ50" s="376"/>
      <c r="BA50" s="372"/>
      <c r="BB50" s="372"/>
      <c r="BC50" s="372"/>
      <c r="BD50" s="373"/>
      <c r="BE50" s="374"/>
      <c r="BF50" s="372"/>
      <c r="BG50" s="372"/>
      <c r="BH50" s="372"/>
      <c r="BI50" s="375"/>
      <c r="BJ50" s="376"/>
      <c r="BK50" s="372"/>
      <c r="BL50" s="372"/>
      <c r="BM50" s="372"/>
      <c r="BN50" s="373"/>
      <c r="BO50" s="374"/>
      <c r="BP50" s="372"/>
      <c r="BQ50" s="372"/>
      <c r="BR50" s="372"/>
      <c r="BS50" s="375"/>
      <c r="BT50" s="376"/>
      <c r="BU50" s="372"/>
      <c r="BV50" s="372"/>
      <c r="BW50" s="372"/>
      <c r="BX50" s="373"/>
      <c r="BY50" s="374"/>
      <c r="BZ50" s="372"/>
      <c r="CA50" s="372"/>
      <c r="CB50" s="372"/>
      <c r="CC50" s="375"/>
      <c r="CD50" s="376"/>
      <c r="CE50" s="372"/>
      <c r="CF50" s="372"/>
      <c r="CG50" s="372"/>
      <c r="CH50" s="373"/>
      <c r="CI50" s="374"/>
      <c r="CJ50" s="372"/>
      <c r="CK50" s="372"/>
      <c r="CL50" s="372"/>
      <c r="CM50" s="375"/>
      <c r="CN50" s="376"/>
      <c r="CO50" s="372"/>
      <c r="CP50" s="372"/>
      <c r="CQ50" s="372"/>
      <c r="CR50" s="373"/>
      <c r="CS50" s="374"/>
      <c r="CT50" s="372"/>
      <c r="CU50" s="372"/>
      <c r="CV50" s="372"/>
      <c r="CW50" s="375"/>
      <c r="CX50" s="376"/>
      <c r="CY50" s="372"/>
      <c r="CZ50" s="372"/>
      <c r="DA50" s="372"/>
      <c r="DB50" s="373"/>
      <c r="DC50" s="374"/>
      <c r="DD50" s="372"/>
      <c r="DE50" s="372"/>
      <c r="DF50" s="372"/>
      <c r="DG50" s="375"/>
      <c r="DH50" s="376"/>
      <c r="DI50" s="372"/>
      <c r="DJ50" s="372"/>
      <c r="DK50" s="372"/>
      <c r="DL50" s="373"/>
      <c r="DM50" s="374"/>
      <c r="DN50" s="372"/>
      <c r="DO50" s="372"/>
      <c r="DP50" s="377"/>
      <c r="DQ50" s="378"/>
      <c r="DR50" s="401">
        <f>+'ESTADO RED VIS'!F23</f>
        <v>91.834000000000003</v>
      </c>
      <c r="DS50" s="402">
        <f>+DR50/'ESTADO RED VIS'!F26*100</f>
        <v>76.662492695550554</v>
      </c>
      <c r="DT50" s="403">
        <f>+'ESTADO RED VIS'!F17+'ESTADO RED VIS'!F21+'ESTADO RED VIS'!F25</f>
        <v>17.023</v>
      </c>
      <c r="DU50" s="404">
        <f>+DT50/'ESTADO RED VIS'!F26*100</f>
        <v>14.210702061941733</v>
      </c>
      <c r="DV50" s="405">
        <f>+'ESTADO RED VIS'!F13+'ESTADO RED VIS'!F15+'ESTADO RED VIS'!F19</f>
        <v>10.933</v>
      </c>
      <c r="DW50" s="406">
        <f>+DV50/'ESTADO RED VIS'!F26*100</f>
        <v>9.1268052425077233</v>
      </c>
      <c r="EK50" s="407">
        <f>+DV50+DT50+DR50</f>
        <v>119.79</v>
      </c>
      <c r="EL50" s="408">
        <f>+DW50+DU50+DS50</f>
        <v>100.00000000000001</v>
      </c>
      <c r="EM50" s="409"/>
      <c r="EO50" s="410">
        <v>0.282773564463705</v>
      </c>
      <c r="EP50" s="411" t="s">
        <v>101</v>
      </c>
      <c r="EZ50" s="412"/>
    </row>
    <row r="51" spans="1:156" ht="9" customHeight="1" x14ac:dyDescent="0.25">
      <c r="A51" s="1386" t="s">
        <v>90</v>
      </c>
      <c r="B51" s="371"/>
      <c r="C51" s="372"/>
      <c r="D51" s="372"/>
      <c r="E51" s="372"/>
      <c r="F51" s="373"/>
      <c r="G51" s="374"/>
      <c r="H51" s="372"/>
      <c r="I51" s="372"/>
      <c r="J51" s="372"/>
      <c r="K51" s="375"/>
      <c r="L51" s="376"/>
      <c r="M51" s="372"/>
      <c r="N51" s="372"/>
      <c r="O51" s="372"/>
      <c r="P51" s="373"/>
      <c r="Q51" s="374"/>
      <c r="R51" s="372"/>
      <c r="S51" s="372"/>
      <c r="T51" s="372"/>
      <c r="U51" s="375"/>
      <c r="V51" s="376"/>
      <c r="W51" s="372"/>
      <c r="X51" s="372"/>
      <c r="Y51" s="372"/>
      <c r="Z51" s="373"/>
      <c r="AA51" s="374"/>
      <c r="AB51" s="372"/>
      <c r="AC51" s="372"/>
      <c r="AD51" s="372"/>
      <c r="AE51" s="375"/>
      <c r="AF51" s="376"/>
      <c r="AG51" s="372"/>
      <c r="AH51" s="372"/>
      <c r="AI51" s="372"/>
      <c r="AJ51" s="373"/>
      <c r="AK51" s="374"/>
      <c r="AL51" s="372"/>
      <c r="AM51" s="372"/>
      <c r="AN51" s="372"/>
      <c r="AO51" s="375"/>
      <c r="AP51" s="376"/>
      <c r="AQ51" s="372"/>
      <c r="AR51" s="372"/>
      <c r="AS51" s="372"/>
      <c r="AT51" s="373"/>
      <c r="AU51" s="374"/>
      <c r="AV51" s="372"/>
      <c r="AW51" s="372"/>
      <c r="AX51" s="372"/>
      <c r="AY51" s="375"/>
      <c r="AZ51" s="376"/>
      <c r="BA51" s="372"/>
      <c r="BB51" s="372"/>
      <c r="BC51" s="372"/>
      <c r="BD51" s="373"/>
      <c r="BE51" s="374"/>
      <c r="BF51" s="372"/>
      <c r="BG51" s="372"/>
      <c r="BH51" s="372"/>
      <c r="BI51" s="375"/>
      <c r="BJ51" s="376"/>
      <c r="BK51" s="372"/>
      <c r="BL51" s="372"/>
      <c r="BM51" s="372"/>
      <c r="BN51" s="373"/>
      <c r="BO51" s="374"/>
      <c r="BP51" s="372"/>
      <c r="BQ51" s="372"/>
      <c r="BR51" s="372"/>
      <c r="BS51" s="375"/>
      <c r="BT51" s="376"/>
      <c r="BU51" s="372"/>
      <c r="BV51" s="372"/>
      <c r="BW51" s="372"/>
      <c r="BX51" s="373"/>
      <c r="BY51" s="374"/>
      <c r="BZ51" s="372"/>
      <c r="CA51" s="372"/>
      <c r="CB51" s="372"/>
      <c r="CC51" s="375"/>
      <c r="CD51" s="376"/>
      <c r="CE51" s="372"/>
      <c r="CF51" s="372"/>
      <c r="CG51" s="372"/>
      <c r="CH51" s="373"/>
      <c r="CI51" s="374"/>
      <c r="CJ51" s="372"/>
      <c r="CK51" s="372"/>
      <c r="CL51" s="372"/>
      <c r="CM51" s="375"/>
      <c r="CN51" s="376"/>
      <c r="CO51" s="372"/>
      <c r="CP51" s="372"/>
      <c r="CQ51" s="372"/>
      <c r="CR51" s="373"/>
      <c r="CS51" s="374"/>
      <c r="CT51" s="372"/>
      <c r="CU51" s="372"/>
      <c r="CV51" s="372"/>
      <c r="CW51" s="375"/>
      <c r="CX51" s="376"/>
      <c r="CY51" s="372"/>
      <c r="CZ51" s="296"/>
      <c r="DA51" s="296"/>
      <c r="DB51" s="296"/>
      <c r="DC51" s="374" t="s">
        <v>54</v>
      </c>
      <c r="DD51" s="372"/>
      <c r="DE51" s="372"/>
      <c r="DF51" s="372"/>
      <c r="DG51" s="375"/>
      <c r="DH51" s="376"/>
      <c r="DI51" s="372"/>
      <c r="DJ51" s="372"/>
      <c r="DK51" s="372"/>
      <c r="DL51" s="373"/>
      <c r="DM51" s="374"/>
      <c r="DN51" s="372"/>
      <c r="DO51" s="372"/>
      <c r="DP51" s="377"/>
      <c r="DQ51" s="413"/>
      <c r="DR51" s="414"/>
      <c r="DS51" s="415"/>
      <c r="DT51" s="416"/>
      <c r="DU51" s="398"/>
      <c r="DV51" s="399"/>
      <c r="DW51" s="400"/>
      <c r="EK51" s="417"/>
      <c r="EL51" s="418"/>
      <c r="EM51" s="417"/>
      <c r="EO51" s="410">
        <v>0.19934994582881899</v>
      </c>
      <c r="EP51" s="411" t="s">
        <v>100</v>
      </c>
      <c r="EZ51" s="412"/>
    </row>
    <row r="52" spans="1:156" ht="15" customHeight="1" x14ac:dyDescent="0.25">
      <c r="A52" s="1387"/>
      <c r="B52" s="371"/>
      <c r="C52" s="372"/>
      <c r="D52" s="372"/>
      <c r="E52" s="372"/>
      <c r="F52" s="373"/>
      <c r="G52" s="374"/>
      <c r="H52" s="372"/>
      <c r="I52" s="372"/>
      <c r="J52" s="372"/>
      <c r="K52" s="375"/>
      <c r="L52" s="376"/>
      <c r="M52" s="372"/>
      <c r="N52" s="372"/>
      <c r="O52" s="372"/>
      <c r="P52" s="373"/>
      <c r="Q52" s="374"/>
      <c r="R52" s="372"/>
      <c r="S52" s="372"/>
      <c r="T52" s="372"/>
      <c r="U52" s="375"/>
      <c r="V52" s="376"/>
      <c r="W52" s="372"/>
      <c r="X52" s="372"/>
      <c r="Y52" s="372"/>
      <c r="Z52" s="373"/>
      <c r="AA52" s="374"/>
      <c r="AB52" s="372"/>
      <c r="AC52" s="372"/>
      <c r="AD52" s="372"/>
      <c r="AE52" s="375"/>
      <c r="AF52" s="376"/>
      <c r="AG52" s="372"/>
      <c r="AH52" s="372"/>
      <c r="AI52" s="372"/>
      <c r="AJ52" s="373"/>
      <c r="AK52" s="374"/>
      <c r="AL52" s="372"/>
      <c r="AM52" s="372"/>
      <c r="AN52" s="372"/>
      <c r="AO52" s="375"/>
      <c r="AP52" s="376"/>
      <c r="AQ52" s="372"/>
      <c r="AR52" s="372"/>
      <c r="AS52" s="372"/>
      <c r="AT52" s="373"/>
      <c r="AU52" s="374"/>
      <c r="AV52" s="372"/>
      <c r="AW52" s="372"/>
      <c r="AX52" s="372"/>
      <c r="AY52" s="375"/>
      <c r="AZ52" s="376"/>
      <c r="BA52" s="372"/>
      <c r="BB52" s="372"/>
      <c r="BC52" s="372"/>
      <c r="BD52" s="373"/>
      <c r="BE52" s="374"/>
      <c r="BF52" s="372"/>
      <c r="BG52" s="372"/>
      <c r="BH52" s="372"/>
      <c r="BI52" s="375"/>
      <c r="BJ52" s="376"/>
      <c r="BK52" s="372"/>
      <c r="BL52" s="372"/>
      <c r="BM52" s="372"/>
      <c r="BN52" s="373"/>
      <c r="BO52" s="374"/>
      <c r="BP52" s="372"/>
      <c r="BQ52" s="372"/>
      <c r="BR52" s="372"/>
      <c r="BS52" s="375"/>
      <c r="BT52" s="376"/>
      <c r="BU52" s="372"/>
      <c r="BV52" s="372"/>
      <c r="BW52" s="372"/>
      <c r="BX52" s="373"/>
      <c r="BY52" s="374"/>
      <c r="BZ52" s="372"/>
      <c r="CA52" s="372"/>
      <c r="CB52" s="372"/>
      <c r="CC52" s="375"/>
      <c r="CD52" s="376"/>
      <c r="CE52" s="372"/>
      <c r="CF52" s="372"/>
      <c r="CG52" s="372"/>
      <c r="CH52" s="373"/>
      <c r="CI52" s="374"/>
      <c r="CJ52" s="372"/>
      <c r="CK52" s="372"/>
      <c r="CL52" s="372"/>
      <c r="CM52" s="375"/>
      <c r="CN52" s="376"/>
      <c r="CO52" s="372"/>
      <c r="CP52" s="372"/>
      <c r="CQ52" s="372"/>
      <c r="CR52" s="373"/>
      <c r="CS52" s="374"/>
      <c r="CT52" s="372"/>
      <c r="CU52" s="372"/>
      <c r="CV52" s="372"/>
      <c r="CW52" s="375"/>
      <c r="CX52" s="376"/>
      <c r="CY52" s="372"/>
      <c r="CZ52" s="372"/>
      <c r="DA52" s="372"/>
      <c r="DB52" s="373"/>
      <c r="DC52" s="374"/>
      <c r="DD52" s="372"/>
      <c r="DE52" s="372"/>
      <c r="DF52" s="372"/>
      <c r="DG52" s="375"/>
      <c r="DH52" s="376"/>
      <c r="DI52" s="372"/>
      <c r="DJ52" s="372"/>
      <c r="DK52" s="372"/>
      <c r="DL52" s="373"/>
      <c r="DM52" s="374"/>
      <c r="DN52" s="372"/>
      <c r="DO52" s="372"/>
      <c r="DP52" s="377"/>
      <c r="DQ52" s="378"/>
      <c r="DR52" s="401"/>
      <c r="DS52" s="402"/>
      <c r="DT52" s="403"/>
      <c r="DU52" s="419"/>
      <c r="DV52" s="420"/>
      <c r="DW52" s="421"/>
      <c r="EK52" s="417"/>
      <c r="EL52" s="418"/>
      <c r="EM52" s="417"/>
      <c r="EO52" s="410">
        <v>0.51787648970747602</v>
      </c>
      <c r="EP52" s="411" t="s">
        <v>99</v>
      </c>
      <c r="EZ52" s="412"/>
    </row>
    <row r="53" spans="1:156" ht="9" customHeight="1" x14ac:dyDescent="0.25">
      <c r="A53" s="1386" t="s">
        <v>483</v>
      </c>
      <c r="B53" s="371"/>
      <c r="C53" s="372"/>
      <c r="D53" s="372"/>
      <c r="E53" s="390"/>
      <c r="F53" s="373"/>
      <c r="G53" s="374"/>
      <c r="H53" s="390"/>
      <c r="I53" s="372"/>
      <c r="J53" s="372"/>
      <c r="K53" s="375"/>
      <c r="L53" s="376"/>
      <c r="M53" s="372"/>
      <c r="N53" s="372"/>
      <c r="O53" s="372"/>
      <c r="P53" s="373"/>
      <c r="Q53" s="374"/>
      <c r="R53" s="372"/>
      <c r="S53" s="422"/>
      <c r="T53" s="372"/>
      <c r="U53" s="375"/>
      <c r="V53" s="376"/>
      <c r="W53" s="372"/>
      <c r="X53" s="372"/>
      <c r="Y53" s="372"/>
      <c r="Z53" s="391"/>
      <c r="AA53" s="374"/>
      <c r="AB53" s="372"/>
      <c r="AC53" s="372"/>
      <c r="AD53" s="372"/>
      <c r="AE53" s="375"/>
      <c r="AF53" s="376"/>
      <c r="AG53" s="372"/>
      <c r="AH53" s="372"/>
      <c r="AI53" s="372"/>
      <c r="AJ53" s="373"/>
      <c r="AK53" s="374"/>
      <c r="AL53" s="372"/>
      <c r="AM53" s="390"/>
      <c r="AN53" s="372"/>
      <c r="AO53" s="375"/>
      <c r="AP53" s="376"/>
      <c r="AQ53" s="372"/>
      <c r="AR53" s="372"/>
      <c r="AS53" s="372"/>
      <c r="AT53" s="373"/>
      <c r="AU53" s="374"/>
      <c r="AV53" s="390"/>
      <c r="AW53" s="372"/>
      <c r="AX53" s="372"/>
      <c r="AY53" s="375"/>
      <c r="AZ53" s="376"/>
      <c r="BA53" s="372"/>
      <c r="BB53" s="372"/>
      <c r="BC53" s="372"/>
      <c r="BD53" s="373"/>
      <c r="BE53" s="374"/>
      <c r="BF53" s="372"/>
      <c r="BG53" s="372"/>
      <c r="BH53" s="372"/>
      <c r="BI53" s="375"/>
      <c r="BJ53" s="376"/>
      <c r="BK53" s="372"/>
      <c r="BL53" s="372"/>
      <c r="BM53" s="372"/>
      <c r="BN53" s="373"/>
      <c r="BO53" s="374"/>
      <c r="BP53" s="372"/>
      <c r="BQ53" s="372"/>
      <c r="BR53" s="372"/>
      <c r="BS53" s="375"/>
      <c r="BT53" s="376"/>
      <c r="BU53" s="390"/>
      <c r="BV53" s="372"/>
      <c r="BW53" s="372"/>
      <c r="BX53" s="373"/>
      <c r="BY53" s="374"/>
      <c r="BZ53" s="372"/>
      <c r="CA53" s="372"/>
      <c r="CB53" s="372"/>
      <c r="CC53" s="375"/>
      <c r="CD53" s="376"/>
      <c r="CE53" s="372"/>
      <c r="CF53" s="372"/>
      <c r="CG53" s="372"/>
      <c r="CH53" s="373"/>
      <c r="CI53" s="374"/>
      <c r="CJ53" s="372"/>
      <c r="CK53" s="372"/>
      <c r="CL53" s="372"/>
      <c r="CM53" s="375"/>
      <c r="CN53" s="376"/>
      <c r="CO53" s="372"/>
      <c r="CP53" s="372"/>
      <c r="CQ53" s="372"/>
      <c r="CR53" s="373"/>
      <c r="CS53" s="374"/>
      <c r="CT53" s="372"/>
      <c r="CU53" s="372"/>
      <c r="CV53" s="372"/>
      <c r="CW53" s="375"/>
      <c r="CX53" s="376"/>
      <c r="CY53" s="372"/>
      <c r="CZ53" s="372"/>
      <c r="DA53" s="372"/>
      <c r="DB53" s="373"/>
      <c r="DC53" s="374"/>
      <c r="DD53" s="372"/>
      <c r="DE53" s="372"/>
      <c r="DF53" s="372"/>
      <c r="DG53" s="375"/>
      <c r="DH53" s="376"/>
      <c r="DI53" s="372"/>
      <c r="DJ53" s="372"/>
      <c r="DK53" s="372"/>
      <c r="DL53" s="373"/>
      <c r="DM53" s="374"/>
      <c r="DN53" s="372"/>
      <c r="DO53" s="372"/>
      <c r="DP53" s="377"/>
      <c r="DQ53" s="413"/>
      <c r="DR53" s="414"/>
      <c r="DS53" s="415"/>
      <c r="DT53" s="416"/>
      <c r="DU53" s="398"/>
      <c r="DV53" s="399"/>
      <c r="DW53" s="400"/>
      <c r="EK53" s="417"/>
      <c r="EL53" s="418"/>
      <c r="EM53" s="417"/>
      <c r="EZ53" s="412"/>
    </row>
    <row r="54" spans="1:156" ht="15" customHeight="1" x14ac:dyDescent="0.25">
      <c r="A54" s="1387"/>
      <c r="B54" s="371"/>
      <c r="C54" s="372"/>
      <c r="D54" s="372"/>
      <c r="E54" s="372"/>
      <c r="F54" s="373"/>
      <c r="G54" s="374"/>
      <c r="H54" s="372"/>
      <c r="I54" s="372"/>
      <c r="J54" s="372"/>
      <c r="K54" s="375"/>
      <c r="L54" s="376"/>
      <c r="M54" s="372"/>
      <c r="N54" s="372"/>
      <c r="O54" s="372"/>
      <c r="P54" s="373"/>
      <c r="Q54" s="374"/>
      <c r="R54" s="372"/>
      <c r="S54" s="372"/>
      <c r="T54" s="372"/>
      <c r="U54" s="375"/>
      <c r="V54" s="376"/>
      <c r="W54" s="372"/>
      <c r="X54" s="372"/>
      <c r="Y54" s="372"/>
      <c r="Z54" s="373"/>
      <c r="AA54" s="374"/>
      <c r="AB54" s="372"/>
      <c r="AC54" s="372"/>
      <c r="AD54" s="372"/>
      <c r="AE54" s="375"/>
      <c r="AF54" s="376"/>
      <c r="AG54" s="372"/>
      <c r="AH54" s="372"/>
      <c r="AI54" s="372"/>
      <c r="AJ54" s="373"/>
      <c r="AK54" s="374"/>
      <c r="AL54" s="372"/>
      <c r="AM54" s="372"/>
      <c r="AN54" s="372"/>
      <c r="AO54" s="375"/>
      <c r="AP54" s="376"/>
      <c r="AQ54" s="372"/>
      <c r="AR54" s="372"/>
      <c r="AS54" s="372"/>
      <c r="AT54" s="373"/>
      <c r="AU54" s="374"/>
      <c r="AV54" s="372"/>
      <c r="AW54" s="372"/>
      <c r="AX54" s="372"/>
      <c r="AY54" s="375"/>
      <c r="AZ54" s="376"/>
      <c r="BA54" s="372"/>
      <c r="BB54" s="372"/>
      <c r="BC54" s="372"/>
      <c r="BD54" s="373"/>
      <c r="BE54" s="374"/>
      <c r="BF54" s="372"/>
      <c r="BG54" s="372"/>
      <c r="BH54" s="372"/>
      <c r="BI54" s="375"/>
      <c r="BJ54" s="376"/>
      <c r="BK54" s="372"/>
      <c r="BL54" s="372"/>
      <c r="BM54" s="372"/>
      <c r="BN54" s="373"/>
      <c r="BO54" s="374"/>
      <c r="BP54" s="372"/>
      <c r="BQ54" s="372"/>
      <c r="BR54" s="372"/>
      <c r="BS54" s="375"/>
      <c r="BT54" s="376"/>
      <c r="BU54" s="372"/>
      <c r="BV54" s="372"/>
      <c r="BW54" s="372"/>
      <c r="BX54" s="373"/>
      <c r="BY54" s="374"/>
      <c r="BZ54" s="372"/>
      <c r="CA54" s="372"/>
      <c r="CB54" s="372"/>
      <c r="CC54" s="375"/>
      <c r="CD54" s="376"/>
      <c r="CE54" s="372"/>
      <c r="CF54" s="372"/>
      <c r="CG54" s="372"/>
      <c r="CH54" s="373"/>
      <c r="CI54" s="374"/>
      <c r="CJ54" s="372"/>
      <c r="CK54" s="372"/>
      <c r="CL54" s="372"/>
      <c r="CM54" s="375"/>
      <c r="CN54" s="376"/>
      <c r="CO54" s="372"/>
      <c r="CP54" s="372"/>
      <c r="CQ54" s="372"/>
      <c r="CR54" s="373"/>
      <c r="CS54" s="374"/>
      <c r="CT54" s="372"/>
      <c r="CU54" s="372"/>
      <c r="CV54" s="372"/>
      <c r="CW54" s="375"/>
      <c r="CX54" s="376"/>
      <c r="CY54" s="372"/>
      <c r="CZ54" s="372"/>
      <c r="DA54" s="372"/>
      <c r="DB54" s="373"/>
      <c r="DC54" s="374"/>
      <c r="DD54" s="372"/>
      <c r="DE54" s="372"/>
      <c r="DF54" s="372"/>
      <c r="DG54" s="375"/>
      <c r="DH54" s="376"/>
      <c r="DI54" s="372"/>
      <c r="DJ54" s="372"/>
      <c r="DK54" s="372"/>
      <c r="DL54" s="373"/>
      <c r="DM54" s="374"/>
      <c r="DN54" s="372"/>
      <c r="DO54" s="372"/>
      <c r="DP54" s="377"/>
      <c r="DQ54" s="378"/>
      <c r="DR54" s="423"/>
      <c r="DS54" s="424">
        <f>DR54/$EK54*100</f>
        <v>0</v>
      </c>
      <c r="DT54" s="425">
        <v>6</v>
      </c>
      <c r="DU54" s="424">
        <f>DT54/$EK54*100</f>
        <v>85.714285714285708</v>
      </c>
      <c r="DV54" s="420">
        <v>1</v>
      </c>
      <c r="DW54" s="426">
        <f>DV54/7*100</f>
        <v>14.285714285714285</v>
      </c>
      <c r="EK54" s="407">
        <f>+DV54+DT54+DR54</f>
        <v>7</v>
      </c>
      <c r="EL54" s="408">
        <f>+DW54+DU54+DS54</f>
        <v>100</v>
      </c>
      <c r="EM54" s="417"/>
      <c r="EZ54" s="412"/>
    </row>
    <row r="55" spans="1:156" ht="9" customHeight="1" x14ac:dyDescent="0.25">
      <c r="A55" s="1386" t="s">
        <v>57</v>
      </c>
      <c r="B55" s="427"/>
      <c r="C55" s="372"/>
      <c r="D55" s="372"/>
      <c r="E55" s="372"/>
      <c r="F55" s="373"/>
      <c r="G55" s="374"/>
      <c r="H55" s="372"/>
      <c r="I55" s="372"/>
      <c r="J55" s="372"/>
      <c r="K55" s="375"/>
      <c r="L55" s="376"/>
      <c r="M55" s="372"/>
      <c r="N55" s="372"/>
      <c r="O55" s="372"/>
      <c r="P55" s="373"/>
      <c r="Q55" s="374"/>
      <c r="R55" s="372"/>
      <c r="S55" s="372"/>
      <c r="T55" s="372"/>
      <c r="U55" s="375"/>
      <c r="V55" s="376"/>
      <c r="W55" s="372"/>
      <c r="X55" s="372"/>
      <c r="Y55" s="372"/>
      <c r="Z55" s="373"/>
      <c r="AA55" s="374"/>
      <c r="AB55" s="372"/>
      <c r="AC55" s="372"/>
      <c r="AD55" s="372"/>
      <c r="AE55" s="375"/>
      <c r="AF55" s="376"/>
      <c r="AG55" s="372"/>
      <c r="AH55" s="372"/>
      <c r="AI55" s="372"/>
      <c r="AJ55" s="373"/>
      <c r="AK55" s="374"/>
      <c r="AL55" s="372"/>
      <c r="AM55" s="372"/>
      <c r="AN55" s="372"/>
      <c r="AO55" s="375"/>
      <c r="AP55" s="376"/>
      <c r="AQ55" s="372"/>
      <c r="AR55" s="372"/>
      <c r="AS55" s="372"/>
      <c r="AT55" s="373"/>
      <c r="AU55" s="374"/>
      <c r="AV55" s="372"/>
      <c r="AW55" s="372"/>
      <c r="AX55" s="422"/>
      <c r="AY55" s="428"/>
      <c r="AZ55" s="429"/>
      <c r="BA55" s="422"/>
      <c r="BB55" s="422"/>
      <c r="BC55" s="422"/>
      <c r="BD55" s="430"/>
      <c r="BE55" s="431"/>
      <c r="BF55" s="422"/>
      <c r="BG55" s="432"/>
      <c r="BH55" s="432"/>
      <c r="BI55" s="433"/>
      <c r="BJ55" s="434"/>
      <c r="BK55" s="432"/>
      <c r="BL55" s="422"/>
      <c r="BM55" s="422"/>
      <c r="BN55" s="430"/>
      <c r="BO55" s="431"/>
      <c r="BP55" s="432"/>
      <c r="BQ55" s="432"/>
      <c r="BR55" s="432"/>
      <c r="BS55" s="432"/>
      <c r="BT55" s="434"/>
      <c r="BU55" s="432"/>
      <c r="BV55" s="432"/>
      <c r="BW55" s="432"/>
      <c r="BX55" s="432"/>
      <c r="BY55" s="431"/>
      <c r="BZ55" s="432"/>
      <c r="CA55" s="432"/>
      <c r="CB55" s="432"/>
      <c r="CC55" s="432"/>
      <c r="CD55" s="432"/>
      <c r="CE55" s="432"/>
      <c r="CF55" s="432"/>
      <c r="CG55" s="432"/>
      <c r="CH55" s="430"/>
      <c r="CI55" s="431"/>
      <c r="CJ55" s="422"/>
      <c r="CK55" s="422"/>
      <c r="CL55" s="422"/>
      <c r="CM55" s="428"/>
      <c r="CN55" s="429"/>
      <c r="CO55" s="422"/>
      <c r="CP55" s="422"/>
      <c r="CQ55" s="422"/>
      <c r="CR55" s="430"/>
      <c r="CS55" s="432"/>
      <c r="CT55" s="432"/>
      <c r="CU55" s="432"/>
      <c r="CV55" s="432"/>
      <c r="CW55" s="433"/>
      <c r="CX55" s="434"/>
      <c r="CY55" s="432"/>
      <c r="CZ55" s="432"/>
      <c r="DA55" s="422"/>
      <c r="DB55" s="430"/>
      <c r="DC55" s="389"/>
      <c r="DD55" s="390"/>
      <c r="DE55" s="390"/>
      <c r="DF55" s="390"/>
      <c r="DG55" s="391"/>
      <c r="DH55" s="389"/>
      <c r="DI55" s="390"/>
      <c r="DJ55" s="390"/>
      <c r="DK55" s="390"/>
      <c r="DL55" s="391"/>
      <c r="DM55" s="392"/>
      <c r="DN55" s="390"/>
      <c r="DO55" s="390"/>
      <c r="DP55" s="393"/>
      <c r="DQ55" s="413"/>
      <c r="DR55" s="414"/>
      <c r="DS55" s="415"/>
      <c r="DT55" s="416"/>
      <c r="DU55" s="398"/>
      <c r="DV55" s="399"/>
      <c r="DW55" s="435"/>
      <c r="EK55" s="417"/>
      <c r="EL55" s="418"/>
      <c r="EM55" s="417"/>
      <c r="EZ55" s="412"/>
    </row>
    <row r="56" spans="1:156" ht="15" customHeight="1" x14ac:dyDescent="0.25">
      <c r="A56" s="1387"/>
      <c r="B56" s="371"/>
      <c r="C56" s="372"/>
      <c r="D56" s="372"/>
      <c r="E56" s="372"/>
      <c r="F56" s="373"/>
      <c r="G56" s="374"/>
      <c r="H56" s="372"/>
      <c r="I56" s="372"/>
      <c r="J56" s="372"/>
      <c r="K56" s="375"/>
      <c r="L56" s="376"/>
      <c r="M56" s="372"/>
      <c r="N56" s="372"/>
      <c r="O56" s="372"/>
      <c r="P56" s="373"/>
      <c r="Q56" s="374"/>
      <c r="R56" s="372"/>
      <c r="S56" s="372"/>
      <c r="T56" s="372"/>
      <c r="U56" s="375"/>
      <c r="V56" s="376"/>
      <c r="W56" s="372"/>
      <c r="X56" s="372"/>
      <c r="Y56" s="372"/>
      <c r="Z56" s="373"/>
      <c r="AA56" s="374"/>
      <c r="AB56" s="372"/>
      <c r="AC56" s="372"/>
      <c r="AD56" s="372"/>
      <c r="AE56" s="375"/>
      <c r="AF56" s="376"/>
      <c r="AG56" s="372"/>
      <c r="AH56" s="372"/>
      <c r="AI56" s="372"/>
      <c r="AJ56" s="373"/>
      <c r="AK56" s="374"/>
      <c r="AL56" s="372"/>
      <c r="AM56" s="372"/>
      <c r="AN56" s="372"/>
      <c r="AO56" s="375"/>
      <c r="AP56" s="376"/>
      <c r="AQ56" s="372"/>
      <c r="AR56" s="372"/>
      <c r="AS56" s="372"/>
      <c r="AT56" s="373"/>
      <c r="AU56" s="374"/>
      <c r="AV56" s="372"/>
      <c r="AW56" s="372"/>
      <c r="AX56" s="372"/>
      <c r="AY56" s="375"/>
      <c r="AZ56" s="376"/>
      <c r="BA56" s="372"/>
      <c r="BB56" s="372"/>
      <c r="BC56" s="372"/>
      <c r="BD56" s="373"/>
      <c r="BE56" s="374"/>
      <c r="BF56" s="372"/>
      <c r="BG56" s="372"/>
      <c r="BH56" s="372"/>
      <c r="BI56" s="375"/>
      <c r="BJ56" s="376"/>
      <c r="BK56" s="372"/>
      <c r="BL56" s="372"/>
      <c r="BM56" s="372"/>
      <c r="BN56" s="373"/>
      <c r="BO56" s="374"/>
      <c r="BP56" s="372"/>
      <c r="BQ56" s="372"/>
      <c r="BR56" s="372"/>
      <c r="BS56" s="375"/>
      <c r="BT56" s="376"/>
      <c r="BU56" s="372"/>
      <c r="BV56" s="372"/>
      <c r="BW56" s="372"/>
      <c r="BX56" s="373"/>
      <c r="BY56" s="374"/>
      <c r="BZ56" s="372"/>
      <c r="CA56" s="372"/>
      <c r="CB56" s="372"/>
      <c r="CC56" s="375"/>
      <c r="CD56" s="376"/>
      <c r="CE56" s="372"/>
      <c r="CF56" s="372"/>
      <c r="CG56" s="372"/>
      <c r="CH56" s="373"/>
      <c r="CI56" s="374"/>
      <c r="CJ56" s="372"/>
      <c r="CK56" s="372"/>
      <c r="CL56" s="372"/>
      <c r="CM56" s="375"/>
      <c r="CN56" s="376"/>
      <c r="CO56" s="372"/>
      <c r="CP56" s="372"/>
      <c r="CQ56" s="372"/>
      <c r="CR56" s="373"/>
      <c r="CS56" s="374"/>
      <c r="CT56" s="372"/>
      <c r="CU56" s="372"/>
      <c r="CV56" s="372"/>
      <c r="CW56" s="375"/>
      <c r="CX56" s="376"/>
      <c r="CY56" s="372"/>
      <c r="CZ56" s="372"/>
      <c r="DA56" s="372"/>
      <c r="DB56" s="373"/>
      <c r="DC56" s="374"/>
      <c r="DD56" s="372"/>
      <c r="DE56" s="372"/>
      <c r="DF56" s="372"/>
      <c r="DG56" s="375"/>
      <c r="DH56" s="376"/>
      <c r="DI56" s="372"/>
      <c r="DJ56" s="372"/>
      <c r="DK56" s="372"/>
      <c r="DL56" s="373"/>
      <c r="DM56" s="374"/>
      <c r="DN56" s="372"/>
      <c r="DO56" s="372"/>
      <c r="DP56" s="377"/>
      <c r="DQ56" s="378"/>
      <c r="DR56" s="423">
        <f>10.393+8.961</f>
        <v>19.353999999999999</v>
      </c>
      <c r="DS56" s="424">
        <f>DR56/$EK56*100</f>
        <v>24.074235318995434</v>
      </c>
      <c r="DT56" s="425">
        <v>14</v>
      </c>
      <c r="DU56" s="424">
        <f>DT56/$EK56*100</f>
        <v>17.414451506972</v>
      </c>
      <c r="DV56" s="425">
        <f>56-8.961</f>
        <v>47.039000000000001</v>
      </c>
      <c r="DW56" s="426">
        <f>DV56/$EK56*100</f>
        <v>58.511313174032566</v>
      </c>
      <c r="EK56" s="407">
        <f>+DV56+DT56+DR56</f>
        <v>80.393000000000001</v>
      </c>
      <c r="EL56" s="408">
        <f>+DW56+DU56+DS56</f>
        <v>100</v>
      </c>
      <c r="EM56" s="417"/>
      <c r="EZ56" s="412"/>
    </row>
    <row r="57" spans="1:156" ht="9" customHeight="1" x14ac:dyDescent="0.25">
      <c r="A57" s="1386" t="s">
        <v>228</v>
      </c>
      <c r="B57" s="427"/>
      <c r="C57" s="390"/>
      <c r="D57" s="390"/>
      <c r="E57" s="390"/>
      <c r="F57" s="391"/>
      <c r="G57" s="392"/>
      <c r="H57" s="390"/>
      <c r="I57" s="390"/>
      <c r="J57" s="390"/>
      <c r="K57" s="436"/>
      <c r="L57" s="434"/>
      <c r="M57" s="432"/>
      <c r="N57" s="390"/>
      <c r="O57" s="432"/>
      <c r="P57" s="437"/>
      <c r="Q57" s="438"/>
      <c r="R57" s="390"/>
      <c r="S57" s="432"/>
      <c r="T57" s="432"/>
      <c r="U57" s="433"/>
      <c r="V57" s="434"/>
      <c r="W57" s="422"/>
      <c r="X57" s="422"/>
      <c r="Y57" s="432"/>
      <c r="Z57" s="422"/>
      <c r="AA57" s="422"/>
      <c r="AB57" s="422"/>
      <c r="AC57" s="422"/>
      <c r="AD57" s="422"/>
      <c r="AE57" s="433"/>
      <c r="AF57" s="434"/>
      <c r="AG57" s="432"/>
      <c r="AH57" s="390"/>
      <c r="AI57" s="390"/>
      <c r="AJ57" s="390"/>
      <c r="AK57" s="438"/>
      <c r="AL57" s="422"/>
      <c r="AM57" s="422"/>
      <c r="AN57" s="422"/>
      <c r="AO57" s="433"/>
      <c r="AP57" s="434"/>
      <c r="AQ57" s="390"/>
      <c r="AR57" s="390"/>
      <c r="AS57" s="390"/>
      <c r="AT57" s="390"/>
      <c r="AU57" s="390"/>
      <c r="AV57" s="432"/>
      <c r="AW57" s="432"/>
      <c r="AX57" s="432"/>
      <c r="AY57" s="433"/>
      <c r="AZ57" s="434"/>
      <c r="BA57" s="432"/>
      <c r="BB57" s="432"/>
      <c r="BC57" s="432"/>
      <c r="BD57" s="437"/>
      <c r="BE57" s="438"/>
      <c r="BF57" s="432"/>
      <c r="BG57" s="390"/>
      <c r="BH57" s="432"/>
      <c r="BI57" s="422"/>
      <c r="BJ57" s="434"/>
      <c r="BK57" s="422"/>
      <c r="BL57" s="432"/>
      <c r="BM57" s="422"/>
      <c r="BN57" s="437"/>
      <c r="BO57" s="438"/>
      <c r="BP57" s="432"/>
      <c r="BQ57" s="432"/>
      <c r="BR57" s="390"/>
      <c r="BS57" s="433"/>
      <c r="BT57" s="434"/>
      <c r="BU57" s="422"/>
      <c r="BV57" s="432"/>
      <c r="BW57" s="422"/>
      <c r="BX57" s="437"/>
      <c r="BY57" s="438"/>
      <c r="BZ57" s="390"/>
      <c r="CA57" s="390"/>
      <c r="CB57" s="422"/>
      <c r="CC57" s="433"/>
      <c r="CD57" s="434"/>
      <c r="CE57" s="422"/>
      <c r="CF57" s="422"/>
      <c r="CG57" s="422"/>
      <c r="CH57" s="437"/>
      <c r="CI57" s="390"/>
      <c r="CJ57" s="390"/>
      <c r="CK57" s="390"/>
      <c r="CL57" s="422"/>
      <c r="CM57" s="433"/>
      <c r="CN57" s="434"/>
      <c r="CO57" s="422"/>
      <c r="CP57" s="432"/>
      <c r="CQ57" s="432"/>
      <c r="CR57" s="432"/>
      <c r="CS57" s="437"/>
      <c r="CT57" s="438"/>
      <c r="CU57" s="432"/>
      <c r="CV57" s="432"/>
      <c r="CW57" s="432"/>
      <c r="CX57" s="432"/>
      <c r="CY57" s="432"/>
      <c r="CZ57" s="432"/>
      <c r="DA57" s="437"/>
      <c r="DB57" s="438"/>
      <c r="DC57" s="432"/>
      <c r="DD57" s="432"/>
      <c r="DE57" s="432"/>
      <c r="DF57" s="433"/>
      <c r="DG57" s="422"/>
      <c r="DH57" s="389"/>
      <c r="DI57" s="390"/>
      <c r="DJ57" s="390"/>
      <c r="DK57" s="390"/>
      <c r="DL57" s="391"/>
      <c r="DM57" s="392"/>
      <c r="DN57" s="390"/>
      <c r="DO57" s="390"/>
      <c r="DP57" s="393"/>
      <c r="DQ57" s="413"/>
      <c r="DR57" s="414"/>
      <c r="DS57" s="415"/>
      <c r="DT57" s="416"/>
      <c r="DU57" s="398"/>
      <c r="DV57" s="399"/>
      <c r="DW57" s="435"/>
      <c r="EK57" s="417"/>
      <c r="EL57" s="418"/>
      <c r="EM57" s="417"/>
      <c r="EZ57" s="412"/>
    </row>
    <row r="58" spans="1:156" ht="15" customHeight="1" x14ac:dyDescent="0.25">
      <c r="A58" s="1387"/>
      <c r="B58" s="371"/>
      <c r="C58" s="372"/>
      <c r="D58" s="372"/>
      <c r="E58" s="372"/>
      <c r="F58" s="373"/>
      <c r="G58" s="374"/>
      <c r="H58" s="372"/>
      <c r="I58" s="372"/>
      <c r="J58" s="372"/>
      <c r="K58" s="375"/>
      <c r="L58" s="376"/>
      <c r="M58" s="372"/>
      <c r="N58" s="372"/>
      <c r="O58" s="372"/>
      <c r="P58" s="373"/>
      <c r="Q58" s="374"/>
      <c r="R58" s="372"/>
      <c r="S58" s="372"/>
      <c r="T58" s="372"/>
      <c r="U58" s="375"/>
      <c r="V58" s="376"/>
      <c r="W58" s="372"/>
      <c r="X58" s="372"/>
      <c r="Y58" s="372"/>
      <c r="Z58" s="373"/>
      <c r="AA58" s="374"/>
      <c r="AB58" s="372"/>
      <c r="AC58" s="372"/>
      <c r="AD58" s="372"/>
      <c r="AE58" s="375"/>
      <c r="AF58" s="376"/>
      <c r="AG58" s="372"/>
      <c r="AH58" s="372"/>
      <c r="AI58" s="372"/>
      <c r="AJ58" s="373"/>
      <c r="AK58" s="374"/>
      <c r="AL58" s="372"/>
      <c r="AM58" s="372"/>
      <c r="AN58" s="372"/>
      <c r="AO58" s="375"/>
      <c r="AP58" s="376"/>
      <c r="AQ58" s="372"/>
      <c r="AR58" s="372"/>
      <c r="AS58" s="372"/>
      <c r="AT58" s="373"/>
      <c r="AU58" s="374"/>
      <c r="AV58" s="372"/>
      <c r="AW58" s="372"/>
      <c r="AX58" s="372"/>
      <c r="AY58" s="375"/>
      <c r="AZ58" s="376"/>
      <c r="BA58" s="372"/>
      <c r="BB58" s="372"/>
      <c r="BC58" s="372"/>
      <c r="BD58" s="373"/>
      <c r="BE58" s="374"/>
      <c r="BF58" s="372"/>
      <c r="BG58" s="372"/>
      <c r="BH58" s="372"/>
      <c r="BI58" s="375"/>
      <c r="BJ58" s="376"/>
      <c r="BK58" s="372"/>
      <c r="BL58" s="372"/>
      <c r="BM58" s="372"/>
      <c r="BN58" s="373"/>
      <c r="BO58" s="374"/>
      <c r="BP58" s="372"/>
      <c r="BQ58" s="372"/>
      <c r="BR58" s="372"/>
      <c r="BS58" s="375"/>
      <c r="BT58" s="376"/>
      <c r="BU58" s="372"/>
      <c r="BV58" s="372"/>
      <c r="BW58" s="372"/>
      <c r="BX58" s="373"/>
      <c r="BY58" s="374"/>
      <c r="BZ58" s="372"/>
      <c r="CA58" s="372"/>
      <c r="CB58" s="372"/>
      <c r="CC58" s="375"/>
      <c r="CD58" s="376"/>
      <c r="CE58" s="372"/>
      <c r="CF58" s="372"/>
      <c r="CG58" s="372"/>
      <c r="CH58" s="373"/>
      <c r="CI58" s="374"/>
      <c r="CJ58" s="372"/>
      <c r="CK58" s="372"/>
      <c r="CL58" s="372"/>
      <c r="CM58" s="375"/>
      <c r="CN58" s="376"/>
      <c r="CO58" s="372"/>
      <c r="CP58" s="372"/>
      <c r="CQ58" s="372"/>
      <c r="CR58" s="373"/>
      <c r="CS58" s="374"/>
      <c r="CT58" s="372"/>
      <c r="CU58" s="372"/>
      <c r="CV58" s="372"/>
      <c r="CW58" s="375"/>
      <c r="CX58" s="376"/>
      <c r="CY58" s="372"/>
      <c r="CZ58" s="372"/>
      <c r="DA58" s="372"/>
      <c r="DB58" s="373"/>
      <c r="DC58" s="374"/>
      <c r="DD58" s="372"/>
      <c r="DE58" s="372"/>
      <c r="DF58" s="372"/>
      <c r="DG58" s="375"/>
      <c r="DH58" s="376"/>
      <c r="DI58" s="372"/>
      <c r="DJ58" s="372"/>
      <c r="DK58" s="372"/>
      <c r="DL58" s="373"/>
      <c r="DM58" s="374"/>
      <c r="DN58" s="372"/>
      <c r="DO58" s="372"/>
      <c r="DP58" s="377"/>
      <c r="DQ58" s="378"/>
      <c r="DR58" s="425">
        <f>119.79*DS58/100</f>
        <v>62.036424702058554</v>
      </c>
      <c r="DS58" s="439">
        <f>+EO52*100</f>
        <v>51.787648970747604</v>
      </c>
      <c r="DT58" s="440">
        <f>119.79*DU58/100</f>
        <v>23.880130010834229</v>
      </c>
      <c r="DU58" s="424">
        <f>+EO51*100</f>
        <v>19.934994582881899</v>
      </c>
      <c r="DV58" s="440">
        <f>119.79*DW58/100</f>
        <v>33.873445287107224</v>
      </c>
      <c r="DW58" s="426">
        <f>+EO50*100</f>
        <v>28.277356446370501</v>
      </c>
      <c r="EK58" s="407">
        <f>+DV58+DT58+DR58</f>
        <v>119.79</v>
      </c>
      <c r="EL58" s="408">
        <f>+DW58+DU58+DS58</f>
        <v>100</v>
      </c>
      <c r="EM58" s="417"/>
      <c r="EZ58" s="412"/>
    </row>
    <row r="59" spans="1:156" ht="9" customHeight="1" x14ac:dyDescent="0.25">
      <c r="A59" s="1386" t="s">
        <v>58</v>
      </c>
      <c r="B59" s="513"/>
      <c r="C59" s="422"/>
      <c r="D59" s="422"/>
      <c r="E59" s="422"/>
      <c r="F59" s="430"/>
      <c r="G59" s="431"/>
      <c r="H59" s="390"/>
      <c r="I59" s="390"/>
      <c r="J59" s="390"/>
      <c r="K59" s="390"/>
      <c r="L59" s="389"/>
      <c r="M59" s="390"/>
      <c r="N59" s="390"/>
      <c r="O59" s="390"/>
      <c r="P59" s="437"/>
      <c r="Q59" s="438"/>
      <c r="R59" s="432"/>
      <c r="S59" s="432"/>
      <c r="T59" s="432"/>
      <c r="U59" s="433"/>
      <c r="V59" s="434"/>
      <c r="W59" s="432"/>
      <c r="X59" s="432"/>
      <c r="Y59" s="432"/>
      <c r="Z59" s="430"/>
      <c r="AA59" s="438"/>
      <c r="AB59" s="432"/>
      <c r="AC59" s="432"/>
      <c r="AD59" s="432"/>
      <c r="AE59" s="433"/>
      <c r="AF59" s="434"/>
      <c r="AG59" s="432"/>
      <c r="AH59" s="432"/>
      <c r="AI59" s="432"/>
      <c r="AJ59" s="437"/>
      <c r="AK59" s="438"/>
      <c r="AL59" s="432"/>
      <c r="AM59" s="432"/>
      <c r="AN59" s="432"/>
      <c r="AO59" s="433"/>
      <c r="AP59" s="434"/>
      <c r="AQ59" s="432"/>
      <c r="AR59" s="432"/>
      <c r="AS59" s="432"/>
      <c r="AT59" s="437"/>
      <c r="AU59" s="438"/>
      <c r="AV59" s="422"/>
      <c r="AW59" s="432"/>
      <c r="AX59" s="432"/>
      <c r="AY59" s="433"/>
      <c r="AZ59" s="434"/>
      <c r="BA59" s="432"/>
      <c r="BB59" s="432"/>
      <c r="BC59" s="432"/>
      <c r="BD59" s="437"/>
      <c r="BE59" s="438"/>
      <c r="BF59" s="432"/>
      <c r="BG59" s="432"/>
      <c r="BH59" s="432"/>
      <c r="BI59" s="433"/>
      <c r="BJ59" s="434"/>
      <c r="BK59" s="432"/>
      <c r="BL59" s="432"/>
      <c r="BM59" s="432"/>
      <c r="BN59" s="437"/>
      <c r="BO59" s="431"/>
      <c r="BP59" s="422"/>
      <c r="BQ59" s="432"/>
      <c r="BR59" s="432"/>
      <c r="BS59" s="433"/>
      <c r="BT59" s="434"/>
      <c r="BU59" s="432"/>
      <c r="BV59" s="432"/>
      <c r="BW59" s="432"/>
      <c r="BX59" s="430"/>
      <c r="BY59" s="431"/>
      <c r="BZ59" s="422"/>
      <c r="CA59" s="432"/>
      <c r="CB59" s="432"/>
      <c r="CC59" s="433"/>
      <c r="CD59" s="434"/>
      <c r="CE59" s="432"/>
      <c r="CF59" s="432"/>
      <c r="CG59" s="432"/>
      <c r="CH59" s="437"/>
      <c r="CI59" s="438"/>
      <c r="CJ59" s="432"/>
      <c r="CK59" s="432"/>
      <c r="CL59" s="432"/>
      <c r="CM59" s="433"/>
      <c r="CN59" s="434"/>
      <c r="CO59" s="432"/>
      <c r="CP59" s="432"/>
      <c r="CQ59" s="432"/>
      <c r="CR59" s="437"/>
      <c r="CS59" s="438"/>
      <c r="CT59" s="432"/>
      <c r="CU59" s="390"/>
      <c r="CV59" s="390"/>
      <c r="CW59" s="436"/>
      <c r="CX59" s="389"/>
      <c r="CY59" s="390"/>
      <c r="CZ59" s="390"/>
      <c r="DA59" s="390"/>
      <c r="DB59" s="391"/>
      <c r="DC59" s="392"/>
      <c r="DD59" s="390"/>
      <c r="DE59" s="390"/>
      <c r="DF59" s="390"/>
      <c r="DG59" s="436"/>
      <c r="DH59" s="429"/>
      <c r="DI59" s="422"/>
      <c r="DJ59" s="422"/>
      <c r="DK59" s="422"/>
      <c r="DL59" s="430"/>
      <c r="DM59" s="431"/>
      <c r="DN59" s="422"/>
      <c r="DO59" s="422"/>
      <c r="DP59" s="517"/>
      <c r="DQ59" s="413"/>
      <c r="DR59" s="414"/>
      <c r="DS59" s="415"/>
      <c r="DT59" s="416"/>
      <c r="DU59" s="398"/>
      <c r="DV59" s="399"/>
      <c r="DW59" s="435"/>
      <c r="EK59" s="417"/>
      <c r="EL59" s="418"/>
      <c r="EM59" s="417"/>
      <c r="EZ59" s="412"/>
    </row>
    <row r="60" spans="1:156" ht="15" customHeight="1" x14ac:dyDescent="0.25">
      <c r="A60" s="1387"/>
      <c r="B60" s="371"/>
      <c r="C60" s="372"/>
      <c r="D60" s="372"/>
      <c r="E60" s="372"/>
      <c r="F60" s="373"/>
      <c r="G60" s="374"/>
      <c r="H60" s="372"/>
      <c r="I60" s="372"/>
      <c r="J60" s="372"/>
      <c r="K60" s="375"/>
      <c r="L60" s="376"/>
      <c r="M60" s="372"/>
      <c r="N60" s="372"/>
      <c r="O60" s="372"/>
      <c r="P60" s="373"/>
      <c r="Q60" s="374"/>
      <c r="R60" s="372"/>
      <c r="S60" s="372"/>
      <c r="T60" s="372"/>
      <c r="U60" s="375"/>
      <c r="V60" s="376"/>
      <c r="W60" s="372"/>
      <c r="X60" s="372"/>
      <c r="Y60" s="372"/>
      <c r="Z60" s="373"/>
      <c r="AA60" s="374"/>
      <c r="AB60" s="372"/>
      <c r="AC60" s="372"/>
      <c r="AD60" s="372"/>
      <c r="AE60" s="375"/>
      <c r="AF60" s="376"/>
      <c r="AG60" s="372"/>
      <c r="AH60" s="372"/>
      <c r="AI60" s="372"/>
      <c r="AJ60" s="373"/>
      <c r="AK60" s="374"/>
      <c r="AL60" s="372"/>
      <c r="AM60" s="372"/>
      <c r="AN60" s="372"/>
      <c r="AO60" s="375"/>
      <c r="AP60" s="376"/>
      <c r="AQ60" s="372"/>
      <c r="AR60" s="372"/>
      <c r="AS60" s="372"/>
      <c r="AT60" s="373"/>
      <c r="AU60" s="374"/>
      <c r="AV60" s="372"/>
      <c r="AW60" s="372"/>
      <c r="AX60" s="372"/>
      <c r="AY60" s="375"/>
      <c r="AZ60" s="376"/>
      <c r="BA60" s="372"/>
      <c r="BB60" s="372"/>
      <c r="BC60" s="372"/>
      <c r="BD60" s="373"/>
      <c r="BE60" s="374"/>
      <c r="BF60" s="372"/>
      <c r="BG60" s="372"/>
      <c r="BH60" s="372"/>
      <c r="BI60" s="375"/>
      <c r="BJ60" s="376"/>
      <c r="BK60" s="372"/>
      <c r="BL60" s="372"/>
      <c r="BM60" s="372"/>
      <c r="BN60" s="373"/>
      <c r="BO60" s="374"/>
      <c r="BP60" s="372"/>
      <c r="BQ60" s="372"/>
      <c r="BR60" s="372"/>
      <c r="BS60" s="375"/>
      <c r="BT60" s="376"/>
      <c r="BU60" s="372"/>
      <c r="BV60" s="372"/>
      <c r="BW60" s="372"/>
      <c r="BX60" s="373"/>
      <c r="BY60" s="374"/>
      <c r="BZ60" s="372"/>
      <c r="CA60" s="372"/>
      <c r="CB60" s="372"/>
      <c r="CC60" s="375"/>
      <c r="CD60" s="376"/>
      <c r="CE60" s="372"/>
      <c r="CF60" s="372"/>
      <c r="CG60" s="372"/>
      <c r="CH60" s="373"/>
      <c r="CI60" s="374"/>
      <c r="CJ60" s="372"/>
      <c r="CK60" s="372"/>
      <c r="CL60" s="372"/>
      <c r="CM60" s="375"/>
      <c r="CN60" s="376"/>
      <c r="CO60" s="372"/>
      <c r="CP60" s="372"/>
      <c r="CQ60" s="372"/>
      <c r="CR60" s="373"/>
      <c r="CS60" s="374"/>
      <c r="CT60" s="372"/>
      <c r="CU60" s="372"/>
      <c r="CV60" s="372"/>
      <c r="CW60" s="375"/>
      <c r="CX60" s="376"/>
      <c r="CY60" s="372"/>
      <c r="CZ60" s="372"/>
      <c r="DA60" s="372"/>
      <c r="DB60" s="373"/>
      <c r="DC60" s="374"/>
      <c r="DD60" s="372"/>
      <c r="DE60" s="372"/>
      <c r="DF60" s="372"/>
      <c r="DG60" s="375"/>
      <c r="DH60" s="376"/>
      <c r="DI60" s="372"/>
      <c r="DJ60" s="372"/>
      <c r="DK60" s="372"/>
      <c r="DL60" s="373"/>
      <c r="DM60" s="374"/>
      <c r="DN60" s="372"/>
      <c r="DO60" s="372"/>
      <c r="DP60" s="377"/>
      <c r="DQ60" s="378"/>
      <c r="DR60" s="423">
        <f>119.79-13-7</f>
        <v>99.79</v>
      </c>
      <c r="DS60" s="442">
        <f>DR60/$EK60*100</f>
        <v>83.304115535520495</v>
      </c>
      <c r="DT60" s="425">
        <v>13</v>
      </c>
      <c r="DU60" s="442">
        <f>DT60/$EK60*100</f>
        <v>10.852324901911677</v>
      </c>
      <c r="DV60" s="405">
        <v>7</v>
      </c>
      <c r="DW60" s="443">
        <f>DV60/$EK60*100</f>
        <v>5.8435595625678269</v>
      </c>
      <c r="EK60" s="407">
        <f>+DV60+DT60+DR60</f>
        <v>119.79</v>
      </c>
      <c r="EL60" s="408">
        <f>+DW60+DU60+DS60</f>
        <v>100</v>
      </c>
      <c r="EM60" s="417"/>
      <c r="EZ60" s="412"/>
    </row>
    <row r="61" spans="1:156" ht="9" customHeight="1" x14ac:dyDescent="0.25">
      <c r="A61" s="1386" t="s">
        <v>59</v>
      </c>
      <c r="B61" s="427"/>
      <c r="C61" s="390"/>
      <c r="D61" s="390"/>
      <c r="E61" s="390"/>
      <c r="F61" s="391"/>
      <c r="G61" s="392"/>
      <c r="H61" s="390"/>
      <c r="I61" s="390"/>
      <c r="J61" s="390"/>
      <c r="K61" s="436"/>
      <c r="L61" s="389"/>
      <c r="M61" s="390"/>
      <c r="N61" s="390"/>
      <c r="O61" s="390"/>
      <c r="P61" s="391"/>
      <c r="Q61" s="392"/>
      <c r="R61" s="390"/>
      <c r="S61" s="390"/>
      <c r="T61" s="390"/>
      <c r="U61" s="436"/>
      <c r="V61" s="389"/>
      <c r="W61" s="390"/>
      <c r="X61" s="390"/>
      <c r="Y61" s="390"/>
      <c r="Z61" s="391"/>
      <c r="AA61" s="392"/>
      <c r="AB61" s="390"/>
      <c r="AC61" s="390"/>
      <c r="AD61" s="390"/>
      <c r="AE61" s="436"/>
      <c r="AF61" s="389"/>
      <c r="AG61" s="390"/>
      <c r="AH61" s="390"/>
      <c r="AI61" s="390"/>
      <c r="AJ61" s="391"/>
      <c r="AK61" s="392"/>
      <c r="AL61" s="390"/>
      <c r="AM61" s="390"/>
      <c r="AN61" s="390"/>
      <c r="AO61" s="436"/>
      <c r="AP61" s="389"/>
      <c r="AQ61" s="390"/>
      <c r="AR61" s="390"/>
      <c r="AS61" s="390"/>
      <c r="AT61" s="391"/>
      <c r="AU61" s="392"/>
      <c r="AV61" s="390"/>
      <c r="AW61" s="390"/>
      <c r="AX61" s="390"/>
      <c r="AY61" s="436"/>
      <c r="AZ61" s="389"/>
      <c r="BA61" s="390"/>
      <c r="BB61" s="390"/>
      <c r="BC61" s="390"/>
      <c r="BD61" s="391"/>
      <c r="BE61" s="392"/>
      <c r="BF61" s="390"/>
      <c r="BG61" s="390"/>
      <c r="BH61" s="390"/>
      <c r="BI61" s="436"/>
      <c r="BJ61" s="389"/>
      <c r="BK61" s="390"/>
      <c r="BL61" s="390"/>
      <c r="BM61" s="390"/>
      <c r="BN61" s="391"/>
      <c r="BO61" s="392"/>
      <c r="BP61" s="390"/>
      <c r="BQ61" s="390"/>
      <c r="BR61" s="390"/>
      <c r="BS61" s="436"/>
      <c r="BT61" s="389"/>
      <c r="BU61" s="390"/>
      <c r="BV61" s="390"/>
      <c r="BW61" s="390"/>
      <c r="BX61" s="391"/>
      <c r="BY61" s="392"/>
      <c r="BZ61" s="390"/>
      <c r="CA61" s="390"/>
      <c r="CB61" s="390"/>
      <c r="CC61" s="436"/>
      <c r="CD61" s="389"/>
      <c r="CE61" s="390"/>
      <c r="CF61" s="390"/>
      <c r="CG61" s="390"/>
      <c r="CH61" s="391"/>
      <c r="CI61" s="392"/>
      <c r="CJ61" s="390"/>
      <c r="CK61" s="390"/>
      <c r="CL61" s="390"/>
      <c r="CM61" s="436"/>
      <c r="CN61" s="389"/>
      <c r="CO61" s="390"/>
      <c r="CP61" s="390"/>
      <c r="CQ61" s="390"/>
      <c r="CR61" s="391"/>
      <c r="CS61" s="392"/>
      <c r="CT61" s="390"/>
      <c r="CU61" s="390"/>
      <c r="CV61" s="390"/>
      <c r="CW61" s="436"/>
      <c r="CX61" s="389"/>
      <c r="CY61" s="390"/>
      <c r="CZ61" s="390"/>
      <c r="DA61" s="390"/>
      <c r="DB61" s="391"/>
      <c r="DC61" s="392"/>
      <c r="DD61" s="390"/>
      <c r="DE61" s="390"/>
      <c r="DF61" s="390"/>
      <c r="DG61" s="436"/>
      <c r="DH61" s="389"/>
      <c r="DI61" s="390"/>
      <c r="DJ61" s="390"/>
      <c r="DK61" s="390"/>
      <c r="DL61" s="391"/>
      <c r="DM61" s="392"/>
      <c r="DN61" s="390"/>
      <c r="DO61" s="390"/>
      <c r="DP61" s="393"/>
      <c r="DQ61" s="413"/>
      <c r="DR61" s="414"/>
      <c r="DS61" s="415"/>
      <c r="DT61" s="416"/>
      <c r="DU61" s="445"/>
      <c r="DV61" s="399"/>
      <c r="DW61" s="446"/>
      <c r="EK61" s="417"/>
      <c r="EL61" s="418"/>
      <c r="EM61" s="417"/>
      <c r="EZ61" s="412"/>
    </row>
    <row r="62" spans="1:156" ht="15" customHeight="1" x14ac:dyDescent="0.25">
      <c r="A62" s="1387"/>
      <c r="B62" s="371"/>
      <c r="C62" s="372"/>
      <c r="D62" s="372"/>
      <c r="E62" s="372"/>
      <c r="F62" s="373"/>
      <c r="G62" s="374"/>
      <c r="H62" s="372"/>
      <c r="I62" s="372"/>
      <c r="J62" s="372"/>
      <c r="K62" s="375"/>
      <c r="L62" s="376"/>
      <c r="M62" s="372"/>
      <c r="N62" s="372"/>
      <c r="O62" s="372"/>
      <c r="P62" s="373"/>
      <c r="Q62" s="374"/>
      <c r="R62" s="372"/>
      <c r="S62" s="372"/>
      <c r="T62" s="372"/>
      <c r="U62" s="375"/>
      <c r="V62" s="376"/>
      <c r="W62" s="372"/>
      <c r="X62" s="372"/>
      <c r="Y62" s="372"/>
      <c r="Z62" s="373"/>
      <c r="AA62" s="374"/>
      <c r="AB62" s="372"/>
      <c r="AC62" s="372"/>
      <c r="AD62" s="372"/>
      <c r="AE62" s="375"/>
      <c r="AF62" s="376"/>
      <c r="AG62" s="372"/>
      <c r="AH62" s="372"/>
      <c r="AI62" s="372"/>
      <c r="AJ62" s="373"/>
      <c r="AK62" s="374"/>
      <c r="AL62" s="372"/>
      <c r="AM62" s="372"/>
      <c r="AN62" s="372"/>
      <c r="AO62" s="375"/>
      <c r="AP62" s="376"/>
      <c r="AQ62" s="372"/>
      <c r="AR62" s="372"/>
      <c r="AS62" s="372"/>
      <c r="AT62" s="373"/>
      <c r="AU62" s="374"/>
      <c r="AV62" s="372"/>
      <c r="AW62" s="372"/>
      <c r="AX62" s="372"/>
      <c r="AY62" s="375"/>
      <c r="AZ62" s="376"/>
      <c r="BA62" s="372"/>
      <c r="BB62" s="372"/>
      <c r="BC62" s="372"/>
      <c r="BD62" s="373"/>
      <c r="BE62" s="374"/>
      <c r="BF62" s="372"/>
      <c r="BG62" s="372"/>
      <c r="BH62" s="372"/>
      <c r="BI62" s="375"/>
      <c r="BJ62" s="376"/>
      <c r="BK62" s="372"/>
      <c r="BL62" s="372"/>
      <c r="BM62" s="372"/>
      <c r="BN62" s="373"/>
      <c r="BO62" s="374"/>
      <c r="BP62" s="372"/>
      <c r="BQ62" s="372"/>
      <c r="BR62" s="372"/>
      <c r="BS62" s="375"/>
      <c r="BT62" s="376"/>
      <c r="BU62" s="372"/>
      <c r="BV62" s="372"/>
      <c r="BW62" s="372"/>
      <c r="BX62" s="373"/>
      <c r="BY62" s="374"/>
      <c r="BZ62" s="372"/>
      <c r="CA62" s="372"/>
      <c r="CB62" s="372"/>
      <c r="CC62" s="375"/>
      <c r="CD62" s="376"/>
      <c r="CE62" s="372"/>
      <c r="CF62" s="372"/>
      <c r="CG62" s="372"/>
      <c r="CH62" s="373"/>
      <c r="CI62" s="374"/>
      <c r="CJ62" s="372"/>
      <c r="CK62" s="372"/>
      <c r="CL62" s="372"/>
      <c r="CM62" s="375"/>
      <c r="CN62" s="376"/>
      <c r="CO62" s="372"/>
      <c r="CP62" s="372"/>
      <c r="CQ62" s="372"/>
      <c r="CR62" s="373"/>
      <c r="CS62" s="374"/>
      <c r="CT62" s="372"/>
      <c r="CU62" s="372"/>
      <c r="CV62" s="372"/>
      <c r="CW62" s="375"/>
      <c r="CX62" s="376"/>
      <c r="CY62" s="372"/>
      <c r="CZ62" s="372"/>
      <c r="DA62" s="372"/>
      <c r="DB62" s="373"/>
      <c r="DC62" s="374"/>
      <c r="DD62" s="372"/>
      <c r="DE62" s="372"/>
      <c r="DF62" s="372"/>
      <c r="DG62" s="375"/>
      <c r="DH62" s="376"/>
      <c r="DI62" s="372"/>
      <c r="DJ62" s="372"/>
      <c r="DK62" s="372"/>
      <c r="DL62" s="373"/>
      <c r="DM62" s="374"/>
      <c r="DN62" s="372"/>
      <c r="DO62" s="372"/>
      <c r="DP62" s="377"/>
      <c r="DQ62" s="378"/>
      <c r="DR62" s="423"/>
      <c r="DS62" s="424">
        <f>DR62/$EK62*100</f>
        <v>0</v>
      </c>
      <c r="DT62" s="423">
        <v>119.79</v>
      </c>
      <c r="DU62" s="424">
        <f>DT62/$EK62*100</f>
        <v>100</v>
      </c>
      <c r="DV62" s="420"/>
      <c r="DW62" s="426">
        <f>DV62/$EK62*100</f>
        <v>0</v>
      </c>
      <c r="EK62" s="407">
        <f>+DV62+DT62+DR62</f>
        <v>119.79</v>
      </c>
      <c r="EL62" s="408">
        <f>+DW62+DU62+DS62</f>
        <v>100</v>
      </c>
      <c r="EM62" s="417"/>
      <c r="EZ62" s="412"/>
    </row>
    <row r="63" spans="1:156" ht="9" customHeight="1" x14ac:dyDescent="0.25">
      <c r="A63" s="1386" t="s">
        <v>60</v>
      </c>
      <c r="B63" s="427"/>
      <c r="C63" s="390"/>
      <c r="D63" s="390"/>
      <c r="E63" s="390"/>
      <c r="F63" s="391"/>
      <c r="G63" s="392"/>
      <c r="H63" s="390"/>
      <c r="I63" s="390"/>
      <c r="J63" s="390"/>
      <c r="K63" s="436"/>
      <c r="L63" s="389"/>
      <c r="M63" s="390"/>
      <c r="N63" s="390"/>
      <c r="O63" s="390"/>
      <c r="P63" s="391"/>
      <c r="Q63" s="392"/>
      <c r="R63" s="390"/>
      <c r="S63" s="390"/>
      <c r="T63" s="390"/>
      <c r="U63" s="436"/>
      <c r="V63" s="389"/>
      <c r="W63" s="390"/>
      <c r="X63" s="390"/>
      <c r="Y63" s="390"/>
      <c r="Z63" s="391"/>
      <c r="AA63" s="392"/>
      <c r="AB63" s="390"/>
      <c r="AC63" s="390"/>
      <c r="AD63" s="390"/>
      <c r="AE63" s="436"/>
      <c r="AF63" s="389"/>
      <c r="AG63" s="390"/>
      <c r="AH63" s="390"/>
      <c r="AI63" s="390"/>
      <c r="AJ63" s="391"/>
      <c r="AK63" s="392"/>
      <c r="AL63" s="390"/>
      <c r="AM63" s="390"/>
      <c r="AN63" s="390"/>
      <c r="AO63" s="436"/>
      <c r="AP63" s="389"/>
      <c r="AQ63" s="390"/>
      <c r="AR63" s="390"/>
      <c r="AS63" s="390"/>
      <c r="AT63" s="391"/>
      <c r="AU63" s="392"/>
      <c r="AV63" s="390"/>
      <c r="AW63" s="390"/>
      <c r="AX63" s="390"/>
      <c r="AY63" s="436"/>
      <c r="AZ63" s="389"/>
      <c r="BA63" s="390"/>
      <c r="BB63" s="390"/>
      <c r="BC63" s="390"/>
      <c r="BD63" s="391"/>
      <c r="BE63" s="392"/>
      <c r="BF63" s="390"/>
      <c r="BG63" s="390"/>
      <c r="BH63" s="390"/>
      <c r="BI63" s="436"/>
      <c r="BJ63" s="389"/>
      <c r="BK63" s="390"/>
      <c r="BL63" s="390"/>
      <c r="BM63" s="390"/>
      <c r="BN63" s="391"/>
      <c r="BO63" s="392"/>
      <c r="BP63" s="390"/>
      <c r="BQ63" s="390"/>
      <c r="BR63" s="390"/>
      <c r="BS63" s="436"/>
      <c r="BT63" s="389"/>
      <c r="BU63" s="390"/>
      <c r="BV63" s="390"/>
      <c r="BW63" s="390"/>
      <c r="BX63" s="391"/>
      <c r="BY63" s="392"/>
      <c r="BZ63" s="390"/>
      <c r="CA63" s="390"/>
      <c r="CB63" s="390"/>
      <c r="CC63" s="436"/>
      <c r="CD63" s="389"/>
      <c r="CE63" s="390"/>
      <c r="CF63" s="390"/>
      <c r="CG63" s="390"/>
      <c r="CH63" s="391"/>
      <c r="CI63" s="392"/>
      <c r="CJ63" s="390"/>
      <c r="CK63" s="390"/>
      <c r="CL63" s="390"/>
      <c r="CM63" s="436"/>
      <c r="CN63" s="389"/>
      <c r="CO63" s="390"/>
      <c r="CP63" s="390"/>
      <c r="CQ63" s="390"/>
      <c r="CR63" s="391"/>
      <c r="CS63" s="392"/>
      <c r="CT63" s="390"/>
      <c r="CU63" s="390"/>
      <c r="CV63" s="390"/>
      <c r="CW63" s="436"/>
      <c r="CX63" s="389"/>
      <c r="CY63" s="390"/>
      <c r="CZ63" s="390"/>
      <c r="DA63" s="390"/>
      <c r="DB63" s="391"/>
      <c r="DC63" s="392"/>
      <c r="DD63" s="390"/>
      <c r="DE63" s="390"/>
      <c r="DF63" s="390"/>
      <c r="DG63" s="436"/>
      <c r="DH63" s="389"/>
      <c r="DI63" s="390"/>
      <c r="DJ63" s="390"/>
      <c r="DK63" s="390"/>
      <c r="DL63" s="391"/>
      <c r="DM63" s="392"/>
      <c r="DN63" s="390"/>
      <c r="DO63" s="390"/>
      <c r="DP63" s="393"/>
      <c r="DQ63" s="413"/>
      <c r="DR63" s="414"/>
      <c r="DS63" s="447"/>
      <c r="DT63" s="416"/>
      <c r="DU63" s="445"/>
      <c r="DV63" s="399"/>
      <c r="DW63" s="435"/>
      <c r="DY63" s="1980" t="s">
        <v>86</v>
      </c>
      <c r="DZ63" s="1981"/>
      <c r="EA63" s="1957" t="s">
        <v>1134</v>
      </c>
      <c r="EK63" s="417"/>
      <c r="EL63" s="418"/>
      <c r="EM63" s="417"/>
      <c r="EZ63" s="412"/>
    </row>
    <row r="64" spans="1:156" ht="15" customHeight="1" x14ac:dyDescent="0.25">
      <c r="A64" s="1387"/>
      <c r="B64" s="371"/>
      <c r="C64" s="372"/>
      <c r="D64" s="372"/>
      <c r="E64" s="372"/>
      <c r="F64" s="373"/>
      <c r="G64" s="374"/>
      <c r="H64" s="372"/>
      <c r="I64" s="372"/>
      <c r="J64" s="372"/>
      <c r="K64" s="375"/>
      <c r="L64" s="376"/>
      <c r="M64" s="372"/>
      <c r="N64" s="372"/>
      <c r="O64" s="372"/>
      <c r="P64" s="373"/>
      <c r="Q64" s="374"/>
      <c r="R64" s="372"/>
      <c r="S64" s="372"/>
      <c r="T64" s="372"/>
      <c r="U64" s="375"/>
      <c r="V64" s="376"/>
      <c r="W64" s="372"/>
      <c r="X64" s="372"/>
      <c r="Y64" s="372"/>
      <c r="Z64" s="373"/>
      <c r="AA64" s="374"/>
      <c r="AB64" s="372"/>
      <c r="AC64" s="372"/>
      <c r="AD64" s="372"/>
      <c r="AE64" s="375"/>
      <c r="AF64" s="376"/>
      <c r="AG64" s="372"/>
      <c r="AH64" s="372"/>
      <c r="AI64" s="372"/>
      <c r="AJ64" s="373"/>
      <c r="AK64" s="374"/>
      <c r="AL64" s="372"/>
      <c r="AM64" s="372"/>
      <c r="AN64" s="372"/>
      <c r="AO64" s="375"/>
      <c r="AP64" s="376"/>
      <c r="AQ64" s="372"/>
      <c r="AR64" s="372"/>
      <c r="AS64" s="372"/>
      <c r="AT64" s="373"/>
      <c r="AU64" s="374"/>
      <c r="AV64" s="372"/>
      <c r="AW64" s="372"/>
      <c r="AX64" s="372"/>
      <c r="AY64" s="375"/>
      <c r="AZ64" s="376"/>
      <c r="BA64" s="372"/>
      <c r="BB64" s="372"/>
      <c r="BC64" s="372"/>
      <c r="BD64" s="373"/>
      <c r="BE64" s="374"/>
      <c r="BF64" s="372"/>
      <c r="BG64" s="372"/>
      <c r="BH64" s="372"/>
      <c r="BI64" s="375"/>
      <c r="BJ64" s="376"/>
      <c r="BK64" s="372"/>
      <c r="BL64" s="372"/>
      <c r="BM64" s="372"/>
      <c r="BN64" s="373"/>
      <c r="BO64" s="374"/>
      <c r="BP64" s="372"/>
      <c r="BQ64" s="372"/>
      <c r="BR64" s="372"/>
      <c r="BS64" s="375"/>
      <c r="BT64" s="376"/>
      <c r="BU64" s="372"/>
      <c r="BV64" s="372"/>
      <c r="BW64" s="372"/>
      <c r="BX64" s="373"/>
      <c r="BY64" s="374"/>
      <c r="BZ64" s="372"/>
      <c r="CA64" s="372"/>
      <c r="CB64" s="372"/>
      <c r="CC64" s="375"/>
      <c r="CD64" s="376"/>
      <c r="CE64" s="372"/>
      <c r="CF64" s="372"/>
      <c r="CG64" s="372"/>
      <c r="CH64" s="373"/>
      <c r="CI64" s="374"/>
      <c r="CJ64" s="372"/>
      <c r="CK64" s="372"/>
      <c r="CL64" s="372"/>
      <c r="CM64" s="375"/>
      <c r="CN64" s="376"/>
      <c r="CO64" s="372"/>
      <c r="CP64" s="372"/>
      <c r="CQ64" s="372"/>
      <c r="CR64" s="373"/>
      <c r="CS64" s="374"/>
      <c r="CT64" s="372"/>
      <c r="CU64" s="372"/>
      <c r="CV64" s="372"/>
      <c r="CW64" s="375"/>
      <c r="CX64" s="376"/>
      <c r="CY64" s="372"/>
      <c r="CZ64" s="372"/>
      <c r="DA64" s="372"/>
      <c r="DB64" s="373"/>
      <c r="DC64" s="374"/>
      <c r="DD64" s="372"/>
      <c r="DE64" s="372"/>
      <c r="DF64" s="372"/>
      <c r="DG64" s="375"/>
      <c r="DH64" s="376"/>
      <c r="DI64" s="372"/>
      <c r="DJ64" s="372"/>
      <c r="DK64" s="372"/>
      <c r="DL64" s="373"/>
      <c r="DM64" s="374"/>
      <c r="DN64" s="372"/>
      <c r="DO64" s="372"/>
      <c r="DP64" s="377"/>
      <c r="DQ64" s="378"/>
      <c r="DR64" s="423"/>
      <c r="DS64" s="424">
        <f>DR64/$EK64*100</f>
        <v>0</v>
      </c>
      <c r="DT64" s="423">
        <v>119.79</v>
      </c>
      <c r="DU64" s="424">
        <f>DT64/$EK64*100</f>
        <v>100</v>
      </c>
      <c r="DV64" s="420"/>
      <c r="DW64" s="426"/>
      <c r="DY64" s="145" t="s">
        <v>99</v>
      </c>
      <c r="DZ64" s="143" t="s">
        <v>87</v>
      </c>
      <c r="EA64" s="1958"/>
      <c r="EK64" s="407">
        <f>+DV64+DT64+DR64</f>
        <v>119.79</v>
      </c>
      <c r="EL64" s="408">
        <f>+DW64+DU64+DS64</f>
        <v>100</v>
      </c>
      <c r="EM64" s="417"/>
      <c r="EZ64" s="412"/>
    </row>
    <row r="65" spans="1:156" ht="9" customHeight="1" thickBot="1" x14ac:dyDescent="0.3">
      <c r="A65" s="1386" t="s">
        <v>61</v>
      </c>
      <c r="B65" s="371"/>
      <c r="C65" s="372"/>
      <c r="D65" s="372"/>
      <c r="E65" s="372"/>
      <c r="F65" s="373"/>
      <c r="G65" s="374"/>
      <c r="H65" s="372"/>
      <c r="I65" s="390"/>
      <c r="J65" s="390"/>
      <c r="K65" s="436"/>
      <c r="L65" s="389"/>
      <c r="M65" s="390"/>
      <c r="N65" s="390"/>
      <c r="O65" s="390"/>
      <c r="P65" s="391"/>
      <c r="Q65" s="392"/>
      <c r="R65" s="390"/>
      <c r="S65" s="390"/>
      <c r="T65" s="390"/>
      <c r="U65" s="436"/>
      <c r="V65" s="389"/>
      <c r="W65" s="390"/>
      <c r="X65" s="390"/>
      <c r="Y65" s="390"/>
      <c r="Z65" s="391"/>
      <c r="AA65" s="392"/>
      <c r="AB65" s="390"/>
      <c r="AC65" s="390"/>
      <c r="AD65" s="390"/>
      <c r="AE65" s="436"/>
      <c r="AF65" s="389"/>
      <c r="AG65" s="390"/>
      <c r="AH65" s="390"/>
      <c r="AI65" s="390"/>
      <c r="AJ65" s="391"/>
      <c r="AK65" s="392"/>
      <c r="AL65" s="390"/>
      <c r="AM65" s="390"/>
      <c r="AN65" s="390"/>
      <c r="AO65" s="436"/>
      <c r="AP65" s="389"/>
      <c r="AQ65" s="390"/>
      <c r="AR65" s="390"/>
      <c r="AS65" s="390"/>
      <c r="AT65" s="391"/>
      <c r="AU65" s="392"/>
      <c r="AV65" s="390"/>
      <c r="AW65" s="390"/>
      <c r="AX65" s="390"/>
      <c r="AY65" s="436"/>
      <c r="AZ65" s="389"/>
      <c r="BA65" s="390"/>
      <c r="BB65" s="390"/>
      <c r="BC65" s="390"/>
      <c r="BD65" s="391"/>
      <c r="BE65" s="392"/>
      <c r="BF65" s="390"/>
      <c r="BG65" s="390"/>
      <c r="BH65" s="390"/>
      <c r="BI65" s="436"/>
      <c r="BJ65" s="389"/>
      <c r="BK65" s="390"/>
      <c r="BL65" s="390"/>
      <c r="BM65" s="390"/>
      <c r="BN65" s="391"/>
      <c r="BO65" s="392"/>
      <c r="BP65" s="390"/>
      <c r="BQ65" s="390"/>
      <c r="BR65" s="390"/>
      <c r="BS65" s="436"/>
      <c r="BT65" s="389"/>
      <c r="BU65" s="390"/>
      <c r="BV65" s="390"/>
      <c r="BW65" s="390"/>
      <c r="BX65" s="391"/>
      <c r="BY65" s="392"/>
      <c r="BZ65" s="390"/>
      <c r="CA65" s="390"/>
      <c r="CB65" s="390"/>
      <c r="CC65" s="436"/>
      <c r="CD65" s="389"/>
      <c r="CE65" s="390"/>
      <c r="CF65" s="390"/>
      <c r="CG65" s="390"/>
      <c r="CH65" s="391"/>
      <c r="CI65" s="392"/>
      <c r="CJ65" s="390"/>
      <c r="CK65" s="390"/>
      <c r="CL65" s="390"/>
      <c r="CM65" s="436"/>
      <c r="CN65" s="389"/>
      <c r="CO65" s="390"/>
      <c r="CP65" s="390"/>
      <c r="CQ65" s="390"/>
      <c r="CR65" s="391"/>
      <c r="CS65" s="392"/>
      <c r="CT65" s="390"/>
      <c r="CU65" s="390"/>
      <c r="CV65" s="390"/>
      <c r="CW65" s="436"/>
      <c r="CX65" s="389"/>
      <c r="CY65" s="390"/>
      <c r="CZ65" s="390"/>
      <c r="DA65" s="390"/>
      <c r="DB65" s="391"/>
      <c r="DC65" s="392"/>
      <c r="DD65" s="390"/>
      <c r="DE65" s="372"/>
      <c r="DF65" s="372"/>
      <c r="DG65" s="375"/>
      <c r="DH65" s="376"/>
      <c r="DI65" s="372"/>
      <c r="DJ65" s="372"/>
      <c r="DK65" s="372"/>
      <c r="DL65" s="373"/>
      <c r="DM65" s="374"/>
      <c r="DN65" s="372"/>
      <c r="DO65" s="372"/>
      <c r="DP65" s="377"/>
      <c r="DQ65" s="448"/>
      <c r="DR65" s="414"/>
      <c r="DS65" s="447"/>
      <c r="DT65" s="416"/>
      <c r="DU65" s="398"/>
      <c r="DV65" s="399"/>
      <c r="DW65" s="446"/>
      <c r="DY65" s="144" t="s">
        <v>100</v>
      </c>
      <c r="DZ65" s="143" t="s">
        <v>88</v>
      </c>
      <c r="EA65" s="1958"/>
      <c r="EK65" s="417"/>
      <c r="EL65" s="418"/>
      <c r="EM65" s="417"/>
      <c r="EZ65" s="412"/>
    </row>
    <row r="66" spans="1:156" s="283" customFormat="1" ht="15" customHeight="1" thickBot="1" x14ac:dyDescent="0.3">
      <c r="A66" s="1423"/>
      <c r="B66" s="449"/>
      <c r="C66" s="450"/>
      <c r="D66" s="450"/>
      <c r="E66" s="450"/>
      <c r="F66" s="451"/>
      <c r="G66" s="452"/>
      <c r="H66" s="450"/>
      <c r="I66" s="450"/>
      <c r="J66" s="450"/>
      <c r="K66" s="453"/>
      <c r="L66" s="454"/>
      <c r="M66" s="450"/>
      <c r="N66" s="450"/>
      <c r="O66" s="450"/>
      <c r="P66" s="451"/>
      <c r="Q66" s="452"/>
      <c r="R66" s="450"/>
      <c r="S66" s="450"/>
      <c r="T66" s="450"/>
      <c r="U66" s="453"/>
      <c r="V66" s="454"/>
      <c r="W66" s="450"/>
      <c r="X66" s="450"/>
      <c r="Y66" s="450"/>
      <c r="Z66" s="451"/>
      <c r="AA66" s="452"/>
      <c r="AB66" s="450"/>
      <c r="AC66" s="450"/>
      <c r="AD66" s="450"/>
      <c r="AE66" s="453"/>
      <c r="AF66" s="454"/>
      <c r="AG66" s="450"/>
      <c r="AH66" s="450"/>
      <c r="AI66" s="450"/>
      <c r="AJ66" s="451"/>
      <c r="AK66" s="452"/>
      <c r="AL66" s="450"/>
      <c r="AM66" s="450"/>
      <c r="AN66" s="450"/>
      <c r="AO66" s="453"/>
      <c r="AP66" s="454"/>
      <c r="AQ66" s="450"/>
      <c r="AR66" s="450"/>
      <c r="AS66" s="450"/>
      <c r="AT66" s="451"/>
      <c r="AU66" s="452"/>
      <c r="AV66" s="450"/>
      <c r="AW66" s="450"/>
      <c r="AX66" s="450"/>
      <c r="AY66" s="453"/>
      <c r="AZ66" s="454"/>
      <c r="BA66" s="450"/>
      <c r="BB66" s="450"/>
      <c r="BC66" s="450"/>
      <c r="BD66" s="451"/>
      <c r="BE66" s="452"/>
      <c r="BF66" s="450"/>
      <c r="BG66" s="450"/>
      <c r="BH66" s="450"/>
      <c r="BI66" s="453"/>
      <c r="BJ66" s="454"/>
      <c r="BK66" s="450"/>
      <c r="BL66" s="450"/>
      <c r="BM66" s="450"/>
      <c r="BN66" s="451"/>
      <c r="BO66" s="452"/>
      <c r="BP66" s="450"/>
      <c r="BQ66" s="450"/>
      <c r="BR66" s="450"/>
      <c r="BS66" s="453"/>
      <c r="BT66" s="454"/>
      <c r="BU66" s="450"/>
      <c r="BV66" s="450"/>
      <c r="BW66" s="450"/>
      <c r="BX66" s="451"/>
      <c r="BY66" s="452"/>
      <c r="BZ66" s="450"/>
      <c r="CA66" s="450"/>
      <c r="CB66" s="450"/>
      <c r="CC66" s="453"/>
      <c r="CD66" s="454"/>
      <c r="CE66" s="450"/>
      <c r="CF66" s="450"/>
      <c r="CG66" s="450"/>
      <c r="CH66" s="451"/>
      <c r="CI66" s="452"/>
      <c r="CJ66" s="450"/>
      <c r="CK66" s="450"/>
      <c r="CL66" s="450"/>
      <c r="CM66" s="453"/>
      <c r="CN66" s="454"/>
      <c r="CO66" s="450"/>
      <c r="CP66" s="450"/>
      <c r="CQ66" s="450"/>
      <c r="CR66" s="451"/>
      <c r="CS66" s="452"/>
      <c r="CT66" s="450"/>
      <c r="CU66" s="450"/>
      <c r="CV66" s="450"/>
      <c r="CW66" s="453"/>
      <c r="CX66" s="454"/>
      <c r="CY66" s="450"/>
      <c r="CZ66" s="450"/>
      <c r="DA66" s="450"/>
      <c r="DB66" s="451"/>
      <c r="DC66" s="452"/>
      <c r="DD66" s="450"/>
      <c r="DE66" s="450"/>
      <c r="DF66" s="450"/>
      <c r="DG66" s="453"/>
      <c r="DH66" s="454"/>
      <c r="DI66" s="450"/>
      <c r="DJ66" s="450"/>
      <c r="DK66" s="450"/>
      <c r="DL66" s="451"/>
      <c r="DM66" s="452"/>
      <c r="DN66" s="450"/>
      <c r="DO66" s="450"/>
      <c r="DP66" s="455"/>
      <c r="DQ66" s="448"/>
      <c r="DR66" s="456"/>
      <c r="DS66" s="457"/>
      <c r="DT66" s="456">
        <v>100.56</v>
      </c>
      <c r="DU66" s="457">
        <f>DT66/$EK66*100</f>
        <v>100</v>
      </c>
      <c r="DV66" s="458"/>
      <c r="DW66" s="459">
        <f>DV66/$EK66*100</f>
        <v>0</v>
      </c>
      <c r="DY66" s="1299" t="s">
        <v>101</v>
      </c>
      <c r="DZ66" s="143" t="s">
        <v>89</v>
      </c>
      <c r="EA66" s="1959"/>
      <c r="EI66" s="460"/>
      <c r="EJ66" s="460"/>
      <c r="EK66" s="407">
        <f>+DV66+DT66+DR66</f>
        <v>100.56</v>
      </c>
      <c r="EL66" s="408">
        <f>+DW66+DU66+DS66</f>
        <v>100</v>
      </c>
      <c r="EM66" s="417"/>
      <c r="EN66" s="460"/>
      <c r="EO66" s="460"/>
      <c r="EP66" s="460"/>
      <c r="EQ66" s="460"/>
      <c r="ER66" s="460"/>
      <c r="EY66" s="281"/>
      <c r="EZ66" s="412"/>
    </row>
    <row r="67" spans="1:156" x14ac:dyDescent="0.25">
      <c r="EZ67" s="412"/>
    </row>
    <row r="68" spans="1:156" x14ac:dyDescent="0.25">
      <c r="A68" s="1991" t="s">
        <v>1144</v>
      </c>
      <c r="B68" s="1991"/>
      <c r="C68" s="1991"/>
      <c r="D68" s="1991"/>
      <c r="E68" s="1991"/>
      <c r="F68" s="1991"/>
      <c r="G68" s="1991"/>
      <c r="H68" s="1991"/>
      <c r="I68" s="1991"/>
      <c r="J68" s="1991"/>
      <c r="K68" s="1991"/>
      <c r="L68" s="1991"/>
      <c r="M68" s="1991"/>
      <c r="N68" s="1991"/>
      <c r="O68" s="1991"/>
      <c r="P68" s="1991"/>
      <c r="Q68" s="1991"/>
      <c r="R68" s="1991"/>
      <c r="S68" s="1991"/>
      <c r="T68" s="1991"/>
      <c r="U68" s="1991"/>
      <c r="V68" s="1991"/>
      <c r="W68" s="1991"/>
      <c r="X68" s="1991"/>
      <c r="Y68" s="1991"/>
      <c r="Z68" s="1991"/>
      <c r="AA68" s="1991"/>
      <c r="AB68" s="1991"/>
      <c r="AC68" s="1991"/>
      <c r="AD68" s="1991"/>
      <c r="AE68" s="1991"/>
      <c r="AF68" s="1991"/>
      <c r="AG68" s="1991"/>
      <c r="AH68" s="1991"/>
      <c r="AI68" s="1991"/>
      <c r="AJ68" s="1991"/>
      <c r="AK68" s="1991"/>
      <c r="AL68" s="1991"/>
      <c r="AM68" s="1991"/>
      <c r="AN68" s="1991"/>
      <c r="AO68" s="1991"/>
      <c r="AP68" s="1991"/>
      <c r="AQ68" s="1991"/>
      <c r="AR68" s="1991"/>
      <c r="AS68" s="1991"/>
      <c r="AT68" s="1991"/>
      <c r="AU68" s="1991"/>
      <c r="AV68" s="1991"/>
      <c r="AW68" s="1991"/>
      <c r="AX68" s="1991"/>
      <c r="AY68" s="1991"/>
      <c r="AZ68" s="1991"/>
      <c r="BA68" s="1991"/>
      <c r="BB68" s="1991"/>
      <c r="BC68" s="1991"/>
      <c r="BD68" s="1991"/>
      <c r="BE68" s="1991"/>
      <c r="BF68" s="1991"/>
      <c r="BG68" s="1991"/>
      <c r="BH68" s="1991"/>
      <c r="BI68" s="1991"/>
      <c r="BJ68" s="1991"/>
      <c r="BK68" s="1991"/>
      <c r="BL68" s="1991"/>
      <c r="BM68" s="1991"/>
      <c r="BN68" s="1991"/>
      <c r="BO68" s="1991"/>
      <c r="BP68" s="1991"/>
      <c r="BQ68" s="1991"/>
      <c r="BR68" s="1991"/>
      <c r="BS68" s="1991"/>
      <c r="BT68" s="1991"/>
      <c r="BU68" s="1991"/>
      <c r="BV68" s="1991"/>
      <c r="BW68" s="1991"/>
      <c r="BX68" s="1991"/>
      <c r="BY68" s="1991"/>
      <c r="BZ68" s="1991"/>
      <c r="CA68" s="1991"/>
      <c r="CB68" s="1991"/>
      <c r="CC68" s="1991"/>
      <c r="CD68" s="1991"/>
      <c r="CE68" s="1991"/>
      <c r="CF68" s="1991"/>
      <c r="CG68" s="1991"/>
      <c r="CH68" s="1991"/>
      <c r="CI68" s="1991"/>
      <c r="CJ68" s="1991"/>
      <c r="CK68" s="1991"/>
      <c r="CL68" s="1991"/>
      <c r="CM68" s="1991"/>
      <c r="CN68" s="1991"/>
      <c r="CO68" s="1991"/>
      <c r="CP68" s="1991"/>
      <c r="CQ68" s="1991"/>
      <c r="CR68" s="1991"/>
      <c r="CS68" s="1991"/>
      <c r="CT68" s="1991"/>
      <c r="CU68" s="1991"/>
      <c r="CV68" s="1991"/>
      <c r="CW68" s="1991"/>
      <c r="CX68" s="1991"/>
      <c r="CY68" s="1991"/>
      <c r="CZ68" s="1991"/>
      <c r="DA68" s="1991"/>
      <c r="DB68" s="1991"/>
      <c r="DC68" s="1991"/>
      <c r="DD68" s="1991"/>
      <c r="DE68" s="1991"/>
      <c r="DF68" s="1991"/>
      <c r="DG68" s="1991"/>
      <c r="DH68" s="1991"/>
      <c r="DI68" s="1991"/>
      <c r="DJ68" s="1991"/>
      <c r="DK68" s="1991"/>
      <c r="DL68" s="1991"/>
      <c r="DM68" s="1991"/>
      <c r="DN68" s="1991"/>
      <c r="DO68" s="1991"/>
      <c r="DP68" s="1991"/>
      <c r="DQ68" s="1991"/>
      <c r="DR68" s="1991"/>
      <c r="DS68" s="1991"/>
      <c r="DT68" s="1991"/>
      <c r="DU68" s="1991"/>
      <c r="DV68" s="1991"/>
      <c r="DW68" s="1991"/>
      <c r="EZ68" s="362"/>
    </row>
    <row r="69" spans="1:156" x14ac:dyDescent="0.25">
      <c r="A69" s="1421" t="s">
        <v>457</v>
      </c>
      <c r="B69" s="1421"/>
      <c r="C69" s="1421"/>
      <c r="D69" s="1421"/>
      <c r="E69" s="1421"/>
      <c r="F69" s="1421"/>
      <c r="G69" s="1421"/>
      <c r="H69" s="1421"/>
      <c r="I69" s="1421"/>
      <c r="J69" s="1421"/>
      <c r="K69" s="1421"/>
      <c r="L69" s="1421"/>
      <c r="M69" s="1421"/>
      <c r="N69" s="1421"/>
      <c r="O69" s="1421"/>
      <c r="P69" s="1421"/>
      <c r="Q69" s="1421"/>
      <c r="R69" s="1421"/>
      <c r="S69" s="1421"/>
      <c r="T69" s="1421"/>
      <c r="U69" s="1421"/>
      <c r="V69" s="1421"/>
      <c r="W69" s="1421"/>
      <c r="X69" s="1421"/>
      <c r="Y69" s="1421"/>
      <c r="Z69" s="1421"/>
      <c r="AA69" s="1421"/>
      <c r="AB69" s="1421"/>
      <c r="AC69" s="1421"/>
      <c r="AD69" s="1421"/>
      <c r="AE69" s="1421"/>
      <c r="AF69" s="1421"/>
      <c r="AG69" s="1421"/>
      <c r="AH69" s="1421"/>
      <c r="AI69" s="1421"/>
      <c r="AJ69" s="1421"/>
      <c r="AK69" s="1421"/>
      <c r="AL69" s="1421"/>
      <c r="AM69" s="1421"/>
      <c r="AN69" s="1421"/>
      <c r="AO69" s="1421"/>
      <c r="AP69" s="1421"/>
      <c r="AQ69" s="1421"/>
      <c r="AR69" s="1421"/>
      <c r="AS69" s="1421"/>
      <c r="AT69" s="1421"/>
      <c r="AU69" s="1421"/>
      <c r="AV69" s="1421"/>
      <c r="AW69" s="1421"/>
      <c r="AX69" s="1421"/>
      <c r="AY69" s="1421"/>
      <c r="AZ69" s="1421"/>
      <c r="BA69" s="1421"/>
      <c r="BB69" s="1421"/>
      <c r="BC69" s="1421"/>
      <c r="BD69" s="1421"/>
      <c r="BE69" s="1421"/>
      <c r="BF69" s="1421"/>
      <c r="BG69" s="1421"/>
      <c r="BH69" s="1421"/>
      <c r="BI69" s="1421"/>
      <c r="BJ69" s="1421"/>
      <c r="BK69" s="1421"/>
      <c r="BL69" s="1421"/>
      <c r="BM69" s="1421"/>
      <c r="BN69" s="1421"/>
      <c r="BO69" s="1421"/>
      <c r="BP69" s="1421"/>
      <c r="BQ69" s="1421"/>
      <c r="BR69" s="1421"/>
      <c r="BS69" s="1421"/>
      <c r="BT69" s="1421"/>
      <c r="BU69" s="1421"/>
      <c r="BV69" s="1421"/>
      <c r="BW69" s="1421"/>
      <c r="BX69" s="1421"/>
      <c r="BY69" s="1421"/>
      <c r="BZ69" s="1421"/>
      <c r="CA69" s="1421"/>
      <c r="CB69" s="1421"/>
      <c r="CC69" s="1421"/>
      <c r="CD69" s="1421"/>
      <c r="CE69" s="1421"/>
      <c r="CF69" s="1421"/>
      <c r="CG69" s="1421"/>
      <c r="CH69" s="1421"/>
      <c r="CI69" s="1421"/>
      <c r="CJ69" s="1421"/>
      <c r="CK69" s="1421"/>
      <c r="CL69" s="1421"/>
      <c r="CM69" s="1421"/>
      <c r="CN69" s="1421"/>
      <c r="CO69" s="1421"/>
      <c r="CP69" s="1421"/>
      <c r="CQ69" s="1421"/>
      <c r="CR69" s="1421"/>
      <c r="CS69" s="1421"/>
      <c r="CT69" s="1421"/>
      <c r="CU69" s="1421"/>
      <c r="CV69" s="1421"/>
      <c r="CW69" s="1421"/>
      <c r="CX69" s="1421"/>
      <c r="CY69" s="1421"/>
      <c r="CZ69" s="1421"/>
      <c r="DA69" s="1421"/>
      <c r="DB69" s="1421"/>
      <c r="DC69" s="1421"/>
      <c r="DD69" s="1421"/>
      <c r="DE69" s="1421"/>
      <c r="DF69" s="1421"/>
      <c r="DG69" s="1421"/>
      <c r="DH69" s="1421"/>
      <c r="DI69" s="1421"/>
      <c r="DJ69" s="1421"/>
      <c r="DK69" s="1421"/>
      <c r="DL69" s="1421"/>
      <c r="DM69" s="1421"/>
      <c r="DN69" s="1421"/>
      <c r="DO69" s="1421"/>
      <c r="DP69" s="1421"/>
      <c r="DQ69" s="1421"/>
      <c r="DR69" s="461"/>
      <c r="DS69" s="461"/>
      <c r="DT69" s="461"/>
      <c r="DU69" s="461"/>
      <c r="DV69" s="461"/>
      <c r="DW69" s="461"/>
      <c r="EZ69" s="362"/>
    </row>
    <row r="70" spans="1:156" x14ac:dyDescent="0.25">
      <c r="DR70" s="462" t="s">
        <v>389</v>
      </c>
      <c r="DS70" s="462"/>
      <c r="DT70" s="462"/>
      <c r="DU70" s="462"/>
      <c r="DV70" s="462"/>
      <c r="DX70" s="1151"/>
      <c r="DY70" s="1305"/>
      <c r="DZ70" s="1305"/>
      <c r="EA70" s="1305"/>
      <c r="EB70" s="1305"/>
      <c r="EC70" s="1305"/>
      <c r="ED70" s="1305"/>
      <c r="EE70" s="1305"/>
      <c r="EF70" s="1305"/>
      <c r="EG70" s="1305"/>
      <c r="EH70" s="1305"/>
      <c r="EI70" s="463"/>
      <c r="EZ70" s="362"/>
    </row>
    <row r="71" spans="1:156" x14ac:dyDescent="0.25">
      <c r="EZ71" s="362"/>
    </row>
    <row r="72" spans="1:156" x14ac:dyDescent="0.25">
      <c r="EZ72" s="362"/>
    </row>
    <row r="73" spans="1:156" x14ac:dyDescent="0.25">
      <c r="EZ73" s="362"/>
    </row>
    <row r="74" spans="1:156" x14ac:dyDescent="0.25">
      <c r="EZ74" s="362"/>
    </row>
    <row r="75" spans="1:156" x14ac:dyDescent="0.25">
      <c r="EZ75" s="362"/>
    </row>
    <row r="76" spans="1:156" x14ac:dyDescent="0.25">
      <c r="EZ76" s="362"/>
    </row>
    <row r="77" spans="1:156" x14ac:dyDescent="0.25">
      <c r="EZ77" s="362"/>
    </row>
    <row r="78" spans="1:156" x14ac:dyDescent="0.25">
      <c r="EZ78" s="362"/>
    </row>
    <row r="79" spans="1:156" x14ac:dyDescent="0.25">
      <c r="EZ79" s="362"/>
    </row>
    <row r="80" spans="1:156" x14ac:dyDescent="0.25">
      <c r="EZ80" s="362"/>
    </row>
    <row r="81" spans="156:156" x14ac:dyDescent="0.25">
      <c r="EZ81" s="362"/>
    </row>
    <row r="82" spans="156:156" x14ac:dyDescent="0.25">
      <c r="EZ82" s="362"/>
    </row>
    <row r="83" spans="156:156" x14ac:dyDescent="0.25">
      <c r="EZ83" s="362"/>
    </row>
    <row r="84" spans="156:156" x14ac:dyDescent="0.25">
      <c r="EZ84" s="362"/>
    </row>
    <row r="85" spans="156:156" x14ac:dyDescent="0.25">
      <c r="EZ85" s="362"/>
    </row>
    <row r="86" spans="156:156" x14ac:dyDescent="0.25">
      <c r="EZ86" s="362"/>
    </row>
    <row r="87" spans="156:156" x14ac:dyDescent="0.25">
      <c r="EZ87" s="362"/>
    </row>
    <row r="88" spans="156:156" x14ac:dyDescent="0.25">
      <c r="EZ88" s="362"/>
    </row>
    <row r="89" spans="156:156" x14ac:dyDescent="0.25">
      <c r="EZ89" s="362"/>
    </row>
    <row r="90" spans="156:156" x14ac:dyDescent="0.25">
      <c r="EZ90" s="362"/>
    </row>
    <row r="91" spans="156:156" x14ac:dyDescent="0.25">
      <c r="EZ91" s="362"/>
    </row>
    <row r="92" spans="156:156" x14ac:dyDescent="0.25">
      <c r="EZ92" s="362"/>
    </row>
    <row r="93" spans="156:156" x14ac:dyDescent="0.25">
      <c r="EZ93" s="362"/>
    </row>
    <row r="94" spans="156:156" x14ac:dyDescent="0.25">
      <c r="EZ94" s="362"/>
    </row>
    <row r="95" spans="156:156" x14ac:dyDescent="0.25">
      <c r="EZ95" s="362"/>
    </row>
    <row r="96" spans="156:156" x14ac:dyDescent="0.25">
      <c r="EZ96" s="362"/>
    </row>
    <row r="97" spans="156:156" x14ac:dyDescent="0.25">
      <c r="EZ97" s="362"/>
    </row>
    <row r="98" spans="156:156" x14ac:dyDescent="0.25">
      <c r="EZ98" s="362"/>
    </row>
    <row r="99" spans="156:156" x14ac:dyDescent="0.25">
      <c r="EZ99" s="362"/>
    </row>
    <row r="100" spans="156:156" x14ac:dyDescent="0.25">
      <c r="EZ100" s="362"/>
    </row>
    <row r="101" spans="156:156" x14ac:dyDescent="0.25">
      <c r="EZ101" s="362"/>
    </row>
    <row r="102" spans="156:156" x14ac:dyDescent="0.25">
      <c r="EZ102" s="362"/>
    </row>
    <row r="103" spans="156:156" x14ac:dyDescent="0.25">
      <c r="EZ103" s="362"/>
    </row>
    <row r="104" spans="156:156" x14ac:dyDescent="0.25">
      <c r="EZ104" s="362"/>
    </row>
    <row r="105" spans="156:156" x14ac:dyDescent="0.25">
      <c r="EZ105" s="362"/>
    </row>
    <row r="106" spans="156:156" x14ac:dyDescent="0.25">
      <c r="EZ106" s="362"/>
    </row>
    <row r="107" spans="156:156" x14ac:dyDescent="0.25">
      <c r="EZ107" s="362"/>
    </row>
    <row r="108" spans="156:156" x14ac:dyDescent="0.25">
      <c r="EZ108" s="362"/>
    </row>
    <row r="109" spans="156:156" x14ac:dyDescent="0.25">
      <c r="EZ109" s="362"/>
    </row>
    <row r="110" spans="156:156" x14ac:dyDescent="0.25">
      <c r="EZ110" s="362"/>
    </row>
    <row r="111" spans="156:156" x14ac:dyDescent="0.25">
      <c r="EZ111" s="362"/>
    </row>
    <row r="112" spans="156:156" x14ac:dyDescent="0.25">
      <c r="EZ112" s="362"/>
    </row>
    <row r="113" spans="156:156" x14ac:dyDescent="0.25">
      <c r="EZ113" s="362"/>
    </row>
    <row r="114" spans="156:156" x14ac:dyDescent="0.25">
      <c r="EZ114" s="362"/>
    </row>
    <row r="115" spans="156:156" x14ac:dyDescent="0.25">
      <c r="EZ115" s="362"/>
    </row>
    <row r="116" spans="156:156" x14ac:dyDescent="0.25">
      <c r="EZ116" s="362"/>
    </row>
    <row r="117" spans="156:156" x14ac:dyDescent="0.25">
      <c r="EZ117" s="362"/>
    </row>
    <row r="118" spans="156:156" x14ac:dyDescent="0.25">
      <c r="EZ118" s="362"/>
    </row>
    <row r="119" spans="156:156" x14ac:dyDescent="0.25">
      <c r="EZ119" s="362"/>
    </row>
    <row r="120" spans="156:156" x14ac:dyDescent="0.25">
      <c r="EZ120" s="362"/>
    </row>
    <row r="121" spans="156:156" x14ac:dyDescent="0.25">
      <c r="EZ121" s="362"/>
    </row>
    <row r="122" spans="156:156" x14ac:dyDescent="0.25">
      <c r="EZ122" s="362"/>
    </row>
    <row r="123" spans="156:156" x14ac:dyDescent="0.25">
      <c r="EZ123" s="362"/>
    </row>
    <row r="124" spans="156:156" x14ac:dyDescent="0.25">
      <c r="EZ124" s="362"/>
    </row>
    <row r="125" spans="156:156" x14ac:dyDescent="0.25">
      <c r="EZ125" s="362"/>
    </row>
    <row r="126" spans="156:156" x14ac:dyDescent="0.25">
      <c r="EZ126" s="362"/>
    </row>
    <row r="127" spans="156:156" x14ac:dyDescent="0.25">
      <c r="EZ127" s="362"/>
    </row>
    <row r="128" spans="156:156" x14ac:dyDescent="0.25">
      <c r="EZ128" s="362"/>
    </row>
    <row r="129" spans="156:156" x14ac:dyDescent="0.25">
      <c r="EZ129" s="362"/>
    </row>
    <row r="130" spans="156:156" x14ac:dyDescent="0.25">
      <c r="EZ130" s="362"/>
    </row>
    <row r="131" spans="156:156" x14ac:dyDescent="0.25">
      <c r="EZ131" s="362"/>
    </row>
    <row r="132" spans="156:156" x14ac:dyDescent="0.25">
      <c r="EZ132" s="362"/>
    </row>
    <row r="133" spans="156:156" x14ac:dyDescent="0.25">
      <c r="EZ133" s="362"/>
    </row>
    <row r="134" spans="156:156" x14ac:dyDescent="0.25">
      <c r="EZ134" s="362"/>
    </row>
    <row r="135" spans="156:156" x14ac:dyDescent="0.25">
      <c r="EZ135" s="362"/>
    </row>
    <row r="136" spans="156:156" x14ac:dyDescent="0.25">
      <c r="EZ136" s="362"/>
    </row>
    <row r="137" spans="156:156" x14ac:dyDescent="0.25">
      <c r="EZ137" s="362"/>
    </row>
    <row r="138" spans="156:156" x14ac:dyDescent="0.25">
      <c r="EZ138" s="362"/>
    </row>
    <row r="139" spans="156:156" x14ac:dyDescent="0.25">
      <c r="EZ139" s="362"/>
    </row>
    <row r="140" spans="156:156" x14ac:dyDescent="0.25">
      <c r="EZ140" s="362"/>
    </row>
    <row r="141" spans="156:156" x14ac:dyDescent="0.25">
      <c r="EZ141" s="362"/>
    </row>
    <row r="142" spans="156:156" x14ac:dyDescent="0.25">
      <c r="EZ142" s="362"/>
    </row>
    <row r="143" spans="156:156" x14ac:dyDescent="0.25">
      <c r="EZ143" s="362"/>
    </row>
    <row r="144" spans="156:156" x14ac:dyDescent="0.25">
      <c r="EZ144" s="362"/>
    </row>
    <row r="145" spans="156:156" x14ac:dyDescent="0.25">
      <c r="EZ145" s="362"/>
    </row>
    <row r="146" spans="156:156" x14ac:dyDescent="0.25">
      <c r="EZ146" s="362"/>
    </row>
    <row r="147" spans="156:156" x14ac:dyDescent="0.25">
      <c r="EZ147" s="362"/>
    </row>
    <row r="148" spans="156:156" x14ac:dyDescent="0.25">
      <c r="EZ148" s="362"/>
    </row>
    <row r="149" spans="156:156" x14ac:dyDescent="0.25">
      <c r="EZ149" s="362"/>
    </row>
    <row r="150" spans="156:156" x14ac:dyDescent="0.25">
      <c r="EZ150" s="362"/>
    </row>
    <row r="151" spans="156:156" x14ac:dyDescent="0.25">
      <c r="EZ151" s="362"/>
    </row>
    <row r="152" spans="156:156" x14ac:dyDescent="0.25">
      <c r="EZ152" s="362"/>
    </row>
    <row r="153" spans="156:156" x14ac:dyDescent="0.25">
      <c r="EZ153" s="362"/>
    </row>
    <row r="154" spans="156:156" x14ac:dyDescent="0.25">
      <c r="EZ154" s="362"/>
    </row>
    <row r="155" spans="156:156" x14ac:dyDescent="0.25">
      <c r="EZ155" s="362"/>
    </row>
    <row r="156" spans="156:156" x14ac:dyDescent="0.25">
      <c r="EZ156" s="362"/>
    </row>
    <row r="157" spans="156:156" x14ac:dyDescent="0.25">
      <c r="EZ157" s="362"/>
    </row>
    <row r="158" spans="156:156" x14ac:dyDescent="0.25">
      <c r="EZ158" s="362"/>
    </row>
    <row r="159" spans="156:156" x14ac:dyDescent="0.25">
      <c r="EZ159" s="362"/>
    </row>
    <row r="160" spans="156:156" x14ac:dyDescent="0.25">
      <c r="EZ160" s="362"/>
    </row>
    <row r="161" spans="156:156" x14ac:dyDescent="0.25">
      <c r="EZ161" s="362"/>
    </row>
    <row r="162" spans="156:156" x14ac:dyDescent="0.25">
      <c r="EZ162" s="362"/>
    </row>
    <row r="163" spans="156:156" x14ac:dyDescent="0.25">
      <c r="EZ163" s="362"/>
    </row>
    <row r="164" spans="156:156" x14ac:dyDescent="0.25">
      <c r="EZ164" s="362"/>
    </row>
    <row r="165" spans="156:156" x14ac:dyDescent="0.25">
      <c r="EZ165" s="362"/>
    </row>
    <row r="166" spans="156:156" x14ac:dyDescent="0.25">
      <c r="EZ166" s="362"/>
    </row>
    <row r="167" spans="156:156" x14ac:dyDescent="0.25">
      <c r="EZ167" s="362"/>
    </row>
  </sheetData>
  <mergeCells count="74">
    <mergeCell ref="G12:BD12"/>
    <mergeCell ref="G13:BD13"/>
    <mergeCell ref="DY63:DZ63"/>
    <mergeCell ref="EA63:EA66"/>
    <mergeCell ref="G8:BD8"/>
    <mergeCell ref="G9:BD9"/>
    <mergeCell ref="G10:BD10"/>
    <mergeCell ref="G11:BD11"/>
    <mergeCell ref="DV10:DW10"/>
    <mergeCell ref="B10:F10"/>
    <mergeCell ref="DQ10:DT10"/>
    <mergeCell ref="A69:DQ69"/>
    <mergeCell ref="A49:A50"/>
    <mergeCell ref="A51:A52"/>
    <mergeCell ref="A61:A62"/>
    <mergeCell ref="A53:A54"/>
    <mergeCell ref="A55:A56"/>
    <mergeCell ref="A57:A58"/>
    <mergeCell ref="A59:A60"/>
    <mergeCell ref="A68:DW68"/>
    <mergeCell ref="A65:A66"/>
    <mergeCell ref="A1:DW1"/>
    <mergeCell ref="A2:DW2"/>
    <mergeCell ref="A3:DW3"/>
    <mergeCell ref="A4:DW4"/>
    <mergeCell ref="B6:CN6"/>
    <mergeCell ref="DT6:DW6"/>
    <mergeCell ref="DV9:DW9"/>
    <mergeCell ref="B8:F8"/>
    <mergeCell ref="DV8:DW8"/>
    <mergeCell ref="B9:F9"/>
    <mergeCell ref="DQ8:DT8"/>
    <mergeCell ref="DQ9:DT9"/>
    <mergeCell ref="DR46:DW46"/>
    <mergeCell ref="DV14:DW14"/>
    <mergeCell ref="B13:F13"/>
    <mergeCell ref="DV13:DW13"/>
    <mergeCell ref="B14:F14"/>
    <mergeCell ref="G14:AC14"/>
    <mergeCell ref="AD14:AG14"/>
    <mergeCell ref="AH14:BD14"/>
    <mergeCell ref="J15:CQ15"/>
    <mergeCell ref="DT15:DW15"/>
    <mergeCell ref="DQ13:DT13"/>
    <mergeCell ref="A44:A45"/>
    <mergeCell ref="B44:DP44"/>
    <mergeCell ref="DR44:DW44"/>
    <mergeCell ref="B45:G45"/>
    <mergeCell ref="DR45:DW45"/>
    <mergeCell ref="H45:S45"/>
    <mergeCell ref="T45:DG45"/>
    <mergeCell ref="DH45:DP45"/>
    <mergeCell ref="DR47:DS47"/>
    <mergeCell ref="DT47:DU47"/>
    <mergeCell ref="DV47:DW47"/>
    <mergeCell ref="A63:A64"/>
    <mergeCell ref="CX46:DG46"/>
    <mergeCell ref="DH46:DP46"/>
    <mergeCell ref="BJ46:BS46"/>
    <mergeCell ref="BT46:CC46"/>
    <mergeCell ref="CD46:CM46"/>
    <mergeCell ref="CN46:CW46"/>
    <mergeCell ref="B46:K46"/>
    <mergeCell ref="L46:U46"/>
    <mergeCell ref="V46:AE46"/>
    <mergeCell ref="AF46:AO46"/>
    <mergeCell ref="AP46:AY46"/>
    <mergeCell ref="AZ46:BI46"/>
    <mergeCell ref="DV12:DW12"/>
    <mergeCell ref="B11:F11"/>
    <mergeCell ref="DV11:DW11"/>
    <mergeCell ref="B12:F12"/>
    <mergeCell ref="DQ11:DT11"/>
    <mergeCell ref="DQ12:DT12"/>
  </mergeCells>
  <phoneticPr fontId="2" type="noConversion"/>
  <conditionalFormatting sqref="CZ51">
    <cfRule type="expression" dxfId="644" priority="13" stopIfTrue="1">
      <formula>CZ51="Malo"</formula>
    </cfRule>
    <cfRule type="expression" dxfId="643" priority="14" stopIfTrue="1">
      <formula>CZ51="Regular"</formula>
    </cfRule>
    <cfRule type="expression" dxfId="642" priority="15" stopIfTrue="1">
      <formula>CZ51="Bueno"</formula>
    </cfRule>
  </conditionalFormatting>
  <conditionalFormatting sqref="DA51:DB51">
    <cfRule type="expression" dxfId="641" priority="10" stopIfTrue="1">
      <formula>DA51="Malo"</formula>
    </cfRule>
    <cfRule type="expression" dxfId="640" priority="11" stopIfTrue="1">
      <formula>DA51="Regular"</formula>
    </cfRule>
    <cfRule type="expression" dxfId="639" priority="12" stopIfTrue="1">
      <formula>DA51="Bueno"</formula>
    </cfRule>
  </conditionalFormatting>
  <conditionalFormatting sqref="B49:G49 DA49:DG49 T49:AG49 AI49:CY49">
    <cfRule type="expression" dxfId="638" priority="7" stopIfTrue="1">
      <formula>B49="Malo"</formula>
    </cfRule>
    <cfRule type="expression" dxfId="637" priority="8" stopIfTrue="1">
      <formula>B49="Regular"</formula>
    </cfRule>
    <cfRule type="expression" dxfId="636" priority="9" stopIfTrue="1">
      <formula>B49="Bueno"</formula>
    </cfRule>
  </conditionalFormatting>
  <conditionalFormatting sqref="CZ49">
    <cfRule type="expression" dxfId="635" priority="4" stopIfTrue="1">
      <formula>CZ49="Malo"</formula>
    </cfRule>
    <cfRule type="expression" dxfId="634" priority="5" stopIfTrue="1">
      <formula>CZ49="Regular"</formula>
    </cfRule>
    <cfRule type="expression" dxfId="633" priority="6" stopIfTrue="1">
      <formula>CZ49="Bueno"</formula>
    </cfRule>
  </conditionalFormatting>
  <conditionalFormatting sqref="H49">
    <cfRule type="expression" dxfId="632" priority="1" stopIfTrue="1">
      <formula>H49="Malo"</formula>
    </cfRule>
    <cfRule type="expression" dxfId="631" priority="2" stopIfTrue="1">
      <formula>H49="Regular"</formula>
    </cfRule>
    <cfRule type="expression" dxfId="630" priority="3" stopIfTrue="1">
      <formula>H49="Bueno"</formula>
    </cfRule>
  </conditionalFormatting>
  <dataValidations disablePrompts="1" count="1">
    <dataValidation type="list" allowBlank="1" showInputMessage="1" showErrorMessage="1" sqref="CZ51:DB51" xr:uid="{00000000-0002-0000-0500-000000000000}">
      <formula1>"Bueno, Regular, Malo"</formula1>
    </dataValidation>
  </dataValidations>
  <hyperlinks>
    <hyperlink ref="DR70" display="VOLVER A TABLA DE CONTENIDO" xr:uid="{00000000-0004-0000-0500-000000000000}"/>
    <hyperlink ref="DR70:DV70" location="'TABLA DE CONTENIDO'!A1" display="VOLVER A TABLA DE CONTENIDO" xr:uid="{00000000-0004-0000-0500-000001000000}"/>
  </hyperlinks>
  <printOptions horizontalCentered="1" verticalCentered="1"/>
  <pageMargins left="0.94488188976377963" right="0.94488188976377963" top="0.78740157480314965" bottom="0.39370078740157483" header="0.11811023622047245" footer="0"/>
  <pageSetup scale="66" orientation="portrait"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W190"/>
  <sheetViews>
    <sheetView zoomScale="85" zoomScaleNormal="85" workbookViewId="0">
      <selection activeCell="DE71" sqref="DE71"/>
    </sheetView>
  </sheetViews>
  <sheetFormatPr baseColWidth="10" defaultColWidth="11.44140625" defaultRowHeight="13.2" x14ac:dyDescent="0.25"/>
  <cols>
    <col min="1" max="1" width="19" style="281" customWidth="1"/>
    <col min="2" max="3" width="0.5546875" style="281" customWidth="1"/>
    <col min="4" max="4" width="0.6640625" style="281" customWidth="1"/>
    <col min="5" max="5" width="0.5546875" style="281" customWidth="1"/>
    <col min="6" max="6" width="0.88671875" style="281" customWidth="1"/>
    <col min="7" max="105" width="0.5546875" style="281" customWidth="1"/>
    <col min="106" max="106" width="3" style="281" hidden="1" customWidth="1"/>
    <col min="107" max="107" width="5.6640625" style="281" customWidth="1"/>
    <col min="108" max="108" width="6" style="281" customWidth="1"/>
    <col min="109" max="109" width="5.6640625" style="281" customWidth="1"/>
    <col min="110" max="110" width="6.6640625" style="281" bestFit="1" customWidth="1"/>
    <col min="111" max="112" width="5.6640625" style="281" customWidth="1"/>
    <col min="113" max="114" width="11.44140625" style="281" customWidth="1"/>
    <col min="115" max="115" width="4.6640625" style="281" customWidth="1"/>
    <col min="116" max="116" width="8" style="281" hidden="1" customWidth="1"/>
    <col min="117" max="117" width="8.44140625" style="281" hidden="1" customWidth="1"/>
    <col min="118" max="118" width="11.44140625" style="281" hidden="1" customWidth="1"/>
    <col min="119" max="119" width="0" style="281" hidden="1" customWidth="1"/>
    <col min="120" max="120" width="17.5546875" style="281" hidden="1" customWidth="1"/>
    <col min="121" max="123" width="0" style="281" hidden="1" customWidth="1"/>
    <col min="124" max="16384" width="11.44140625" style="281"/>
  </cols>
  <sheetData>
    <row r="1" spans="1:127" ht="22.8" x14ac:dyDescent="0.25">
      <c r="A1" s="1418" t="s">
        <v>47</v>
      </c>
      <c r="B1" s="1418"/>
      <c r="C1" s="1418"/>
      <c r="D1" s="1418"/>
      <c r="E1" s="1418"/>
      <c r="F1" s="1418"/>
      <c r="G1" s="1418"/>
      <c r="H1" s="1418"/>
      <c r="I1" s="1418"/>
      <c r="J1" s="1418"/>
      <c r="K1" s="1418"/>
      <c r="L1" s="1418"/>
      <c r="M1" s="1418"/>
      <c r="N1" s="1418"/>
      <c r="O1" s="1418"/>
      <c r="P1" s="1418"/>
      <c r="Q1" s="1418"/>
      <c r="R1" s="1418"/>
      <c r="S1" s="1418"/>
      <c r="T1" s="1418"/>
      <c r="U1" s="1418"/>
      <c r="V1" s="1418"/>
      <c r="W1" s="1418"/>
      <c r="X1" s="1418"/>
      <c r="Y1" s="1418"/>
      <c r="Z1" s="1418"/>
      <c r="AA1" s="1418"/>
      <c r="AB1" s="1418"/>
      <c r="AC1" s="1418"/>
      <c r="AD1" s="1418"/>
      <c r="AE1" s="1418"/>
      <c r="AF1" s="1418"/>
      <c r="AG1" s="1418"/>
      <c r="AH1" s="1418"/>
      <c r="AI1" s="1418"/>
      <c r="AJ1" s="1418"/>
      <c r="AK1" s="1418"/>
      <c r="AL1" s="1418"/>
      <c r="AM1" s="1418"/>
      <c r="AN1" s="1418"/>
      <c r="AO1" s="1418"/>
      <c r="AP1" s="1418"/>
      <c r="AQ1" s="1418"/>
      <c r="AR1" s="1418"/>
      <c r="AS1" s="1418"/>
      <c r="AT1" s="1418"/>
      <c r="AU1" s="1418"/>
      <c r="AV1" s="1418"/>
      <c r="AW1" s="1418"/>
      <c r="AX1" s="1418"/>
      <c r="AY1" s="1418"/>
      <c r="AZ1" s="1418"/>
      <c r="BA1" s="1418"/>
      <c r="BB1" s="1418"/>
      <c r="BC1" s="1418"/>
      <c r="BD1" s="1418"/>
      <c r="BE1" s="1418"/>
      <c r="BF1" s="1418"/>
      <c r="BG1" s="1418"/>
      <c r="BH1" s="1418"/>
      <c r="BI1" s="1418"/>
      <c r="BJ1" s="1418"/>
      <c r="BK1" s="1418"/>
      <c r="BL1" s="1418"/>
      <c r="BM1" s="1418"/>
      <c r="BN1" s="1418"/>
      <c r="BO1" s="1418"/>
      <c r="BP1" s="1418"/>
      <c r="BQ1" s="1418"/>
      <c r="BR1" s="1418"/>
      <c r="BS1" s="1418"/>
      <c r="BT1" s="1418"/>
      <c r="BU1" s="1418"/>
      <c r="BV1" s="1418"/>
      <c r="BW1" s="1418"/>
      <c r="BX1" s="1418"/>
      <c r="BY1" s="1418"/>
      <c r="BZ1" s="1418"/>
      <c r="CA1" s="1418"/>
      <c r="CB1" s="1418"/>
      <c r="CC1" s="1418"/>
      <c r="CD1" s="1418"/>
      <c r="CE1" s="1418"/>
      <c r="CF1" s="1418"/>
      <c r="CG1" s="1418"/>
      <c r="CH1" s="1418"/>
      <c r="CI1" s="1418"/>
      <c r="CJ1" s="1418"/>
      <c r="CK1" s="1418"/>
      <c r="CL1" s="1418"/>
      <c r="CM1" s="1418"/>
      <c r="CN1" s="1418"/>
      <c r="CO1" s="1418"/>
      <c r="CP1" s="1418"/>
      <c r="CQ1" s="1418"/>
      <c r="CR1" s="1418"/>
      <c r="CS1" s="1418"/>
      <c r="CT1" s="1418"/>
      <c r="CU1" s="1418"/>
      <c r="CV1" s="1418"/>
      <c r="CW1" s="1418"/>
      <c r="CX1" s="1418"/>
      <c r="CY1" s="1418"/>
      <c r="CZ1" s="1418"/>
      <c r="DA1" s="1418"/>
      <c r="DB1" s="1418"/>
      <c r="DC1" s="1418"/>
      <c r="DD1" s="1418"/>
      <c r="DE1" s="1418"/>
      <c r="DF1" s="1418"/>
      <c r="DG1" s="1418"/>
      <c r="DH1" s="1418"/>
    </row>
    <row r="2" spans="1:127" ht="17.399999999999999" x14ac:dyDescent="0.25">
      <c r="A2" s="1419" t="s">
        <v>467</v>
      </c>
      <c r="B2" s="1419"/>
      <c r="C2" s="1419"/>
      <c r="D2" s="1419"/>
      <c r="E2" s="1419"/>
      <c r="F2" s="1419"/>
      <c r="G2" s="1419"/>
      <c r="H2" s="1419"/>
      <c r="I2" s="1419"/>
      <c r="J2" s="1419"/>
      <c r="K2" s="1419"/>
      <c r="L2" s="1419"/>
      <c r="M2" s="1419"/>
      <c r="N2" s="1419"/>
      <c r="O2" s="1419"/>
      <c r="P2" s="1419"/>
      <c r="Q2" s="1419"/>
      <c r="R2" s="1419"/>
      <c r="S2" s="1419"/>
      <c r="T2" s="1419"/>
      <c r="U2" s="1419"/>
      <c r="V2" s="1419"/>
      <c r="W2" s="1419"/>
      <c r="X2" s="1419"/>
      <c r="Y2" s="1419"/>
      <c r="Z2" s="1419"/>
      <c r="AA2" s="1419"/>
      <c r="AB2" s="1419"/>
      <c r="AC2" s="1419"/>
      <c r="AD2" s="1419"/>
      <c r="AE2" s="1419"/>
      <c r="AF2" s="1419"/>
      <c r="AG2" s="1419"/>
      <c r="AH2" s="1419"/>
      <c r="AI2" s="1419"/>
      <c r="AJ2" s="1419"/>
      <c r="AK2" s="1419"/>
      <c r="AL2" s="1419"/>
      <c r="AM2" s="1419"/>
      <c r="AN2" s="1419"/>
      <c r="AO2" s="1419"/>
      <c r="AP2" s="1419"/>
      <c r="AQ2" s="1419"/>
      <c r="AR2" s="1419"/>
      <c r="AS2" s="1419"/>
      <c r="AT2" s="1419"/>
      <c r="AU2" s="1419"/>
      <c r="AV2" s="1419"/>
      <c r="AW2" s="1419"/>
      <c r="AX2" s="1419"/>
      <c r="AY2" s="1419"/>
      <c r="AZ2" s="1419"/>
      <c r="BA2" s="1419"/>
      <c r="BB2" s="1419"/>
      <c r="BC2" s="1419"/>
      <c r="BD2" s="1419"/>
      <c r="BE2" s="1419"/>
      <c r="BF2" s="1419"/>
      <c r="BG2" s="1419"/>
      <c r="BH2" s="1419"/>
      <c r="BI2" s="1419"/>
      <c r="BJ2" s="1419"/>
      <c r="BK2" s="1419"/>
      <c r="BL2" s="1419"/>
      <c r="BM2" s="1419"/>
      <c r="BN2" s="1419"/>
      <c r="BO2" s="1419"/>
      <c r="BP2" s="1419"/>
      <c r="BQ2" s="1419"/>
      <c r="BR2" s="1419"/>
      <c r="BS2" s="1419"/>
      <c r="BT2" s="1419"/>
      <c r="BU2" s="1419"/>
      <c r="BV2" s="1419"/>
      <c r="BW2" s="1419"/>
      <c r="BX2" s="1419"/>
      <c r="BY2" s="1419"/>
      <c r="BZ2" s="1419"/>
      <c r="CA2" s="1419"/>
      <c r="CB2" s="1419"/>
      <c r="CC2" s="1419"/>
      <c r="CD2" s="1419"/>
      <c r="CE2" s="1419"/>
      <c r="CF2" s="1419"/>
      <c r="CG2" s="1419"/>
      <c r="CH2" s="1419"/>
      <c r="CI2" s="1419"/>
      <c r="CJ2" s="1419"/>
      <c r="CK2" s="1419"/>
      <c r="CL2" s="1419"/>
      <c r="CM2" s="1419"/>
      <c r="CN2" s="1419"/>
      <c r="CO2" s="1419"/>
      <c r="CP2" s="1419"/>
      <c r="CQ2" s="1419"/>
      <c r="CR2" s="1419"/>
      <c r="CS2" s="1419"/>
      <c r="CT2" s="1419"/>
      <c r="CU2" s="1419"/>
      <c r="CV2" s="1419"/>
      <c r="CW2" s="1419"/>
      <c r="CX2" s="1419"/>
      <c r="CY2" s="1419"/>
      <c r="CZ2" s="1419"/>
      <c r="DA2" s="1419"/>
      <c r="DB2" s="1419"/>
      <c r="DC2" s="1419"/>
      <c r="DD2" s="1419"/>
      <c r="DE2" s="1419"/>
      <c r="DF2" s="1419"/>
      <c r="DG2" s="1419"/>
      <c r="DH2" s="1419"/>
    </row>
    <row r="3" spans="1:127" s="282" customFormat="1" ht="15.75" customHeight="1" x14ac:dyDescent="0.25">
      <c r="A3" s="1419" t="s">
        <v>150</v>
      </c>
      <c r="B3" s="1419"/>
      <c r="C3" s="1419"/>
      <c r="D3" s="1419"/>
      <c r="E3" s="1419"/>
      <c r="F3" s="1419"/>
      <c r="G3" s="1419"/>
      <c r="H3" s="1419"/>
      <c r="I3" s="1419"/>
      <c r="J3" s="1419"/>
      <c r="K3" s="1419"/>
      <c r="L3" s="1419"/>
      <c r="M3" s="1419"/>
      <c r="N3" s="1419"/>
      <c r="O3" s="1419"/>
      <c r="P3" s="1419"/>
      <c r="Q3" s="1419"/>
      <c r="R3" s="1419"/>
      <c r="S3" s="1419"/>
      <c r="T3" s="1419"/>
      <c r="U3" s="1419"/>
      <c r="V3" s="1419"/>
      <c r="W3" s="1419"/>
      <c r="X3" s="1419"/>
      <c r="Y3" s="1419"/>
      <c r="Z3" s="1419"/>
      <c r="AA3" s="1419"/>
      <c r="AB3" s="1419"/>
      <c r="AC3" s="1419"/>
      <c r="AD3" s="1419"/>
      <c r="AE3" s="1419"/>
      <c r="AF3" s="1419"/>
      <c r="AG3" s="1419"/>
      <c r="AH3" s="1419"/>
      <c r="AI3" s="1419"/>
      <c r="AJ3" s="1419"/>
      <c r="AK3" s="1419"/>
      <c r="AL3" s="1419"/>
      <c r="AM3" s="1419"/>
      <c r="AN3" s="1419"/>
      <c r="AO3" s="1419"/>
      <c r="AP3" s="1419"/>
      <c r="AQ3" s="1419"/>
      <c r="AR3" s="1419"/>
      <c r="AS3" s="1419"/>
      <c r="AT3" s="1419"/>
      <c r="AU3" s="1419"/>
      <c r="AV3" s="1419"/>
      <c r="AW3" s="1419"/>
      <c r="AX3" s="1419"/>
      <c r="AY3" s="1419"/>
      <c r="AZ3" s="1419"/>
      <c r="BA3" s="1419"/>
      <c r="BB3" s="1419"/>
      <c r="BC3" s="1419"/>
      <c r="BD3" s="1419"/>
      <c r="BE3" s="1419"/>
      <c r="BF3" s="1419"/>
      <c r="BG3" s="1419"/>
      <c r="BH3" s="1419"/>
      <c r="BI3" s="1419"/>
      <c r="BJ3" s="1419"/>
      <c r="BK3" s="1419"/>
      <c r="BL3" s="1419"/>
      <c r="BM3" s="1419"/>
      <c r="BN3" s="1419"/>
      <c r="BO3" s="1419"/>
      <c r="BP3" s="1419"/>
      <c r="BQ3" s="1419"/>
      <c r="BR3" s="1419"/>
      <c r="BS3" s="1419"/>
      <c r="BT3" s="1419"/>
      <c r="BU3" s="1419"/>
      <c r="BV3" s="1419"/>
      <c r="BW3" s="1419"/>
      <c r="BX3" s="1419"/>
      <c r="BY3" s="1419"/>
      <c r="BZ3" s="1419"/>
      <c r="CA3" s="1419"/>
      <c r="CB3" s="1419"/>
      <c r="CC3" s="1419"/>
      <c r="CD3" s="1419"/>
      <c r="CE3" s="1419"/>
      <c r="CF3" s="1419"/>
      <c r="CG3" s="1419"/>
      <c r="CH3" s="1419"/>
      <c r="CI3" s="1419"/>
      <c r="CJ3" s="1419"/>
      <c r="CK3" s="1419"/>
      <c r="CL3" s="1419"/>
      <c r="CM3" s="1419"/>
      <c r="CN3" s="1419"/>
      <c r="CO3" s="1419"/>
      <c r="CP3" s="1419"/>
      <c r="CQ3" s="1419"/>
      <c r="CR3" s="1419"/>
      <c r="CS3" s="1419"/>
      <c r="CT3" s="1419"/>
      <c r="CU3" s="1419"/>
      <c r="CV3" s="1419"/>
      <c r="CW3" s="1419"/>
      <c r="CX3" s="1419"/>
      <c r="CY3" s="1419"/>
      <c r="CZ3" s="1419"/>
      <c r="DA3" s="1419"/>
      <c r="DB3" s="1419"/>
      <c r="DC3" s="1419"/>
      <c r="DD3" s="1419"/>
      <c r="DE3" s="1419"/>
      <c r="DF3" s="1419"/>
      <c r="DG3" s="1419"/>
      <c r="DH3" s="1419"/>
    </row>
    <row r="4" spans="1:127" s="282" customFormat="1" ht="17.399999999999999" x14ac:dyDescent="0.25">
      <c r="A4" s="1419" t="s">
        <v>448</v>
      </c>
      <c r="B4" s="1419"/>
      <c r="C4" s="1419"/>
      <c r="D4" s="1419"/>
      <c r="E4" s="1419"/>
      <c r="F4" s="1419"/>
      <c r="G4" s="1419"/>
      <c r="H4" s="1419"/>
      <c r="I4" s="1419"/>
      <c r="J4" s="1419"/>
      <c r="K4" s="1419"/>
      <c r="L4" s="1419"/>
      <c r="M4" s="1419"/>
      <c r="N4" s="1419"/>
      <c r="O4" s="1419"/>
      <c r="P4" s="1419"/>
      <c r="Q4" s="1419"/>
      <c r="R4" s="1419"/>
      <c r="S4" s="1419"/>
      <c r="T4" s="1419"/>
      <c r="U4" s="1419"/>
      <c r="V4" s="1419"/>
      <c r="W4" s="1419"/>
      <c r="X4" s="1419"/>
      <c r="Y4" s="1419"/>
      <c r="Z4" s="1419"/>
      <c r="AA4" s="1419"/>
      <c r="AB4" s="1419"/>
      <c r="AC4" s="1419"/>
      <c r="AD4" s="1419"/>
      <c r="AE4" s="1419"/>
      <c r="AF4" s="1419"/>
      <c r="AG4" s="1419"/>
      <c r="AH4" s="1419"/>
      <c r="AI4" s="1419"/>
      <c r="AJ4" s="1419"/>
      <c r="AK4" s="1419"/>
      <c r="AL4" s="1419"/>
      <c r="AM4" s="1419"/>
      <c r="AN4" s="1419"/>
      <c r="AO4" s="1419"/>
      <c r="AP4" s="1419"/>
      <c r="AQ4" s="1419"/>
      <c r="AR4" s="1419"/>
      <c r="AS4" s="1419"/>
      <c r="AT4" s="1419"/>
      <c r="AU4" s="1419"/>
      <c r="AV4" s="1419"/>
      <c r="AW4" s="1419"/>
      <c r="AX4" s="1419"/>
      <c r="AY4" s="1419"/>
      <c r="AZ4" s="1419"/>
      <c r="BA4" s="1419"/>
      <c r="BB4" s="1419"/>
      <c r="BC4" s="1419"/>
      <c r="BD4" s="1419"/>
      <c r="BE4" s="1419"/>
      <c r="BF4" s="1419"/>
      <c r="BG4" s="1419"/>
      <c r="BH4" s="1419"/>
      <c r="BI4" s="1419"/>
      <c r="BJ4" s="1419"/>
      <c r="BK4" s="1419"/>
      <c r="BL4" s="1419"/>
      <c r="BM4" s="1419"/>
      <c r="BN4" s="1419"/>
      <c r="BO4" s="1419"/>
      <c r="BP4" s="1419"/>
      <c r="BQ4" s="1419"/>
      <c r="BR4" s="1419"/>
      <c r="BS4" s="1419"/>
      <c r="BT4" s="1419"/>
      <c r="BU4" s="1419"/>
      <c r="BV4" s="1419"/>
      <c r="BW4" s="1419"/>
      <c r="BX4" s="1419"/>
      <c r="BY4" s="1419"/>
      <c r="BZ4" s="1419"/>
      <c r="CA4" s="1419"/>
      <c r="CB4" s="1419"/>
      <c r="CC4" s="1419"/>
      <c r="CD4" s="1419"/>
      <c r="CE4" s="1419"/>
      <c r="CF4" s="1419"/>
      <c r="CG4" s="1419"/>
      <c r="CH4" s="1419"/>
      <c r="CI4" s="1419"/>
      <c r="CJ4" s="1419"/>
      <c r="CK4" s="1419"/>
      <c r="CL4" s="1419"/>
      <c r="CM4" s="1419"/>
      <c r="CN4" s="1419"/>
      <c r="CO4" s="1419"/>
      <c r="CP4" s="1419"/>
      <c r="CQ4" s="1419"/>
      <c r="CR4" s="1419"/>
      <c r="CS4" s="1419"/>
      <c r="CT4" s="1419"/>
      <c r="CU4" s="1419"/>
      <c r="CV4" s="1419"/>
      <c r="CW4" s="1419"/>
      <c r="CX4" s="1419"/>
      <c r="CY4" s="1419"/>
      <c r="CZ4" s="1419"/>
      <c r="DA4" s="1419"/>
      <c r="DB4" s="1419"/>
      <c r="DC4" s="1419"/>
      <c r="DD4" s="1419"/>
      <c r="DE4" s="1419"/>
      <c r="DF4" s="1419"/>
      <c r="DG4" s="1419"/>
      <c r="DH4" s="1419"/>
      <c r="DI4" s="527"/>
      <c r="DJ4" s="527"/>
      <c r="DK4" s="527"/>
      <c r="DL4" s="527"/>
      <c r="DM4" s="527"/>
      <c r="DN4" s="527"/>
      <c r="DO4" s="527"/>
      <c r="DP4" s="527"/>
      <c r="DQ4" s="527"/>
      <c r="DR4" s="527"/>
      <c r="DS4" s="527"/>
      <c r="DT4" s="527"/>
      <c r="DU4" s="527"/>
      <c r="DV4" s="527"/>
      <c r="DW4" s="527"/>
    </row>
    <row r="5" spans="1:127" s="282" customFormat="1" ht="12" customHeight="1" x14ac:dyDescent="0.25">
      <c r="A5" s="325"/>
      <c r="B5" s="326"/>
      <c r="C5" s="326"/>
      <c r="D5" s="326"/>
      <c r="E5" s="326"/>
      <c r="F5" s="326"/>
      <c r="G5" s="326"/>
      <c r="H5" s="326"/>
      <c r="I5" s="326"/>
      <c r="J5" s="326"/>
      <c r="K5" s="326"/>
      <c r="L5" s="326"/>
      <c r="M5" s="326"/>
      <c r="N5" s="326"/>
      <c r="O5" s="326"/>
      <c r="P5" s="326"/>
      <c r="Q5" s="326"/>
      <c r="R5" s="326"/>
      <c r="S5" s="326"/>
      <c r="T5" s="326"/>
      <c r="U5" s="326"/>
      <c r="V5" s="326"/>
      <c r="W5" s="326"/>
      <c r="X5" s="326"/>
      <c r="Y5" s="326"/>
      <c r="Z5" s="326"/>
      <c r="AA5" s="326"/>
      <c r="AB5" s="326"/>
      <c r="AC5" s="326"/>
      <c r="AD5" s="326"/>
      <c r="AE5" s="326"/>
      <c r="AF5" s="326"/>
      <c r="AG5" s="326"/>
      <c r="AH5" s="326"/>
      <c r="AI5" s="326"/>
      <c r="AJ5" s="326"/>
      <c r="AK5" s="326"/>
      <c r="AL5" s="326"/>
      <c r="AM5" s="326"/>
      <c r="AN5" s="326"/>
      <c r="AO5" s="326"/>
      <c r="AP5" s="326"/>
      <c r="AQ5" s="326"/>
      <c r="AR5" s="326"/>
      <c r="AS5" s="326"/>
      <c r="AT5" s="326"/>
      <c r="AU5" s="326"/>
      <c r="AV5" s="326"/>
      <c r="AW5" s="326"/>
      <c r="AX5" s="326"/>
      <c r="AY5" s="326"/>
      <c r="AZ5" s="326"/>
      <c r="BA5" s="326"/>
      <c r="BB5" s="326"/>
      <c r="BC5" s="326"/>
      <c r="BD5" s="326"/>
      <c r="BE5" s="326"/>
      <c r="BF5" s="326"/>
      <c r="BG5" s="326"/>
      <c r="BH5" s="326"/>
      <c r="BI5" s="326"/>
      <c r="BJ5" s="326"/>
      <c r="BK5" s="326"/>
      <c r="BL5" s="326"/>
      <c r="BM5" s="326"/>
      <c r="BN5" s="326"/>
      <c r="BO5" s="326"/>
      <c r="BP5" s="326"/>
      <c r="BQ5" s="326"/>
      <c r="BR5" s="326"/>
      <c r="BS5" s="326"/>
      <c r="BT5" s="326"/>
      <c r="BU5" s="326"/>
      <c r="BV5" s="326"/>
      <c r="BW5" s="326"/>
      <c r="BX5" s="326"/>
      <c r="BY5" s="326"/>
      <c r="BZ5" s="326"/>
      <c r="CA5" s="326"/>
      <c r="CB5" s="326"/>
      <c r="CC5" s="326"/>
      <c r="CD5" s="326"/>
      <c r="CE5" s="326"/>
      <c r="CF5" s="326"/>
      <c r="CG5" s="326"/>
      <c r="CH5" s="326"/>
      <c r="CI5" s="326"/>
      <c r="CJ5" s="326"/>
      <c r="CK5" s="326"/>
      <c r="CL5" s="326"/>
      <c r="CM5" s="326"/>
      <c r="CN5" s="326"/>
      <c r="CO5" s="326"/>
      <c r="CP5" s="326"/>
      <c r="CQ5" s="326"/>
      <c r="CR5" s="326"/>
      <c r="CS5" s="326"/>
      <c r="CT5" s="326"/>
      <c r="CU5" s="326"/>
      <c r="CV5" s="326"/>
      <c r="CW5" s="326"/>
      <c r="CX5" s="326"/>
      <c r="CY5" s="326"/>
      <c r="CZ5" s="326"/>
      <c r="DA5" s="326"/>
      <c r="DB5" s="326"/>
      <c r="DC5" s="326"/>
      <c r="DD5" s="326"/>
      <c r="DE5" s="326"/>
      <c r="DF5" s="326"/>
      <c r="DG5" s="326"/>
      <c r="DH5" s="326"/>
    </row>
    <row r="6" spans="1:127" x14ac:dyDescent="0.25">
      <c r="A6" s="327" t="s">
        <v>92</v>
      </c>
      <c r="B6" s="1420" t="s">
        <v>488</v>
      </c>
      <c r="C6" s="1420"/>
      <c r="D6" s="1420"/>
      <c r="E6" s="1420"/>
      <c r="F6" s="1420"/>
      <c r="G6" s="1420"/>
      <c r="H6" s="1420"/>
      <c r="I6" s="1420"/>
      <c r="J6" s="1420"/>
      <c r="K6" s="1420"/>
      <c r="L6" s="1420"/>
      <c r="M6" s="1420"/>
      <c r="N6" s="1420"/>
      <c r="O6" s="1420"/>
      <c r="P6" s="1420"/>
      <c r="Q6" s="1420"/>
      <c r="R6" s="1420"/>
      <c r="S6" s="1420"/>
      <c r="T6" s="1420"/>
      <c r="U6" s="1420"/>
      <c r="V6" s="1420"/>
      <c r="W6" s="1420"/>
      <c r="X6" s="1420"/>
      <c r="Y6" s="1420"/>
      <c r="Z6" s="1420"/>
      <c r="AA6" s="1420"/>
      <c r="AB6" s="1420"/>
      <c r="AC6" s="1420"/>
      <c r="AD6" s="1420"/>
      <c r="AE6" s="1420"/>
      <c r="AF6" s="1420"/>
      <c r="AG6" s="1420"/>
      <c r="AH6" s="1420"/>
      <c r="AI6" s="1420"/>
      <c r="AJ6" s="1420"/>
      <c r="AK6" s="1420"/>
      <c r="AL6" s="1420"/>
      <c r="AM6" s="1420"/>
      <c r="AN6" s="1420"/>
      <c r="AO6" s="1420"/>
      <c r="AP6" s="1420"/>
      <c r="AQ6" s="1420"/>
      <c r="AR6" s="1420"/>
      <c r="AS6" s="1420"/>
      <c r="AT6" s="1420"/>
      <c r="AU6" s="1420"/>
      <c r="AV6" s="1420"/>
      <c r="AW6" s="1420"/>
      <c r="AX6" s="1420"/>
      <c r="AY6" s="1420"/>
      <c r="AZ6" s="1420"/>
      <c r="BA6" s="1420"/>
      <c r="BB6" s="1420"/>
      <c r="BC6" s="1420"/>
      <c r="BD6" s="1420"/>
      <c r="BE6" s="1420"/>
      <c r="BF6" s="1420"/>
      <c r="BG6" s="1420"/>
      <c r="BH6" s="1420"/>
      <c r="BI6" s="1420"/>
      <c r="BJ6" s="1420"/>
      <c r="BK6" s="1420"/>
      <c r="BL6" s="1420"/>
      <c r="BM6" s="1420"/>
      <c r="BN6" s="1420"/>
      <c r="BO6" s="1420"/>
      <c r="BP6" s="1420"/>
      <c r="BQ6" s="1420"/>
      <c r="BR6" s="1420"/>
      <c r="BS6" s="1420"/>
      <c r="BT6" s="1420"/>
      <c r="BU6" s="328"/>
      <c r="BV6" s="328"/>
      <c r="BW6" s="328"/>
      <c r="BX6" s="328"/>
      <c r="BY6" s="328"/>
      <c r="BZ6" s="328"/>
      <c r="CA6" s="328"/>
      <c r="CB6" s="328"/>
      <c r="CC6" s="328"/>
      <c r="CD6" s="328"/>
      <c r="CE6" s="328"/>
      <c r="CF6" s="328"/>
      <c r="CG6" s="328"/>
      <c r="CH6" s="328"/>
      <c r="CI6" s="328"/>
      <c r="CJ6" s="328"/>
      <c r="CK6" s="328"/>
      <c r="CL6" s="328"/>
      <c r="CM6" s="328"/>
      <c r="CN6" s="328"/>
      <c r="CO6" s="328"/>
      <c r="CP6" s="328"/>
      <c r="CQ6" s="328"/>
      <c r="CR6" s="328"/>
      <c r="CS6" s="329"/>
      <c r="CT6" s="329"/>
      <c r="CV6" s="274"/>
      <c r="CW6" s="274"/>
      <c r="CX6" s="274"/>
      <c r="CY6" s="274"/>
      <c r="CZ6" s="274"/>
      <c r="DB6" s="329"/>
      <c r="DD6" s="330" t="s">
        <v>91</v>
      </c>
      <c r="DE6" s="1424" t="s">
        <v>474</v>
      </c>
      <c r="DF6" s="1424"/>
      <c r="DG6" s="1424"/>
      <c r="DH6" s="1424"/>
    </row>
    <row r="7" spans="1:127" ht="9.75" customHeight="1" x14ac:dyDescent="0.25">
      <c r="A7" s="327"/>
      <c r="B7" s="327"/>
      <c r="C7" s="329"/>
      <c r="D7" s="329"/>
      <c r="E7" s="329"/>
      <c r="F7" s="329"/>
      <c r="G7" s="329"/>
      <c r="H7" s="329"/>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29"/>
      <c r="AN7" s="329"/>
      <c r="AO7" s="329"/>
      <c r="AP7" s="329"/>
      <c r="AQ7" s="329"/>
      <c r="AR7" s="329"/>
      <c r="AS7" s="329"/>
      <c r="AT7" s="329"/>
      <c r="AU7" s="329"/>
      <c r="AV7" s="329"/>
      <c r="AW7" s="329"/>
      <c r="AX7" s="329"/>
      <c r="AY7" s="329"/>
      <c r="AZ7" s="329"/>
      <c r="BA7" s="329"/>
      <c r="BB7" s="329"/>
      <c r="BC7" s="329"/>
      <c r="BD7" s="329"/>
      <c r="BE7" s="329"/>
      <c r="BF7" s="329"/>
      <c r="BG7" s="329"/>
      <c r="BH7" s="329"/>
      <c r="BI7" s="329"/>
      <c r="BJ7" s="329"/>
      <c r="BK7" s="329"/>
      <c r="BL7" s="329"/>
      <c r="BM7" s="329"/>
      <c r="BN7" s="329"/>
      <c r="BO7" s="329"/>
      <c r="BP7" s="329"/>
      <c r="BQ7" s="329"/>
      <c r="BR7" s="329"/>
      <c r="BS7" s="329"/>
      <c r="BT7" s="329"/>
      <c r="BU7" s="329"/>
      <c r="BV7" s="329"/>
      <c r="BW7" s="329"/>
      <c r="BX7" s="329"/>
      <c r="BY7" s="329"/>
      <c r="BZ7" s="329"/>
      <c r="CA7" s="329"/>
      <c r="CB7" s="329"/>
      <c r="CC7" s="329"/>
      <c r="CD7" s="329"/>
      <c r="CE7" s="329"/>
      <c r="CF7" s="329"/>
      <c r="CG7" s="329"/>
      <c r="CH7" s="329"/>
      <c r="CI7" s="329"/>
      <c r="CJ7" s="329"/>
      <c r="CK7" s="329"/>
      <c r="CL7" s="329"/>
      <c r="CM7" s="329"/>
      <c r="CN7" s="329"/>
      <c r="CO7" s="329"/>
      <c r="CP7" s="329"/>
      <c r="CQ7" s="329"/>
      <c r="CR7" s="329"/>
      <c r="CS7" s="329"/>
      <c r="CT7" s="329"/>
      <c r="CU7" s="331"/>
      <c r="CV7" s="274"/>
      <c r="CW7" s="274"/>
      <c r="CX7" s="274"/>
      <c r="CY7" s="274"/>
      <c r="CZ7" s="274"/>
      <c r="DA7" s="274"/>
      <c r="DB7" s="329"/>
      <c r="DC7" s="329"/>
      <c r="DD7" s="329"/>
      <c r="DE7" s="329"/>
      <c r="DF7" s="329"/>
      <c r="DG7" s="326"/>
      <c r="DH7" s="326"/>
    </row>
    <row r="8" spans="1:127" ht="13.5" customHeight="1" x14ac:dyDescent="0.25">
      <c r="A8" s="331" t="s">
        <v>51</v>
      </c>
      <c r="B8" s="1381" t="s">
        <v>48</v>
      </c>
      <c r="C8" s="1381"/>
      <c r="D8" s="1381"/>
      <c r="E8" s="1381"/>
      <c r="F8" s="1381"/>
      <c r="G8" s="1970" t="s">
        <v>507</v>
      </c>
      <c r="H8" s="1967"/>
      <c r="I8" s="1967"/>
      <c r="J8" s="1967"/>
      <c r="K8" s="1967"/>
      <c r="L8" s="1967"/>
      <c r="M8" s="1967"/>
      <c r="N8" s="1967"/>
      <c r="O8" s="1967"/>
      <c r="P8" s="1967"/>
      <c r="Q8" s="1967"/>
      <c r="R8" s="1967"/>
      <c r="S8" s="1967"/>
      <c r="T8" s="1967"/>
      <c r="U8" s="1967"/>
      <c r="V8" s="1967"/>
      <c r="W8" s="1967"/>
      <c r="X8" s="1967"/>
      <c r="Y8" s="1967"/>
      <c r="Z8" s="1967"/>
      <c r="AA8" s="1967"/>
      <c r="AB8" s="1967"/>
      <c r="AC8" s="1967"/>
      <c r="AD8" s="1967"/>
      <c r="AE8" s="1967"/>
      <c r="AF8" s="1967"/>
      <c r="AG8" s="1967"/>
      <c r="AH8" s="1967"/>
      <c r="AI8" s="1967"/>
      <c r="AJ8" s="1967"/>
      <c r="AK8" s="1967"/>
      <c r="AL8" s="1967"/>
      <c r="AM8" s="1967"/>
      <c r="AN8" s="1967"/>
      <c r="AO8" s="1967"/>
      <c r="AP8" s="1967"/>
      <c r="AQ8" s="1967"/>
      <c r="AR8" s="1967"/>
      <c r="AS8" s="1967"/>
      <c r="AT8" s="1967"/>
      <c r="AU8" s="1967"/>
      <c r="AV8" s="1971"/>
      <c r="AW8" s="274"/>
      <c r="AX8" s="274"/>
      <c r="AY8" s="528"/>
      <c r="AZ8" s="528"/>
      <c r="BA8" s="335"/>
      <c r="BB8" s="335"/>
      <c r="BC8" s="335"/>
      <c r="BD8" s="335"/>
      <c r="BE8" s="335"/>
      <c r="BF8" s="332"/>
      <c r="BG8" s="332"/>
      <c r="BH8" s="332"/>
      <c r="BI8" s="332"/>
      <c r="BJ8" s="332"/>
      <c r="BK8" s="332"/>
      <c r="BL8" s="332"/>
      <c r="BM8" s="332"/>
      <c r="BN8" s="332"/>
      <c r="BO8" s="332"/>
      <c r="BP8" s="332"/>
      <c r="BQ8" s="332"/>
      <c r="BR8" s="332"/>
      <c r="BS8" s="332"/>
      <c r="BT8" s="332"/>
      <c r="BU8" s="332"/>
      <c r="BV8" s="332"/>
      <c r="BW8" s="332"/>
      <c r="BX8" s="332"/>
      <c r="BY8" s="334"/>
      <c r="BZ8" s="334"/>
      <c r="CA8" s="334"/>
      <c r="CB8" s="334"/>
      <c r="CC8" s="332"/>
      <c r="CD8" s="332"/>
      <c r="CE8" s="332"/>
      <c r="CF8" s="332"/>
      <c r="CG8" s="332"/>
      <c r="CH8" s="332"/>
      <c r="CI8" s="332"/>
      <c r="CJ8" s="332"/>
      <c r="CK8" s="332"/>
      <c r="CL8" s="332"/>
      <c r="CM8" s="332"/>
      <c r="CN8" s="332"/>
      <c r="CO8" s="332"/>
      <c r="CP8" s="332"/>
      <c r="CQ8" s="332"/>
      <c r="CR8" s="332"/>
      <c r="CS8" s="332"/>
      <c r="CT8" s="332"/>
      <c r="CU8" s="332"/>
      <c r="CV8" s="529"/>
      <c r="CW8" s="274"/>
      <c r="CX8" s="274"/>
      <c r="CY8" s="274"/>
      <c r="CZ8" s="274"/>
      <c r="DA8" s="274"/>
      <c r="DB8" s="529"/>
      <c r="DC8" s="1968" t="s">
        <v>1145</v>
      </c>
      <c r="DD8" s="1968"/>
      <c r="DE8" s="1968"/>
      <c r="DF8" s="1968"/>
      <c r="DG8" s="1380"/>
      <c r="DH8" s="1380"/>
      <c r="DM8" s="332"/>
      <c r="DN8" s="531"/>
      <c r="DO8" s="531"/>
    </row>
    <row r="9" spans="1:127" ht="13.5" customHeight="1" x14ac:dyDescent="0.25">
      <c r="A9" s="331"/>
      <c r="B9" s="1381">
        <v>2</v>
      </c>
      <c r="C9" s="1381"/>
      <c r="D9" s="1381"/>
      <c r="E9" s="1381"/>
      <c r="F9" s="1381"/>
      <c r="G9" s="1970" t="s">
        <v>507</v>
      </c>
      <c r="H9" s="1967"/>
      <c r="I9" s="1967"/>
      <c r="J9" s="1967"/>
      <c r="K9" s="1967"/>
      <c r="L9" s="1967"/>
      <c r="M9" s="1967"/>
      <c r="N9" s="1967"/>
      <c r="O9" s="1967"/>
      <c r="P9" s="1967"/>
      <c r="Q9" s="1967"/>
      <c r="R9" s="1967"/>
      <c r="S9" s="1967"/>
      <c r="T9" s="1967"/>
      <c r="U9" s="1967"/>
      <c r="V9" s="1967"/>
      <c r="W9" s="1967"/>
      <c r="X9" s="1967"/>
      <c r="Y9" s="1967"/>
      <c r="Z9" s="1967"/>
      <c r="AA9" s="1967"/>
      <c r="AB9" s="1967"/>
      <c r="AC9" s="1967"/>
      <c r="AD9" s="1967"/>
      <c r="AE9" s="1967"/>
      <c r="AF9" s="1967"/>
      <c r="AG9" s="1967"/>
      <c r="AH9" s="1967"/>
      <c r="AI9" s="1967"/>
      <c r="AJ9" s="1967"/>
      <c r="AK9" s="1967"/>
      <c r="AL9" s="1967"/>
      <c r="AM9" s="1967"/>
      <c r="AN9" s="1967"/>
      <c r="AO9" s="1967"/>
      <c r="AP9" s="1967"/>
      <c r="AQ9" s="1967"/>
      <c r="AR9" s="1967"/>
      <c r="AS9" s="1967"/>
      <c r="AT9" s="1967"/>
      <c r="AU9" s="1967"/>
      <c r="AV9" s="1971"/>
      <c r="AW9" s="274"/>
      <c r="AX9" s="274"/>
      <c r="AY9" s="528"/>
      <c r="AZ9" s="528"/>
      <c r="BA9" s="335"/>
      <c r="BB9" s="335"/>
      <c r="BC9" s="335"/>
      <c r="BD9" s="335"/>
      <c r="BE9" s="335"/>
      <c r="BF9" s="332"/>
      <c r="BG9" s="332"/>
      <c r="BH9" s="332"/>
      <c r="BI9" s="332"/>
      <c r="BJ9" s="332"/>
      <c r="BK9" s="332"/>
      <c r="BL9" s="332"/>
      <c r="BM9" s="332"/>
      <c r="BN9" s="332"/>
      <c r="BO9" s="332"/>
      <c r="BP9" s="332"/>
      <c r="BQ9" s="332"/>
      <c r="BR9" s="332"/>
      <c r="BS9" s="332"/>
      <c r="BT9" s="332"/>
      <c r="BU9" s="332"/>
      <c r="BV9" s="332"/>
      <c r="BW9" s="332"/>
      <c r="BX9" s="332"/>
      <c r="BY9" s="334"/>
      <c r="BZ9" s="334"/>
      <c r="CA9" s="334"/>
      <c r="CB9" s="334"/>
      <c r="CC9" s="332"/>
      <c r="CD9" s="332"/>
      <c r="CE9" s="332"/>
      <c r="CF9" s="332"/>
      <c r="CG9" s="332"/>
      <c r="CH9" s="332"/>
      <c r="CI9" s="332"/>
      <c r="CJ9" s="332"/>
      <c r="CK9" s="332"/>
      <c r="CL9" s="332"/>
      <c r="CM9" s="332"/>
      <c r="CN9" s="332"/>
      <c r="CO9" s="332"/>
      <c r="CP9" s="332"/>
      <c r="CQ9" s="332"/>
      <c r="CR9" s="332"/>
      <c r="CS9" s="332"/>
      <c r="CT9" s="332"/>
      <c r="CU9" s="332"/>
      <c r="CV9" s="529"/>
      <c r="CW9" s="274"/>
      <c r="CX9" s="274"/>
      <c r="CY9" s="274"/>
      <c r="CZ9" s="274"/>
      <c r="DA9" s="274"/>
      <c r="DB9" s="529"/>
      <c r="DC9" s="1969" t="s">
        <v>1146</v>
      </c>
      <c r="DD9" s="1969"/>
      <c r="DE9" s="1969"/>
      <c r="DF9" s="1969"/>
      <c r="DG9" s="465"/>
      <c r="DH9" s="465"/>
      <c r="DM9" s="332"/>
      <c r="DN9" s="531"/>
      <c r="DO9" s="531"/>
    </row>
    <row r="10" spans="1:127" ht="13.5" customHeight="1" x14ac:dyDescent="0.25">
      <c r="A10" s="331"/>
      <c r="B10" s="1381">
        <v>3</v>
      </c>
      <c r="C10" s="1381"/>
      <c r="D10" s="1381"/>
      <c r="E10" s="1381"/>
      <c r="F10" s="1381"/>
      <c r="G10" s="1970" t="s">
        <v>507</v>
      </c>
      <c r="H10" s="1967"/>
      <c r="I10" s="1967"/>
      <c r="J10" s="1967"/>
      <c r="K10" s="1967"/>
      <c r="L10" s="1967"/>
      <c r="M10" s="1967"/>
      <c r="N10" s="1967"/>
      <c r="O10" s="1967"/>
      <c r="P10" s="1967"/>
      <c r="Q10" s="1967"/>
      <c r="R10" s="1967"/>
      <c r="S10" s="1967"/>
      <c r="T10" s="1967"/>
      <c r="U10" s="1967"/>
      <c r="V10" s="1967"/>
      <c r="W10" s="1967"/>
      <c r="X10" s="1967"/>
      <c r="Y10" s="1967"/>
      <c r="Z10" s="1967"/>
      <c r="AA10" s="1967"/>
      <c r="AB10" s="1967"/>
      <c r="AC10" s="1967"/>
      <c r="AD10" s="1967"/>
      <c r="AE10" s="1967"/>
      <c r="AF10" s="1967"/>
      <c r="AG10" s="1967"/>
      <c r="AH10" s="1967"/>
      <c r="AI10" s="1967"/>
      <c r="AJ10" s="1967"/>
      <c r="AK10" s="1967"/>
      <c r="AL10" s="1967"/>
      <c r="AM10" s="1967"/>
      <c r="AN10" s="1967"/>
      <c r="AO10" s="1967"/>
      <c r="AP10" s="1967"/>
      <c r="AQ10" s="1967"/>
      <c r="AR10" s="1967"/>
      <c r="AS10" s="1967"/>
      <c r="AT10" s="1967"/>
      <c r="AU10" s="1967"/>
      <c r="AV10" s="1971"/>
      <c r="AW10" s="274"/>
      <c r="AX10" s="274"/>
      <c r="AY10" s="528"/>
      <c r="AZ10" s="528"/>
      <c r="BA10" s="335"/>
      <c r="BB10" s="335"/>
      <c r="BC10" s="335"/>
      <c r="BD10" s="335"/>
      <c r="BE10" s="335"/>
      <c r="BF10" s="332"/>
      <c r="BG10" s="332"/>
      <c r="BH10" s="332"/>
      <c r="BI10" s="332"/>
      <c r="BJ10" s="332"/>
      <c r="BK10" s="332"/>
      <c r="BL10" s="332"/>
      <c r="BM10" s="332"/>
      <c r="BN10" s="332"/>
      <c r="BO10" s="332"/>
      <c r="BP10" s="332"/>
      <c r="BQ10" s="332"/>
      <c r="BR10" s="332"/>
      <c r="BS10" s="332"/>
      <c r="BT10" s="332"/>
      <c r="BU10" s="332"/>
      <c r="BV10" s="332"/>
      <c r="BW10" s="332"/>
      <c r="BX10" s="332"/>
      <c r="BY10" s="334"/>
      <c r="BZ10" s="334"/>
      <c r="CA10" s="334"/>
      <c r="CB10" s="334"/>
      <c r="CC10" s="332"/>
      <c r="CD10" s="332"/>
      <c r="CE10" s="332"/>
      <c r="CF10" s="332"/>
      <c r="CG10" s="332"/>
      <c r="CH10" s="332"/>
      <c r="CI10" s="332"/>
      <c r="CJ10" s="332"/>
      <c r="CK10" s="332"/>
      <c r="CL10" s="332"/>
      <c r="CM10" s="332"/>
      <c r="CN10" s="332"/>
      <c r="CO10" s="332"/>
      <c r="CP10" s="332"/>
      <c r="CQ10" s="332"/>
      <c r="CR10" s="332"/>
      <c r="CS10" s="332"/>
      <c r="CT10" s="332"/>
      <c r="CU10" s="332"/>
      <c r="CV10" s="529"/>
      <c r="CW10" s="274"/>
      <c r="CX10" s="274"/>
      <c r="CY10" s="274"/>
      <c r="CZ10" s="274"/>
      <c r="DA10" s="274"/>
      <c r="DB10" s="529"/>
      <c r="DC10" s="1969" t="s">
        <v>1147</v>
      </c>
      <c r="DD10" s="1969"/>
      <c r="DE10" s="1969"/>
      <c r="DF10" s="1969"/>
      <c r="DG10" s="1380"/>
      <c r="DH10" s="1380"/>
      <c r="DM10" s="332"/>
      <c r="DN10" s="531"/>
      <c r="DO10" s="531"/>
    </row>
    <row r="11" spans="1:127" ht="13.5" hidden="1" customHeight="1" x14ac:dyDescent="0.25">
      <c r="A11" s="331"/>
      <c r="B11" s="1978"/>
      <c r="C11" s="1978"/>
      <c r="D11" s="1978"/>
      <c r="E11" s="1978"/>
      <c r="F11" s="1978"/>
      <c r="G11" s="1415"/>
      <c r="H11" s="1415"/>
      <c r="I11" s="1415"/>
      <c r="J11" s="1415"/>
      <c r="K11" s="1415"/>
      <c r="L11" s="1415"/>
      <c r="M11" s="1415"/>
      <c r="N11" s="1415"/>
      <c r="O11" s="1415"/>
      <c r="P11" s="1415"/>
      <c r="Q11" s="1415"/>
      <c r="R11" s="1415"/>
      <c r="S11" s="1415"/>
      <c r="T11" s="1415"/>
      <c r="U11" s="1415"/>
      <c r="V11" s="1415"/>
      <c r="W11" s="1415"/>
      <c r="X11" s="1415"/>
      <c r="Y11" s="1415"/>
      <c r="Z11" s="1416"/>
      <c r="AA11" s="1416"/>
      <c r="AB11" s="1416"/>
      <c r="AC11" s="1416"/>
      <c r="AD11" s="1415"/>
      <c r="AE11" s="1415"/>
      <c r="AF11" s="1415"/>
      <c r="AG11" s="1415"/>
      <c r="AH11" s="1415"/>
      <c r="AI11" s="1415"/>
      <c r="AJ11" s="1415"/>
      <c r="AK11" s="1415"/>
      <c r="AL11" s="1415"/>
      <c r="AM11" s="1415"/>
      <c r="AN11" s="1415"/>
      <c r="AO11" s="1415"/>
      <c r="AP11" s="1415"/>
      <c r="AQ11" s="1415"/>
      <c r="AR11" s="1415"/>
      <c r="AS11" s="1415"/>
      <c r="AT11" s="1415"/>
      <c r="AU11" s="1415"/>
      <c r="AV11" s="1415"/>
      <c r="AW11" s="274"/>
      <c r="AX11" s="274"/>
      <c r="AY11" s="528"/>
      <c r="AZ11" s="528"/>
      <c r="BA11" s="335"/>
      <c r="BB11" s="335"/>
      <c r="BC11" s="335"/>
      <c r="BD11" s="335"/>
      <c r="BE11" s="335"/>
      <c r="BF11" s="332"/>
      <c r="BG11" s="332"/>
      <c r="BH11" s="332"/>
      <c r="BI11" s="332"/>
      <c r="BJ11" s="332"/>
      <c r="BK11" s="332"/>
      <c r="BL11" s="332"/>
      <c r="BM11" s="332"/>
      <c r="BN11" s="332"/>
      <c r="BO11" s="332"/>
      <c r="BP11" s="332"/>
      <c r="BQ11" s="332"/>
      <c r="BR11" s="332"/>
      <c r="BS11" s="332"/>
      <c r="BT11" s="332"/>
      <c r="BU11" s="332"/>
      <c r="BV11" s="332"/>
      <c r="BW11" s="332"/>
      <c r="BX11" s="332"/>
      <c r="BY11" s="334"/>
      <c r="BZ11" s="334"/>
      <c r="CA11" s="334"/>
      <c r="CB11" s="334"/>
      <c r="CC11" s="332"/>
      <c r="CD11" s="332"/>
      <c r="CE11" s="332"/>
      <c r="CF11" s="332"/>
      <c r="CG11" s="332"/>
      <c r="CH11" s="332"/>
      <c r="CI11" s="332"/>
      <c r="CJ11" s="332"/>
      <c r="CK11" s="332"/>
      <c r="CL11" s="332"/>
      <c r="CM11" s="332"/>
      <c r="CN11" s="332"/>
      <c r="CO11" s="332"/>
      <c r="CP11" s="332"/>
      <c r="CQ11" s="332"/>
      <c r="CR11" s="332"/>
      <c r="CS11" s="332"/>
      <c r="CT11" s="332"/>
      <c r="CU11" s="332"/>
      <c r="CV11" s="529"/>
      <c r="CW11" s="274"/>
      <c r="CX11" s="274"/>
      <c r="CY11" s="274"/>
      <c r="CZ11" s="274"/>
      <c r="DA11" s="274"/>
      <c r="DB11" s="529"/>
      <c r="DC11" s="530"/>
      <c r="DD11" s="465"/>
      <c r="DE11" s="465"/>
      <c r="DF11" s="334"/>
      <c r="DG11" s="465"/>
      <c r="DH11" s="465"/>
      <c r="DM11" s="332"/>
      <c r="DN11" s="531"/>
      <c r="DO11" s="531"/>
    </row>
    <row r="12" spans="1:127" s="342" customFormat="1" ht="18" customHeight="1" x14ac:dyDescent="0.25">
      <c r="A12" s="337" t="s">
        <v>148</v>
      </c>
      <c r="B12" s="338"/>
      <c r="C12" s="339"/>
      <c r="D12" s="339"/>
      <c r="E12" s="339"/>
      <c r="F12" s="339"/>
      <c r="G12" s="339"/>
      <c r="H12" s="339"/>
      <c r="I12" s="339"/>
      <c r="J12" s="1417" t="s">
        <v>992</v>
      </c>
      <c r="K12" s="1417"/>
      <c r="L12" s="1417"/>
      <c r="M12" s="1417"/>
      <c r="N12" s="1417"/>
      <c r="O12" s="1417"/>
      <c r="P12" s="1417"/>
      <c r="Q12" s="1417"/>
      <c r="R12" s="1417"/>
      <c r="S12" s="1417"/>
      <c r="T12" s="1417"/>
      <c r="U12" s="1417"/>
      <c r="V12" s="1417"/>
      <c r="W12" s="1417"/>
      <c r="X12" s="1417"/>
      <c r="Y12" s="1417"/>
      <c r="Z12" s="1417"/>
      <c r="AA12" s="1417"/>
      <c r="AB12" s="1417"/>
      <c r="AC12" s="1417"/>
      <c r="AD12" s="1417"/>
      <c r="AE12" s="1417"/>
      <c r="AF12" s="1417"/>
      <c r="AG12" s="1417"/>
      <c r="AH12" s="1417"/>
      <c r="AI12" s="1417"/>
      <c r="AJ12" s="1417"/>
      <c r="AK12" s="1417"/>
      <c r="AL12" s="1417"/>
      <c r="AM12" s="1417"/>
      <c r="AN12" s="1417"/>
      <c r="AO12" s="1417"/>
      <c r="AP12" s="1417"/>
      <c r="AQ12" s="1417"/>
      <c r="AR12" s="1417"/>
      <c r="AS12" s="1417"/>
      <c r="AT12" s="1417"/>
      <c r="AU12" s="1417"/>
      <c r="AV12" s="1417"/>
      <c r="AW12" s="1417"/>
      <c r="AX12" s="1417"/>
      <c r="AY12" s="1417"/>
      <c r="AZ12" s="1417"/>
      <c r="BA12" s="1417"/>
      <c r="BB12" s="1417"/>
      <c r="BC12" s="1417"/>
      <c r="BD12" s="1417"/>
      <c r="BE12" s="1417"/>
      <c r="BF12" s="1417"/>
      <c r="BG12" s="1417"/>
      <c r="BH12" s="1417"/>
      <c r="BI12" s="1417"/>
      <c r="BJ12" s="1417"/>
      <c r="BK12" s="1417"/>
      <c r="BL12" s="1417"/>
      <c r="BM12" s="1417"/>
      <c r="BN12" s="1417"/>
      <c r="BO12" s="1417"/>
      <c r="BP12" s="1417"/>
      <c r="BQ12" s="1417"/>
      <c r="BR12" s="1417"/>
      <c r="BS12" s="1417"/>
      <c r="BT12" s="1417"/>
      <c r="BU12" s="1417"/>
      <c r="BV12" s="1417"/>
      <c r="BW12" s="1417"/>
      <c r="BX12" s="339"/>
      <c r="BY12" s="339"/>
      <c r="BZ12" s="339"/>
      <c r="CA12" s="339"/>
      <c r="CB12" s="339"/>
      <c r="CC12" s="339"/>
      <c r="CD12" s="339"/>
      <c r="CE12" s="339"/>
      <c r="CF12" s="339"/>
      <c r="CG12" s="339"/>
      <c r="CH12" s="339"/>
      <c r="CI12" s="339"/>
      <c r="CJ12" s="339"/>
      <c r="CK12" s="339"/>
      <c r="CL12" s="339"/>
      <c r="CM12" s="339"/>
      <c r="CN12" s="339"/>
      <c r="CO12" s="339"/>
      <c r="CP12" s="339"/>
      <c r="CQ12" s="339"/>
      <c r="CR12" s="339"/>
      <c r="CS12" s="339"/>
      <c r="CT12" s="339"/>
      <c r="CU12" s="340"/>
      <c r="CV12" s="322"/>
      <c r="CW12" s="322"/>
      <c r="CX12" s="322"/>
      <c r="CY12" s="322"/>
      <c r="CZ12" s="322"/>
      <c r="DA12" s="322"/>
      <c r="DB12" s="322"/>
      <c r="DC12" s="322"/>
      <c r="DD12" s="341" t="s">
        <v>301</v>
      </c>
      <c r="DE12" s="1417" t="str">
        <f>+'SEMAFORO VIS 1001'!DT15</f>
        <v>AGO - SEP/2024</v>
      </c>
      <c r="DF12" s="1417"/>
      <c r="DG12" s="1417"/>
      <c r="DH12" s="1417"/>
    </row>
    <row r="13" spans="1:127" x14ac:dyDescent="0.25">
      <c r="A13" s="344"/>
      <c r="B13" s="345"/>
      <c r="C13" s="346"/>
      <c r="D13" s="346"/>
      <c r="E13" s="346"/>
      <c r="F13" s="346"/>
      <c r="G13" s="346"/>
      <c r="H13" s="346"/>
      <c r="I13" s="346"/>
      <c r="J13" s="346"/>
      <c r="K13" s="346"/>
      <c r="L13" s="346"/>
      <c r="M13" s="346"/>
      <c r="N13" s="346"/>
      <c r="O13" s="346"/>
      <c r="P13" s="346"/>
      <c r="Q13" s="346"/>
      <c r="R13" s="346"/>
      <c r="S13" s="346"/>
      <c r="T13" s="346"/>
      <c r="U13" s="346"/>
      <c r="V13" s="346"/>
      <c r="W13" s="346"/>
      <c r="X13" s="346"/>
      <c r="Y13" s="346"/>
      <c r="Z13" s="346"/>
      <c r="AA13" s="346"/>
      <c r="AB13" s="346"/>
      <c r="AC13" s="346"/>
      <c r="AD13" s="346"/>
      <c r="AE13" s="346"/>
      <c r="AF13" s="346"/>
      <c r="AG13" s="346"/>
      <c r="AH13" s="346"/>
      <c r="AI13" s="346"/>
      <c r="AJ13" s="346"/>
      <c r="AK13" s="346"/>
      <c r="AL13" s="346"/>
      <c r="AM13" s="346"/>
      <c r="AN13" s="346"/>
      <c r="AO13" s="346"/>
      <c r="AP13" s="346"/>
      <c r="AQ13" s="346"/>
      <c r="AR13" s="346"/>
      <c r="AS13" s="346"/>
      <c r="AT13" s="346"/>
      <c r="AU13" s="346"/>
      <c r="AV13" s="346"/>
      <c r="AW13" s="346"/>
      <c r="AX13" s="346"/>
      <c r="AY13" s="346"/>
      <c r="AZ13" s="346"/>
      <c r="BA13" s="346"/>
      <c r="BB13" s="346"/>
      <c r="BC13" s="346"/>
      <c r="BD13" s="346"/>
      <c r="BE13" s="346"/>
      <c r="BF13" s="346"/>
      <c r="BG13" s="346"/>
      <c r="BH13" s="346"/>
      <c r="BI13" s="346"/>
      <c r="BJ13" s="346"/>
      <c r="BK13" s="346"/>
      <c r="BL13" s="346"/>
      <c r="BM13" s="346"/>
      <c r="BN13" s="346"/>
      <c r="BO13" s="346"/>
      <c r="BP13" s="346"/>
      <c r="BQ13" s="346"/>
      <c r="BR13" s="346"/>
      <c r="BS13" s="346"/>
      <c r="BT13" s="346"/>
      <c r="BU13" s="346"/>
      <c r="BV13" s="346"/>
      <c r="BW13" s="346"/>
      <c r="BX13" s="346"/>
      <c r="BY13" s="346"/>
      <c r="BZ13" s="346"/>
      <c r="CA13" s="346"/>
      <c r="CB13" s="346"/>
      <c r="CC13" s="346"/>
      <c r="CD13" s="346"/>
      <c r="CE13" s="346"/>
      <c r="CF13" s="346"/>
      <c r="CG13" s="346"/>
      <c r="CH13" s="346"/>
      <c r="CI13" s="346"/>
      <c r="CJ13" s="346"/>
      <c r="CK13" s="346"/>
      <c r="CL13" s="346"/>
      <c r="CM13" s="346"/>
      <c r="CN13" s="346"/>
      <c r="CO13" s="346"/>
      <c r="CP13" s="346"/>
      <c r="CQ13" s="346"/>
      <c r="CR13" s="346"/>
      <c r="CS13" s="346"/>
      <c r="CT13" s="346"/>
      <c r="CU13" s="347"/>
      <c r="CV13" s="346"/>
      <c r="CW13" s="346"/>
      <c r="CX13" s="346"/>
      <c r="CY13" s="346"/>
      <c r="CZ13" s="346"/>
      <c r="DA13" s="346"/>
      <c r="DB13" s="346"/>
      <c r="DC13" s="346"/>
      <c r="DD13" s="346"/>
      <c r="DE13" s="346"/>
      <c r="DF13" s="346"/>
      <c r="DG13" s="346"/>
      <c r="DH13" s="346"/>
      <c r="DI13" s="348"/>
      <c r="DJ13" s="348"/>
    </row>
    <row r="14" spans="1:127" x14ac:dyDescent="0.25">
      <c r="A14" s="350"/>
      <c r="B14" s="351"/>
      <c r="C14" s="350"/>
      <c r="D14" s="350"/>
      <c r="E14" s="350"/>
      <c r="F14" s="350"/>
      <c r="G14" s="350"/>
      <c r="H14" s="350"/>
      <c r="I14" s="350"/>
      <c r="J14" s="350"/>
      <c r="K14" s="350"/>
      <c r="L14" s="350"/>
      <c r="M14" s="350"/>
      <c r="N14" s="350"/>
      <c r="O14" s="350"/>
      <c r="P14" s="350"/>
      <c r="Q14" s="350"/>
      <c r="R14" s="350"/>
      <c r="S14" s="350"/>
      <c r="T14" s="350"/>
      <c r="U14" s="350"/>
      <c r="V14" s="350"/>
      <c r="W14" s="350"/>
      <c r="X14" s="350"/>
      <c r="Y14" s="350"/>
      <c r="Z14" s="350"/>
      <c r="AA14" s="350"/>
      <c r="AB14" s="350"/>
      <c r="AC14" s="350"/>
      <c r="AD14" s="350"/>
      <c r="AE14" s="350"/>
      <c r="AF14" s="350"/>
      <c r="AG14" s="350"/>
      <c r="AH14" s="350"/>
      <c r="AI14" s="350"/>
      <c r="AJ14" s="350"/>
      <c r="AK14" s="350"/>
      <c r="AL14" s="350"/>
      <c r="AM14" s="350"/>
      <c r="AN14" s="350"/>
      <c r="AO14" s="350"/>
      <c r="AP14" s="350"/>
      <c r="AQ14" s="350"/>
      <c r="AR14" s="350"/>
      <c r="AS14" s="350"/>
      <c r="AT14" s="350"/>
      <c r="AU14" s="350"/>
      <c r="AV14" s="350"/>
      <c r="AW14" s="350"/>
      <c r="AX14" s="350"/>
      <c r="AY14" s="350"/>
      <c r="AZ14" s="350"/>
      <c r="BA14" s="350"/>
      <c r="BB14" s="350"/>
      <c r="BC14" s="350"/>
      <c r="BD14" s="350"/>
      <c r="BE14" s="350"/>
      <c r="BF14" s="350"/>
      <c r="BG14" s="350"/>
      <c r="BH14" s="350"/>
      <c r="BI14" s="350"/>
      <c r="BJ14" s="350"/>
      <c r="BK14" s="350"/>
      <c r="BL14" s="350"/>
      <c r="BM14" s="350"/>
      <c r="BN14" s="350"/>
      <c r="BO14" s="350"/>
      <c r="BP14" s="350"/>
      <c r="BQ14" s="350"/>
      <c r="BR14" s="350"/>
      <c r="BS14" s="350"/>
      <c r="BT14" s="350"/>
      <c r="BU14" s="350"/>
      <c r="BV14" s="350"/>
      <c r="BW14" s="350"/>
      <c r="BX14" s="350"/>
      <c r="BY14" s="350"/>
      <c r="BZ14" s="350"/>
      <c r="CA14" s="350"/>
      <c r="CB14" s="350"/>
      <c r="CC14" s="350"/>
      <c r="CD14" s="350"/>
      <c r="CE14" s="350"/>
      <c r="CF14" s="350"/>
      <c r="CG14" s="350"/>
      <c r="CH14" s="350"/>
      <c r="CI14" s="350"/>
      <c r="CJ14" s="350"/>
      <c r="CK14" s="350"/>
      <c r="CL14" s="350"/>
      <c r="CM14" s="350"/>
      <c r="CN14" s="350"/>
      <c r="CO14" s="350"/>
      <c r="CP14" s="350"/>
      <c r="CQ14" s="350"/>
      <c r="CR14" s="350"/>
      <c r="CS14" s="350"/>
      <c r="CT14" s="350"/>
      <c r="CU14" s="351"/>
      <c r="CV14" s="350"/>
      <c r="CW14" s="350"/>
      <c r="CX14" s="350"/>
      <c r="CY14" s="350"/>
      <c r="CZ14" s="350"/>
      <c r="DA14" s="350"/>
      <c r="DB14" s="350"/>
      <c r="DC14" s="350"/>
      <c r="DD14" s="350"/>
      <c r="DE14" s="350"/>
      <c r="DF14" s="350"/>
      <c r="DG14" s="352"/>
      <c r="DH14" s="352"/>
    </row>
    <row r="15" spans="1:127" x14ac:dyDescent="0.25">
      <c r="A15" s="283"/>
      <c r="B15" s="351"/>
      <c r="C15" s="350"/>
      <c r="D15" s="350"/>
      <c r="E15" s="350"/>
      <c r="F15" s="350"/>
      <c r="G15" s="350"/>
      <c r="H15" s="350"/>
      <c r="I15" s="350"/>
      <c r="J15" s="350"/>
      <c r="K15" s="350"/>
      <c r="L15" s="350"/>
      <c r="M15" s="350"/>
      <c r="N15" s="350"/>
      <c r="O15" s="350"/>
      <c r="P15" s="350"/>
      <c r="Q15" s="350"/>
      <c r="R15" s="350"/>
      <c r="S15" s="350"/>
      <c r="T15" s="350"/>
      <c r="U15" s="350"/>
      <c r="V15" s="350"/>
      <c r="W15" s="350"/>
      <c r="X15" s="350"/>
      <c r="Y15" s="350"/>
      <c r="Z15" s="350"/>
      <c r="AA15" s="350"/>
      <c r="AB15" s="350"/>
      <c r="AC15" s="350"/>
      <c r="AD15" s="350"/>
      <c r="AE15" s="350"/>
      <c r="AF15" s="350"/>
      <c r="AG15" s="350"/>
      <c r="AH15" s="350"/>
      <c r="AI15" s="350"/>
      <c r="AJ15" s="350"/>
      <c r="AK15" s="350"/>
      <c r="AL15" s="350"/>
      <c r="AM15" s="350"/>
      <c r="AN15" s="350"/>
      <c r="AO15" s="350"/>
      <c r="AP15" s="350"/>
      <c r="AQ15" s="350"/>
      <c r="AR15" s="350"/>
      <c r="AS15" s="350"/>
      <c r="AT15" s="350"/>
      <c r="AU15" s="350"/>
      <c r="AV15" s="350"/>
      <c r="AW15" s="350"/>
      <c r="AX15" s="350"/>
      <c r="AY15" s="350"/>
      <c r="AZ15" s="350"/>
      <c r="BA15" s="350"/>
      <c r="BB15" s="350"/>
      <c r="BC15" s="350"/>
      <c r="BD15" s="350"/>
      <c r="BE15" s="350"/>
      <c r="BF15" s="350"/>
      <c r="BG15" s="350"/>
      <c r="BH15" s="350"/>
      <c r="BI15" s="350"/>
      <c r="BJ15" s="350"/>
      <c r="BK15" s="350"/>
      <c r="BL15" s="350"/>
      <c r="BM15" s="350"/>
      <c r="BN15" s="350"/>
      <c r="BO15" s="350"/>
      <c r="BP15" s="350"/>
      <c r="BQ15" s="350"/>
      <c r="BR15" s="350"/>
      <c r="BS15" s="350"/>
      <c r="BT15" s="350"/>
      <c r="BU15" s="350"/>
      <c r="BV15" s="350"/>
      <c r="BW15" s="350"/>
      <c r="BX15" s="350"/>
      <c r="BY15" s="350"/>
      <c r="BZ15" s="350"/>
      <c r="CA15" s="350"/>
      <c r="CB15" s="350"/>
      <c r="CC15" s="350"/>
      <c r="CD15" s="350"/>
      <c r="CE15" s="350"/>
      <c r="CF15" s="350"/>
      <c r="CG15" s="350"/>
      <c r="CH15" s="350"/>
      <c r="CI15" s="350"/>
      <c r="CJ15" s="350"/>
      <c r="CK15" s="350"/>
      <c r="CL15" s="350"/>
      <c r="CM15" s="350"/>
      <c r="CN15" s="350"/>
      <c r="CO15" s="350"/>
      <c r="CP15" s="350"/>
      <c r="CQ15" s="350"/>
      <c r="CR15" s="350"/>
      <c r="CS15" s="350"/>
      <c r="CT15" s="350"/>
      <c r="CU15" s="351"/>
      <c r="CV15" s="350"/>
      <c r="CW15" s="350"/>
      <c r="CX15" s="350"/>
      <c r="CY15" s="350"/>
      <c r="CZ15" s="350"/>
      <c r="DA15" s="350"/>
      <c r="DB15" s="350"/>
      <c r="DC15" s="350"/>
      <c r="DD15" s="350"/>
      <c r="DE15" s="350"/>
      <c r="DF15" s="350"/>
      <c r="DG15" s="352"/>
      <c r="DH15" s="352"/>
    </row>
    <row r="16" spans="1:127" x14ac:dyDescent="0.25">
      <c r="A16" s="350"/>
      <c r="B16" s="351"/>
      <c r="C16" s="350"/>
      <c r="D16" s="350"/>
      <c r="E16" s="350"/>
      <c r="F16" s="350"/>
      <c r="G16" s="350"/>
      <c r="H16" s="350"/>
      <c r="I16" s="350"/>
      <c r="J16" s="350"/>
      <c r="K16" s="350"/>
      <c r="L16" s="350"/>
      <c r="M16" s="350"/>
      <c r="N16" s="350"/>
      <c r="O16" s="350"/>
      <c r="P16" s="350"/>
      <c r="Q16" s="350"/>
      <c r="R16" s="350"/>
      <c r="S16" s="350"/>
      <c r="T16" s="350"/>
      <c r="U16" s="350"/>
      <c r="V16" s="350"/>
      <c r="W16" s="350"/>
      <c r="X16" s="350"/>
      <c r="Y16" s="350"/>
      <c r="Z16" s="350"/>
      <c r="AA16" s="350"/>
      <c r="AB16" s="350"/>
      <c r="AC16" s="350"/>
      <c r="AD16" s="350"/>
      <c r="AE16" s="350"/>
      <c r="AF16" s="350"/>
      <c r="AG16" s="350"/>
      <c r="AH16" s="350"/>
      <c r="AI16" s="350"/>
      <c r="AJ16" s="350"/>
      <c r="AK16" s="350"/>
      <c r="AL16" s="350"/>
      <c r="AM16" s="350"/>
      <c r="AN16" s="350"/>
      <c r="AO16" s="350"/>
      <c r="AP16" s="350"/>
      <c r="AQ16" s="350"/>
      <c r="AR16" s="350"/>
      <c r="AS16" s="350"/>
      <c r="AT16" s="350"/>
      <c r="AU16" s="350"/>
      <c r="AV16" s="350"/>
      <c r="AW16" s="350"/>
      <c r="AX16" s="350"/>
      <c r="AY16" s="350"/>
      <c r="AZ16" s="350"/>
      <c r="BA16" s="350"/>
      <c r="BB16" s="350"/>
      <c r="BC16" s="350"/>
      <c r="BD16" s="350"/>
      <c r="BE16" s="350"/>
      <c r="BF16" s="350"/>
      <c r="BG16" s="350"/>
      <c r="BH16" s="350"/>
      <c r="BI16" s="350"/>
      <c r="BJ16" s="350"/>
      <c r="BK16" s="350"/>
      <c r="BL16" s="350"/>
      <c r="BM16" s="350"/>
      <c r="BN16" s="350"/>
      <c r="BO16" s="350"/>
      <c r="BP16" s="350"/>
      <c r="BQ16" s="350"/>
      <c r="BR16" s="350"/>
      <c r="BS16" s="350"/>
      <c r="BT16" s="350"/>
      <c r="BU16" s="350"/>
      <c r="BV16" s="350"/>
      <c r="BW16" s="350"/>
      <c r="BX16" s="350"/>
      <c r="BY16" s="350"/>
      <c r="BZ16" s="350"/>
      <c r="CA16" s="350"/>
      <c r="CB16" s="350"/>
      <c r="CC16" s="350"/>
      <c r="CD16" s="350"/>
      <c r="CE16" s="350"/>
      <c r="CF16" s="350"/>
      <c r="CG16" s="350"/>
      <c r="CH16" s="350"/>
      <c r="CI16" s="350"/>
      <c r="CJ16" s="350"/>
      <c r="CK16" s="350"/>
      <c r="CL16" s="350"/>
      <c r="CM16" s="350"/>
      <c r="CN16" s="350"/>
      <c r="CO16" s="350"/>
      <c r="CP16" s="350"/>
      <c r="CQ16" s="350"/>
      <c r="CR16" s="350"/>
      <c r="CS16" s="350"/>
      <c r="CT16" s="350"/>
      <c r="CU16" s="351"/>
      <c r="CV16" s="350"/>
      <c r="CW16" s="350"/>
      <c r="CX16" s="350"/>
      <c r="CY16" s="350"/>
      <c r="CZ16" s="350"/>
      <c r="DA16" s="350"/>
      <c r="DB16" s="350"/>
      <c r="DC16" s="350"/>
      <c r="DD16" s="350"/>
      <c r="DE16" s="350"/>
      <c r="DF16" s="350"/>
      <c r="DG16" s="352"/>
      <c r="DH16" s="352"/>
    </row>
    <row r="17" spans="1:112" x14ac:dyDescent="0.25">
      <c r="A17" s="350"/>
      <c r="B17" s="351"/>
      <c r="C17" s="350"/>
      <c r="D17" s="350"/>
      <c r="E17" s="350"/>
      <c r="F17" s="350"/>
      <c r="G17" s="350"/>
      <c r="H17" s="350"/>
      <c r="I17" s="350"/>
      <c r="J17" s="350"/>
      <c r="K17" s="350"/>
      <c r="L17" s="350"/>
      <c r="M17" s="350"/>
      <c r="N17" s="350"/>
      <c r="O17" s="350"/>
      <c r="P17" s="350"/>
      <c r="Q17" s="350"/>
      <c r="R17" s="350"/>
      <c r="S17" s="350"/>
      <c r="T17" s="350"/>
      <c r="U17" s="350"/>
      <c r="V17" s="350"/>
      <c r="W17" s="350"/>
      <c r="X17" s="350"/>
      <c r="Y17" s="350"/>
      <c r="Z17" s="350"/>
      <c r="AA17" s="350"/>
      <c r="AB17" s="350"/>
      <c r="AC17" s="350"/>
      <c r="AD17" s="350"/>
      <c r="AE17" s="350"/>
      <c r="AF17" s="350"/>
      <c r="AG17" s="350"/>
      <c r="AH17" s="350"/>
      <c r="AI17" s="350"/>
      <c r="AJ17" s="350"/>
      <c r="AK17" s="350"/>
      <c r="AL17" s="350"/>
      <c r="AM17" s="350"/>
      <c r="AN17" s="350"/>
      <c r="AO17" s="350"/>
      <c r="AP17" s="350"/>
      <c r="AQ17" s="350"/>
      <c r="AR17" s="350"/>
      <c r="AS17" s="350"/>
      <c r="AT17" s="350"/>
      <c r="AU17" s="350"/>
      <c r="AV17" s="350"/>
      <c r="AW17" s="350"/>
      <c r="AX17" s="350"/>
      <c r="AY17" s="350"/>
      <c r="AZ17" s="350"/>
      <c r="BA17" s="350"/>
      <c r="BB17" s="350"/>
      <c r="BC17" s="350"/>
      <c r="BD17" s="350"/>
      <c r="BE17" s="350"/>
      <c r="BF17" s="350"/>
      <c r="BG17" s="350"/>
      <c r="BH17" s="350"/>
      <c r="BI17" s="350"/>
      <c r="BJ17" s="350"/>
      <c r="BK17" s="350"/>
      <c r="BL17" s="350"/>
      <c r="BM17" s="350"/>
      <c r="BN17" s="350"/>
      <c r="BO17" s="350"/>
      <c r="BP17" s="350"/>
      <c r="BQ17" s="350"/>
      <c r="BR17" s="350"/>
      <c r="BS17" s="350"/>
      <c r="BT17" s="350"/>
      <c r="BU17" s="350"/>
      <c r="BV17" s="350"/>
      <c r="BW17" s="350"/>
      <c r="BX17" s="350"/>
      <c r="BY17" s="350"/>
      <c r="BZ17" s="350"/>
      <c r="CA17" s="350"/>
      <c r="CB17" s="350"/>
      <c r="CC17" s="350"/>
      <c r="CD17" s="350"/>
      <c r="CE17" s="350"/>
      <c r="CF17" s="350"/>
      <c r="CG17" s="350"/>
      <c r="CH17" s="350"/>
      <c r="CI17" s="350"/>
      <c r="CJ17" s="350"/>
      <c r="CK17" s="350"/>
      <c r="CL17" s="350"/>
      <c r="CM17" s="350"/>
      <c r="CN17" s="350"/>
      <c r="CO17" s="350"/>
      <c r="CP17" s="350"/>
      <c r="CQ17" s="350"/>
      <c r="CR17" s="350"/>
      <c r="CS17" s="350"/>
      <c r="CT17" s="350"/>
      <c r="CU17" s="351"/>
      <c r="CV17" s="350"/>
      <c r="CW17" s="350"/>
      <c r="CX17" s="350"/>
      <c r="CY17" s="350"/>
      <c r="CZ17" s="350"/>
      <c r="DA17" s="350"/>
      <c r="DB17" s="350"/>
      <c r="DC17" s="350"/>
      <c r="DD17" s="350"/>
      <c r="DE17" s="350"/>
      <c r="DF17" s="350"/>
      <c r="DG17" s="352"/>
      <c r="DH17" s="352"/>
    </row>
    <row r="18" spans="1:112" x14ac:dyDescent="0.25">
      <c r="A18" s="353"/>
      <c r="B18" s="351"/>
      <c r="C18" s="350"/>
      <c r="D18" s="350"/>
      <c r="E18" s="350"/>
      <c r="F18" s="350"/>
      <c r="G18" s="350"/>
      <c r="H18" s="350"/>
      <c r="I18" s="350"/>
      <c r="J18" s="350"/>
      <c r="K18" s="350"/>
      <c r="L18" s="350"/>
      <c r="M18" s="350"/>
      <c r="N18" s="350"/>
      <c r="O18" s="350"/>
      <c r="P18" s="350"/>
      <c r="Q18" s="350"/>
      <c r="R18" s="350"/>
      <c r="S18" s="350"/>
      <c r="T18" s="350"/>
      <c r="U18" s="350"/>
      <c r="V18" s="350"/>
      <c r="W18" s="350"/>
      <c r="X18" s="350"/>
      <c r="Y18" s="350"/>
      <c r="Z18" s="350"/>
      <c r="AA18" s="350"/>
      <c r="AB18" s="350"/>
      <c r="AC18" s="350"/>
      <c r="AD18" s="350"/>
      <c r="AE18" s="350"/>
      <c r="AF18" s="350"/>
      <c r="AG18" s="350"/>
      <c r="AH18" s="350"/>
      <c r="AI18" s="350"/>
      <c r="AJ18" s="350"/>
      <c r="AK18" s="350"/>
      <c r="AL18" s="350"/>
      <c r="AM18" s="350"/>
      <c r="AN18" s="350"/>
      <c r="AO18" s="350"/>
      <c r="AP18" s="350"/>
      <c r="AQ18" s="350"/>
      <c r="AR18" s="350"/>
      <c r="AS18" s="350"/>
      <c r="AT18" s="350"/>
      <c r="AU18" s="350"/>
      <c r="AV18" s="350"/>
      <c r="AW18" s="350"/>
      <c r="AX18" s="350"/>
      <c r="AY18" s="350"/>
      <c r="AZ18" s="350"/>
      <c r="BA18" s="350"/>
      <c r="BB18" s="350"/>
      <c r="BC18" s="350"/>
      <c r="BD18" s="350"/>
      <c r="BE18" s="350"/>
      <c r="BF18" s="350"/>
      <c r="BG18" s="350"/>
      <c r="BH18" s="350"/>
      <c r="BI18" s="350"/>
      <c r="BJ18" s="350"/>
      <c r="BK18" s="350"/>
      <c r="BL18" s="350"/>
      <c r="BM18" s="350"/>
      <c r="BN18" s="350"/>
      <c r="BO18" s="350"/>
      <c r="BP18" s="350"/>
      <c r="BQ18" s="350"/>
      <c r="BR18" s="350"/>
      <c r="BS18" s="350"/>
      <c r="BT18" s="350"/>
      <c r="BU18" s="350"/>
      <c r="BV18" s="350"/>
      <c r="BW18" s="350"/>
      <c r="BX18" s="350"/>
      <c r="BY18" s="350"/>
      <c r="BZ18" s="350"/>
      <c r="CA18" s="350"/>
      <c r="CB18" s="350"/>
      <c r="CC18" s="350"/>
      <c r="CD18" s="350"/>
      <c r="CE18" s="350"/>
      <c r="CF18" s="350"/>
      <c r="CG18" s="350"/>
      <c r="CH18" s="350"/>
      <c r="CI18" s="350"/>
      <c r="CJ18" s="350"/>
      <c r="CK18" s="350"/>
      <c r="CL18" s="350"/>
      <c r="CM18" s="350"/>
      <c r="CN18" s="350"/>
      <c r="CO18" s="350"/>
      <c r="CP18" s="350"/>
      <c r="CQ18" s="350"/>
      <c r="CR18" s="350"/>
      <c r="CS18" s="350"/>
      <c r="CT18" s="350"/>
      <c r="CU18" s="351"/>
      <c r="CV18" s="350"/>
      <c r="CW18" s="350"/>
      <c r="CX18" s="350"/>
      <c r="CY18" s="350"/>
      <c r="CZ18" s="350"/>
      <c r="DA18" s="350"/>
      <c r="DB18" s="350"/>
      <c r="DC18" s="350"/>
      <c r="DD18" s="350"/>
      <c r="DE18" s="350"/>
      <c r="DF18" s="350"/>
      <c r="DG18" s="352"/>
      <c r="DH18" s="352"/>
    </row>
    <row r="19" spans="1:112" x14ac:dyDescent="0.25">
      <c r="A19" s="350"/>
      <c r="B19" s="351"/>
      <c r="C19" s="350"/>
      <c r="D19" s="350"/>
      <c r="E19" s="350"/>
      <c r="F19" s="350"/>
      <c r="G19" s="350"/>
      <c r="H19" s="350"/>
      <c r="I19" s="350"/>
      <c r="J19" s="350"/>
      <c r="K19" s="350"/>
      <c r="L19" s="350"/>
      <c r="M19" s="350"/>
      <c r="N19" s="350"/>
      <c r="O19" s="350"/>
      <c r="P19" s="350"/>
      <c r="Q19" s="350"/>
      <c r="R19" s="350"/>
      <c r="S19" s="350"/>
      <c r="T19" s="350"/>
      <c r="U19" s="350"/>
      <c r="V19" s="350"/>
      <c r="W19" s="350"/>
      <c r="X19" s="350"/>
      <c r="Y19" s="350"/>
      <c r="Z19" s="350"/>
      <c r="AA19" s="350"/>
      <c r="AB19" s="350"/>
      <c r="AC19" s="350"/>
      <c r="AD19" s="350"/>
      <c r="AE19" s="350"/>
      <c r="AF19" s="350"/>
      <c r="AG19" s="350"/>
      <c r="AH19" s="350"/>
      <c r="AI19" s="350"/>
      <c r="AJ19" s="350"/>
      <c r="AK19" s="350"/>
      <c r="AL19" s="350"/>
      <c r="AM19" s="350"/>
      <c r="AN19" s="350"/>
      <c r="AO19" s="350"/>
      <c r="AP19" s="350"/>
      <c r="AQ19" s="350"/>
      <c r="AR19" s="350"/>
      <c r="AS19" s="350"/>
      <c r="AT19" s="350"/>
      <c r="AU19" s="350"/>
      <c r="AV19" s="350"/>
      <c r="AW19" s="350"/>
      <c r="AX19" s="350"/>
      <c r="AY19" s="350"/>
      <c r="AZ19" s="350"/>
      <c r="BA19" s="350"/>
      <c r="BB19" s="350"/>
      <c r="BC19" s="350"/>
      <c r="BD19" s="350"/>
      <c r="BE19" s="350"/>
      <c r="BF19" s="350"/>
      <c r="BG19" s="350"/>
      <c r="BH19" s="350"/>
      <c r="BI19" s="350"/>
      <c r="BJ19" s="350"/>
      <c r="BK19" s="350"/>
      <c r="BL19" s="350"/>
      <c r="BM19" s="350"/>
      <c r="BN19" s="350"/>
      <c r="BO19" s="350"/>
      <c r="BP19" s="350"/>
      <c r="BQ19" s="350"/>
      <c r="BR19" s="350"/>
      <c r="BS19" s="350"/>
      <c r="BT19" s="350"/>
      <c r="BU19" s="350"/>
      <c r="BV19" s="350"/>
      <c r="BW19" s="350"/>
      <c r="BX19" s="350"/>
      <c r="BY19" s="350"/>
      <c r="BZ19" s="350"/>
      <c r="CA19" s="350"/>
      <c r="CB19" s="350"/>
      <c r="CC19" s="350"/>
      <c r="CD19" s="350"/>
      <c r="CE19" s="350"/>
      <c r="CF19" s="350"/>
      <c r="CG19" s="350"/>
      <c r="CH19" s="350"/>
      <c r="CI19" s="350"/>
      <c r="CJ19" s="350"/>
      <c r="CK19" s="350"/>
      <c r="CL19" s="350"/>
      <c r="CM19" s="350"/>
      <c r="CN19" s="350"/>
      <c r="CO19" s="350"/>
      <c r="CP19" s="350"/>
      <c r="CQ19" s="350"/>
      <c r="CR19" s="350"/>
      <c r="CS19" s="350"/>
      <c r="CT19" s="350"/>
      <c r="CU19" s="351"/>
      <c r="CV19" s="350"/>
      <c r="CW19" s="350"/>
      <c r="CX19" s="350"/>
      <c r="CY19" s="350"/>
      <c r="CZ19" s="350"/>
      <c r="DA19" s="350"/>
      <c r="DB19" s="350"/>
      <c r="DC19" s="350"/>
      <c r="DD19" s="350"/>
      <c r="DE19" s="350"/>
      <c r="DF19" s="350"/>
      <c r="DG19" s="352"/>
      <c r="DH19" s="352"/>
    </row>
    <row r="20" spans="1:112" x14ac:dyDescent="0.25">
      <c r="A20" s="350"/>
      <c r="B20" s="351"/>
      <c r="C20" s="350"/>
      <c r="D20" s="350"/>
      <c r="E20" s="350"/>
      <c r="F20" s="350"/>
      <c r="G20" s="350"/>
      <c r="H20" s="350"/>
      <c r="I20" s="350"/>
      <c r="J20" s="350"/>
      <c r="K20" s="350"/>
      <c r="L20" s="350"/>
      <c r="M20" s="350"/>
      <c r="N20" s="350"/>
      <c r="O20" s="350"/>
      <c r="P20" s="350"/>
      <c r="Q20" s="350"/>
      <c r="R20" s="350"/>
      <c r="S20" s="350"/>
      <c r="T20" s="350"/>
      <c r="U20" s="350"/>
      <c r="V20" s="350"/>
      <c r="W20" s="350"/>
      <c r="X20" s="350"/>
      <c r="Y20" s="350"/>
      <c r="Z20" s="350"/>
      <c r="AA20" s="350"/>
      <c r="AB20" s="350"/>
      <c r="AC20" s="350"/>
      <c r="AD20" s="350"/>
      <c r="AE20" s="350"/>
      <c r="AF20" s="350"/>
      <c r="AG20" s="350"/>
      <c r="AH20" s="350"/>
      <c r="AI20" s="350"/>
      <c r="AJ20" s="350"/>
      <c r="AK20" s="350"/>
      <c r="AL20" s="350"/>
      <c r="AM20" s="350"/>
      <c r="AN20" s="350"/>
      <c r="AO20" s="350"/>
      <c r="AP20" s="350"/>
      <c r="AQ20" s="350"/>
      <c r="AR20" s="350"/>
      <c r="AS20" s="350"/>
      <c r="AT20" s="350"/>
      <c r="AU20" s="350"/>
      <c r="AV20" s="350"/>
      <c r="AW20" s="350"/>
      <c r="AX20" s="350"/>
      <c r="AY20" s="350"/>
      <c r="AZ20" s="350"/>
      <c r="BA20" s="350"/>
      <c r="BB20" s="350"/>
      <c r="BC20" s="350"/>
      <c r="BD20" s="350"/>
      <c r="BE20" s="350"/>
      <c r="BF20" s="350"/>
      <c r="BG20" s="350"/>
      <c r="BH20" s="350"/>
      <c r="BI20" s="350"/>
      <c r="BJ20" s="350"/>
      <c r="BK20" s="350"/>
      <c r="BL20" s="350"/>
      <c r="BM20" s="350"/>
      <c r="BN20" s="350"/>
      <c r="BO20" s="350"/>
      <c r="BP20" s="350"/>
      <c r="BQ20" s="350"/>
      <c r="BR20" s="350"/>
      <c r="BS20" s="350"/>
      <c r="BT20" s="350"/>
      <c r="BU20" s="350"/>
      <c r="BV20" s="350"/>
      <c r="BW20" s="350"/>
      <c r="BX20" s="350"/>
      <c r="BY20" s="350"/>
      <c r="BZ20" s="350"/>
      <c r="CA20" s="350"/>
      <c r="CB20" s="350"/>
      <c r="CC20" s="350"/>
      <c r="CD20" s="350"/>
      <c r="CE20" s="350"/>
      <c r="CF20" s="350"/>
      <c r="CG20" s="350"/>
      <c r="CH20" s="350"/>
      <c r="CI20" s="350"/>
      <c r="CJ20" s="350"/>
      <c r="CK20" s="350"/>
      <c r="CL20" s="350"/>
      <c r="CM20" s="350"/>
      <c r="CN20" s="350"/>
      <c r="CO20" s="350"/>
      <c r="CP20" s="350"/>
      <c r="CQ20" s="350"/>
      <c r="CR20" s="350"/>
      <c r="CS20" s="350"/>
      <c r="CT20" s="350"/>
      <c r="CU20" s="351"/>
      <c r="CV20" s="350"/>
      <c r="CW20" s="350"/>
      <c r="CX20" s="350"/>
      <c r="CY20" s="350"/>
      <c r="CZ20" s="350"/>
      <c r="DA20" s="350"/>
      <c r="DB20" s="350"/>
      <c r="DC20" s="350"/>
      <c r="DD20" s="350"/>
      <c r="DE20" s="350"/>
      <c r="DF20" s="350"/>
      <c r="DG20" s="352"/>
      <c r="DH20" s="352"/>
    </row>
    <row r="21" spans="1:112" x14ac:dyDescent="0.25">
      <c r="A21" s="350"/>
      <c r="B21" s="351"/>
      <c r="C21" s="350"/>
      <c r="D21" s="350"/>
      <c r="E21" s="350"/>
      <c r="F21" s="350"/>
      <c r="G21" s="350"/>
      <c r="H21" s="350"/>
      <c r="I21" s="350"/>
      <c r="J21" s="350"/>
      <c r="K21" s="350"/>
      <c r="L21" s="350"/>
      <c r="M21" s="350"/>
      <c r="N21" s="350"/>
      <c r="O21" s="350"/>
      <c r="P21" s="350"/>
      <c r="Q21" s="350"/>
      <c r="R21" s="350"/>
      <c r="S21" s="350"/>
      <c r="T21" s="350"/>
      <c r="U21" s="350"/>
      <c r="V21" s="350"/>
      <c r="W21" s="350"/>
      <c r="X21" s="350"/>
      <c r="Y21" s="350"/>
      <c r="Z21" s="350"/>
      <c r="AA21" s="350"/>
      <c r="AB21" s="350"/>
      <c r="AC21" s="350"/>
      <c r="AD21" s="350"/>
      <c r="AE21" s="350"/>
      <c r="AF21" s="350"/>
      <c r="AG21" s="350"/>
      <c r="AH21" s="350"/>
      <c r="AI21" s="350"/>
      <c r="AJ21" s="350"/>
      <c r="AK21" s="350"/>
      <c r="AL21" s="350"/>
      <c r="AM21" s="350"/>
      <c r="AN21" s="350"/>
      <c r="AO21" s="350"/>
      <c r="AP21" s="350"/>
      <c r="AQ21" s="350"/>
      <c r="AR21" s="350"/>
      <c r="AS21" s="350"/>
      <c r="AT21" s="350"/>
      <c r="AU21" s="350"/>
      <c r="AV21" s="350"/>
      <c r="AW21" s="350"/>
      <c r="AX21" s="350"/>
      <c r="AY21" s="350"/>
      <c r="AZ21" s="350"/>
      <c r="BA21" s="350"/>
      <c r="BB21" s="350"/>
      <c r="BC21" s="350"/>
      <c r="BD21" s="350"/>
      <c r="BE21" s="350"/>
      <c r="BF21" s="350"/>
      <c r="BG21" s="350"/>
      <c r="BH21" s="350"/>
      <c r="BI21" s="350"/>
      <c r="BJ21" s="350"/>
      <c r="BK21" s="350"/>
      <c r="BL21" s="350"/>
      <c r="BM21" s="350"/>
      <c r="BN21" s="350"/>
      <c r="BO21" s="350"/>
      <c r="BP21" s="350"/>
      <c r="BQ21" s="350"/>
      <c r="BR21" s="350"/>
      <c r="BS21" s="350"/>
      <c r="BT21" s="350"/>
      <c r="BU21" s="350"/>
      <c r="BV21" s="350"/>
      <c r="BW21" s="350"/>
      <c r="BX21" s="350"/>
      <c r="BY21" s="350"/>
      <c r="BZ21" s="350"/>
      <c r="CA21" s="350"/>
      <c r="CB21" s="350"/>
      <c r="CC21" s="350"/>
      <c r="CD21" s="350"/>
      <c r="CE21" s="350"/>
      <c r="CF21" s="350"/>
      <c r="CG21" s="350"/>
      <c r="CH21" s="350"/>
      <c r="CI21" s="350"/>
      <c r="CJ21" s="350"/>
      <c r="CK21" s="350"/>
      <c r="CL21" s="350"/>
      <c r="CM21" s="350"/>
      <c r="CN21" s="350"/>
      <c r="CO21" s="350"/>
      <c r="CP21" s="350"/>
      <c r="CQ21" s="350"/>
      <c r="CR21" s="350"/>
      <c r="CS21" s="350"/>
      <c r="CT21" s="350"/>
      <c r="CU21" s="351"/>
      <c r="CV21" s="350"/>
      <c r="CW21" s="350"/>
      <c r="CX21" s="350"/>
      <c r="CY21" s="350"/>
      <c r="CZ21" s="350"/>
      <c r="DA21" s="350"/>
      <c r="DB21" s="350"/>
      <c r="DC21" s="350"/>
      <c r="DD21" s="350"/>
      <c r="DE21" s="350"/>
      <c r="DF21" s="350"/>
      <c r="DG21" s="352"/>
      <c r="DH21" s="352"/>
    </row>
    <row r="22" spans="1:112" x14ac:dyDescent="0.25">
      <c r="A22" s="350"/>
      <c r="B22" s="351"/>
      <c r="C22" s="350"/>
      <c r="D22" s="350"/>
      <c r="E22" s="350"/>
      <c r="F22" s="350"/>
      <c r="G22" s="350"/>
      <c r="H22" s="350"/>
      <c r="I22" s="350"/>
      <c r="J22" s="350"/>
      <c r="K22" s="350"/>
      <c r="L22" s="350"/>
      <c r="M22" s="350"/>
      <c r="N22" s="350"/>
      <c r="O22" s="350"/>
      <c r="P22" s="350"/>
      <c r="Q22" s="350"/>
      <c r="R22" s="350"/>
      <c r="S22" s="350"/>
      <c r="T22" s="350"/>
      <c r="U22" s="350"/>
      <c r="V22" s="350"/>
      <c r="W22" s="350"/>
      <c r="X22" s="350"/>
      <c r="Y22" s="350"/>
      <c r="Z22" s="350"/>
      <c r="AA22" s="350"/>
      <c r="AB22" s="350"/>
      <c r="AC22" s="350"/>
      <c r="AD22" s="350"/>
      <c r="AE22" s="350"/>
      <c r="AF22" s="350"/>
      <c r="AG22" s="350"/>
      <c r="AH22" s="350"/>
      <c r="AI22" s="350"/>
      <c r="AJ22" s="350"/>
      <c r="AK22" s="350"/>
      <c r="AL22" s="350"/>
      <c r="AM22" s="350"/>
      <c r="AN22" s="350"/>
      <c r="AO22" s="350"/>
      <c r="AP22" s="350"/>
      <c r="AQ22" s="350"/>
      <c r="AR22" s="350"/>
      <c r="AS22" s="350"/>
      <c r="AT22" s="350"/>
      <c r="AU22" s="350"/>
      <c r="AV22" s="350"/>
      <c r="AW22" s="350"/>
      <c r="AX22" s="350"/>
      <c r="AY22" s="350"/>
      <c r="AZ22" s="350"/>
      <c r="BA22" s="350"/>
      <c r="BB22" s="350"/>
      <c r="BC22" s="350"/>
      <c r="BD22" s="350"/>
      <c r="BE22" s="350"/>
      <c r="BF22" s="350"/>
      <c r="BG22" s="350"/>
      <c r="BH22" s="350"/>
      <c r="BI22" s="350"/>
      <c r="BJ22" s="350"/>
      <c r="BK22" s="350"/>
      <c r="BL22" s="350"/>
      <c r="BM22" s="350"/>
      <c r="BN22" s="350"/>
      <c r="BO22" s="350"/>
      <c r="BP22" s="350"/>
      <c r="BQ22" s="350"/>
      <c r="BR22" s="350"/>
      <c r="BS22" s="350"/>
      <c r="BT22" s="350"/>
      <c r="BU22" s="350"/>
      <c r="BV22" s="350"/>
      <c r="BW22" s="350"/>
      <c r="BX22" s="350"/>
      <c r="BY22" s="350"/>
      <c r="BZ22" s="350"/>
      <c r="CA22" s="350"/>
      <c r="CB22" s="350"/>
      <c r="CC22" s="350"/>
      <c r="CD22" s="350"/>
      <c r="CE22" s="350"/>
      <c r="CF22" s="350"/>
      <c r="CG22" s="350"/>
      <c r="CH22" s="350"/>
      <c r="CI22" s="350"/>
      <c r="CJ22" s="350"/>
      <c r="CK22" s="350"/>
      <c r="CL22" s="350"/>
      <c r="CM22" s="350"/>
      <c r="CN22" s="350"/>
      <c r="CO22" s="350"/>
      <c r="CP22" s="350"/>
      <c r="CQ22" s="350"/>
      <c r="CR22" s="350"/>
      <c r="CS22" s="350"/>
      <c r="CT22" s="350"/>
      <c r="CU22" s="351"/>
      <c r="CV22" s="350"/>
      <c r="CW22" s="350"/>
      <c r="CX22" s="350"/>
      <c r="CY22" s="350"/>
      <c r="CZ22" s="350"/>
      <c r="DA22" s="350"/>
      <c r="DB22" s="350"/>
      <c r="DC22" s="350"/>
      <c r="DD22" s="350"/>
      <c r="DE22" s="350"/>
      <c r="DF22" s="350"/>
      <c r="DG22" s="352"/>
      <c r="DH22" s="352"/>
    </row>
    <row r="23" spans="1:112" x14ac:dyDescent="0.25">
      <c r="A23" s="350"/>
      <c r="B23" s="351"/>
      <c r="C23" s="350"/>
      <c r="D23" s="350"/>
      <c r="E23" s="350"/>
      <c r="F23" s="350"/>
      <c r="G23" s="350"/>
      <c r="H23" s="350"/>
      <c r="I23" s="350"/>
      <c r="J23" s="350"/>
      <c r="K23" s="350"/>
      <c r="L23" s="350"/>
      <c r="M23" s="350"/>
      <c r="N23" s="350"/>
      <c r="O23" s="350"/>
      <c r="P23" s="350"/>
      <c r="Q23" s="350"/>
      <c r="R23" s="350"/>
      <c r="S23" s="350"/>
      <c r="T23" s="350"/>
      <c r="U23" s="350"/>
      <c r="V23" s="350"/>
      <c r="W23" s="350"/>
      <c r="X23" s="350"/>
      <c r="Y23" s="350"/>
      <c r="Z23" s="350"/>
      <c r="AA23" s="350"/>
      <c r="AB23" s="350"/>
      <c r="AC23" s="350"/>
      <c r="AD23" s="350"/>
      <c r="AE23" s="350"/>
      <c r="AF23" s="350"/>
      <c r="AG23" s="350"/>
      <c r="AH23" s="350"/>
      <c r="AI23" s="350"/>
      <c r="AJ23" s="350"/>
      <c r="AK23" s="350"/>
      <c r="AL23" s="350"/>
      <c r="AM23" s="350"/>
      <c r="AN23" s="350"/>
      <c r="AO23" s="350"/>
      <c r="AP23" s="350"/>
      <c r="AQ23" s="350"/>
      <c r="AR23" s="350"/>
      <c r="AS23" s="350"/>
      <c r="AT23" s="350"/>
      <c r="AU23" s="350"/>
      <c r="AV23" s="350"/>
      <c r="AW23" s="350"/>
      <c r="AX23" s="350"/>
      <c r="AY23" s="350"/>
      <c r="AZ23" s="350"/>
      <c r="BA23" s="350"/>
      <c r="BB23" s="350"/>
      <c r="BC23" s="350"/>
      <c r="BD23" s="350"/>
      <c r="BE23" s="350"/>
      <c r="BF23" s="350"/>
      <c r="BG23" s="350"/>
      <c r="BH23" s="350"/>
      <c r="BI23" s="350"/>
      <c r="BJ23" s="350"/>
      <c r="BK23" s="350"/>
      <c r="BL23" s="350"/>
      <c r="BM23" s="350"/>
      <c r="BN23" s="350"/>
      <c r="BO23" s="350"/>
      <c r="BP23" s="350"/>
      <c r="BQ23" s="350"/>
      <c r="BR23" s="350"/>
      <c r="BS23" s="350"/>
      <c r="BT23" s="350"/>
      <c r="BU23" s="350"/>
      <c r="BV23" s="350"/>
      <c r="BW23" s="350"/>
      <c r="BX23" s="350"/>
      <c r="BY23" s="350"/>
      <c r="BZ23" s="350"/>
      <c r="CA23" s="350"/>
      <c r="CB23" s="350"/>
      <c r="CC23" s="350"/>
      <c r="CD23" s="350"/>
      <c r="CE23" s="350"/>
      <c r="CF23" s="350"/>
      <c r="CG23" s="350"/>
      <c r="CH23" s="350"/>
      <c r="CI23" s="350"/>
      <c r="CJ23" s="350"/>
      <c r="CK23" s="350"/>
      <c r="CL23" s="350"/>
      <c r="CM23" s="350"/>
      <c r="CN23" s="350"/>
      <c r="CO23" s="350"/>
      <c r="CP23" s="350"/>
      <c r="CQ23" s="350"/>
      <c r="CR23" s="350"/>
      <c r="CS23" s="350"/>
      <c r="CT23" s="350"/>
      <c r="CU23" s="351"/>
      <c r="CV23" s="350"/>
      <c r="CW23" s="350"/>
      <c r="CX23" s="350"/>
      <c r="CY23" s="350"/>
      <c r="CZ23" s="350"/>
      <c r="DA23" s="350"/>
      <c r="DB23" s="350"/>
      <c r="DC23" s="350"/>
      <c r="DD23" s="350"/>
      <c r="DE23" s="350"/>
      <c r="DF23" s="350"/>
      <c r="DG23" s="352"/>
      <c r="DH23" s="352"/>
    </row>
    <row r="24" spans="1:112" x14ac:dyDescent="0.25">
      <c r="A24" s="350"/>
      <c r="B24" s="351"/>
      <c r="C24" s="350"/>
      <c r="D24" s="350"/>
      <c r="E24" s="350"/>
      <c r="F24" s="350"/>
      <c r="G24" s="350"/>
      <c r="H24" s="350"/>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c r="AF24" s="350"/>
      <c r="AG24" s="350"/>
      <c r="AH24" s="350"/>
      <c r="AI24" s="350"/>
      <c r="AJ24" s="350"/>
      <c r="AK24" s="350"/>
      <c r="AL24" s="350"/>
      <c r="AM24" s="350"/>
      <c r="AN24" s="350"/>
      <c r="AO24" s="350"/>
      <c r="AP24" s="350"/>
      <c r="AQ24" s="350"/>
      <c r="AR24" s="350"/>
      <c r="AS24" s="350"/>
      <c r="AT24" s="350"/>
      <c r="AU24" s="350"/>
      <c r="AV24" s="350"/>
      <c r="AW24" s="350"/>
      <c r="AX24" s="350"/>
      <c r="AY24" s="350"/>
      <c r="AZ24" s="350"/>
      <c r="BA24" s="350"/>
      <c r="BB24" s="350"/>
      <c r="BC24" s="350"/>
      <c r="BD24" s="350"/>
      <c r="BE24" s="350"/>
      <c r="BF24" s="350"/>
      <c r="BG24" s="350"/>
      <c r="BH24" s="350"/>
      <c r="BI24" s="350"/>
      <c r="BJ24" s="350"/>
      <c r="BK24" s="350"/>
      <c r="BL24" s="350"/>
      <c r="BM24" s="350"/>
      <c r="BN24" s="350"/>
      <c r="BO24" s="350"/>
      <c r="BP24" s="350"/>
      <c r="BQ24" s="350"/>
      <c r="BR24" s="350"/>
      <c r="BS24" s="350"/>
      <c r="BT24" s="350"/>
      <c r="BU24" s="350"/>
      <c r="BV24" s="350"/>
      <c r="BW24" s="350"/>
      <c r="BX24" s="350"/>
      <c r="BY24" s="350"/>
      <c r="BZ24" s="350"/>
      <c r="CA24" s="350"/>
      <c r="CB24" s="350"/>
      <c r="CC24" s="350"/>
      <c r="CD24" s="350"/>
      <c r="CE24" s="350"/>
      <c r="CF24" s="350"/>
      <c r="CG24" s="350"/>
      <c r="CH24" s="350"/>
      <c r="CI24" s="350"/>
      <c r="CJ24" s="350"/>
      <c r="CK24" s="350"/>
      <c r="CL24" s="350"/>
      <c r="CM24" s="350"/>
      <c r="CN24" s="350"/>
      <c r="CO24" s="350"/>
      <c r="CP24" s="350"/>
      <c r="CQ24" s="350"/>
      <c r="CR24" s="350"/>
      <c r="CS24" s="350"/>
      <c r="CT24" s="350"/>
      <c r="CU24" s="351"/>
      <c r="CV24" s="350"/>
      <c r="CW24" s="350"/>
      <c r="CX24" s="350"/>
      <c r="CY24" s="350"/>
      <c r="CZ24" s="350"/>
      <c r="DA24" s="350"/>
      <c r="DB24" s="350"/>
      <c r="DC24" s="350"/>
      <c r="DD24" s="350"/>
      <c r="DE24" s="350"/>
      <c r="DF24" s="350"/>
      <c r="DG24" s="352"/>
      <c r="DH24" s="352"/>
    </row>
    <row r="25" spans="1:112" x14ac:dyDescent="0.25">
      <c r="A25" s="350"/>
      <c r="B25" s="351"/>
      <c r="C25" s="350"/>
      <c r="D25" s="350"/>
      <c r="E25" s="350"/>
      <c r="F25" s="350"/>
      <c r="G25" s="350"/>
      <c r="H25" s="350"/>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c r="AF25" s="350"/>
      <c r="AG25" s="350"/>
      <c r="AH25" s="350"/>
      <c r="AI25" s="350"/>
      <c r="AJ25" s="350"/>
      <c r="AK25" s="350"/>
      <c r="AL25" s="350"/>
      <c r="AM25" s="350"/>
      <c r="AN25" s="350"/>
      <c r="AO25" s="350"/>
      <c r="AP25" s="350"/>
      <c r="AQ25" s="350"/>
      <c r="AR25" s="350"/>
      <c r="AS25" s="350"/>
      <c r="AT25" s="350"/>
      <c r="AU25" s="350"/>
      <c r="AV25" s="350"/>
      <c r="AW25" s="350"/>
      <c r="AX25" s="350"/>
      <c r="AY25" s="350"/>
      <c r="AZ25" s="350"/>
      <c r="BA25" s="350"/>
      <c r="BB25" s="350"/>
      <c r="BC25" s="350"/>
      <c r="BD25" s="350"/>
      <c r="BE25" s="350"/>
      <c r="BF25" s="350"/>
      <c r="BG25" s="350"/>
      <c r="BH25" s="350"/>
      <c r="BI25" s="350"/>
      <c r="BJ25" s="350"/>
      <c r="BK25" s="350"/>
      <c r="BL25" s="350"/>
      <c r="BM25" s="350"/>
      <c r="BN25" s="350"/>
      <c r="BO25" s="350"/>
      <c r="BP25" s="350"/>
      <c r="BQ25" s="350"/>
      <c r="BR25" s="350"/>
      <c r="BS25" s="350"/>
      <c r="BT25" s="350"/>
      <c r="BU25" s="350"/>
      <c r="BV25" s="350"/>
      <c r="BW25" s="350"/>
      <c r="BX25" s="350"/>
      <c r="BY25" s="350"/>
      <c r="BZ25" s="350"/>
      <c r="CA25" s="350"/>
      <c r="CB25" s="350"/>
      <c r="CC25" s="350"/>
      <c r="CD25" s="350"/>
      <c r="CE25" s="350"/>
      <c r="CF25" s="350"/>
      <c r="CG25" s="350"/>
      <c r="CH25" s="350"/>
      <c r="CI25" s="350"/>
      <c r="CJ25" s="350"/>
      <c r="CK25" s="350"/>
      <c r="CL25" s="350"/>
      <c r="CM25" s="350"/>
      <c r="CN25" s="350"/>
      <c r="CO25" s="350"/>
      <c r="CP25" s="350"/>
      <c r="CQ25" s="350"/>
      <c r="CR25" s="350"/>
      <c r="CS25" s="350"/>
      <c r="CT25" s="350"/>
      <c r="CU25" s="351"/>
      <c r="CV25" s="350"/>
      <c r="CW25" s="350"/>
      <c r="CX25" s="350"/>
      <c r="CY25" s="350"/>
      <c r="CZ25" s="350"/>
      <c r="DA25" s="350"/>
      <c r="DB25" s="350"/>
      <c r="DC25" s="350"/>
      <c r="DD25" s="350"/>
      <c r="DE25" s="350"/>
      <c r="DF25" s="350"/>
      <c r="DG25" s="352"/>
      <c r="DH25" s="352"/>
    </row>
    <row r="26" spans="1:112" x14ac:dyDescent="0.25">
      <c r="A26" s="350"/>
      <c r="B26" s="351"/>
      <c r="C26" s="350"/>
      <c r="D26" s="350"/>
      <c r="E26" s="350"/>
      <c r="F26" s="350"/>
      <c r="G26" s="350"/>
      <c r="H26" s="350"/>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c r="AF26" s="350"/>
      <c r="AG26" s="350"/>
      <c r="AH26" s="350"/>
      <c r="AI26" s="350"/>
      <c r="AJ26" s="350"/>
      <c r="AK26" s="350"/>
      <c r="AL26" s="350"/>
      <c r="AM26" s="350"/>
      <c r="AN26" s="350"/>
      <c r="AO26" s="350"/>
      <c r="AP26" s="350"/>
      <c r="AQ26" s="350"/>
      <c r="AR26" s="350"/>
      <c r="AS26" s="350"/>
      <c r="AT26" s="350"/>
      <c r="AU26" s="350"/>
      <c r="AV26" s="350"/>
      <c r="AW26" s="350"/>
      <c r="AX26" s="350"/>
      <c r="AY26" s="350"/>
      <c r="AZ26" s="350"/>
      <c r="BA26" s="350"/>
      <c r="BB26" s="350"/>
      <c r="BC26" s="350"/>
      <c r="BD26" s="350"/>
      <c r="BE26" s="350"/>
      <c r="BF26" s="350"/>
      <c r="BG26" s="350"/>
      <c r="BH26" s="350"/>
      <c r="BI26" s="350"/>
      <c r="BJ26" s="350"/>
      <c r="BK26" s="350"/>
      <c r="BL26" s="350"/>
      <c r="BM26" s="350"/>
      <c r="BN26" s="350"/>
      <c r="BO26" s="350"/>
      <c r="BP26" s="350"/>
      <c r="BQ26" s="350"/>
      <c r="BR26" s="350"/>
      <c r="BS26" s="350"/>
      <c r="BT26" s="350"/>
      <c r="BU26" s="350"/>
      <c r="BV26" s="350"/>
      <c r="BW26" s="350"/>
      <c r="BX26" s="350"/>
      <c r="BY26" s="350"/>
      <c r="BZ26" s="350"/>
      <c r="CA26" s="350"/>
      <c r="CB26" s="350"/>
      <c r="CC26" s="350"/>
      <c r="CD26" s="350"/>
      <c r="CE26" s="350"/>
      <c r="CF26" s="350"/>
      <c r="CG26" s="350"/>
      <c r="CH26" s="350"/>
      <c r="CI26" s="350"/>
      <c r="CJ26" s="350"/>
      <c r="CK26" s="350"/>
      <c r="CL26" s="350"/>
      <c r="CM26" s="350"/>
      <c r="CN26" s="350"/>
      <c r="CO26" s="350"/>
      <c r="CP26" s="350"/>
      <c r="CQ26" s="350"/>
      <c r="CR26" s="350"/>
      <c r="CS26" s="350"/>
      <c r="CT26" s="350"/>
      <c r="CU26" s="351"/>
      <c r="CV26" s="350"/>
      <c r="CW26" s="350"/>
      <c r="CX26" s="350"/>
      <c r="CY26" s="350"/>
      <c r="CZ26" s="350"/>
      <c r="DA26" s="350"/>
      <c r="DB26" s="350"/>
      <c r="DC26" s="350"/>
      <c r="DD26" s="350"/>
      <c r="DE26" s="350"/>
      <c r="DF26" s="350"/>
      <c r="DG26" s="352"/>
      <c r="DH26" s="352"/>
    </row>
    <row r="27" spans="1:112" x14ac:dyDescent="0.25">
      <c r="A27" s="350"/>
      <c r="B27" s="351"/>
      <c r="C27" s="350"/>
      <c r="D27" s="350"/>
      <c r="E27" s="350"/>
      <c r="F27" s="350"/>
      <c r="G27" s="350"/>
      <c r="H27" s="350"/>
      <c r="I27" s="350"/>
      <c r="J27" s="350"/>
      <c r="K27" s="350"/>
      <c r="L27" s="350"/>
      <c r="M27" s="350"/>
      <c r="N27" s="350"/>
      <c r="O27" s="350"/>
      <c r="P27" s="350"/>
      <c r="Q27" s="350"/>
      <c r="R27" s="350"/>
      <c r="S27" s="350"/>
      <c r="T27" s="350"/>
      <c r="U27" s="350"/>
      <c r="V27" s="350"/>
      <c r="W27" s="350"/>
      <c r="X27" s="350"/>
      <c r="Y27" s="350"/>
      <c r="Z27" s="350"/>
      <c r="AA27" s="350"/>
      <c r="AB27" s="350"/>
      <c r="AC27" s="350"/>
      <c r="AD27" s="350"/>
      <c r="AE27" s="350"/>
      <c r="AF27" s="350"/>
      <c r="AG27" s="350"/>
      <c r="AH27" s="350"/>
      <c r="AI27" s="350"/>
      <c r="AJ27" s="350"/>
      <c r="AK27" s="350"/>
      <c r="AL27" s="350"/>
      <c r="AM27" s="350"/>
      <c r="AN27" s="350"/>
      <c r="AO27" s="350"/>
      <c r="AP27" s="350"/>
      <c r="AQ27" s="350"/>
      <c r="AR27" s="350"/>
      <c r="AS27" s="350"/>
      <c r="AT27" s="350"/>
      <c r="AU27" s="350"/>
      <c r="AV27" s="350"/>
      <c r="AW27" s="350"/>
      <c r="AX27" s="350"/>
      <c r="AY27" s="350"/>
      <c r="AZ27" s="350"/>
      <c r="BA27" s="350"/>
      <c r="BB27" s="350"/>
      <c r="BC27" s="350"/>
      <c r="BD27" s="350"/>
      <c r="BE27" s="350"/>
      <c r="BF27" s="350"/>
      <c r="BG27" s="350"/>
      <c r="BH27" s="350"/>
      <c r="BI27" s="350"/>
      <c r="BJ27" s="350"/>
      <c r="BK27" s="350"/>
      <c r="BL27" s="350"/>
      <c r="BM27" s="350"/>
      <c r="BN27" s="350"/>
      <c r="BO27" s="350"/>
      <c r="BP27" s="350"/>
      <c r="BQ27" s="350"/>
      <c r="BR27" s="350"/>
      <c r="BS27" s="350"/>
      <c r="BT27" s="350"/>
      <c r="BU27" s="350"/>
      <c r="BV27" s="350"/>
      <c r="BW27" s="350"/>
      <c r="BX27" s="350"/>
      <c r="BY27" s="350"/>
      <c r="BZ27" s="350"/>
      <c r="CA27" s="350"/>
      <c r="CB27" s="350"/>
      <c r="CC27" s="350"/>
      <c r="CD27" s="350"/>
      <c r="CE27" s="350"/>
      <c r="CF27" s="350"/>
      <c r="CG27" s="350"/>
      <c r="CH27" s="350"/>
      <c r="CI27" s="350"/>
      <c r="CJ27" s="350"/>
      <c r="CK27" s="350"/>
      <c r="CL27" s="350"/>
      <c r="CM27" s="350"/>
      <c r="CN27" s="350"/>
      <c r="CO27" s="350"/>
      <c r="CP27" s="350"/>
      <c r="CQ27" s="350"/>
      <c r="CR27" s="350"/>
      <c r="CS27" s="350"/>
      <c r="CT27" s="350"/>
      <c r="CU27" s="351"/>
      <c r="CV27" s="350"/>
      <c r="CW27" s="350"/>
      <c r="CX27" s="350"/>
      <c r="CY27" s="350"/>
      <c r="CZ27" s="350"/>
      <c r="DA27" s="350"/>
      <c r="DB27" s="350"/>
      <c r="DC27" s="350"/>
      <c r="DD27" s="350"/>
      <c r="DE27" s="350"/>
      <c r="DF27" s="350"/>
      <c r="DG27" s="352"/>
      <c r="DH27" s="352"/>
    </row>
    <row r="28" spans="1:112" x14ac:dyDescent="0.25">
      <c r="A28" s="350"/>
      <c r="B28" s="351"/>
      <c r="C28" s="350"/>
      <c r="D28" s="350"/>
      <c r="E28" s="350"/>
      <c r="F28" s="350"/>
      <c r="G28" s="350"/>
      <c r="H28" s="350"/>
      <c r="I28" s="350"/>
      <c r="J28" s="350"/>
      <c r="K28" s="350"/>
      <c r="L28" s="350"/>
      <c r="M28" s="350"/>
      <c r="N28" s="350"/>
      <c r="O28" s="350"/>
      <c r="P28" s="350"/>
      <c r="Q28" s="350"/>
      <c r="R28" s="350"/>
      <c r="S28" s="350"/>
      <c r="T28" s="350"/>
      <c r="U28" s="350"/>
      <c r="V28" s="350"/>
      <c r="W28" s="350"/>
      <c r="X28" s="350"/>
      <c r="Y28" s="350"/>
      <c r="Z28" s="350"/>
      <c r="AA28" s="350"/>
      <c r="AB28" s="350"/>
      <c r="AC28" s="350"/>
      <c r="AD28" s="350"/>
      <c r="AE28" s="350"/>
      <c r="AF28" s="350"/>
      <c r="AG28" s="350"/>
      <c r="AH28" s="350"/>
      <c r="AI28" s="350"/>
      <c r="AJ28" s="350"/>
      <c r="AK28" s="350"/>
      <c r="AL28" s="350"/>
      <c r="AM28" s="350"/>
      <c r="AN28" s="350"/>
      <c r="AO28" s="350"/>
      <c r="AP28" s="350"/>
      <c r="AQ28" s="350"/>
      <c r="AR28" s="350"/>
      <c r="AS28" s="350"/>
      <c r="AT28" s="350"/>
      <c r="AU28" s="350"/>
      <c r="AV28" s="350"/>
      <c r="AW28" s="350"/>
      <c r="AX28" s="350"/>
      <c r="AY28" s="350"/>
      <c r="AZ28" s="350"/>
      <c r="BA28" s="350"/>
      <c r="BB28" s="350"/>
      <c r="BC28" s="350"/>
      <c r="BD28" s="350"/>
      <c r="BE28" s="350"/>
      <c r="BF28" s="350"/>
      <c r="BG28" s="350"/>
      <c r="BH28" s="350"/>
      <c r="BI28" s="350"/>
      <c r="BJ28" s="350"/>
      <c r="BK28" s="350"/>
      <c r="BL28" s="350"/>
      <c r="BM28" s="350"/>
      <c r="BN28" s="350"/>
      <c r="BO28" s="350"/>
      <c r="BP28" s="350"/>
      <c r="BQ28" s="350"/>
      <c r="BR28" s="350"/>
      <c r="BS28" s="350"/>
      <c r="BT28" s="350"/>
      <c r="BU28" s="350"/>
      <c r="BV28" s="350"/>
      <c r="BW28" s="350"/>
      <c r="BX28" s="350"/>
      <c r="BY28" s="350"/>
      <c r="BZ28" s="350"/>
      <c r="CA28" s="350"/>
      <c r="CB28" s="350"/>
      <c r="CC28" s="350"/>
      <c r="CD28" s="350"/>
      <c r="CE28" s="350"/>
      <c r="CF28" s="350"/>
      <c r="CG28" s="350"/>
      <c r="CH28" s="350"/>
      <c r="CI28" s="350"/>
      <c r="CJ28" s="350"/>
      <c r="CK28" s="350"/>
      <c r="CL28" s="350"/>
      <c r="CM28" s="350"/>
      <c r="CN28" s="350"/>
      <c r="CO28" s="350"/>
      <c r="CP28" s="350"/>
      <c r="CQ28" s="350"/>
      <c r="CR28" s="350"/>
      <c r="CS28" s="350"/>
      <c r="CT28" s="350"/>
      <c r="CU28" s="351"/>
      <c r="CV28" s="350"/>
      <c r="CW28" s="350"/>
      <c r="CX28" s="350"/>
      <c r="CY28" s="350"/>
      <c r="CZ28" s="350"/>
      <c r="DA28" s="350"/>
      <c r="DB28" s="350"/>
      <c r="DC28" s="350"/>
      <c r="DD28" s="350"/>
      <c r="DE28" s="350"/>
      <c r="DF28" s="350"/>
      <c r="DG28" s="352"/>
      <c r="DH28" s="352"/>
    </row>
    <row r="29" spans="1:112" x14ac:dyDescent="0.25">
      <c r="A29" s="350"/>
      <c r="B29" s="351"/>
      <c r="C29" s="350"/>
      <c r="D29" s="350"/>
      <c r="E29" s="350"/>
      <c r="F29" s="350"/>
      <c r="G29" s="350"/>
      <c r="H29" s="350"/>
      <c r="I29" s="350"/>
      <c r="J29" s="350"/>
      <c r="K29" s="350"/>
      <c r="L29" s="350"/>
      <c r="M29" s="350"/>
      <c r="N29" s="350"/>
      <c r="O29" s="350"/>
      <c r="P29" s="350"/>
      <c r="Q29" s="350"/>
      <c r="R29" s="350"/>
      <c r="S29" s="350"/>
      <c r="T29" s="350"/>
      <c r="U29" s="350"/>
      <c r="V29" s="350"/>
      <c r="W29" s="350"/>
      <c r="X29" s="350"/>
      <c r="Y29" s="350"/>
      <c r="Z29" s="350"/>
      <c r="AA29" s="350"/>
      <c r="AB29" s="350"/>
      <c r="AC29" s="350"/>
      <c r="AD29" s="350"/>
      <c r="AE29" s="350"/>
      <c r="AF29" s="350"/>
      <c r="AG29" s="350"/>
      <c r="AH29" s="350"/>
      <c r="AI29" s="350"/>
      <c r="AJ29" s="350"/>
      <c r="AK29" s="350"/>
      <c r="AL29" s="350"/>
      <c r="AM29" s="350"/>
      <c r="AN29" s="350"/>
      <c r="AO29" s="350"/>
      <c r="AP29" s="350"/>
      <c r="AQ29" s="350"/>
      <c r="AR29" s="350"/>
      <c r="AS29" s="350"/>
      <c r="AT29" s="350"/>
      <c r="AU29" s="350"/>
      <c r="AV29" s="350"/>
      <c r="AW29" s="350"/>
      <c r="AX29" s="350"/>
      <c r="AY29" s="350"/>
      <c r="AZ29" s="350"/>
      <c r="BA29" s="350"/>
      <c r="BB29" s="350"/>
      <c r="BC29" s="350"/>
      <c r="BD29" s="350"/>
      <c r="BE29" s="350"/>
      <c r="BF29" s="350"/>
      <c r="BG29" s="350"/>
      <c r="BH29" s="350"/>
      <c r="BI29" s="350"/>
      <c r="BJ29" s="350"/>
      <c r="BK29" s="350"/>
      <c r="BL29" s="350"/>
      <c r="BM29" s="350"/>
      <c r="BN29" s="350"/>
      <c r="BO29" s="350"/>
      <c r="BP29" s="350"/>
      <c r="BQ29" s="350"/>
      <c r="BR29" s="350"/>
      <c r="BS29" s="350"/>
      <c r="BT29" s="350"/>
      <c r="BU29" s="350"/>
      <c r="BV29" s="350"/>
      <c r="BW29" s="350"/>
      <c r="BX29" s="350"/>
      <c r="BY29" s="350"/>
      <c r="BZ29" s="350"/>
      <c r="CA29" s="350"/>
      <c r="CB29" s="350"/>
      <c r="CC29" s="350"/>
      <c r="CD29" s="350"/>
      <c r="CE29" s="350"/>
      <c r="CF29" s="350"/>
      <c r="CG29" s="350"/>
      <c r="CH29" s="350"/>
      <c r="CI29" s="350"/>
      <c r="CJ29" s="350"/>
      <c r="CK29" s="350"/>
      <c r="CL29" s="350"/>
      <c r="CM29" s="350"/>
      <c r="CN29" s="350"/>
      <c r="CO29" s="350"/>
      <c r="CP29" s="350"/>
      <c r="CQ29" s="350"/>
      <c r="CR29" s="350"/>
      <c r="CS29" s="350"/>
      <c r="CT29" s="350"/>
      <c r="CU29" s="351"/>
      <c r="CV29" s="350"/>
      <c r="CW29" s="350"/>
      <c r="CX29" s="350"/>
      <c r="CY29" s="350"/>
      <c r="CZ29" s="350"/>
      <c r="DA29" s="350"/>
      <c r="DB29" s="350"/>
      <c r="DC29" s="350"/>
      <c r="DD29" s="350"/>
      <c r="DE29" s="350"/>
      <c r="DF29" s="350"/>
      <c r="DG29" s="352"/>
      <c r="DH29" s="352"/>
    </row>
    <row r="30" spans="1:112" x14ac:dyDescent="0.25">
      <c r="A30" s="350"/>
      <c r="B30" s="351"/>
      <c r="C30" s="350"/>
      <c r="D30" s="350"/>
      <c r="E30" s="350"/>
      <c r="F30" s="350"/>
      <c r="G30" s="350"/>
      <c r="H30" s="350"/>
      <c r="I30" s="350"/>
      <c r="J30" s="350"/>
      <c r="K30" s="350"/>
      <c r="L30" s="350"/>
      <c r="M30" s="350"/>
      <c r="N30" s="350"/>
      <c r="O30" s="350"/>
      <c r="P30" s="350"/>
      <c r="Q30" s="350"/>
      <c r="R30" s="350"/>
      <c r="S30" s="350"/>
      <c r="T30" s="350"/>
      <c r="U30" s="350"/>
      <c r="V30" s="350"/>
      <c r="W30" s="350"/>
      <c r="X30" s="350"/>
      <c r="Y30" s="350"/>
      <c r="Z30" s="350"/>
      <c r="AA30" s="350"/>
      <c r="AB30" s="350"/>
      <c r="AC30" s="350"/>
      <c r="AD30" s="350"/>
      <c r="AE30" s="350"/>
      <c r="AF30" s="350"/>
      <c r="AG30" s="350"/>
      <c r="AH30" s="350"/>
      <c r="AI30" s="350"/>
      <c r="AJ30" s="350"/>
      <c r="AK30" s="350"/>
      <c r="AL30" s="350"/>
      <c r="AM30" s="350"/>
      <c r="AN30" s="350"/>
      <c r="AO30" s="350"/>
      <c r="AP30" s="350"/>
      <c r="AQ30" s="350"/>
      <c r="AR30" s="350"/>
      <c r="AS30" s="350"/>
      <c r="AT30" s="350"/>
      <c r="AU30" s="350"/>
      <c r="AV30" s="350"/>
      <c r="AW30" s="350"/>
      <c r="AX30" s="350"/>
      <c r="AY30" s="350"/>
      <c r="AZ30" s="350"/>
      <c r="BA30" s="350"/>
      <c r="BB30" s="350"/>
      <c r="BC30" s="350"/>
      <c r="BD30" s="350"/>
      <c r="BE30" s="350"/>
      <c r="BF30" s="350"/>
      <c r="BG30" s="350"/>
      <c r="BH30" s="350"/>
      <c r="BI30" s="350"/>
      <c r="BJ30" s="350"/>
      <c r="BK30" s="350"/>
      <c r="BL30" s="350"/>
      <c r="BM30" s="350"/>
      <c r="BN30" s="350"/>
      <c r="BO30" s="350"/>
      <c r="BP30" s="350"/>
      <c r="BQ30" s="350"/>
      <c r="BR30" s="350"/>
      <c r="BS30" s="350"/>
      <c r="BT30" s="350"/>
      <c r="BU30" s="350"/>
      <c r="BV30" s="350"/>
      <c r="BW30" s="350"/>
      <c r="BX30" s="350"/>
      <c r="BY30" s="350"/>
      <c r="BZ30" s="350"/>
      <c r="CA30" s="350"/>
      <c r="CB30" s="350"/>
      <c r="CC30" s="350"/>
      <c r="CD30" s="350"/>
      <c r="CE30" s="350"/>
      <c r="CF30" s="350"/>
      <c r="CG30" s="350"/>
      <c r="CH30" s="350"/>
      <c r="CI30" s="350"/>
      <c r="CJ30" s="350"/>
      <c r="CK30" s="350"/>
      <c r="CL30" s="350"/>
      <c r="CM30" s="350"/>
      <c r="CN30" s="350"/>
      <c r="CO30" s="350"/>
      <c r="CP30" s="350"/>
      <c r="CQ30" s="350"/>
      <c r="CR30" s="350"/>
      <c r="CS30" s="350"/>
      <c r="CT30" s="350"/>
      <c r="CU30" s="351"/>
      <c r="CV30" s="350"/>
      <c r="CW30" s="350"/>
      <c r="CX30" s="350"/>
      <c r="CY30" s="350"/>
      <c r="CZ30" s="350"/>
      <c r="DA30" s="350"/>
      <c r="DB30" s="350"/>
      <c r="DC30" s="350"/>
      <c r="DD30" s="350"/>
      <c r="DE30" s="350"/>
      <c r="DF30" s="350"/>
      <c r="DG30" s="352"/>
      <c r="DH30" s="352"/>
    </row>
    <row r="31" spans="1:112" x14ac:dyDescent="0.25">
      <c r="A31" s="350"/>
      <c r="B31" s="351"/>
      <c r="C31" s="350"/>
      <c r="D31" s="350"/>
      <c r="E31" s="350"/>
      <c r="F31" s="350"/>
      <c r="G31" s="350"/>
      <c r="H31" s="350"/>
      <c r="I31" s="350"/>
      <c r="J31" s="350"/>
      <c r="K31" s="350"/>
      <c r="L31" s="350"/>
      <c r="M31" s="350"/>
      <c r="N31" s="350"/>
      <c r="O31" s="350"/>
      <c r="P31" s="350"/>
      <c r="Q31" s="350"/>
      <c r="R31" s="350"/>
      <c r="S31" s="350"/>
      <c r="T31" s="350"/>
      <c r="U31" s="350"/>
      <c r="V31" s="350"/>
      <c r="W31" s="350"/>
      <c r="X31" s="350"/>
      <c r="Y31" s="350"/>
      <c r="Z31" s="350"/>
      <c r="AA31" s="350"/>
      <c r="AB31" s="350"/>
      <c r="AC31" s="350"/>
      <c r="AD31" s="350"/>
      <c r="AE31" s="350"/>
      <c r="AF31" s="350"/>
      <c r="AG31" s="350"/>
      <c r="AH31" s="350"/>
      <c r="AI31" s="350"/>
      <c r="AJ31" s="350"/>
      <c r="AK31" s="350"/>
      <c r="AL31" s="350"/>
      <c r="AM31" s="350"/>
      <c r="AN31" s="350"/>
      <c r="AO31" s="350"/>
      <c r="AP31" s="350"/>
      <c r="AQ31" s="350"/>
      <c r="AR31" s="350"/>
      <c r="AS31" s="350"/>
      <c r="AT31" s="350"/>
      <c r="AU31" s="350"/>
      <c r="AV31" s="350"/>
      <c r="AW31" s="350"/>
      <c r="AX31" s="350"/>
      <c r="AY31" s="350"/>
      <c r="AZ31" s="350"/>
      <c r="BA31" s="350"/>
      <c r="BB31" s="350"/>
      <c r="BC31" s="350"/>
      <c r="BD31" s="350"/>
      <c r="BE31" s="350"/>
      <c r="BF31" s="350"/>
      <c r="BG31" s="350"/>
      <c r="BH31" s="350"/>
      <c r="BI31" s="350"/>
      <c r="BJ31" s="350"/>
      <c r="BK31" s="350"/>
      <c r="BL31" s="350"/>
      <c r="BM31" s="350"/>
      <c r="BN31" s="350"/>
      <c r="BO31" s="350"/>
      <c r="BP31" s="350"/>
      <c r="BQ31" s="350"/>
      <c r="BR31" s="350"/>
      <c r="BS31" s="350"/>
      <c r="BT31" s="350"/>
      <c r="BU31" s="350"/>
      <c r="BV31" s="350"/>
      <c r="BW31" s="350"/>
      <c r="BX31" s="350"/>
      <c r="BY31" s="350"/>
      <c r="BZ31" s="350"/>
      <c r="CA31" s="350"/>
      <c r="CB31" s="350"/>
      <c r="CC31" s="350"/>
      <c r="CD31" s="350"/>
      <c r="CE31" s="350"/>
      <c r="CF31" s="350"/>
      <c r="CG31" s="350"/>
      <c r="CH31" s="350"/>
      <c r="CI31" s="350"/>
      <c r="CJ31" s="350"/>
      <c r="CK31" s="350"/>
      <c r="CL31" s="350"/>
      <c r="CM31" s="350"/>
      <c r="CN31" s="350"/>
      <c r="CO31" s="350"/>
      <c r="CP31" s="350"/>
      <c r="CQ31" s="350"/>
      <c r="CR31" s="350"/>
      <c r="CS31" s="350"/>
      <c r="CT31" s="350"/>
      <c r="CU31" s="351"/>
      <c r="CV31" s="350"/>
      <c r="CW31" s="350"/>
      <c r="CX31" s="350"/>
      <c r="CY31" s="350"/>
      <c r="CZ31" s="350"/>
      <c r="DA31" s="350"/>
      <c r="DB31" s="350"/>
      <c r="DC31" s="350"/>
      <c r="DD31" s="350"/>
      <c r="DE31" s="350"/>
      <c r="DF31" s="350"/>
      <c r="DG31" s="352"/>
      <c r="DH31" s="352"/>
    </row>
    <row r="32" spans="1:112" x14ac:dyDescent="0.25">
      <c r="A32" s="350"/>
      <c r="B32" s="351"/>
      <c r="C32" s="350"/>
      <c r="D32" s="350"/>
      <c r="E32" s="350"/>
      <c r="F32" s="350"/>
      <c r="G32" s="350"/>
      <c r="H32" s="350"/>
      <c r="I32" s="350"/>
      <c r="J32" s="350"/>
      <c r="K32" s="350"/>
      <c r="L32" s="350"/>
      <c r="M32" s="350"/>
      <c r="N32" s="350"/>
      <c r="O32" s="350"/>
      <c r="P32" s="350"/>
      <c r="Q32" s="350"/>
      <c r="R32" s="350"/>
      <c r="S32" s="350"/>
      <c r="T32" s="350"/>
      <c r="U32" s="350"/>
      <c r="V32" s="350"/>
      <c r="W32" s="350"/>
      <c r="X32" s="350"/>
      <c r="Y32" s="350"/>
      <c r="Z32" s="350"/>
      <c r="AA32" s="350"/>
      <c r="AB32" s="350"/>
      <c r="AC32" s="350"/>
      <c r="AD32" s="350"/>
      <c r="AE32" s="350"/>
      <c r="AF32" s="350"/>
      <c r="AG32" s="350"/>
      <c r="AH32" s="350"/>
      <c r="AI32" s="350"/>
      <c r="AJ32" s="350"/>
      <c r="AK32" s="350"/>
      <c r="AL32" s="350"/>
      <c r="AM32" s="350"/>
      <c r="AN32" s="350"/>
      <c r="AO32" s="350"/>
      <c r="AP32" s="350"/>
      <c r="AQ32" s="350"/>
      <c r="AR32" s="350"/>
      <c r="AS32" s="350"/>
      <c r="AT32" s="350"/>
      <c r="AU32" s="350"/>
      <c r="AV32" s="350"/>
      <c r="AW32" s="350"/>
      <c r="AX32" s="350"/>
      <c r="AY32" s="350"/>
      <c r="AZ32" s="350"/>
      <c r="BA32" s="350"/>
      <c r="BB32" s="350"/>
      <c r="BC32" s="350"/>
      <c r="BD32" s="350"/>
      <c r="BE32" s="350"/>
      <c r="BF32" s="350"/>
      <c r="BG32" s="350"/>
      <c r="BH32" s="350"/>
      <c r="BI32" s="350"/>
      <c r="BJ32" s="350"/>
      <c r="BK32" s="350"/>
      <c r="BL32" s="350"/>
      <c r="BM32" s="350"/>
      <c r="BN32" s="350"/>
      <c r="BO32" s="350"/>
      <c r="BP32" s="350"/>
      <c r="BQ32" s="350"/>
      <c r="BR32" s="350"/>
      <c r="BS32" s="350"/>
      <c r="BT32" s="350"/>
      <c r="BU32" s="350"/>
      <c r="BV32" s="350"/>
      <c r="BW32" s="350"/>
      <c r="BX32" s="350"/>
      <c r="BY32" s="350"/>
      <c r="BZ32" s="350"/>
      <c r="CA32" s="350"/>
      <c r="CB32" s="350"/>
      <c r="CC32" s="350"/>
      <c r="CD32" s="350"/>
      <c r="CE32" s="350"/>
      <c r="CF32" s="350"/>
      <c r="CG32" s="350"/>
      <c r="CH32" s="350"/>
      <c r="CI32" s="350"/>
      <c r="CJ32" s="350"/>
      <c r="CK32" s="350"/>
      <c r="CL32" s="350"/>
      <c r="CM32" s="350"/>
      <c r="CN32" s="350"/>
      <c r="CO32" s="350"/>
      <c r="CP32" s="350"/>
      <c r="CQ32" s="350"/>
      <c r="CR32" s="350"/>
      <c r="CS32" s="350"/>
      <c r="CT32" s="350"/>
      <c r="CU32" s="351"/>
      <c r="CV32" s="350"/>
      <c r="CW32" s="350"/>
      <c r="CX32" s="350"/>
      <c r="CY32" s="350"/>
      <c r="CZ32" s="350"/>
      <c r="DA32" s="350"/>
      <c r="DB32" s="350"/>
      <c r="DC32" s="350"/>
      <c r="DD32" s="350"/>
      <c r="DE32" s="350"/>
      <c r="DF32" s="350"/>
      <c r="DG32" s="352"/>
      <c r="DH32" s="352"/>
    </row>
    <row r="33" spans="1:119" x14ac:dyDescent="0.25">
      <c r="A33" s="350"/>
      <c r="B33" s="351"/>
      <c r="C33" s="350"/>
      <c r="D33" s="350"/>
      <c r="E33" s="350"/>
      <c r="F33" s="350"/>
      <c r="G33" s="350"/>
      <c r="H33" s="350"/>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c r="AF33" s="350"/>
      <c r="AG33" s="350"/>
      <c r="AH33" s="350"/>
      <c r="AI33" s="350"/>
      <c r="AJ33" s="350"/>
      <c r="AK33" s="350"/>
      <c r="AL33" s="350"/>
      <c r="AM33" s="350"/>
      <c r="AN33" s="350"/>
      <c r="AO33" s="350"/>
      <c r="AP33" s="350"/>
      <c r="AQ33" s="350"/>
      <c r="AR33" s="350"/>
      <c r="AS33" s="350"/>
      <c r="AT33" s="350"/>
      <c r="AU33" s="350"/>
      <c r="AV33" s="350"/>
      <c r="AW33" s="350"/>
      <c r="AX33" s="350"/>
      <c r="AY33" s="350"/>
      <c r="AZ33" s="350"/>
      <c r="BA33" s="350"/>
      <c r="BB33" s="350"/>
      <c r="BC33" s="350"/>
      <c r="BD33" s="350"/>
      <c r="BE33" s="350"/>
      <c r="BF33" s="350"/>
      <c r="BG33" s="350"/>
      <c r="BH33" s="350"/>
      <c r="BI33" s="350"/>
      <c r="BJ33" s="350"/>
      <c r="BK33" s="350"/>
      <c r="BL33" s="350"/>
      <c r="BM33" s="350"/>
      <c r="BN33" s="350"/>
      <c r="BO33" s="350"/>
      <c r="BP33" s="350"/>
      <c r="BQ33" s="350"/>
      <c r="BR33" s="350"/>
      <c r="BS33" s="350"/>
      <c r="BT33" s="350"/>
      <c r="BU33" s="350"/>
      <c r="BV33" s="350"/>
      <c r="BW33" s="350"/>
      <c r="BX33" s="350"/>
      <c r="BY33" s="350"/>
      <c r="BZ33" s="350"/>
      <c r="CA33" s="350"/>
      <c r="CB33" s="350"/>
      <c r="CC33" s="350"/>
      <c r="CD33" s="350"/>
      <c r="CE33" s="350"/>
      <c r="CF33" s="350"/>
      <c r="CG33" s="350"/>
      <c r="CH33" s="350"/>
      <c r="CI33" s="350"/>
      <c r="CJ33" s="350"/>
      <c r="CK33" s="350"/>
      <c r="CL33" s="350"/>
      <c r="CM33" s="350"/>
      <c r="CN33" s="350"/>
      <c r="CO33" s="350"/>
      <c r="CP33" s="350"/>
      <c r="CQ33" s="350"/>
      <c r="CR33" s="350"/>
      <c r="CS33" s="350"/>
      <c r="CT33" s="350"/>
      <c r="CU33" s="351"/>
      <c r="CV33" s="350"/>
      <c r="CW33" s="350"/>
      <c r="CX33" s="350"/>
      <c r="CY33" s="350"/>
      <c r="CZ33" s="350"/>
      <c r="DA33" s="350"/>
      <c r="DB33" s="350"/>
      <c r="DC33" s="350"/>
      <c r="DD33" s="350"/>
      <c r="DE33" s="350"/>
      <c r="DF33" s="350"/>
      <c r="DG33" s="352"/>
      <c r="DH33" s="352"/>
    </row>
    <row r="34" spans="1:119" x14ac:dyDescent="0.25">
      <c r="A34" s="350"/>
      <c r="B34" s="351"/>
      <c r="C34" s="350"/>
      <c r="D34" s="350"/>
      <c r="E34" s="350"/>
      <c r="F34" s="350"/>
      <c r="G34" s="350"/>
      <c r="H34" s="350"/>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c r="AF34" s="350"/>
      <c r="AG34" s="350"/>
      <c r="AH34" s="350"/>
      <c r="AI34" s="350"/>
      <c r="AJ34" s="350"/>
      <c r="AK34" s="350"/>
      <c r="AL34" s="350"/>
      <c r="AM34" s="350"/>
      <c r="AN34" s="350"/>
      <c r="AO34" s="350"/>
      <c r="AP34" s="350"/>
      <c r="AQ34" s="350"/>
      <c r="AR34" s="350"/>
      <c r="AS34" s="350"/>
      <c r="AT34" s="350"/>
      <c r="AU34" s="350"/>
      <c r="AV34" s="350"/>
      <c r="AW34" s="350"/>
      <c r="AX34" s="350"/>
      <c r="AY34" s="350"/>
      <c r="AZ34" s="350"/>
      <c r="BA34" s="350"/>
      <c r="BB34" s="350"/>
      <c r="BC34" s="350"/>
      <c r="BD34" s="350"/>
      <c r="BE34" s="350"/>
      <c r="BF34" s="350"/>
      <c r="BG34" s="350"/>
      <c r="BH34" s="350"/>
      <c r="BI34" s="350"/>
      <c r="BJ34" s="350"/>
      <c r="BK34" s="350"/>
      <c r="BL34" s="350"/>
      <c r="BM34" s="350"/>
      <c r="BN34" s="350"/>
      <c r="BO34" s="350"/>
      <c r="BP34" s="350"/>
      <c r="BQ34" s="350"/>
      <c r="BR34" s="350"/>
      <c r="BS34" s="350"/>
      <c r="BT34" s="350"/>
      <c r="BU34" s="350"/>
      <c r="BV34" s="350"/>
      <c r="BW34" s="350"/>
      <c r="BX34" s="350"/>
      <c r="BY34" s="350"/>
      <c r="BZ34" s="350"/>
      <c r="CA34" s="350"/>
      <c r="CB34" s="350"/>
      <c r="CC34" s="350"/>
      <c r="CD34" s="350"/>
      <c r="CE34" s="350"/>
      <c r="CF34" s="350"/>
      <c r="CG34" s="350"/>
      <c r="CH34" s="350"/>
      <c r="CI34" s="350"/>
      <c r="CJ34" s="350"/>
      <c r="CK34" s="350"/>
      <c r="CL34" s="350"/>
      <c r="CM34" s="350"/>
      <c r="CN34" s="350"/>
      <c r="CO34" s="350"/>
      <c r="CP34" s="350"/>
      <c r="CQ34" s="350"/>
      <c r="CR34" s="350"/>
      <c r="CS34" s="350"/>
      <c r="CT34" s="350"/>
      <c r="CU34" s="351"/>
      <c r="CV34" s="350"/>
      <c r="CW34" s="350"/>
      <c r="CX34" s="350"/>
      <c r="CY34" s="350"/>
      <c r="CZ34" s="350"/>
      <c r="DA34" s="350"/>
      <c r="DB34" s="350"/>
      <c r="DC34" s="350"/>
      <c r="DD34" s="350"/>
      <c r="DE34" s="350"/>
      <c r="DF34" s="350"/>
      <c r="DG34" s="352"/>
      <c r="DH34" s="352"/>
    </row>
    <row r="35" spans="1:119" x14ac:dyDescent="0.25">
      <c r="A35" s="350"/>
      <c r="B35" s="351"/>
      <c r="C35" s="350"/>
      <c r="D35" s="350"/>
      <c r="E35" s="350"/>
      <c r="F35" s="350"/>
      <c r="G35" s="350"/>
      <c r="H35" s="350"/>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c r="AF35" s="350"/>
      <c r="AG35" s="350"/>
      <c r="AH35" s="350"/>
      <c r="AI35" s="350"/>
      <c r="AJ35" s="350"/>
      <c r="AK35" s="350"/>
      <c r="AL35" s="350"/>
      <c r="AM35" s="350"/>
      <c r="AN35" s="350"/>
      <c r="AO35" s="350"/>
      <c r="AP35" s="350"/>
      <c r="AQ35" s="350"/>
      <c r="AR35" s="350"/>
      <c r="AS35" s="350"/>
      <c r="AT35" s="350"/>
      <c r="AU35" s="350"/>
      <c r="AV35" s="350"/>
      <c r="AW35" s="350"/>
      <c r="AX35" s="350"/>
      <c r="AY35" s="350"/>
      <c r="AZ35" s="350"/>
      <c r="BA35" s="350"/>
      <c r="BB35" s="350"/>
      <c r="BC35" s="350"/>
      <c r="BD35" s="350"/>
      <c r="BE35" s="350"/>
      <c r="BF35" s="350"/>
      <c r="BG35" s="350"/>
      <c r="BH35" s="350"/>
      <c r="BI35" s="350"/>
      <c r="BJ35" s="350"/>
      <c r="BK35" s="350"/>
      <c r="BL35" s="350"/>
      <c r="BM35" s="350"/>
      <c r="BN35" s="350"/>
      <c r="BO35" s="350"/>
      <c r="BP35" s="350"/>
      <c r="BQ35" s="350"/>
      <c r="BR35" s="350"/>
      <c r="BS35" s="350"/>
      <c r="BT35" s="350"/>
      <c r="BU35" s="350"/>
      <c r="BV35" s="350"/>
      <c r="BW35" s="350"/>
      <c r="BX35" s="350"/>
      <c r="BY35" s="350"/>
      <c r="BZ35" s="350"/>
      <c r="CA35" s="350"/>
      <c r="CB35" s="350"/>
      <c r="CC35" s="350"/>
      <c r="CD35" s="350"/>
      <c r="CE35" s="350"/>
      <c r="CF35" s="350"/>
      <c r="CG35" s="350"/>
      <c r="CH35" s="350"/>
      <c r="CI35" s="350"/>
      <c r="CJ35" s="350"/>
      <c r="CK35" s="350"/>
      <c r="CL35" s="350"/>
      <c r="CM35" s="350"/>
      <c r="CN35" s="350"/>
      <c r="CO35" s="350"/>
      <c r="CP35" s="350"/>
      <c r="CQ35" s="350"/>
      <c r="CR35" s="350"/>
      <c r="CS35" s="350"/>
      <c r="CT35" s="350"/>
      <c r="CU35" s="351"/>
      <c r="CV35" s="350"/>
      <c r="CW35" s="350"/>
      <c r="CX35" s="350"/>
      <c r="CY35" s="350"/>
      <c r="CZ35" s="350"/>
      <c r="DA35" s="350"/>
      <c r="DB35" s="350"/>
      <c r="DC35" s="350"/>
      <c r="DD35" s="350"/>
      <c r="DE35" s="350"/>
      <c r="DF35" s="350"/>
      <c r="DG35" s="352"/>
      <c r="DH35" s="352"/>
    </row>
    <row r="36" spans="1:119" x14ac:dyDescent="0.25">
      <c r="A36" s="350"/>
      <c r="B36" s="351"/>
      <c r="C36" s="350"/>
      <c r="D36" s="350"/>
      <c r="E36" s="350"/>
      <c r="F36" s="350"/>
      <c r="G36" s="350"/>
      <c r="H36" s="350"/>
      <c r="I36" s="350"/>
      <c r="J36" s="350"/>
      <c r="K36" s="350"/>
      <c r="L36" s="350"/>
      <c r="M36" s="350"/>
      <c r="N36" s="350"/>
      <c r="O36" s="350"/>
      <c r="P36" s="350"/>
      <c r="Q36" s="350"/>
      <c r="R36" s="350"/>
      <c r="S36" s="350"/>
      <c r="T36" s="350"/>
      <c r="U36" s="350"/>
      <c r="V36" s="350"/>
      <c r="W36" s="350"/>
      <c r="X36" s="350"/>
      <c r="Y36" s="350"/>
      <c r="Z36" s="350"/>
      <c r="AA36" s="350"/>
      <c r="AB36" s="350"/>
      <c r="AC36" s="350"/>
      <c r="AD36" s="350"/>
      <c r="AE36" s="350"/>
      <c r="AF36" s="350"/>
      <c r="AG36" s="350"/>
      <c r="AH36" s="350"/>
      <c r="AI36" s="350"/>
      <c r="AJ36" s="350"/>
      <c r="AK36" s="350"/>
      <c r="AL36" s="350"/>
      <c r="AM36" s="350"/>
      <c r="AN36" s="350"/>
      <c r="AO36" s="350"/>
      <c r="AP36" s="350"/>
      <c r="AQ36" s="350"/>
      <c r="AR36" s="350"/>
      <c r="AS36" s="350"/>
      <c r="AT36" s="350"/>
      <c r="AU36" s="350"/>
      <c r="AV36" s="350"/>
      <c r="AW36" s="350"/>
      <c r="AX36" s="350"/>
      <c r="AY36" s="350"/>
      <c r="AZ36" s="350"/>
      <c r="BA36" s="350"/>
      <c r="BB36" s="350"/>
      <c r="BC36" s="350"/>
      <c r="BD36" s="350"/>
      <c r="BE36" s="350"/>
      <c r="BF36" s="350"/>
      <c r="BG36" s="350"/>
      <c r="BH36" s="350"/>
      <c r="BI36" s="350"/>
      <c r="BJ36" s="350"/>
      <c r="BK36" s="350"/>
      <c r="BL36" s="350"/>
      <c r="BM36" s="350"/>
      <c r="BN36" s="350"/>
      <c r="BO36" s="350"/>
      <c r="BP36" s="350"/>
      <c r="BQ36" s="350"/>
      <c r="BR36" s="350"/>
      <c r="BS36" s="350"/>
      <c r="BT36" s="350"/>
      <c r="BU36" s="350"/>
      <c r="BV36" s="350"/>
      <c r="BW36" s="350"/>
      <c r="BX36" s="350"/>
      <c r="BY36" s="350"/>
      <c r="BZ36" s="350"/>
      <c r="CA36" s="350"/>
      <c r="CB36" s="350"/>
      <c r="CC36" s="350"/>
      <c r="CD36" s="350"/>
      <c r="CE36" s="350"/>
      <c r="CF36" s="350"/>
      <c r="CG36" s="350"/>
      <c r="CH36" s="350"/>
      <c r="CI36" s="350"/>
      <c r="CJ36" s="350"/>
      <c r="CK36" s="350"/>
      <c r="CL36" s="350"/>
      <c r="CM36" s="350"/>
      <c r="CN36" s="350"/>
      <c r="CO36" s="350"/>
      <c r="CP36" s="350"/>
      <c r="CQ36" s="350"/>
      <c r="CR36" s="350"/>
      <c r="CS36" s="350"/>
      <c r="CT36" s="350"/>
      <c r="CU36" s="351"/>
      <c r="CV36" s="350"/>
      <c r="CW36" s="350"/>
      <c r="CX36" s="350"/>
      <c r="CY36" s="350"/>
      <c r="CZ36" s="350"/>
      <c r="DA36" s="350"/>
      <c r="DB36" s="350"/>
      <c r="DC36" s="350"/>
      <c r="DD36" s="350"/>
      <c r="DE36" s="350"/>
      <c r="DF36" s="350"/>
      <c r="DG36" s="352"/>
      <c r="DH36" s="352"/>
    </row>
    <row r="37" spans="1:119" x14ac:dyDescent="0.25">
      <c r="A37" s="350"/>
      <c r="B37" s="351"/>
      <c r="C37" s="350"/>
      <c r="D37" s="350"/>
      <c r="E37" s="350"/>
      <c r="F37" s="350"/>
      <c r="G37" s="350"/>
      <c r="H37" s="350"/>
      <c r="I37" s="350"/>
      <c r="J37" s="350"/>
      <c r="K37" s="350"/>
      <c r="L37" s="350"/>
      <c r="M37" s="350"/>
      <c r="N37" s="350"/>
      <c r="O37" s="350"/>
      <c r="P37" s="350"/>
      <c r="Q37" s="350"/>
      <c r="R37" s="350"/>
      <c r="S37" s="350"/>
      <c r="T37" s="350"/>
      <c r="U37" s="350"/>
      <c r="V37" s="350"/>
      <c r="W37" s="350"/>
      <c r="X37" s="350"/>
      <c r="Y37" s="350"/>
      <c r="Z37" s="350"/>
      <c r="AA37" s="350"/>
      <c r="AB37" s="350"/>
      <c r="AC37" s="350"/>
      <c r="AD37" s="350"/>
      <c r="AE37" s="350"/>
      <c r="AF37" s="350"/>
      <c r="AG37" s="350"/>
      <c r="AH37" s="350"/>
      <c r="AI37" s="350"/>
      <c r="AJ37" s="350"/>
      <c r="AK37" s="350"/>
      <c r="AL37" s="350"/>
      <c r="AM37" s="350"/>
      <c r="AN37" s="350"/>
      <c r="AO37" s="350"/>
      <c r="AP37" s="350"/>
      <c r="AQ37" s="350"/>
      <c r="AR37" s="350"/>
      <c r="AS37" s="350"/>
      <c r="AT37" s="350"/>
      <c r="AU37" s="350"/>
      <c r="AV37" s="350"/>
      <c r="AW37" s="350"/>
      <c r="AX37" s="350"/>
      <c r="AY37" s="350"/>
      <c r="AZ37" s="350"/>
      <c r="BA37" s="350"/>
      <c r="BB37" s="350"/>
      <c r="BC37" s="350"/>
      <c r="BD37" s="350"/>
      <c r="BE37" s="350"/>
      <c r="BF37" s="350"/>
      <c r="BG37" s="350"/>
      <c r="BH37" s="350"/>
      <c r="BI37" s="350"/>
      <c r="BJ37" s="350"/>
      <c r="BK37" s="350"/>
      <c r="BL37" s="350"/>
      <c r="BM37" s="350"/>
      <c r="BN37" s="350"/>
      <c r="BO37" s="350"/>
      <c r="BP37" s="350"/>
      <c r="BQ37" s="350"/>
      <c r="BR37" s="350"/>
      <c r="BS37" s="350"/>
      <c r="BT37" s="350"/>
      <c r="BU37" s="350"/>
      <c r="BV37" s="350"/>
      <c r="BW37" s="350"/>
      <c r="BX37" s="350"/>
      <c r="BY37" s="350"/>
      <c r="BZ37" s="350"/>
      <c r="CA37" s="350"/>
      <c r="CB37" s="350"/>
      <c r="CC37" s="350"/>
      <c r="CD37" s="350"/>
      <c r="CE37" s="350"/>
      <c r="CF37" s="350"/>
      <c r="CG37" s="350"/>
      <c r="CH37" s="350"/>
      <c r="CI37" s="350"/>
      <c r="CJ37" s="350"/>
      <c r="CK37" s="350"/>
      <c r="CL37" s="350"/>
      <c r="CM37" s="350"/>
      <c r="CN37" s="350"/>
      <c r="CO37" s="350"/>
      <c r="CP37" s="350"/>
      <c r="CQ37" s="350"/>
      <c r="CR37" s="350"/>
      <c r="CS37" s="350"/>
      <c r="CT37" s="350"/>
      <c r="CU37" s="351"/>
      <c r="CV37" s="350"/>
      <c r="CW37" s="350"/>
      <c r="CX37" s="350"/>
      <c r="CY37" s="350"/>
      <c r="CZ37" s="350"/>
      <c r="DA37" s="350"/>
      <c r="DB37" s="350"/>
      <c r="DC37" s="350"/>
      <c r="DD37" s="350"/>
      <c r="DE37" s="350"/>
      <c r="DF37" s="350"/>
      <c r="DG37" s="352"/>
      <c r="DH37" s="352"/>
    </row>
    <row r="38" spans="1:119" ht="12" customHeight="1" x14ac:dyDescent="0.25">
      <c r="A38" s="350"/>
      <c r="B38" s="351"/>
      <c r="C38" s="350"/>
      <c r="D38" s="350"/>
      <c r="E38" s="350"/>
      <c r="F38" s="350"/>
      <c r="G38" s="350"/>
      <c r="H38" s="350"/>
      <c r="I38" s="350"/>
      <c r="J38" s="350"/>
      <c r="K38" s="350"/>
      <c r="L38" s="350"/>
      <c r="M38" s="350"/>
      <c r="N38" s="350"/>
      <c r="O38" s="350"/>
      <c r="P38" s="350"/>
      <c r="Q38" s="350"/>
      <c r="R38" s="350"/>
      <c r="S38" s="350"/>
      <c r="T38" s="350"/>
      <c r="U38" s="350"/>
      <c r="V38" s="350"/>
      <c r="W38" s="350"/>
      <c r="X38" s="350"/>
      <c r="Y38" s="350"/>
      <c r="Z38" s="350"/>
      <c r="AA38" s="350"/>
      <c r="AB38" s="350"/>
      <c r="AC38" s="350"/>
      <c r="AD38" s="350"/>
      <c r="AE38" s="350"/>
      <c r="AF38" s="350"/>
      <c r="AG38" s="350"/>
      <c r="AH38" s="350"/>
      <c r="AI38" s="350"/>
      <c r="AJ38" s="350"/>
      <c r="AK38" s="350"/>
      <c r="AL38" s="350"/>
      <c r="AM38" s="350"/>
      <c r="AN38" s="350"/>
      <c r="AO38" s="350"/>
      <c r="AP38" s="350"/>
      <c r="AQ38" s="350"/>
      <c r="AR38" s="350"/>
      <c r="AS38" s="350"/>
      <c r="AT38" s="350"/>
      <c r="AU38" s="350"/>
      <c r="AV38" s="350"/>
      <c r="AW38" s="350"/>
      <c r="AX38" s="350"/>
      <c r="AY38" s="350"/>
      <c r="AZ38" s="350"/>
      <c r="BA38" s="350"/>
      <c r="BB38" s="350"/>
      <c r="BC38" s="350"/>
      <c r="BD38" s="350"/>
      <c r="BE38" s="350"/>
      <c r="BF38" s="350"/>
      <c r="BG38" s="350"/>
      <c r="BH38" s="350"/>
      <c r="BI38" s="350"/>
      <c r="BJ38" s="350"/>
      <c r="BK38" s="350"/>
      <c r="BL38" s="350"/>
      <c r="BM38" s="350"/>
      <c r="BN38" s="350"/>
      <c r="BO38" s="350"/>
      <c r="BP38" s="350"/>
      <c r="BQ38" s="350"/>
      <c r="BR38" s="350"/>
      <c r="BS38" s="350"/>
      <c r="BT38" s="350"/>
      <c r="BU38" s="350"/>
      <c r="BV38" s="350"/>
      <c r="BW38" s="350"/>
      <c r="BX38" s="350"/>
      <c r="BY38" s="350"/>
      <c r="BZ38" s="350"/>
      <c r="CA38" s="350"/>
      <c r="CB38" s="350"/>
      <c r="CC38" s="350"/>
      <c r="CD38" s="350"/>
      <c r="CE38" s="350"/>
      <c r="CF38" s="350"/>
      <c r="CG38" s="350"/>
      <c r="CH38" s="350"/>
      <c r="CI38" s="350"/>
      <c r="CJ38" s="350"/>
      <c r="CK38" s="350"/>
      <c r="CL38" s="350"/>
      <c r="CM38" s="350"/>
      <c r="CN38" s="350"/>
      <c r="CO38" s="350"/>
      <c r="CP38" s="350"/>
      <c r="CQ38" s="350"/>
      <c r="CR38" s="350"/>
      <c r="CS38" s="350"/>
      <c r="CT38" s="350"/>
      <c r="CU38" s="351"/>
      <c r="CV38" s="350"/>
      <c r="CW38" s="350"/>
      <c r="CX38" s="350"/>
      <c r="CY38" s="350"/>
      <c r="CZ38" s="350"/>
      <c r="DA38" s="350"/>
      <c r="DB38" s="350"/>
      <c r="DC38" s="350"/>
      <c r="DD38" s="350"/>
      <c r="DE38" s="350"/>
      <c r="DF38" s="350"/>
      <c r="DG38" s="352"/>
      <c r="DH38" s="352"/>
    </row>
    <row r="39" spans="1:119" ht="8.25" hidden="1" customHeight="1" x14ac:dyDescent="0.25">
      <c r="A39" s="350"/>
      <c r="B39" s="351"/>
      <c r="C39" s="350"/>
      <c r="D39" s="350"/>
      <c r="E39" s="350"/>
      <c r="F39" s="350"/>
      <c r="G39" s="350"/>
      <c r="H39" s="350"/>
      <c r="I39" s="350"/>
      <c r="J39" s="350"/>
      <c r="K39" s="350"/>
      <c r="L39" s="350"/>
      <c r="M39" s="350"/>
      <c r="N39" s="350"/>
      <c r="O39" s="350"/>
      <c r="P39" s="350"/>
      <c r="Q39" s="350"/>
      <c r="R39" s="350"/>
      <c r="S39" s="350"/>
      <c r="T39" s="350"/>
      <c r="U39" s="350"/>
      <c r="V39" s="350"/>
      <c r="W39" s="350"/>
      <c r="X39" s="350"/>
      <c r="Y39" s="350"/>
      <c r="Z39" s="350"/>
      <c r="AA39" s="350"/>
      <c r="AB39" s="350"/>
      <c r="AC39" s="350"/>
      <c r="AD39" s="350"/>
      <c r="AE39" s="350"/>
      <c r="AF39" s="350"/>
      <c r="AG39" s="350"/>
      <c r="AH39" s="350"/>
      <c r="AI39" s="350"/>
      <c r="AJ39" s="350"/>
      <c r="AK39" s="350"/>
      <c r="AL39" s="350"/>
      <c r="AM39" s="350"/>
      <c r="AN39" s="350"/>
      <c r="AO39" s="350"/>
      <c r="AP39" s="350"/>
      <c r="AQ39" s="350"/>
      <c r="AR39" s="350"/>
      <c r="AS39" s="350"/>
      <c r="AT39" s="350"/>
      <c r="AU39" s="350"/>
      <c r="AV39" s="350"/>
      <c r="AW39" s="350"/>
      <c r="AX39" s="350"/>
      <c r="AY39" s="350"/>
      <c r="AZ39" s="350"/>
      <c r="BA39" s="350"/>
      <c r="BB39" s="350"/>
      <c r="BC39" s="350"/>
      <c r="BD39" s="350"/>
      <c r="BE39" s="350"/>
      <c r="BF39" s="350"/>
      <c r="BG39" s="350"/>
      <c r="BH39" s="350"/>
      <c r="BI39" s="350"/>
      <c r="BJ39" s="350"/>
      <c r="BK39" s="350"/>
      <c r="BL39" s="350"/>
      <c r="BM39" s="350"/>
      <c r="BN39" s="350"/>
      <c r="BO39" s="350"/>
      <c r="BP39" s="350"/>
      <c r="BQ39" s="350"/>
      <c r="BR39" s="350"/>
      <c r="BS39" s="350"/>
      <c r="BT39" s="350"/>
      <c r="BU39" s="350"/>
      <c r="BV39" s="350"/>
      <c r="BW39" s="350"/>
      <c r="BX39" s="350"/>
      <c r="BY39" s="350"/>
      <c r="BZ39" s="350"/>
      <c r="CA39" s="350"/>
      <c r="CB39" s="350"/>
      <c r="CC39" s="350"/>
      <c r="CD39" s="350"/>
      <c r="CE39" s="350"/>
      <c r="CF39" s="350"/>
      <c r="CG39" s="350"/>
      <c r="CH39" s="350"/>
      <c r="CI39" s="350"/>
      <c r="CJ39" s="350"/>
      <c r="CK39" s="350"/>
      <c r="CL39" s="350"/>
      <c r="CM39" s="350"/>
      <c r="CN39" s="350"/>
      <c r="CO39" s="350"/>
      <c r="CP39" s="350"/>
      <c r="CQ39" s="350"/>
      <c r="CR39" s="350"/>
      <c r="CS39" s="350"/>
      <c r="CT39" s="350"/>
      <c r="CU39" s="351"/>
      <c r="CV39" s="350"/>
      <c r="CW39" s="350"/>
      <c r="CX39" s="350"/>
      <c r="CY39" s="350"/>
      <c r="CZ39" s="350"/>
      <c r="DA39" s="350"/>
      <c r="DB39" s="350"/>
      <c r="DC39" s="350"/>
      <c r="DD39" s="350"/>
      <c r="DE39" s="350"/>
      <c r="DF39" s="350"/>
      <c r="DG39" s="352"/>
      <c r="DH39" s="352"/>
    </row>
    <row r="40" spans="1:119" ht="16.5" customHeight="1" thickBot="1" x14ac:dyDescent="0.3">
      <c r="A40" s="356"/>
      <c r="B40" s="357"/>
      <c r="C40" s="356"/>
      <c r="D40" s="356"/>
      <c r="E40" s="356"/>
      <c r="F40" s="356"/>
      <c r="G40" s="356"/>
      <c r="H40" s="356"/>
      <c r="I40" s="356"/>
      <c r="J40" s="356"/>
      <c r="K40" s="356"/>
      <c r="L40" s="356"/>
      <c r="M40" s="356"/>
      <c r="N40" s="356"/>
      <c r="O40" s="356"/>
      <c r="P40" s="356"/>
      <c r="Q40" s="356"/>
      <c r="R40" s="356"/>
      <c r="S40" s="356"/>
      <c r="T40" s="356"/>
      <c r="U40" s="356"/>
      <c r="V40" s="356"/>
      <c r="W40" s="356"/>
      <c r="X40" s="356"/>
      <c r="Y40" s="356"/>
      <c r="Z40" s="356"/>
      <c r="AA40" s="356"/>
      <c r="AB40" s="356"/>
      <c r="AC40" s="356"/>
      <c r="AD40" s="356"/>
      <c r="AE40" s="356"/>
      <c r="AF40" s="356"/>
      <c r="AG40" s="356"/>
      <c r="AH40" s="356"/>
      <c r="AI40" s="356"/>
      <c r="AJ40" s="356"/>
      <c r="AK40" s="356"/>
      <c r="AL40" s="356"/>
      <c r="AM40" s="356"/>
      <c r="AN40" s="356"/>
      <c r="AO40" s="356"/>
      <c r="AP40" s="356"/>
      <c r="AQ40" s="356"/>
      <c r="AR40" s="356"/>
      <c r="AS40" s="356"/>
      <c r="AT40" s="356"/>
      <c r="AU40" s="356"/>
      <c r="AV40" s="356"/>
      <c r="AW40" s="356"/>
      <c r="AX40" s="356"/>
      <c r="AY40" s="356"/>
      <c r="AZ40" s="356"/>
      <c r="BA40" s="356"/>
      <c r="BB40" s="356"/>
      <c r="BC40" s="356"/>
      <c r="BD40" s="356"/>
      <c r="BE40" s="356"/>
      <c r="BF40" s="356"/>
      <c r="BG40" s="356"/>
      <c r="BH40" s="356"/>
      <c r="BI40" s="356"/>
      <c r="BJ40" s="356"/>
      <c r="BK40" s="356"/>
      <c r="BL40" s="356"/>
      <c r="BM40" s="356"/>
      <c r="BN40" s="356"/>
      <c r="BO40" s="356"/>
      <c r="BP40" s="356"/>
      <c r="BQ40" s="356"/>
      <c r="BR40" s="356"/>
      <c r="BS40" s="356"/>
      <c r="BT40" s="356"/>
      <c r="BU40" s="356"/>
      <c r="BV40" s="356"/>
      <c r="BW40" s="356"/>
      <c r="BX40" s="356"/>
      <c r="BY40" s="356"/>
      <c r="BZ40" s="356"/>
      <c r="CA40" s="356"/>
      <c r="CB40" s="356"/>
      <c r="CC40" s="356"/>
      <c r="CD40" s="356"/>
      <c r="CE40" s="356"/>
      <c r="CF40" s="356"/>
      <c r="CG40" s="356"/>
      <c r="CH40" s="356"/>
      <c r="CI40" s="356"/>
      <c r="CJ40" s="356"/>
      <c r="CK40" s="356"/>
      <c r="CL40" s="356"/>
      <c r="CM40" s="356"/>
      <c r="CN40" s="356"/>
      <c r="CO40" s="356"/>
      <c r="CP40" s="356"/>
      <c r="CQ40" s="356"/>
      <c r="CR40" s="356"/>
      <c r="CS40" s="356"/>
      <c r="CT40" s="356"/>
      <c r="CU40" s="357"/>
      <c r="CV40" s="356"/>
      <c r="CW40" s="356"/>
      <c r="CX40" s="356"/>
      <c r="CY40" s="356"/>
      <c r="CZ40" s="356"/>
      <c r="DA40" s="356"/>
      <c r="DB40" s="356"/>
      <c r="DC40" s="356"/>
      <c r="DD40" s="356"/>
      <c r="DE40" s="356"/>
      <c r="DF40" s="356"/>
      <c r="DG40" s="358"/>
      <c r="DH40" s="358"/>
    </row>
    <row r="41" spans="1:119" ht="15" customHeight="1" x14ac:dyDescent="0.25">
      <c r="A41" s="475" t="s">
        <v>7</v>
      </c>
      <c r="B41" s="1400" t="s">
        <v>51</v>
      </c>
      <c r="C41" s="1401"/>
      <c r="D41" s="1401"/>
      <c r="E41" s="1401"/>
      <c r="F41" s="1401"/>
      <c r="G41" s="1401"/>
      <c r="H41" s="1401"/>
      <c r="I41" s="1401"/>
      <c r="J41" s="1401"/>
      <c r="K41" s="1401"/>
      <c r="L41" s="1401"/>
      <c r="M41" s="1401"/>
      <c r="N41" s="1401"/>
      <c r="O41" s="1401"/>
      <c r="P41" s="1401"/>
      <c r="Q41" s="1401"/>
      <c r="R41" s="1401"/>
      <c r="S41" s="1401"/>
      <c r="T41" s="1401"/>
      <c r="U41" s="1401"/>
      <c r="V41" s="1401"/>
      <c r="W41" s="1401"/>
      <c r="X41" s="1401"/>
      <c r="Y41" s="1401"/>
      <c r="Z41" s="1401"/>
      <c r="AA41" s="1401"/>
      <c r="AB41" s="1401"/>
      <c r="AC41" s="1401"/>
      <c r="AD41" s="1401"/>
      <c r="AE41" s="1401"/>
      <c r="AF41" s="1401"/>
      <c r="AG41" s="1401"/>
      <c r="AH41" s="1401"/>
      <c r="AI41" s="1401"/>
      <c r="AJ41" s="1401"/>
      <c r="AK41" s="1401"/>
      <c r="AL41" s="1401"/>
      <c r="AM41" s="1401"/>
      <c r="AN41" s="1401"/>
      <c r="AO41" s="1401"/>
      <c r="AP41" s="1401"/>
      <c r="AQ41" s="1401"/>
      <c r="AR41" s="1401"/>
      <c r="AS41" s="1401"/>
      <c r="AT41" s="1401"/>
      <c r="AU41" s="1401"/>
      <c r="AV41" s="1401"/>
      <c r="AW41" s="1401"/>
      <c r="AX41" s="1401"/>
      <c r="AY41" s="1401"/>
      <c r="AZ41" s="1401"/>
      <c r="BA41" s="1401"/>
      <c r="BB41" s="1401"/>
      <c r="BC41" s="1401"/>
      <c r="BD41" s="1401"/>
      <c r="BE41" s="1401"/>
      <c r="BF41" s="1401"/>
      <c r="BG41" s="1401"/>
      <c r="BH41" s="1401"/>
      <c r="BI41" s="1401"/>
      <c r="BJ41" s="1401"/>
      <c r="BK41" s="1401"/>
      <c r="BL41" s="1401"/>
      <c r="BM41" s="1401"/>
      <c r="BN41" s="1401"/>
      <c r="BO41" s="1401"/>
      <c r="BP41" s="1401"/>
      <c r="BQ41" s="1401"/>
      <c r="BR41" s="1401"/>
      <c r="BS41" s="1401"/>
      <c r="BT41" s="1401"/>
      <c r="BU41" s="1401"/>
      <c r="BV41" s="1401"/>
      <c r="BW41" s="1401"/>
      <c r="BX41" s="1401"/>
      <c r="BY41" s="1401"/>
      <c r="BZ41" s="1401"/>
      <c r="CA41" s="1401"/>
      <c r="CB41" s="1401"/>
      <c r="CC41" s="1401"/>
      <c r="CD41" s="1401"/>
      <c r="CE41" s="1401"/>
      <c r="CF41" s="1401"/>
      <c r="CG41" s="1401"/>
      <c r="CH41" s="1401"/>
      <c r="CI41" s="1401"/>
      <c r="CJ41" s="1401"/>
      <c r="CK41" s="1401"/>
      <c r="CL41" s="1401"/>
      <c r="CM41" s="1401"/>
      <c r="CN41" s="1401"/>
      <c r="CO41" s="1401"/>
      <c r="CP41" s="1401"/>
      <c r="CQ41" s="1401"/>
      <c r="CR41" s="1401"/>
      <c r="CS41" s="1401"/>
      <c r="CT41" s="1401"/>
      <c r="CU41" s="1401"/>
      <c r="CV41" s="1401"/>
      <c r="CW41" s="1401"/>
      <c r="CX41" s="1401"/>
      <c r="CY41" s="1401"/>
      <c r="CZ41" s="1401"/>
      <c r="DA41" s="1402"/>
      <c r="DB41" s="359"/>
      <c r="DC41" s="1403" t="s">
        <v>93</v>
      </c>
      <c r="DD41" s="1404"/>
      <c r="DE41" s="1404"/>
      <c r="DF41" s="1404"/>
      <c r="DG41" s="1404"/>
      <c r="DH41" s="1405"/>
    </row>
    <row r="42" spans="1:119" ht="15" customHeight="1" x14ac:dyDescent="0.25">
      <c r="A42" s="476"/>
      <c r="B42" s="1406">
        <v>1</v>
      </c>
      <c r="C42" s="1407"/>
      <c r="D42" s="1407"/>
      <c r="E42" s="1407"/>
      <c r="F42" s="1407"/>
      <c r="G42" s="1407"/>
      <c r="H42" s="1407"/>
      <c r="I42" s="1407"/>
      <c r="J42" s="1407"/>
      <c r="K42" s="1407"/>
      <c r="L42" s="1407"/>
      <c r="M42" s="1407"/>
      <c r="N42" s="1407"/>
      <c r="O42" s="1407"/>
      <c r="P42" s="1407"/>
      <c r="Q42" s="1407"/>
      <c r="R42" s="1407"/>
      <c r="S42" s="1407"/>
      <c r="T42" s="1407"/>
      <c r="U42" s="1407"/>
      <c r="V42" s="1407"/>
      <c r="W42" s="1407"/>
      <c r="X42" s="1407"/>
      <c r="Y42" s="1407"/>
      <c r="Z42" s="1407"/>
      <c r="AA42" s="1407"/>
      <c r="AB42" s="1407"/>
      <c r="AC42" s="1408"/>
      <c r="AD42" s="1425">
        <v>2</v>
      </c>
      <c r="AE42" s="1407"/>
      <c r="AF42" s="1407"/>
      <c r="AG42" s="1407"/>
      <c r="AH42" s="1407"/>
      <c r="AI42" s="1407"/>
      <c r="AJ42" s="1407"/>
      <c r="AK42" s="1407"/>
      <c r="AL42" s="1407"/>
      <c r="AM42" s="1407"/>
      <c r="AN42" s="1407"/>
      <c r="AO42" s="1407"/>
      <c r="AP42" s="1407"/>
      <c r="AQ42" s="1407"/>
      <c r="AR42" s="1407"/>
      <c r="AS42" s="1407"/>
      <c r="AT42" s="1407"/>
      <c r="AU42" s="1407"/>
      <c r="AV42" s="1407"/>
      <c r="AW42" s="1407"/>
      <c r="AX42" s="1407"/>
      <c r="AY42" s="1408"/>
      <c r="AZ42" s="1413"/>
      <c r="BA42" s="1413"/>
      <c r="BB42" s="1426"/>
      <c r="BC42" s="1413">
        <v>3</v>
      </c>
      <c r="BD42" s="1413"/>
      <c r="BE42" s="1413"/>
      <c r="BF42" s="1413"/>
      <c r="BG42" s="1413"/>
      <c r="BH42" s="1413"/>
      <c r="BI42" s="1413"/>
      <c r="BJ42" s="1413"/>
      <c r="BK42" s="1413"/>
      <c r="BL42" s="1413"/>
      <c r="BM42" s="1413"/>
      <c r="BN42" s="1413"/>
      <c r="BO42" s="1413"/>
      <c r="BP42" s="1413"/>
      <c r="BQ42" s="1413"/>
      <c r="BR42" s="1413"/>
      <c r="BS42" s="1413"/>
      <c r="BT42" s="1413"/>
      <c r="BU42" s="1413"/>
      <c r="BV42" s="1413"/>
      <c r="BW42" s="1413"/>
      <c r="BX42" s="1413"/>
      <c r="BY42" s="1413"/>
      <c r="BZ42" s="1413"/>
      <c r="CA42" s="1413"/>
      <c r="CB42" s="1413"/>
      <c r="CC42" s="1413"/>
      <c r="CD42" s="1413"/>
      <c r="CE42" s="1413"/>
      <c r="CF42" s="1413"/>
      <c r="CG42" s="1413"/>
      <c r="CH42" s="1413"/>
      <c r="CI42" s="1413"/>
      <c r="CJ42" s="1413"/>
      <c r="CK42" s="1413"/>
      <c r="CL42" s="1413"/>
      <c r="CM42" s="1413"/>
      <c r="CN42" s="1413"/>
      <c r="CO42" s="1413"/>
      <c r="CP42" s="1413"/>
      <c r="CQ42" s="1413"/>
      <c r="CR42" s="1413"/>
      <c r="CS42" s="1413"/>
      <c r="CT42" s="1413"/>
      <c r="CU42" s="1413"/>
      <c r="CV42" s="1413"/>
      <c r="CW42" s="1413"/>
      <c r="CX42" s="1413"/>
      <c r="CY42" s="1413"/>
      <c r="CZ42" s="1413"/>
      <c r="DA42" s="1414"/>
      <c r="DB42" s="360"/>
      <c r="DC42" s="1409" t="s">
        <v>94</v>
      </c>
      <c r="DD42" s="1410"/>
      <c r="DE42" s="1410"/>
      <c r="DF42" s="1410"/>
      <c r="DG42" s="1410"/>
      <c r="DH42" s="1411"/>
    </row>
    <row r="43" spans="1:119" ht="15" customHeight="1" thickBot="1" x14ac:dyDescent="0.25">
      <c r="A43" s="361" t="s">
        <v>53</v>
      </c>
      <c r="B43" s="1394">
        <v>1</v>
      </c>
      <c r="C43" s="1395"/>
      <c r="D43" s="1395"/>
      <c r="E43" s="1395"/>
      <c r="F43" s="1395"/>
      <c r="G43" s="1395"/>
      <c r="H43" s="1395"/>
      <c r="I43" s="1395"/>
      <c r="J43" s="1395"/>
      <c r="K43" s="1396"/>
      <c r="L43" s="1397">
        <v>2</v>
      </c>
      <c r="M43" s="1395"/>
      <c r="N43" s="1395"/>
      <c r="O43" s="1395"/>
      <c r="P43" s="1395"/>
      <c r="Q43" s="1395"/>
      <c r="R43" s="1395"/>
      <c r="S43" s="1395"/>
      <c r="T43" s="1395"/>
      <c r="U43" s="1396"/>
      <c r="V43" s="1397">
        <v>3</v>
      </c>
      <c r="W43" s="1395"/>
      <c r="X43" s="1395"/>
      <c r="Y43" s="1395"/>
      <c r="Z43" s="1395"/>
      <c r="AA43" s="1395"/>
      <c r="AB43" s="1395"/>
      <c r="AC43" s="1395"/>
      <c r="AD43" s="1395"/>
      <c r="AE43" s="1396"/>
      <c r="AF43" s="1397">
        <v>4</v>
      </c>
      <c r="AG43" s="1395"/>
      <c r="AH43" s="1395"/>
      <c r="AI43" s="1395"/>
      <c r="AJ43" s="1395"/>
      <c r="AK43" s="1395"/>
      <c r="AL43" s="1395"/>
      <c r="AM43" s="1395"/>
      <c r="AN43" s="1395"/>
      <c r="AO43" s="1396"/>
      <c r="AP43" s="1388">
        <v>5</v>
      </c>
      <c r="AQ43" s="1389"/>
      <c r="AR43" s="1389"/>
      <c r="AS43" s="1389"/>
      <c r="AT43" s="1389"/>
      <c r="AU43" s="1389"/>
      <c r="AV43" s="1389"/>
      <c r="AW43" s="1389"/>
      <c r="AX43" s="1389"/>
      <c r="AY43" s="1390"/>
      <c r="AZ43" s="1388">
        <v>6</v>
      </c>
      <c r="BA43" s="1389"/>
      <c r="BB43" s="1389"/>
      <c r="BC43" s="1389"/>
      <c r="BD43" s="1389"/>
      <c r="BE43" s="1389"/>
      <c r="BF43" s="1389"/>
      <c r="BG43" s="1389"/>
      <c r="BH43" s="1389"/>
      <c r="BI43" s="1390"/>
      <c r="BJ43" s="1388">
        <v>7</v>
      </c>
      <c r="BK43" s="1389"/>
      <c r="BL43" s="1389"/>
      <c r="BM43" s="1389"/>
      <c r="BN43" s="1389"/>
      <c r="BO43" s="1389"/>
      <c r="BP43" s="1389"/>
      <c r="BQ43" s="1389"/>
      <c r="BR43" s="1389"/>
      <c r="BS43" s="1390"/>
      <c r="BT43" s="1388">
        <v>8</v>
      </c>
      <c r="BU43" s="1389"/>
      <c r="BV43" s="1389"/>
      <c r="BW43" s="1389"/>
      <c r="BX43" s="1389"/>
      <c r="BY43" s="1389"/>
      <c r="BZ43" s="1389"/>
      <c r="CA43" s="1389"/>
      <c r="CB43" s="1389"/>
      <c r="CC43" s="1390"/>
      <c r="CD43" s="1388">
        <v>9</v>
      </c>
      <c r="CE43" s="1389"/>
      <c r="CF43" s="1389"/>
      <c r="CG43" s="1389"/>
      <c r="CH43" s="1389"/>
      <c r="CI43" s="1389"/>
      <c r="CJ43" s="1389"/>
      <c r="CK43" s="1389"/>
      <c r="CL43" s="1389"/>
      <c r="CM43" s="1390"/>
      <c r="CN43" s="1397" t="s">
        <v>475</v>
      </c>
      <c r="CO43" s="1395"/>
      <c r="CP43" s="1395"/>
      <c r="CQ43" s="1395"/>
      <c r="CR43" s="1395"/>
      <c r="CS43" s="1395"/>
      <c r="CT43" s="1395"/>
      <c r="CU43" s="1395"/>
      <c r="CV43" s="1395"/>
      <c r="CW43" s="1395"/>
      <c r="CX43" s="1395"/>
      <c r="CY43" s="1395"/>
      <c r="CZ43" s="1395"/>
      <c r="DA43" s="1395"/>
      <c r="DB43" s="360"/>
      <c r="DC43" s="1409" t="s">
        <v>95</v>
      </c>
      <c r="DD43" s="1410"/>
      <c r="DE43" s="1410"/>
      <c r="DF43" s="1410"/>
      <c r="DG43" s="1410"/>
      <c r="DH43" s="1411"/>
    </row>
    <row r="44" spans="1:119" ht="12" customHeight="1" thickBot="1" x14ac:dyDescent="0.3">
      <c r="A44" s="147" t="s">
        <v>55</v>
      </c>
      <c r="B44" s="363"/>
      <c r="C44" s="364"/>
      <c r="D44" s="364"/>
      <c r="E44" s="364"/>
      <c r="F44" s="365"/>
      <c r="G44" s="366"/>
      <c r="H44" s="364"/>
      <c r="I44" s="364"/>
      <c r="J44" s="364"/>
      <c r="K44" s="367"/>
      <c r="L44" s="368"/>
      <c r="M44" s="364"/>
      <c r="N44" s="364"/>
      <c r="O44" s="364"/>
      <c r="P44" s="365"/>
      <c r="Q44" s="366"/>
      <c r="R44" s="364"/>
      <c r="S44" s="364"/>
      <c r="T44" s="364"/>
      <c r="U44" s="367"/>
      <c r="V44" s="368"/>
      <c r="W44" s="364"/>
      <c r="X44" s="364"/>
      <c r="Y44" s="364"/>
      <c r="Z44" s="365"/>
      <c r="AA44" s="366"/>
      <c r="AB44" s="364"/>
      <c r="AC44" s="364"/>
      <c r="AD44" s="364"/>
      <c r="AE44" s="367"/>
      <c r="AF44" s="368"/>
      <c r="AG44" s="364"/>
      <c r="AH44" s="364"/>
      <c r="AI44" s="364"/>
      <c r="AJ44" s="365"/>
      <c r="AK44" s="366"/>
      <c r="AL44" s="364"/>
      <c r="AM44" s="364"/>
      <c r="AN44" s="364"/>
      <c r="AO44" s="367"/>
      <c r="AP44" s="368"/>
      <c r="AQ44" s="364"/>
      <c r="AR44" s="364"/>
      <c r="AS44" s="364"/>
      <c r="AT44" s="365"/>
      <c r="AU44" s="366"/>
      <c r="AV44" s="364"/>
      <c r="AW44" s="364"/>
      <c r="AX44" s="364"/>
      <c r="AY44" s="367"/>
      <c r="AZ44" s="368"/>
      <c r="BA44" s="364"/>
      <c r="BB44" s="364"/>
      <c r="BC44" s="364"/>
      <c r="BD44" s="365"/>
      <c r="BE44" s="366"/>
      <c r="BF44" s="364"/>
      <c r="BG44" s="364"/>
      <c r="BH44" s="364"/>
      <c r="BI44" s="367"/>
      <c r="BJ44" s="368"/>
      <c r="BK44" s="364"/>
      <c r="BL44" s="364"/>
      <c r="BM44" s="364"/>
      <c r="BN44" s="365"/>
      <c r="BO44" s="366"/>
      <c r="BP44" s="364"/>
      <c r="BQ44" s="364"/>
      <c r="BR44" s="364"/>
      <c r="BS44" s="367"/>
      <c r="BT44" s="368"/>
      <c r="BU44" s="364"/>
      <c r="BV44" s="364"/>
      <c r="BW44" s="364"/>
      <c r="BX44" s="365"/>
      <c r="BY44" s="366"/>
      <c r="BZ44" s="364"/>
      <c r="CA44" s="364"/>
      <c r="CB44" s="364"/>
      <c r="CC44" s="367"/>
      <c r="CD44" s="368"/>
      <c r="CE44" s="364"/>
      <c r="CF44" s="364"/>
      <c r="CG44" s="364"/>
      <c r="CH44" s="365"/>
      <c r="CI44" s="366"/>
      <c r="CJ44" s="364"/>
      <c r="CK44" s="364"/>
      <c r="CL44" s="364"/>
      <c r="CM44" s="367"/>
      <c r="CN44" s="368"/>
      <c r="CO44" s="364"/>
      <c r="CP44" s="364"/>
      <c r="CQ44" s="364"/>
      <c r="CR44" s="365"/>
      <c r="CS44" s="366"/>
      <c r="CT44" s="364"/>
      <c r="CU44" s="364"/>
      <c r="CV44" s="364"/>
      <c r="CW44" s="367"/>
      <c r="CX44" s="364"/>
      <c r="CY44" s="364"/>
      <c r="CZ44" s="364"/>
      <c r="DA44" s="369"/>
      <c r="DB44" s="370"/>
      <c r="DC44" s="1382" t="s">
        <v>99</v>
      </c>
      <c r="DD44" s="1383"/>
      <c r="DE44" s="1384" t="s">
        <v>100</v>
      </c>
      <c r="DF44" s="1383"/>
      <c r="DG44" s="1384" t="s">
        <v>101</v>
      </c>
      <c r="DH44" s="1385"/>
    </row>
    <row r="45" spans="1:119" ht="12" customHeight="1" x14ac:dyDescent="0.25">
      <c r="A45" s="147"/>
      <c r="B45" s="371"/>
      <c r="C45" s="372"/>
      <c r="D45" s="372"/>
      <c r="E45" s="372"/>
      <c r="F45" s="373"/>
      <c r="G45" s="374"/>
      <c r="H45" s="372"/>
      <c r="I45" s="372"/>
      <c r="J45" s="372"/>
      <c r="K45" s="375"/>
      <c r="L45" s="376"/>
      <c r="M45" s="372"/>
      <c r="N45" s="372"/>
      <c r="O45" s="372"/>
      <c r="P45" s="477"/>
      <c r="Q45" s="478"/>
      <c r="R45" s="378"/>
      <c r="S45" s="378"/>
      <c r="T45" s="378"/>
      <c r="U45" s="479"/>
      <c r="V45" s="480"/>
      <c r="W45" s="378"/>
      <c r="X45" s="378"/>
      <c r="Y45" s="378"/>
      <c r="Z45" s="373"/>
      <c r="AA45" s="374"/>
      <c r="AB45" s="372"/>
      <c r="AC45" s="372"/>
      <c r="AD45" s="372"/>
      <c r="AE45" s="375"/>
      <c r="AF45" s="376"/>
      <c r="AG45" s="372"/>
      <c r="AH45" s="372"/>
      <c r="AI45" s="372"/>
      <c r="AJ45" s="373"/>
      <c r="AK45" s="374"/>
      <c r="AL45" s="372"/>
      <c r="AM45" s="372"/>
      <c r="AN45" s="372"/>
      <c r="AO45" s="375"/>
      <c r="AP45" s="376"/>
      <c r="AQ45" s="372"/>
      <c r="AR45" s="372"/>
      <c r="AS45" s="372"/>
      <c r="AT45" s="373"/>
      <c r="AU45" s="374"/>
      <c r="AV45" s="372"/>
      <c r="AW45" s="372"/>
      <c r="AX45" s="372"/>
      <c r="AY45" s="375"/>
      <c r="AZ45" s="376"/>
      <c r="BA45" s="372"/>
      <c r="BB45" s="372"/>
      <c r="BC45" s="372"/>
      <c r="BD45" s="373"/>
      <c r="BE45" s="374"/>
      <c r="BF45" s="372"/>
      <c r="BG45" s="372"/>
      <c r="BH45" s="372"/>
      <c r="BI45" s="375"/>
      <c r="BJ45" s="376"/>
      <c r="BK45" s="372"/>
      <c r="BL45" s="372"/>
      <c r="BM45" s="372"/>
      <c r="BN45" s="373"/>
      <c r="BO45" s="374"/>
      <c r="BP45" s="372"/>
      <c r="BQ45" s="372"/>
      <c r="BR45" s="372"/>
      <c r="BS45" s="375"/>
      <c r="BT45" s="376"/>
      <c r="BU45" s="372"/>
      <c r="BV45" s="372"/>
      <c r="BW45" s="372"/>
      <c r="BX45" s="373"/>
      <c r="BY45" s="374"/>
      <c r="BZ45" s="372"/>
      <c r="CA45" s="372"/>
      <c r="CB45" s="372"/>
      <c r="CC45" s="375"/>
      <c r="CD45" s="376"/>
      <c r="CE45" s="372"/>
      <c r="CF45" s="372"/>
      <c r="CG45" s="372"/>
      <c r="CH45" s="373"/>
      <c r="CI45" s="374"/>
      <c r="CJ45" s="372"/>
      <c r="CK45" s="372"/>
      <c r="CL45" s="372"/>
      <c r="CM45" s="375"/>
      <c r="CN45" s="376"/>
      <c r="CO45" s="372"/>
      <c r="CP45" s="372"/>
      <c r="CQ45" s="372"/>
      <c r="CR45" s="373"/>
      <c r="CS45" s="374"/>
      <c r="CT45" s="372"/>
      <c r="CU45" s="372"/>
      <c r="CV45" s="372"/>
      <c r="CW45" s="375"/>
      <c r="CX45" s="372"/>
      <c r="CY45" s="372"/>
      <c r="CZ45" s="372"/>
      <c r="DA45" s="377"/>
      <c r="DB45" s="378"/>
      <c r="DC45" s="379" t="s">
        <v>96</v>
      </c>
      <c r="DD45" s="380" t="s">
        <v>38</v>
      </c>
      <c r="DE45" s="381" t="s">
        <v>96</v>
      </c>
      <c r="DF45" s="380" t="s">
        <v>38</v>
      </c>
      <c r="DG45" s="381" t="s">
        <v>96</v>
      </c>
      <c r="DH45" s="382" t="s">
        <v>38</v>
      </c>
    </row>
    <row r="46" spans="1:119" ht="10.5" customHeight="1" x14ac:dyDescent="0.25">
      <c r="A46" s="1422" t="s">
        <v>56</v>
      </c>
      <c r="B46" s="481"/>
      <c r="C46" s="386"/>
      <c r="D46" s="386"/>
      <c r="E46" s="386"/>
      <c r="F46" s="387"/>
      <c r="G46" s="386"/>
      <c r="H46" s="386"/>
      <c r="I46" s="386"/>
      <c r="J46" s="386"/>
      <c r="K46" s="388"/>
      <c r="L46" s="386"/>
      <c r="M46" s="386"/>
      <c r="N46" s="386"/>
      <c r="O46" s="386"/>
      <c r="P46" s="437"/>
      <c r="Q46" s="438"/>
      <c r="R46" s="432"/>
      <c r="S46" s="432"/>
      <c r="T46" s="432"/>
      <c r="U46" s="432"/>
      <c r="V46" s="432"/>
      <c r="W46" s="432"/>
      <c r="X46" s="432"/>
      <c r="Y46" s="432"/>
      <c r="Z46" s="387"/>
      <c r="AA46" s="386"/>
      <c r="AB46" s="386"/>
      <c r="AC46" s="386"/>
      <c r="AD46" s="386"/>
      <c r="AE46" s="388"/>
      <c r="AF46" s="432"/>
      <c r="AG46" s="432"/>
      <c r="AH46" s="432"/>
      <c r="AI46" s="432"/>
      <c r="AJ46" s="387"/>
      <c r="AK46" s="386"/>
      <c r="AL46" s="386"/>
      <c r="AM46" s="386"/>
      <c r="AN46" s="386"/>
      <c r="AO46" s="388"/>
      <c r="AP46" s="432"/>
      <c r="AQ46" s="432"/>
      <c r="AR46" s="432"/>
      <c r="AS46" s="432"/>
      <c r="AT46" s="387"/>
      <c r="AU46" s="386"/>
      <c r="AV46" s="386"/>
      <c r="AW46" s="386"/>
      <c r="AX46" s="386"/>
      <c r="AY46" s="388"/>
      <c r="AZ46" s="432"/>
      <c r="BA46" s="432"/>
      <c r="BB46" s="432"/>
      <c r="BC46" s="432"/>
      <c r="BD46" s="387"/>
      <c r="BE46" s="386"/>
      <c r="BF46" s="386"/>
      <c r="BG46" s="386"/>
      <c r="BH46" s="432"/>
      <c r="BI46" s="433"/>
      <c r="BJ46" s="434"/>
      <c r="BK46" s="432"/>
      <c r="BL46" s="432"/>
      <c r="BM46" s="432"/>
      <c r="BN46" s="387"/>
      <c r="BO46" s="438"/>
      <c r="BP46" s="432"/>
      <c r="BQ46" s="432"/>
      <c r="BR46" s="432"/>
      <c r="BS46" s="433"/>
      <c r="BT46" s="434"/>
      <c r="BU46" s="432"/>
      <c r="BV46" s="432"/>
      <c r="BW46" s="432"/>
      <c r="BX46" s="437"/>
      <c r="BY46" s="438"/>
      <c r="BZ46" s="432"/>
      <c r="CA46" s="432"/>
      <c r="CB46" s="432"/>
      <c r="CC46" s="433"/>
      <c r="CD46" s="434"/>
      <c r="CE46" s="432"/>
      <c r="CF46" s="432"/>
      <c r="CG46" s="432"/>
      <c r="CH46" s="437"/>
      <c r="CI46" s="386"/>
      <c r="CJ46" s="386"/>
      <c r="CK46" s="386"/>
      <c r="CL46" s="386"/>
      <c r="CM46" s="388"/>
      <c r="CN46" s="432"/>
      <c r="CO46" s="432"/>
      <c r="CP46" s="432"/>
      <c r="CQ46" s="432"/>
      <c r="CR46" s="387"/>
      <c r="CS46" s="1078"/>
      <c r="CT46" s="1079"/>
      <c r="CU46" s="1079"/>
      <c r="CV46" s="1079"/>
      <c r="CW46" s="1080"/>
      <c r="CX46" s="1078"/>
      <c r="CY46" s="1078"/>
      <c r="CZ46" s="1078"/>
      <c r="DA46" s="1078"/>
      <c r="DB46" s="413"/>
      <c r="DC46" s="482" t="s">
        <v>54</v>
      </c>
      <c r="DD46" s="483"/>
      <c r="DE46" s="484"/>
      <c r="DF46" s="485"/>
      <c r="DG46" s="486"/>
      <c r="DH46" s="487"/>
    </row>
    <row r="47" spans="1:119" ht="15" customHeight="1" x14ac:dyDescent="0.2">
      <c r="A47" s="1387"/>
      <c r="B47" s="371"/>
      <c r="C47" s="372"/>
      <c r="D47" s="372"/>
      <c r="E47" s="372"/>
      <c r="F47" s="373"/>
      <c r="G47" s="374"/>
      <c r="H47" s="372"/>
      <c r="I47" s="372"/>
      <c r="J47" s="372"/>
      <c r="K47" s="375"/>
      <c r="L47" s="376"/>
      <c r="M47" s="372"/>
      <c r="N47" s="372"/>
      <c r="O47" s="372"/>
      <c r="P47" s="488"/>
      <c r="Q47" s="489"/>
      <c r="R47" s="413"/>
      <c r="S47" s="413"/>
      <c r="T47" s="413"/>
      <c r="U47" s="490"/>
      <c r="V47" s="491"/>
      <c r="W47" s="413"/>
      <c r="X47" s="413"/>
      <c r="Y47" s="413"/>
      <c r="Z47" s="373"/>
      <c r="AA47" s="374"/>
      <c r="AB47" s="372"/>
      <c r="AC47" s="372"/>
      <c r="AD47" s="372"/>
      <c r="AE47" s="375"/>
      <c r="AF47" s="376"/>
      <c r="AG47" s="372"/>
      <c r="AH47" s="372"/>
      <c r="AI47" s="372"/>
      <c r="AJ47" s="373"/>
      <c r="AK47" s="374"/>
      <c r="AL47" s="372"/>
      <c r="AM47" s="372"/>
      <c r="AN47" s="372"/>
      <c r="AO47" s="375"/>
      <c r="AP47" s="376"/>
      <c r="AQ47" s="372"/>
      <c r="AR47" s="372"/>
      <c r="AS47" s="372"/>
      <c r="AT47" s="373"/>
      <c r="AU47" s="374"/>
      <c r="AV47" s="372"/>
      <c r="AW47" s="372"/>
      <c r="AX47" s="372"/>
      <c r="AY47" s="375"/>
      <c r="AZ47" s="376"/>
      <c r="BA47" s="372"/>
      <c r="BB47" s="372"/>
      <c r="BC47" s="372"/>
      <c r="BD47" s="373"/>
      <c r="BE47" s="374"/>
      <c r="BF47" s="372"/>
      <c r="BG47" s="372"/>
      <c r="BH47" s="372"/>
      <c r="BI47" s="375"/>
      <c r="BJ47" s="376"/>
      <c r="BK47" s="372"/>
      <c r="BL47" s="372"/>
      <c r="BM47" s="372"/>
      <c r="BN47" s="373"/>
      <c r="BO47" s="374"/>
      <c r="BP47" s="372"/>
      <c r="BQ47" s="372"/>
      <c r="BR47" s="372"/>
      <c r="BS47" s="375"/>
      <c r="BT47" s="376"/>
      <c r="BU47" s="372"/>
      <c r="BV47" s="372"/>
      <c r="BW47" s="372"/>
      <c r="BX47" s="373"/>
      <c r="BY47" s="374"/>
      <c r="BZ47" s="372"/>
      <c r="CA47" s="372"/>
      <c r="CB47" s="372"/>
      <c r="CC47" s="375"/>
      <c r="CD47" s="376"/>
      <c r="CE47" s="372"/>
      <c r="CF47" s="372"/>
      <c r="CG47" s="372"/>
      <c r="CH47" s="373"/>
      <c r="CI47" s="374"/>
      <c r="CJ47" s="372"/>
      <c r="CK47" s="372"/>
      <c r="CL47" s="372"/>
      <c r="CM47" s="375"/>
      <c r="CN47" s="376"/>
      <c r="CO47" s="372"/>
      <c r="CP47" s="372"/>
      <c r="CQ47" s="372"/>
      <c r="CR47" s="373"/>
      <c r="CS47" s="374"/>
      <c r="CT47" s="372"/>
      <c r="CU47" s="372"/>
      <c r="CV47" s="372"/>
      <c r="CW47" s="375"/>
      <c r="CX47" s="372"/>
      <c r="CY47" s="372"/>
      <c r="CZ47" s="372"/>
      <c r="DA47" s="377"/>
      <c r="DB47" s="378"/>
      <c r="DC47" s="492">
        <f>+'ESTADO RED VIS'!F27+'ESTADO RED VIS'!F29+'ESTADO RED VIS'!F31</f>
        <v>10.399999999999999</v>
      </c>
      <c r="DD47" s="492">
        <f>+DC47/10.4*100</f>
        <v>99.999999999999972</v>
      </c>
      <c r="DE47" s="492"/>
      <c r="DF47" s="494"/>
      <c r="DG47" s="495"/>
      <c r="DH47" s="496"/>
      <c r="DI47" s="497">
        <f>+DG47+DG49</f>
        <v>0</v>
      </c>
      <c r="DJ47" s="498"/>
      <c r="DK47" s="498"/>
      <c r="DL47" s="499">
        <f>+DG47+DE47+DC47</f>
        <v>10.399999999999999</v>
      </c>
      <c r="DM47" s="500">
        <f>+DH47+DF47+DD47</f>
        <v>99.999999999999972</v>
      </c>
      <c r="DN47" s="498"/>
      <c r="DO47" s="498"/>
    </row>
    <row r="48" spans="1:119" ht="10.5" customHeight="1" x14ac:dyDescent="0.25">
      <c r="A48" s="1386" t="s">
        <v>90</v>
      </c>
      <c r="B48" s="383"/>
      <c r="C48" s="296"/>
      <c r="D48" s="296"/>
      <c r="E48" s="296"/>
      <c r="F48" s="384"/>
      <c r="G48" s="296"/>
      <c r="H48" s="296"/>
      <c r="I48" s="296"/>
      <c r="J48" s="296"/>
      <c r="K48" s="385"/>
      <c r="L48" s="296"/>
      <c r="M48" s="296"/>
      <c r="N48" s="296"/>
      <c r="O48" s="296"/>
      <c r="P48" s="384"/>
      <c r="Q48" s="296"/>
      <c r="R48" s="296"/>
      <c r="S48" s="296"/>
      <c r="T48" s="296"/>
      <c r="U48" s="385"/>
      <c r="V48" s="296"/>
      <c r="W48" s="296"/>
      <c r="X48" s="296"/>
      <c r="Y48" s="296"/>
      <c r="Z48" s="384"/>
      <c r="AA48" s="296"/>
      <c r="AB48" s="296"/>
      <c r="AC48" s="296"/>
      <c r="AD48" s="296"/>
      <c r="AE48" s="385"/>
      <c r="AF48" s="296"/>
      <c r="AG48" s="296"/>
      <c r="AH48" s="296"/>
      <c r="AI48" s="296"/>
      <c r="AJ48" s="384"/>
      <c r="AK48" s="296"/>
      <c r="AL48" s="296"/>
      <c r="AM48" s="296"/>
      <c r="AN48" s="296"/>
      <c r="AO48" s="385"/>
      <c r="AP48" s="296"/>
      <c r="AQ48" s="296"/>
      <c r="AR48" s="296"/>
      <c r="AS48" s="296"/>
      <c r="AT48" s="384"/>
      <c r="AU48" s="296"/>
      <c r="AV48" s="296"/>
      <c r="AW48" s="296"/>
      <c r="AX48" s="296"/>
      <c r="AY48" s="385"/>
      <c r="AZ48" s="376"/>
      <c r="BA48" s="372"/>
      <c r="BB48" s="372"/>
      <c r="BC48" s="372"/>
      <c r="BD48" s="373"/>
      <c r="BE48" s="374"/>
      <c r="BF48" s="372"/>
      <c r="BG48" s="372"/>
      <c r="BH48" s="372"/>
      <c r="BI48" s="375"/>
      <c r="BJ48" s="376"/>
      <c r="BK48" s="372"/>
      <c r="BL48" s="372"/>
      <c r="BM48" s="372"/>
      <c r="BN48" s="373"/>
      <c r="BO48" s="374"/>
      <c r="BP48" s="372"/>
      <c r="BQ48" s="372"/>
      <c r="BR48" s="372"/>
      <c r="BS48" s="375"/>
      <c r="BT48" s="376"/>
      <c r="BU48" s="372"/>
      <c r="BV48" s="372"/>
      <c r="BW48" s="372"/>
      <c r="BX48" s="373"/>
      <c r="BY48" s="374"/>
      <c r="BZ48" s="372"/>
      <c r="CA48" s="372"/>
      <c r="CB48" s="372"/>
      <c r="CC48" s="375"/>
      <c r="CD48" s="376"/>
      <c r="CE48" s="372"/>
      <c r="CF48" s="372"/>
      <c r="CG48" s="372"/>
      <c r="CH48" s="373"/>
      <c r="CI48" s="374"/>
      <c r="CJ48" s="372"/>
      <c r="CK48" s="372"/>
      <c r="CL48" s="372"/>
      <c r="CM48" s="375"/>
      <c r="CN48" s="376"/>
      <c r="CO48" s="372"/>
      <c r="CP48" s="372"/>
      <c r="CQ48" s="372"/>
      <c r="CR48" s="373"/>
      <c r="CS48" s="374"/>
      <c r="CT48" s="372"/>
      <c r="CU48" s="372"/>
      <c r="CV48" s="372"/>
      <c r="CW48" s="375"/>
      <c r="CX48" s="372"/>
      <c r="CY48" s="372"/>
      <c r="CZ48" s="372"/>
      <c r="DA48" s="377"/>
      <c r="DB48" s="413"/>
      <c r="DC48" s="501" t="s">
        <v>54</v>
      </c>
      <c r="DD48" s="502"/>
      <c r="DE48" s="503"/>
      <c r="DF48" s="485"/>
      <c r="DG48" s="486"/>
      <c r="DH48" s="487"/>
      <c r="DI48" s="498"/>
      <c r="DJ48" s="498"/>
      <c r="DK48" s="498"/>
      <c r="DL48" s="504"/>
      <c r="DM48" s="505"/>
      <c r="DN48" s="498"/>
      <c r="DO48" s="498"/>
    </row>
    <row r="49" spans="1:123" ht="15" customHeight="1" x14ac:dyDescent="0.2">
      <c r="A49" s="1387"/>
      <c r="B49" s="371"/>
      <c r="C49" s="372"/>
      <c r="D49" s="372"/>
      <c r="E49" s="372"/>
      <c r="F49" s="373"/>
      <c r="G49" s="374"/>
      <c r="H49" s="372"/>
      <c r="I49" s="372"/>
      <c r="J49" s="372"/>
      <c r="K49" s="375"/>
      <c r="L49" s="376"/>
      <c r="M49" s="372"/>
      <c r="N49" s="372"/>
      <c r="O49" s="372"/>
      <c r="P49" s="373"/>
      <c r="Q49" s="374"/>
      <c r="R49" s="372"/>
      <c r="S49" s="372"/>
      <c r="T49" s="372"/>
      <c r="U49" s="375"/>
      <c r="V49" s="376"/>
      <c r="W49" s="372"/>
      <c r="X49" s="372"/>
      <c r="Y49" s="372"/>
      <c r="Z49" s="373"/>
      <c r="AA49" s="374"/>
      <c r="AB49" s="372"/>
      <c r="AC49" s="372"/>
      <c r="AD49" s="372"/>
      <c r="AE49" s="375"/>
      <c r="AF49" s="376"/>
      <c r="AG49" s="372"/>
      <c r="AH49" s="372"/>
      <c r="AI49" s="372"/>
      <c r="AJ49" s="373"/>
      <c r="AK49" s="374"/>
      <c r="AL49" s="372"/>
      <c r="AM49" s="372"/>
      <c r="AN49" s="372"/>
      <c r="AO49" s="375"/>
      <c r="AP49" s="376"/>
      <c r="AQ49" s="372"/>
      <c r="AR49" s="372"/>
      <c r="AS49" s="372"/>
      <c r="AT49" s="373"/>
      <c r="AU49" s="374"/>
      <c r="AV49" s="372"/>
      <c r="AW49" s="372"/>
      <c r="AX49" s="372"/>
      <c r="AY49" s="375"/>
      <c r="AZ49" s="376"/>
      <c r="BA49" s="372"/>
      <c r="BB49" s="372"/>
      <c r="BC49" s="372"/>
      <c r="BD49" s="373"/>
      <c r="BE49" s="374"/>
      <c r="BF49" s="372"/>
      <c r="BG49" s="372"/>
      <c r="BH49" s="372"/>
      <c r="BI49" s="375"/>
      <c r="BJ49" s="376"/>
      <c r="BK49" s="372"/>
      <c r="BL49" s="372"/>
      <c r="BM49" s="372"/>
      <c r="BN49" s="373"/>
      <c r="BO49" s="374"/>
      <c r="BP49" s="372"/>
      <c r="BQ49" s="372"/>
      <c r="BR49" s="372"/>
      <c r="BS49" s="375"/>
      <c r="BT49" s="376"/>
      <c r="BU49" s="372"/>
      <c r="BV49" s="372"/>
      <c r="BW49" s="372"/>
      <c r="BX49" s="373"/>
      <c r="BY49" s="374"/>
      <c r="BZ49" s="372"/>
      <c r="CA49" s="372"/>
      <c r="CB49" s="372"/>
      <c r="CC49" s="375"/>
      <c r="CD49" s="376"/>
      <c r="CE49" s="372"/>
      <c r="CF49" s="372"/>
      <c r="CG49" s="372"/>
      <c r="CH49" s="373"/>
      <c r="CI49" s="374"/>
      <c r="CJ49" s="372"/>
      <c r="CK49" s="372"/>
      <c r="CL49" s="372"/>
      <c r="CM49" s="375"/>
      <c r="CN49" s="376"/>
      <c r="CO49" s="372"/>
      <c r="CP49" s="372"/>
      <c r="CQ49" s="372"/>
      <c r="CR49" s="373"/>
      <c r="CS49" s="374"/>
      <c r="CT49" s="372"/>
      <c r="CU49" s="372"/>
      <c r="CV49" s="372"/>
      <c r="CW49" s="375"/>
      <c r="CX49" s="372"/>
      <c r="CY49" s="372"/>
      <c r="CZ49" s="372"/>
      <c r="DA49" s="377"/>
      <c r="DB49" s="378"/>
      <c r="DC49" s="506"/>
      <c r="DD49" s="492">
        <f>+DC49/10.4*100</f>
        <v>0</v>
      </c>
      <c r="DE49" s="492">
        <v>0</v>
      </c>
      <c r="DF49" s="1085">
        <f>+DE49/10.01*100</f>
        <v>0</v>
      </c>
      <c r="DG49" s="507"/>
      <c r="DH49" s="493"/>
      <c r="DI49" s="508"/>
      <c r="DJ49" s="498"/>
      <c r="DK49" s="498"/>
      <c r="DL49" s="499">
        <f>+DG49+DE49+DC49</f>
        <v>0</v>
      </c>
      <c r="DM49" s="500">
        <f>+DH49+DF49+DD49</f>
        <v>0</v>
      </c>
      <c r="DN49" s="498"/>
      <c r="DO49" s="498"/>
      <c r="DP49" s="281" t="s">
        <v>724</v>
      </c>
      <c r="DQ49" s="281">
        <v>5065.92</v>
      </c>
      <c r="DR49" s="281">
        <v>5455.92</v>
      </c>
      <c r="DS49" s="516">
        <f>+DR49-DQ49</f>
        <v>390</v>
      </c>
    </row>
    <row r="50" spans="1:123" ht="10.5" customHeight="1" x14ac:dyDescent="0.25">
      <c r="A50" s="1386" t="s">
        <v>486</v>
      </c>
      <c r="B50" s="371"/>
      <c r="C50" s="372"/>
      <c r="D50" s="372"/>
      <c r="E50" s="372"/>
      <c r="F50" s="373"/>
      <c r="G50" s="374"/>
      <c r="H50" s="372"/>
      <c r="I50" s="372"/>
      <c r="J50" s="372"/>
      <c r="K50" s="375"/>
      <c r="L50" s="376"/>
      <c r="M50" s="372"/>
      <c r="N50" s="372"/>
      <c r="O50" s="372"/>
      <c r="P50" s="373"/>
      <c r="Q50" s="374"/>
      <c r="R50" s="372"/>
      <c r="S50" s="372"/>
      <c r="T50" s="372"/>
      <c r="U50" s="375"/>
      <c r="V50" s="376"/>
      <c r="W50" s="372"/>
      <c r="X50" s="372"/>
      <c r="Y50" s="372"/>
      <c r="Z50" s="373"/>
      <c r="AA50" s="374"/>
      <c r="AB50" s="372"/>
      <c r="AC50" s="372"/>
      <c r="AD50" s="372"/>
      <c r="AE50" s="375"/>
      <c r="AF50" s="376"/>
      <c r="AG50" s="372"/>
      <c r="AH50" s="372"/>
      <c r="AI50" s="372"/>
      <c r="AJ50" s="373"/>
      <c r="AK50" s="374"/>
      <c r="AL50" s="372"/>
      <c r="AM50" s="372"/>
      <c r="AN50" s="372"/>
      <c r="AO50" s="375"/>
      <c r="AP50" s="376"/>
      <c r="AQ50" s="372"/>
      <c r="AR50" s="372"/>
      <c r="AS50" s="372"/>
      <c r="AT50" s="373"/>
      <c r="AU50" s="374"/>
      <c r="AV50" s="372"/>
      <c r="AW50" s="372"/>
      <c r="AX50" s="372"/>
      <c r="AY50" s="375"/>
      <c r="AZ50" s="432"/>
      <c r="BA50" s="432"/>
      <c r="BB50" s="432"/>
      <c r="BC50" s="432"/>
      <c r="BD50" s="387"/>
      <c r="BE50" s="386"/>
      <c r="BF50" s="386"/>
      <c r="BG50" s="386"/>
      <c r="BH50" s="372"/>
      <c r="BI50" s="375"/>
      <c r="BJ50" s="376"/>
      <c r="BK50" s="372"/>
      <c r="BL50" s="372"/>
      <c r="BM50" s="372"/>
      <c r="BN50" s="373"/>
      <c r="BO50" s="374"/>
      <c r="BP50" s="372"/>
      <c r="BQ50" s="372"/>
      <c r="BR50" s="372"/>
      <c r="BS50" s="375"/>
      <c r="BT50" s="376"/>
      <c r="BU50" s="372"/>
      <c r="BV50" s="372"/>
      <c r="BW50" s="372"/>
      <c r="BX50" s="373"/>
      <c r="BY50" s="374"/>
      <c r="BZ50" s="372"/>
      <c r="CA50" s="372"/>
      <c r="CB50" s="372"/>
      <c r="CC50" s="375"/>
      <c r="CD50" s="376"/>
      <c r="CE50" s="372"/>
      <c r="CF50" s="372"/>
      <c r="CG50" s="372"/>
      <c r="CH50" s="373"/>
      <c r="CI50" s="374"/>
      <c r="CJ50" s="372"/>
      <c r="CK50" s="372"/>
      <c r="CL50" s="372"/>
      <c r="CM50" s="375"/>
      <c r="CN50" s="376"/>
      <c r="CO50" s="372"/>
      <c r="CP50" s="372"/>
      <c r="CQ50" s="372"/>
      <c r="CR50" s="373"/>
      <c r="CS50" s="374"/>
      <c r="CT50" s="372"/>
      <c r="CU50" s="372"/>
      <c r="CV50" s="372"/>
      <c r="CW50" s="375"/>
      <c r="CX50" s="372"/>
      <c r="CY50" s="372"/>
      <c r="CZ50" s="372"/>
      <c r="DA50" s="377"/>
      <c r="DB50" s="413"/>
      <c r="DC50" s="501"/>
      <c r="DD50" s="502"/>
      <c r="DE50" s="503"/>
      <c r="DF50" s="485"/>
      <c r="DG50" s="486"/>
      <c r="DH50" s="487"/>
      <c r="DI50" s="497">
        <f>SUM(DI47:DI49)</f>
        <v>0</v>
      </c>
      <c r="DJ50" s="498"/>
      <c r="DK50" s="498"/>
      <c r="DL50" s="504"/>
      <c r="DM50" s="505"/>
      <c r="DN50" s="498"/>
      <c r="DO50" s="498"/>
      <c r="DP50" s="281" t="s">
        <v>725</v>
      </c>
      <c r="DQ50" s="281">
        <v>5455.92</v>
      </c>
      <c r="DR50" s="281">
        <v>5751.14</v>
      </c>
      <c r="DS50" s="516">
        <f>+DR50-DQ50</f>
        <v>295.22000000000025</v>
      </c>
    </row>
    <row r="51" spans="1:123" ht="15" customHeight="1" x14ac:dyDescent="0.2">
      <c r="A51" s="1387"/>
      <c r="B51" s="371"/>
      <c r="C51" s="372"/>
      <c r="D51" s="372"/>
      <c r="E51" s="372"/>
      <c r="F51" s="373"/>
      <c r="G51" s="374"/>
      <c r="H51" s="372"/>
      <c r="I51" s="372"/>
      <c r="J51" s="372"/>
      <c r="K51" s="375"/>
      <c r="L51" s="376"/>
      <c r="M51" s="372"/>
      <c r="N51" s="372"/>
      <c r="O51" s="372"/>
      <c r="P51" s="373"/>
      <c r="Q51" s="374"/>
      <c r="R51" s="372"/>
      <c r="S51" s="372"/>
      <c r="T51" s="372"/>
      <c r="U51" s="375"/>
      <c r="V51" s="376"/>
      <c r="W51" s="372"/>
      <c r="X51" s="372"/>
      <c r="Y51" s="372"/>
      <c r="Z51" s="373"/>
      <c r="AA51" s="374"/>
      <c r="AB51" s="372"/>
      <c r="AC51" s="372"/>
      <c r="AD51" s="372"/>
      <c r="AE51" s="375"/>
      <c r="AF51" s="376"/>
      <c r="AG51" s="372"/>
      <c r="AH51" s="372"/>
      <c r="AI51" s="372"/>
      <c r="AJ51" s="373"/>
      <c r="AK51" s="374"/>
      <c r="AL51" s="372"/>
      <c r="AM51" s="372"/>
      <c r="AN51" s="372"/>
      <c r="AO51" s="375"/>
      <c r="AP51" s="376"/>
      <c r="AQ51" s="372"/>
      <c r="AR51" s="372"/>
      <c r="AS51" s="372"/>
      <c r="AT51" s="373"/>
      <c r="AU51" s="374"/>
      <c r="AV51" s="372"/>
      <c r="AW51" s="372"/>
      <c r="AX51" s="372"/>
      <c r="AY51" s="375"/>
      <c r="AZ51" s="376"/>
      <c r="BA51" s="372"/>
      <c r="BB51" s="372"/>
      <c r="BC51" s="372"/>
      <c r="BD51" s="373"/>
      <c r="BE51" s="374"/>
      <c r="BF51" s="372"/>
      <c r="BG51" s="372"/>
      <c r="BH51" s="372"/>
      <c r="BI51" s="375"/>
      <c r="BJ51" s="376"/>
      <c r="BK51" s="372"/>
      <c r="BL51" s="372"/>
      <c r="BM51" s="372"/>
      <c r="BN51" s="373"/>
      <c r="BO51" s="374"/>
      <c r="BP51" s="372"/>
      <c r="BQ51" s="372"/>
      <c r="BR51" s="372"/>
      <c r="BS51" s="375"/>
      <c r="BT51" s="376"/>
      <c r="BU51" s="372"/>
      <c r="BV51" s="372"/>
      <c r="BW51" s="372"/>
      <c r="BX51" s="373"/>
      <c r="BY51" s="374"/>
      <c r="BZ51" s="372"/>
      <c r="CA51" s="372"/>
      <c r="CB51" s="372"/>
      <c r="CC51" s="375"/>
      <c r="CD51" s="376"/>
      <c r="CE51" s="372"/>
      <c r="CF51" s="372"/>
      <c r="CG51" s="372"/>
      <c r="CH51" s="373"/>
      <c r="CI51" s="374"/>
      <c r="CJ51" s="372"/>
      <c r="CK51" s="372"/>
      <c r="CL51" s="372"/>
      <c r="CM51" s="375"/>
      <c r="CN51" s="376"/>
      <c r="CO51" s="372"/>
      <c r="CP51" s="372"/>
      <c r="CQ51" s="372"/>
      <c r="CR51" s="373"/>
      <c r="CS51" s="374"/>
      <c r="CT51" s="372"/>
      <c r="CU51" s="372"/>
      <c r="CV51" s="372"/>
      <c r="CW51" s="375"/>
      <c r="CX51" s="372"/>
      <c r="CY51" s="372"/>
      <c r="CZ51" s="372"/>
      <c r="DA51" s="377"/>
      <c r="DB51" s="378"/>
      <c r="DC51" s="1081">
        <v>0.69499999999999995</v>
      </c>
      <c r="DD51" s="509">
        <f>+DC51/10.01*100</f>
        <v>6.9430569430569422</v>
      </c>
      <c r="DE51" s="493">
        <v>0</v>
      </c>
      <c r="DF51" s="494"/>
      <c r="DG51" s="510">
        <v>0</v>
      </c>
      <c r="DH51" s="496"/>
      <c r="DL51" s="511">
        <f>+DG51+DE51+DC51</f>
        <v>0.69499999999999995</v>
      </c>
      <c r="DM51" s="512">
        <f>+DH51+DF51+DD51</f>
        <v>6.9430569430569422</v>
      </c>
      <c r="DS51" s="516">
        <f>SUM(DS49:DS50)</f>
        <v>685.22000000000025</v>
      </c>
    </row>
    <row r="52" spans="1:123" ht="10.5" customHeight="1" x14ac:dyDescent="0.25">
      <c r="A52" s="1386" t="s">
        <v>57</v>
      </c>
      <c r="B52" s="481"/>
      <c r="C52" s="386"/>
      <c r="D52" s="386"/>
      <c r="E52" s="386"/>
      <c r="F52" s="387"/>
      <c r="G52" s="386"/>
      <c r="H52" s="386"/>
      <c r="I52" s="386"/>
      <c r="J52" s="386"/>
      <c r="K52" s="388"/>
      <c r="L52" s="386"/>
      <c r="M52" s="386"/>
      <c r="N52" s="386"/>
      <c r="O52" s="386"/>
      <c r="P52" s="437"/>
      <c r="Q52" s="438"/>
      <c r="R52" s="432"/>
      <c r="S52" s="432"/>
      <c r="T52" s="432"/>
      <c r="U52" s="432"/>
      <c r="V52" s="432"/>
      <c r="W52" s="432"/>
      <c r="X52" s="432"/>
      <c r="Y52" s="432"/>
      <c r="Z52" s="387"/>
      <c r="AA52" s="386"/>
      <c r="AB52" s="386"/>
      <c r="AC52" s="386"/>
      <c r="AD52" s="386"/>
      <c r="AE52" s="388"/>
      <c r="AF52" s="432"/>
      <c r="AG52" s="432"/>
      <c r="AH52" s="432"/>
      <c r="AI52" s="432"/>
      <c r="AJ52" s="387"/>
      <c r="AK52" s="386"/>
      <c r="AL52" s="386"/>
      <c r="AM52" s="386"/>
      <c r="AN52" s="386"/>
      <c r="AO52" s="388"/>
      <c r="AP52" s="432"/>
      <c r="AQ52" s="432"/>
      <c r="AR52" s="432"/>
      <c r="AS52" s="432"/>
      <c r="AT52" s="437"/>
      <c r="AU52" s="438"/>
      <c r="AV52" s="432"/>
      <c r="AW52" s="432"/>
      <c r="AX52" s="432"/>
      <c r="AY52" s="433"/>
      <c r="AZ52" s="372"/>
      <c r="BA52" s="372"/>
      <c r="BB52" s="372"/>
      <c r="BC52" s="372"/>
      <c r="BD52" s="373"/>
      <c r="BE52" s="374"/>
      <c r="BF52" s="372"/>
      <c r="BG52" s="372"/>
      <c r="BH52" s="432"/>
      <c r="BI52" s="433"/>
      <c r="BJ52" s="434"/>
      <c r="BK52" s="432"/>
      <c r="BL52" s="432"/>
      <c r="BM52" s="432"/>
      <c r="BN52" s="437"/>
      <c r="BO52" s="438"/>
      <c r="BP52" s="432"/>
      <c r="BQ52" s="432"/>
      <c r="BR52" s="432"/>
      <c r="BS52" s="433"/>
      <c r="BT52" s="434"/>
      <c r="BU52" s="432"/>
      <c r="BV52" s="432"/>
      <c r="BW52" s="432"/>
      <c r="BX52" s="437"/>
      <c r="BY52" s="438"/>
      <c r="BZ52" s="432"/>
      <c r="CA52" s="432"/>
      <c r="CB52" s="432"/>
      <c r="CC52" s="433"/>
      <c r="CD52" s="434"/>
      <c r="CE52" s="432"/>
      <c r="CF52" s="432"/>
      <c r="CG52" s="432"/>
      <c r="CH52" s="437"/>
      <c r="CI52" s="438"/>
      <c r="CJ52" s="432"/>
      <c r="CK52" s="432"/>
      <c r="CL52" s="432"/>
      <c r="CM52" s="433"/>
      <c r="CN52" s="434"/>
      <c r="CO52" s="432"/>
      <c r="CP52" s="432"/>
      <c r="CQ52" s="432"/>
      <c r="CR52" s="437"/>
      <c r="CS52" s="438"/>
      <c r="CT52" s="432"/>
      <c r="CU52" s="432"/>
      <c r="CV52" s="432"/>
      <c r="CW52" s="433"/>
      <c r="CX52" s="432"/>
      <c r="CY52" s="432"/>
      <c r="CZ52" s="432"/>
      <c r="DA52" s="441"/>
      <c r="DB52" s="413"/>
      <c r="DC52" s="501"/>
      <c r="DD52" s="502"/>
      <c r="DE52" s="503"/>
      <c r="DF52" s="485"/>
      <c r="DG52" s="486"/>
      <c r="DH52" s="487"/>
      <c r="DL52" s="514"/>
      <c r="DM52" s="515"/>
      <c r="DS52" s="281">
        <f>+DS51/1000</f>
        <v>0.68522000000000027</v>
      </c>
    </row>
    <row r="53" spans="1:123" ht="15" customHeight="1" x14ac:dyDescent="0.2">
      <c r="A53" s="1387"/>
      <c r="B53" s="371"/>
      <c r="C53" s="372"/>
      <c r="D53" s="372"/>
      <c r="E53" s="372"/>
      <c r="F53" s="373"/>
      <c r="G53" s="374"/>
      <c r="H53" s="372"/>
      <c r="I53" s="372"/>
      <c r="J53" s="372"/>
      <c r="K53" s="375"/>
      <c r="L53" s="376"/>
      <c r="M53" s="372"/>
      <c r="N53" s="372"/>
      <c r="O53" s="372"/>
      <c r="P53" s="373"/>
      <c r="Q53" s="374"/>
      <c r="R53" s="372"/>
      <c r="S53" s="372"/>
      <c r="T53" s="372"/>
      <c r="U53" s="375"/>
      <c r="V53" s="376"/>
      <c r="W53" s="372"/>
      <c r="X53" s="372"/>
      <c r="Y53" s="372"/>
      <c r="Z53" s="373"/>
      <c r="AA53" s="374"/>
      <c r="AB53" s="372"/>
      <c r="AC53" s="372"/>
      <c r="AD53" s="372"/>
      <c r="AE53" s="375"/>
      <c r="AF53" s="376"/>
      <c r="AG53" s="372"/>
      <c r="AH53" s="372"/>
      <c r="AI53" s="372"/>
      <c r="AJ53" s="373"/>
      <c r="AK53" s="374"/>
      <c r="AL53" s="372"/>
      <c r="AM53" s="372"/>
      <c r="AN53" s="372"/>
      <c r="AO53" s="375"/>
      <c r="AP53" s="376"/>
      <c r="AQ53" s="372"/>
      <c r="AR53" s="372"/>
      <c r="AS53" s="372"/>
      <c r="AT53" s="373"/>
      <c r="AU53" s="374"/>
      <c r="AV53" s="372"/>
      <c r="AW53" s="372"/>
      <c r="AX53" s="372"/>
      <c r="AY53" s="375"/>
      <c r="AZ53" s="372"/>
      <c r="BA53" s="372"/>
      <c r="BB53" s="372"/>
      <c r="BC53" s="372"/>
      <c r="BD53" s="373"/>
      <c r="BE53" s="374"/>
      <c r="BF53" s="372"/>
      <c r="BG53" s="372"/>
      <c r="BH53" s="372"/>
      <c r="BI53" s="375"/>
      <c r="BJ53" s="376"/>
      <c r="BK53" s="372"/>
      <c r="BL53" s="372"/>
      <c r="BM53" s="372"/>
      <c r="BN53" s="373"/>
      <c r="BO53" s="374"/>
      <c r="BP53" s="372"/>
      <c r="BQ53" s="372"/>
      <c r="BR53" s="372"/>
      <c r="BS53" s="375"/>
      <c r="BT53" s="376"/>
      <c r="BU53" s="372"/>
      <c r="BV53" s="372"/>
      <c r="BW53" s="372"/>
      <c r="BX53" s="373"/>
      <c r="BY53" s="374"/>
      <c r="BZ53" s="372"/>
      <c r="CA53" s="372"/>
      <c r="CB53" s="372"/>
      <c r="CC53" s="375"/>
      <c r="CD53" s="376"/>
      <c r="CE53" s="372"/>
      <c r="CF53" s="372"/>
      <c r="CG53" s="372"/>
      <c r="CH53" s="373"/>
      <c r="CI53" s="374"/>
      <c r="CJ53" s="372"/>
      <c r="CK53" s="372"/>
      <c r="CL53" s="372"/>
      <c r="CM53" s="375"/>
      <c r="CN53" s="376"/>
      <c r="CO53" s="372"/>
      <c r="CP53" s="372"/>
      <c r="CQ53" s="372"/>
      <c r="CR53" s="373"/>
      <c r="CS53" s="374"/>
      <c r="CT53" s="372"/>
      <c r="CU53" s="372"/>
      <c r="CV53" s="372"/>
      <c r="CW53" s="375"/>
      <c r="CX53" s="372"/>
      <c r="CY53" s="372"/>
      <c r="CZ53" s="372"/>
      <c r="DA53" s="377"/>
      <c r="DB53" s="378"/>
      <c r="DC53" s="506">
        <v>10.4</v>
      </c>
      <c r="DD53" s="492">
        <f>+DC53/10.4*100</f>
        <v>100</v>
      </c>
      <c r="DE53" s="492"/>
      <c r="DF53" s="494"/>
      <c r="DG53" s="506"/>
      <c r="DH53" s="492">
        <f>+DG53/10.4*100</f>
        <v>0</v>
      </c>
      <c r="DI53" s="516"/>
      <c r="DL53" s="511">
        <f>+DG53+DE53+DC53</f>
        <v>10.4</v>
      </c>
      <c r="DM53" s="512">
        <f>+DH53+DF53+DD53</f>
        <v>100</v>
      </c>
      <c r="DS53" s="281">
        <v>10.4</v>
      </c>
    </row>
    <row r="54" spans="1:123" ht="10.5" customHeight="1" x14ac:dyDescent="0.25">
      <c r="A54" s="1386" t="s">
        <v>228</v>
      </c>
      <c r="B54" s="444"/>
      <c r="C54" s="432"/>
      <c r="D54" s="432"/>
      <c r="E54" s="432"/>
      <c r="F54" s="437"/>
      <c r="G54" s="438"/>
      <c r="H54" s="432"/>
      <c r="I54" s="432"/>
      <c r="J54" s="432"/>
      <c r="K54" s="433"/>
      <c r="L54" s="434"/>
      <c r="M54" s="432"/>
      <c r="N54" s="432"/>
      <c r="O54" s="432"/>
      <c r="P54" s="437"/>
      <c r="Q54" s="438"/>
      <c r="R54" s="432"/>
      <c r="S54" s="432"/>
      <c r="T54" s="432"/>
      <c r="U54" s="433"/>
      <c r="V54" s="434"/>
      <c r="W54" s="432"/>
      <c r="X54" s="432"/>
      <c r="Y54" s="432"/>
      <c r="Z54" s="437"/>
      <c r="AA54" s="438"/>
      <c r="AB54" s="432"/>
      <c r="AC54" s="432"/>
      <c r="AD54" s="432"/>
      <c r="AE54" s="433"/>
      <c r="AF54" s="434"/>
      <c r="AG54" s="432"/>
      <c r="AH54" s="432"/>
      <c r="AI54" s="432"/>
      <c r="AJ54" s="437"/>
      <c r="AK54" s="438"/>
      <c r="AL54" s="432"/>
      <c r="AM54" s="432"/>
      <c r="AN54" s="432"/>
      <c r="AO54" s="433"/>
      <c r="AP54" s="434"/>
      <c r="AQ54" s="432"/>
      <c r="AR54" s="432"/>
      <c r="AS54" s="432"/>
      <c r="AT54" s="437"/>
      <c r="AU54" s="438"/>
      <c r="AV54" s="432"/>
      <c r="AW54" s="432"/>
      <c r="AX54" s="432"/>
      <c r="AY54" s="433"/>
      <c r="AZ54" s="434"/>
      <c r="BA54" s="432"/>
      <c r="BB54" s="432"/>
      <c r="BC54" s="432"/>
      <c r="BD54" s="437"/>
      <c r="BE54" s="438"/>
      <c r="BF54" s="432"/>
      <c r="BG54" s="432"/>
      <c r="BH54" s="432"/>
      <c r="BI54" s="433"/>
      <c r="BJ54" s="434"/>
      <c r="BK54" s="432"/>
      <c r="BL54" s="432"/>
      <c r="BM54" s="432"/>
      <c r="BN54" s="437"/>
      <c r="BO54" s="438"/>
      <c r="BP54" s="432"/>
      <c r="BQ54" s="432"/>
      <c r="BR54" s="432"/>
      <c r="BS54" s="433"/>
      <c r="BT54" s="434"/>
      <c r="BU54" s="432"/>
      <c r="BV54" s="432"/>
      <c r="BW54" s="432"/>
      <c r="BX54" s="437"/>
      <c r="BY54" s="438"/>
      <c r="BZ54" s="432"/>
      <c r="CA54" s="432"/>
      <c r="CB54" s="432"/>
      <c r="CC54" s="433"/>
      <c r="CD54" s="434"/>
      <c r="CE54" s="432"/>
      <c r="CF54" s="432"/>
      <c r="CG54" s="432"/>
      <c r="CH54" s="437"/>
      <c r="CI54" s="438"/>
      <c r="CJ54" s="432"/>
      <c r="CK54" s="432"/>
      <c r="CL54" s="432"/>
      <c r="CM54" s="433"/>
      <c r="CN54" s="434"/>
      <c r="CO54" s="432"/>
      <c r="CP54" s="432"/>
      <c r="CQ54" s="432"/>
      <c r="CR54" s="437"/>
      <c r="CS54" s="438"/>
      <c r="CT54" s="432"/>
      <c r="CU54" s="432"/>
      <c r="CV54" s="432"/>
      <c r="CW54" s="433"/>
      <c r="CX54" s="432"/>
      <c r="CY54" s="432"/>
      <c r="CZ54" s="432"/>
      <c r="DA54" s="441"/>
      <c r="DB54" s="413"/>
      <c r="DC54" s="501"/>
      <c r="DD54" s="502"/>
      <c r="DE54" s="503"/>
      <c r="DF54" s="485"/>
      <c r="DG54" s="486"/>
      <c r="DH54" s="487"/>
      <c r="DL54" s="514"/>
      <c r="DM54" s="515"/>
      <c r="DS54" s="281">
        <f>+DS53-DS52</f>
        <v>9.7147799999999993</v>
      </c>
    </row>
    <row r="55" spans="1:123" ht="15" customHeight="1" x14ac:dyDescent="0.2">
      <c r="A55" s="1387"/>
      <c r="B55" s="371"/>
      <c r="C55" s="372"/>
      <c r="D55" s="372"/>
      <c r="E55" s="372"/>
      <c r="F55" s="373"/>
      <c r="G55" s="374"/>
      <c r="H55" s="372"/>
      <c r="I55" s="372"/>
      <c r="J55" s="372"/>
      <c r="K55" s="375"/>
      <c r="L55" s="376"/>
      <c r="M55" s="372"/>
      <c r="N55" s="372"/>
      <c r="O55" s="372"/>
      <c r="P55" s="373"/>
      <c r="Q55" s="374"/>
      <c r="R55" s="372"/>
      <c r="S55" s="372"/>
      <c r="T55" s="372"/>
      <c r="U55" s="375"/>
      <c r="V55" s="376"/>
      <c r="W55" s="372"/>
      <c r="X55" s="372"/>
      <c r="Y55" s="372"/>
      <c r="Z55" s="373"/>
      <c r="AA55" s="374"/>
      <c r="AB55" s="372"/>
      <c r="AC55" s="372"/>
      <c r="AD55" s="372"/>
      <c r="AE55" s="375"/>
      <c r="AF55" s="376"/>
      <c r="AG55" s="372"/>
      <c r="AH55" s="372"/>
      <c r="AI55" s="372"/>
      <c r="AJ55" s="373"/>
      <c r="AK55" s="374"/>
      <c r="AL55" s="372"/>
      <c r="AM55" s="372"/>
      <c r="AN55" s="372"/>
      <c r="AO55" s="375"/>
      <c r="AP55" s="376"/>
      <c r="AQ55" s="372"/>
      <c r="AR55" s="372"/>
      <c r="AS55" s="372"/>
      <c r="AT55" s="373"/>
      <c r="AU55" s="374"/>
      <c r="AV55" s="372"/>
      <c r="AW55" s="372"/>
      <c r="AX55" s="372"/>
      <c r="AY55" s="375"/>
      <c r="AZ55" s="372"/>
      <c r="BA55" s="372"/>
      <c r="BB55" s="372"/>
      <c r="BC55" s="372"/>
      <c r="BD55" s="373"/>
      <c r="BE55" s="374"/>
      <c r="BF55" s="372"/>
      <c r="BG55" s="372"/>
      <c r="BH55" s="372"/>
      <c r="BI55" s="375"/>
      <c r="BJ55" s="376"/>
      <c r="BK55" s="372"/>
      <c r="BL55" s="372"/>
      <c r="BM55" s="372"/>
      <c r="BN55" s="373"/>
      <c r="BO55" s="374"/>
      <c r="BP55" s="372"/>
      <c r="BQ55" s="372"/>
      <c r="BR55" s="372"/>
      <c r="BS55" s="375"/>
      <c r="BT55" s="376"/>
      <c r="BU55" s="372"/>
      <c r="BV55" s="372"/>
      <c r="BW55" s="372"/>
      <c r="BX55" s="373"/>
      <c r="BY55" s="374"/>
      <c r="BZ55" s="372"/>
      <c r="CA55" s="372"/>
      <c r="CB55" s="372"/>
      <c r="CC55" s="375"/>
      <c r="CD55" s="376"/>
      <c r="CE55" s="372"/>
      <c r="CF55" s="372"/>
      <c r="CG55" s="372"/>
      <c r="CH55" s="373"/>
      <c r="CI55" s="374"/>
      <c r="CJ55" s="372"/>
      <c r="CK55" s="372"/>
      <c r="CL55" s="372"/>
      <c r="CM55" s="375"/>
      <c r="CN55" s="376"/>
      <c r="CO55" s="372"/>
      <c r="CP55" s="372"/>
      <c r="CQ55" s="372"/>
      <c r="CR55" s="373"/>
      <c r="CS55" s="374"/>
      <c r="CT55" s="372"/>
      <c r="CU55" s="372"/>
      <c r="CV55" s="372"/>
      <c r="CW55" s="375"/>
      <c r="CX55" s="372"/>
      <c r="CY55" s="372"/>
      <c r="CZ55" s="372"/>
      <c r="DA55" s="377"/>
      <c r="DB55" s="378"/>
      <c r="DC55" s="506">
        <v>10.4</v>
      </c>
      <c r="DD55" s="492">
        <f>+DC55/10.4*100</f>
        <v>100</v>
      </c>
      <c r="DE55" s="493">
        <v>0</v>
      </c>
      <c r="DF55" s="494">
        <f>DE55/DL55*100</f>
        <v>0</v>
      </c>
      <c r="DG55" s="495"/>
      <c r="DH55" s="496"/>
      <c r="DI55" s="516"/>
      <c r="DL55" s="511">
        <f>+DG55+DE55+DC55</f>
        <v>10.4</v>
      </c>
      <c r="DM55" s="512">
        <f>+DH55+DF55+DD55</f>
        <v>100</v>
      </c>
    </row>
    <row r="56" spans="1:123" ht="10.5" customHeight="1" x14ac:dyDescent="0.25">
      <c r="A56" s="1427" t="s">
        <v>58</v>
      </c>
      <c r="B56" s="444"/>
      <c r="C56" s="432"/>
      <c r="D56" s="432"/>
      <c r="E56" s="432"/>
      <c r="F56" s="437"/>
      <c r="G56" s="438"/>
      <c r="H56" s="432"/>
      <c r="I56" s="432"/>
      <c r="J56" s="432"/>
      <c r="K56" s="433"/>
      <c r="L56" s="434"/>
      <c r="M56" s="432"/>
      <c r="N56" s="432"/>
      <c r="O56" s="432"/>
      <c r="P56" s="437"/>
      <c r="Q56" s="438"/>
      <c r="R56" s="432"/>
      <c r="S56" s="432"/>
      <c r="T56" s="432"/>
      <c r="U56" s="433"/>
      <c r="V56" s="434"/>
      <c r="W56" s="432"/>
      <c r="X56" s="432"/>
      <c r="Y56" s="432"/>
      <c r="Z56" s="437"/>
      <c r="AA56" s="438"/>
      <c r="AB56" s="432"/>
      <c r="AC56" s="432"/>
      <c r="AD56" s="432"/>
      <c r="AE56" s="433"/>
      <c r="AF56" s="434"/>
      <c r="AG56" s="432"/>
      <c r="AH56" s="432"/>
      <c r="AI56" s="432"/>
      <c r="AJ56" s="437"/>
      <c r="AK56" s="438"/>
      <c r="AL56" s="432"/>
      <c r="AM56" s="432"/>
      <c r="AN56" s="432"/>
      <c r="AO56" s="433"/>
      <c r="AP56" s="434"/>
      <c r="AQ56" s="432"/>
      <c r="AR56" s="432"/>
      <c r="AS56" s="432"/>
      <c r="AT56" s="437"/>
      <c r="AU56" s="438"/>
      <c r="AV56" s="432"/>
      <c r="AW56" s="432"/>
      <c r="AX56" s="432"/>
      <c r="AY56" s="433"/>
      <c r="AZ56" s="434"/>
      <c r="BA56" s="432"/>
      <c r="BB56" s="432"/>
      <c r="BC56" s="432"/>
      <c r="BD56" s="437"/>
      <c r="BE56" s="438"/>
      <c r="BF56" s="432"/>
      <c r="BG56" s="432"/>
      <c r="BH56" s="432"/>
      <c r="BI56" s="433"/>
      <c r="BJ56" s="434"/>
      <c r="BK56" s="432"/>
      <c r="BL56" s="432"/>
      <c r="BM56" s="432"/>
      <c r="BN56" s="437"/>
      <c r="BO56" s="438"/>
      <c r="BP56" s="432"/>
      <c r="BQ56" s="432"/>
      <c r="BR56" s="432"/>
      <c r="BS56" s="433"/>
      <c r="BT56" s="434"/>
      <c r="BU56" s="432"/>
      <c r="BV56" s="432"/>
      <c r="BW56" s="432"/>
      <c r="BX56" s="437"/>
      <c r="BY56" s="438"/>
      <c r="BZ56" s="432"/>
      <c r="CA56" s="432"/>
      <c r="CB56" s="432"/>
      <c r="CC56" s="433"/>
      <c r="CD56" s="434"/>
      <c r="CE56" s="432"/>
      <c r="CF56" s="432"/>
      <c r="CG56" s="432"/>
      <c r="CH56" s="437"/>
      <c r="CI56" s="438"/>
      <c r="CJ56" s="432"/>
      <c r="CK56" s="432"/>
      <c r="CL56" s="432"/>
      <c r="CM56" s="433"/>
      <c r="CN56" s="434"/>
      <c r="CO56" s="432"/>
      <c r="CP56" s="432"/>
      <c r="CQ56" s="432"/>
      <c r="CR56" s="437"/>
      <c r="CS56" s="438"/>
      <c r="CT56" s="432"/>
      <c r="CU56" s="432"/>
      <c r="CV56" s="432"/>
      <c r="CW56" s="433"/>
      <c r="CX56" s="432"/>
      <c r="CY56" s="432"/>
      <c r="CZ56" s="432"/>
      <c r="DA56" s="441"/>
      <c r="DB56" s="413"/>
      <c r="DC56" s="501"/>
      <c r="DD56" s="502"/>
      <c r="DE56" s="503"/>
      <c r="DF56" s="485"/>
      <c r="DG56" s="486"/>
      <c r="DH56" s="487"/>
      <c r="DL56" s="514"/>
      <c r="DM56" s="515"/>
    </row>
    <row r="57" spans="1:123" ht="15" customHeight="1" x14ac:dyDescent="0.2">
      <c r="A57" s="1428"/>
      <c r="B57" s="371"/>
      <c r="C57" s="372"/>
      <c r="D57" s="372"/>
      <c r="E57" s="372"/>
      <c r="F57" s="373"/>
      <c r="G57" s="374"/>
      <c r="H57" s="372"/>
      <c r="I57" s="372"/>
      <c r="J57" s="372"/>
      <c r="K57" s="375"/>
      <c r="L57" s="376"/>
      <c r="M57" s="372"/>
      <c r="N57" s="372"/>
      <c r="O57" s="372"/>
      <c r="P57" s="373"/>
      <c r="Q57" s="374"/>
      <c r="R57" s="372"/>
      <c r="S57" s="372"/>
      <c r="T57" s="372"/>
      <c r="U57" s="375"/>
      <c r="V57" s="376"/>
      <c r="W57" s="372"/>
      <c r="X57" s="372"/>
      <c r="Y57" s="372"/>
      <c r="Z57" s="373"/>
      <c r="AA57" s="374"/>
      <c r="AB57" s="372"/>
      <c r="AC57" s="372"/>
      <c r="AD57" s="372"/>
      <c r="AE57" s="375"/>
      <c r="AF57" s="376"/>
      <c r="AG57" s="372"/>
      <c r="AH57" s="372"/>
      <c r="AI57" s="372"/>
      <c r="AJ57" s="373"/>
      <c r="AK57" s="374"/>
      <c r="AL57" s="372"/>
      <c r="AM57" s="372"/>
      <c r="AN57" s="372"/>
      <c r="AO57" s="375"/>
      <c r="AP57" s="376"/>
      <c r="AQ57" s="372"/>
      <c r="AR57" s="372"/>
      <c r="AS57" s="372"/>
      <c r="AT57" s="373"/>
      <c r="AU57" s="374"/>
      <c r="AV57" s="372"/>
      <c r="AW57" s="372"/>
      <c r="AX57" s="372"/>
      <c r="AY57" s="375"/>
      <c r="AZ57" s="372"/>
      <c r="BA57" s="372"/>
      <c r="BB57" s="372"/>
      <c r="BC57" s="372"/>
      <c r="BD57" s="373"/>
      <c r="BE57" s="374"/>
      <c r="BF57" s="372"/>
      <c r="BG57" s="372"/>
      <c r="BH57" s="372"/>
      <c r="BI57" s="375"/>
      <c r="BJ57" s="376"/>
      <c r="BK57" s="372"/>
      <c r="BL57" s="372"/>
      <c r="BM57" s="372"/>
      <c r="BN57" s="373"/>
      <c r="BO57" s="374"/>
      <c r="BP57" s="372"/>
      <c r="BQ57" s="372"/>
      <c r="BR57" s="372"/>
      <c r="BS57" s="375"/>
      <c r="BT57" s="376"/>
      <c r="BU57" s="372"/>
      <c r="BV57" s="372"/>
      <c r="BW57" s="372"/>
      <c r="BX57" s="373"/>
      <c r="BY57" s="374"/>
      <c r="BZ57" s="372"/>
      <c r="CA57" s="372"/>
      <c r="CB57" s="372"/>
      <c r="CC57" s="375"/>
      <c r="CD57" s="376"/>
      <c r="CE57" s="372"/>
      <c r="CF57" s="372"/>
      <c r="CG57" s="372"/>
      <c r="CH57" s="373"/>
      <c r="CI57" s="374"/>
      <c r="CJ57" s="372"/>
      <c r="CK57" s="372"/>
      <c r="CL57" s="372"/>
      <c r="CM57" s="375"/>
      <c r="CN57" s="376"/>
      <c r="CO57" s="372"/>
      <c r="CP57" s="372"/>
      <c r="CQ57" s="372"/>
      <c r="CR57" s="373"/>
      <c r="CS57" s="374"/>
      <c r="CT57" s="372"/>
      <c r="CU57" s="372"/>
      <c r="CV57" s="372"/>
      <c r="CW57" s="375"/>
      <c r="CX57" s="372"/>
      <c r="CY57" s="372"/>
      <c r="CZ57" s="372"/>
      <c r="DA57" s="377"/>
      <c r="DB57" s="378"/>
      <c r="DC57" s="506">
        <v>10.4</v>
      </c>
      <c r="DD57" s="492">
        <f>+DC57/10.4*100</f>
        <v>100</v>
      </c>
      <c r="DE57" s="493"/>
      <c r="DF57" s="509"/>
      <c r="DG57" s="495"/>
      <c r="DH57" s="496">
        <f>DG57/$DL$57*100</f>
        <v>0</v>
      </c>
      <c r="DL57" s="511">
        <f>+DG57+DE57+DC57</f>
        <v>10.4</v>
      </c>
      <c r="DM57" s="512">
        <f>+DH57+DF57+DD57</f>
        <v>100</v>
      </c>
    </row>
    <row r="58" spans="1:123" ht="10.5" customHeight="1" x14ac:dyDescent="0.25">
      <c r="A58" s="1386" t="s">
        <v>59</v>
      </c>
      <c r="B58" s="427"/>
      <c r="C58" s="390"/>
      <c r="D58" s="390"/>
      <c r="E58" s="390"/>
      <c r="F58" s="391"/>
      <c r="G58" s="392"/>
      <c r="H58" s="390"/>
      <c r="I58" s="390"/>
      <c r="J58" s="390"/>
      <c r="K58" s="436"/>
      <c r="L58" s="389"/>
      <c r="M58" s="390"/>
      <c r="N58" s="390"/>
      <c r="O58" s="390"/>
      <c r="P58" s="391"/>
      <c r="Q58" s="392"/>
      <c r="R58" s="390"/>
      <c r="S58" s="390"/>
      <c r="T58" s="390"/>
      <c r="U58" s="436"/>
      <c r="V58" s="389"/>
      <c r="W58" s="390"/>
      <c r="X58" s="390"/>
      <c r="Y58" s="390"/>
      <c r="Z58" s="391"/>
      <c r="AA58" s="392"/>
      <c r="AB58" s="390"/>
      <c r="AC58" s="390"/>
      <c r="AD58" s="390"/>
      <c r="AE58" s="436"/>
      <c r="AF58" s="389"/>
      <c r="AG58" s="390"/>
      <c r="AH58" s="390"/>
      <c r="AI58" s="390"/>
      <c r="AJ58" s="391"/>
      <c r="AK58" s="392"/>
      <c r="AL58" s="390"/>
      <c r="AM58" s="390"/>
      <c r="AN58" s="390"/>
      <c r="AO58" s="436"/>
      <c r="AP58" s="389"/>
      <c r="AQ58" s="390"/>
      <c r="AR58" s="390"/>
      <c r="AS58" s="390"/>
      <c r="AT58" s="391"/>
      <c r="AU58" s="392"/>
      <c r="AV58" s="390"/>
      <c r="AW58" s="390"/>
      <c r="AX58" s="390"/>
      <c r="AY58" s="436"/>
      <c r="AZ58" s="372"/>
      <c r="BA58" s="372"/>
      <c r="BB58" s="372"/>
      <c r="BC58" s="372"/>
      <c r="BD58" s="373"/>
      <c r="BE58" s="374"/>
      <c r="BF58" s="372"/>
      <c r="BG58" s="372"/>
      <c r="BH58" s="390"/>
      <c r="BI58" s="436"/>
      <c r="BJ58" s="389"/>
      <c r="BK58" s="390"/>
      <c r="BL58" s="390"/>
      <c r="BM58" s="390"/>
      <c r="BN58" s="391"/>
      <c r="BO58" s="392"/>
      <c r="BP58" s="390"/>
      <c r="BQ58" s="390"/>
      <c r="BR58" s="390"/>
      <c r="BS58" s="436"/>
      <c r="BT58" s="389"/>
      <c r="BU58" s="390"/>
      <c r="BV58" s="390"/>
      <c r="BW58" s="390"/>
      <c r="BX58" s="391"/>
      <c r="BY58" s="392"/>
      <c r="BZ58" s="390"/>
      <c r="CA58" s="390"/>
      <c r="CB58" s="390"/>
      <c r="CC58" s="436"/>
      <c r="CD58" s="389"/>
      <c r="CE58" s="390"/>
      <c r="CF58" s="390"/>
      <c r="CG58" s="390"/>
      <c r="CH58" s="391"/>
      <c r="CI58" s="392"/>
      <c r="CJ58" s="390"/>
      <c r="CK58" s="390"/>
      <c r="CL58" s="390"/>
      <c r="CM58" s="436"/>
      <c r="CN58" s="389"/>
      <c r="CO58" s="390"/>
      <c r="CP58" s="390"/>
      <c r="CQ58" s="390"/>
      <c r="CR58" s="391"/>
      <c r="CS58" s="392"/>
      <c r="CT58" s="390"/>
      <c r="CU58" s="390"/>
      <c r="CV58" s="390"/>
      <c r="CW58" s="436"/>
      <c r="CX58" s="390"/>
      <c r="CY58" s="390"/>
      <c r="CZ58" s="390"/>
      <c r="DA58" s="393"/>
      <c r="DB58" s="413"/>
      <c r="DC58" s="501"/>
      <c r="DD58" s="502"/>
      <c r="DE58" s="503"/>
      <c r="DF58" s="519"/>
      <c r="DG58" s="486"/>
      <c r="DH58" s="520"/>
      <c r="DL58" s="514"/>
      <c r="DM58" s="515"/>
    </row>
    <row r="59" spans="1:123" ht="15" customHeight="1" x14ac:dyDescent="0.2">
      <c r="A59" s="1387"/>
      <c r="B59" s="371"/>
      <c r="C59" s="372"/>
      <c r="D59" s="372"/>
      <c r="E59" s="372"/>
      <c r="F59" s="373"/>
      <c r="G59" s="374"/>
      <c r="H59" s="372"/>
      <c r="I59" s="372"/>
      <c r="J59" s="372"/>
      <c r="K59" s="375"/>
      <c r="L59" s="376"/>
      <c r="M59" s="372"/>
      <c r="N59" s="372"/>
      <c r="O59" s="372"/>
      <c r="P59" s="373"/>
      <c r="Q59" s="374"/>
      <c r="R59" s="372"/>
      <c r="S59" s="372"/>
      <c r="T59" s="372"/>
      <c r="U59" s="375"/>
      <c r="V59" s="376"/>
      <c r="W59" s="372"/>
      <c r="X59" s="372"/>
      <c r="Y59" s="372"/>
      <c r="Z59" s="373"/>
      <c r="AA59" s="374"/>
      <c r="AB59" s="372"/>
      <c r="AC59" s="372"/>
      <c r="AD59" s="372"/>
      <c r="AE59" s="375"/>
      <c r="AF59" s="376"/>
      <c r="AG59" s="372"/>
      <c r="AH59" s="372"/>
      <c r="AI59" s="372"/>
      <c r="AJ59" s="373"/>
      <c r="AK59" s="374"/>
      <c r="AL59" s="372"/>
      <c r="AM59" s="372"/>
      <c r="AN59" s="372"/>
      <c r="AO59" s="375"/>
      <c r="AP59" s="376"/>
      <c r="AQ59" s="372"/>
      <c r="AR59" s="372"/>
      <c r="AS59" s="372"/>
      <c r="AT59" s="373"/>
      <c r="AU59" s="374"/>
      <c r="AV59" s="372"/>
      <c r="AW59" s="372"/>
      <c r="AX59" s="372"/>
      <c r="AY59" s="375"/>
      <c r="AZ59" s="372"/>
      <c r="BA59" s="372"/>
      <c r="BB59" s="372"/>
      <c r="BC59" s="372"/>
      <c r="BD59" s="373"/>
      <c r="BE59" s="374"/>
      <c r="BF59" s="372"/>
      <c r="BG59" s="372"/>
      <c r="BH59" s="372"/>
      <c r="BI59" s="375"/>
      <c r="BJ59" s="376"/>
      <c r="BK59" s="372"/>
      <c r="BL59" s="372"/>
      <c r="BM59" s="372"/>
      <c r="BN59" s="373"/>
      <c r="BO59" s="374"/>
      <c r="BP59" s="372"/>
      <c r="BQ59" s="372"/>
      <c r="BR59" s="372"/>
      <c r="BS59" s="375"/>
      <c r="BT59" s="376"/>
      <c r="BU59" s="372"/>
      <c r="BV59" s="372"/>
      <c r="BW59" s="372"/>
      <c r="BX59" s="373"/>
      <c r="BY59" s="374"/>
      <c r="BZ59" s="372"/>
      <c r="CA59" s="372"/>
      <c r="CB59" s="372"/>
      <c r="CC59" s="375"/>
      <c r="CD59" s="376"/>
      <c r="CE59" s="372"/>
      <c r="CF59" s="372"/>
      <c r="CG59" s="372"/>
      <c r="CH59" s="373"/>
      <c r="CI59" s="374"/>
      <c r="CJ59" s="372"/>
      <c r="CK59" s="372"/>
      <c r="CL59" s="372"/>
      <c r="CM59" s="375"/>
      <c r="CN59" s="376"/>
      <c r="CO59" s="372"/>
      <c r="CP59" s="372"/>
      <c r="CQ59" s="372"/>
      <c r="CR59" s="373"/>
      <c r="CS59" s="374"/>
      <c r="CT59" s="372"/>
      <c r="CU59" s="372"/>
      <c r="CV59" s="372"/>
      <c r="CW59" s="375"/>
      <c r="CX59" s="372"/>
      <c r="CY59" s="372"/>
      <c r="CZ59" s="372"/>
      <c r="DA59" s="377"/>
      <c r="DB59" s="378"/>
      <c r="DC59" s="518">
        <v>0</v>
      </c>
      <c r="DD59" s="509">
        <v>0</v>
      </c>
      <c r="DE59" s="493">
        <v>10.4</v>
      </c>
      <c r="DF59" s="494">
        <v>100</v>
      </c>
      <c r="DG59" s="495"/>
      <c r="DH59" s="494"/>
      <c r="DI59" s="521"/>
      <c r="DL59" s="511"/>
      <c r="DM59" s="512"/>
    </row>
    <row r="60" spans="1:123" ht="10.5" customHeight="1" x14ac:dyDescent="0.25">
      <c r="A60" s="1386" t="s">
        <v>60</v>
      </c>
      <c r="B60" s="427"/>
      <c r="C60" s="390"/>
      <c r="D60" s="390"/>
      <c r="E60" s="390"/>
      <c r="F60" s="391"/>
      <c r="G60" s="392"/>
      <c r="H60" s="390"/>
      <c r="I60" s="390"/>
      <c r="J60" s="390"/>
      <c r="K60" s="436"/>
      <c r="L60" s="389"/>
      <c r="M60" s="390"/>
      <c r="N60" s="390"/>
      <c r="O60" s="390"/>
      <c r="P60" s="391"/>
      <c r="Q60" s="392"/>
      <c r="R60" s="390"/>
      <c r="S60" s="390"/>
      <c r="T60" s="390"/>
      <c r="U60" s="436"/>
      <c r="V60" s="389"/>
      <c r="W60" s="390"/>
      <c r="X60" s="390"/>
      <c r="Y60" s="390"/>
      <c r="Z60" s="391"/>
      <c r="AA60" s="392"/>
      <c r="AB60" s="390"/>
      <c r="AC60" s="390"/>
      <c r="AD60" s="390"/>
      <c r="AE60" s="436"/>
      <c r="AF60" s="389"/>
      <c r="AG60" s="390"/>
      <c r="AH60" s="390"/>
      <c r="AI60" s="390"/>
      <c r="AJ60" s="391"/>
      <c r="AK60" s="392"/>
      <c r="AL60" s="390"/>
      <c r="AM60" s="390"/>
      <c r="AN60" s="390"/>
      <c r="AO60" s="436"/>
      <c r="AP60" s="389"/>
      <c r="AQ60" s="390"/>
      <c r="AR60" s="390"/>
      <c r="AS60" s="390"/>
      <c r="AT60" s="391"/>
      <c r="AU60" s="392"/>
      <c r="AV60" s="390"/>
      <c r="AW60" s="390"/>
      <c r="AX60" s="390"/>
      <c r="AY60" s="436"/>
      <c r="AZ60" s="372"/>
      <c r="BA60" s="372"/>
      <c r="BB60" s="372"/>
      <c r="BC60" s="372"/>
      <c r="BD60" s="373"/>
      <c r="BE60" s="374"/>
      <c r="BF60" s="372"/>
      <c r="BG60" s="372"/>
      <c r="BH60" s="390"/>
      <c r="BI60" s="436"/>
      <c r="BJ60" s="389"/>
      <c r="BK60" s="390"/>
      <c r="BL60" s="390"/>
      <c r="BM60" s="390"/>
      <c r="BN60" s="391"/>
      <c r="BO60" s="392"/>
      <c r="BP60" s="390"/>
      <c r="BQ60" s="390"/>
      <c r="BR60" s="390"/>
      <c r="BS60" s="436"/>
      <c r="BT60" s="389"/>
      <c r="BU60" s="390"/>
      <c r="BV60" s="390"/>
      <c r="BW60" s="390"/>
      <c r="BX60" s="391"/>
      <c r="BY60" s="392"/>
      <c r="BZ60" s="390"/>
      <c r="CA60" s="390"/>
      <c r="CB60" s="390"/>
      <c r="CC60" s="436"/>
      <c r="CD60" s="389"/>
      <c r="CE60" s="390"/>
      <c r="CF60" s="390"/>
      <c r="CG60" s="390"/>
      <c r="CH60" s="391"/>
      <c r="CI60" s="392"/>
      <c r="CJ60" s="390"/>
      <c r="CK60" s="390"/>
      <c r="CL60" s="390"/>
      <c r="CM60" s="436"/>
      <c r="CN60" s="389"/>
      <c r="CO60" s="390"/>
      <c r="CP60" s="390"/>
      <c r="CQ60" s="390"/>
      <c r="CR60" s="391"/>
      <c r="CS60" s="392"/>
      <c r="CT60" s="390"/>
      <c r="CU60" s="390"/>
      <c r="CV60" s="390"/>
      <c r="CW60" s="436"/>
      <c r="CX60" s="390"/>
      <c r="CY60" s="390"/>
      <c r="CZ60" s="390"/>
      <c r="DA60" s="393"/>
      <c r="DB60" s="413"/>
      <c r="DC60" s="501"/>
      <c r="DD60" s="522"/>
      <c r="DE60" s="503"/>
      <c r="DF60" s="519"/>
      <c r="DG60" s="486"/>
      <c r="DH60" s="487"/>
      <c r="DL60" s="514"/>
      <c r="DM60" s="515"/>
    </row>
    <row r="61" spans="1:123" ht="15" customHeight="1" x14ac:dyDescent="0.2">
      <c r="A61" s="1387"/>
      <c r="B61" s="371"/>
      <c r="C61" s="372"/>
      <c r="D61" s="372"/>
      <c r="E61" s="372"/>
      <c r="F61" s="373"/>
      <c r="G61" s="374"/>
      <c r="H61" s="372"/>
      <c r="I61" s="372"/>
      <c r="J61" s="372"/>
      <c r="K61" s="375"/>
      <c r="L61" s="376"/>
      <c r="M61" s="372"/>
      <c r="N61" s="372"/>
      <c r="O61" s="372"/>
      <c r="P61" s="373"/>
      <c r="Q61" s="374"/>
      <c r="R61" s="372"/>
      <c r="S61" s="372"/>
      <c r="T61" s="372"/>
      <c r="U61" s="375"/>
      <c r="V61" s="376"/>
      <c r="W61" s="372"/>
      <c r="X61" s="372"/>
      <c r="Y61" s="372"/>
      <c r="Z61" s="373"/>
      <c r="AA61" s="374"/>
      <c r="AB61" s="372"/>
      <c r="AC61" s="372"/>
      <c r="AD61" s="372"/>
      <c r="AE61" s="375"/>
      <c r="AF61" s="376"/>
      <c r="AG61" s="372"/>
      <c r="AH61" s="372"/>
      <c r="AI61" s="372"/>
      <c r="AJ61" s="373"/>
      <c r="AK61" s="374"/>
      <c r="AL61" s="372"/>
      <c r="AM61" s="372"/>
      <c r="AN61" s="372"/>
      <c r="AO61" s="375"/>
      <c r="AP61" s="376"/>
      <c r="AQ61" s="372"/>
      <c r="AR61" s="372"/>
      <c r="AS61" s="372"/>
      <c r="AT61" s="373"/>
      <c r="AU61" s="374"/>
      <c r="AV61" s="372"/>
      <c r="AW61" s="372"/>
      <c r="AX61" s="372"/>
      <c r="AY61" s="375"/>
      <c r="AZ61" s="376"/>
      <c r="BA61" s="372"/>
      <c r="BB61" s="372"/>
      <c r="BC61" s="372"/>
      <c r="BD61" s="373"/>
      <c r="BE61" s="374"/>
      <c r="BF61" s="372"/>
      <c r="BG61" s="372"/>
      <c r="BH61" s="372"/>
      <c r="BI61" s="375"/>
      <c r="BJ61" s="376"/>
      <c r="BK61" s="372"/>
      <c r="BL61" s="372"/>
      <c r="BM61" s="372"/>
      <c r="BN61" s="373"/>
      <c r="BO61" s="374"/>
      <c r="BP61" s="372"/>
      <c r="BQ61" s="372"/>
      <c r="BR61" s="372"/>
      <c r="BS61" s="375"/>
      <c r="BT61" s="376"/>
      <c r="BU61" s="372"/>
      <c r="BV61" s="372"/>
      <c r="BW61" s="372"/>
      <c r="BX61" s="373"/>
      <c r="BY61" s="374"/>
      <c r="BZ61" s="372"/>
      <c r="CA61" s="372"/>
      <c r="CB61" s="372"/>
      <c r="CC61" s="375"/>
      <c r="CD61" s="376"/>
      <c r="CE61" s="372"/>
      <c r="CF61" s="372"/>
      <c r="CG61" s="372"/>
      <c r="CH61" s="373"/>
      <c r="CI61" s="374"/>
      <c r="CJ61" s="372"/>
      <c r="CK61" s="372"/>
      <c r="CL61" s="372"/>
      <c r="CM61" s="375"/>
      <c r="CN61" s="376"/>
      <c r="CO61" s="372"/>
      <c r="CP61" s="372"/>
      <c r="CQ61" s="372"/>
      <c r="CR61" s="373"/>
      <c r="CS61" s="374"/>
      <c r="CT61" s="372"/>
      <c r="CU61" s="372"/>
      <c r="CV61" s="372"/>
      <c r="CW61" s="375"/>
      <c r="CX61" s="372"/>
      <c r="CY61" s="372"/>
      <c r="CZ61" s="372"/>
      <c r="DA61" s="377"/>
      <c r="DB61" s="378"/>
      <c r="DC61" s="518"/>
      <c r="DD61" s="509"/>
      <c r="DE61" s="518">
        <v>10.4</v>
      </c>
      <c r="DF61" s="509">
        <v>100</v>
      </c>
      <c r="DG61" s="510"/>
      <c r="DH61" s="496"/>
      <c r="DL61" s="511">
        <f>+DG61+DE61+DC61</f>
        <v>10.4</v>
      </c>
      <c r="DM61" s="1335">
        <f>+DH61+DF61+DD61</f>
        <v>100</v>
      </c>
      <c r="DN61" s="281">
        <v>100</v>
      </c>
    </row>
    <row r="62" spans="1:123" ht="10.5" customHeight="1" thickBot="1" x14ac:dyDescent="0.3">
      <c r="A62" s="1386" t="s">
        <v>61</v>
      </c>
      <c r="B62" s="427"/>
      <c r="C62" s="390"/>
      <c r="D62" s="390"/>
      <c r="E62" s="390"/>
      <c r="F62" s="391"/>
      <c r="G62" s="392"/>
      <c r="H62" s="390"/>
      <c r="I62" s="390"/>
      <c r="J62" s="390"/>
      <c r="K62" s="436"/>
      <c r="L62" s="389"/>
      <c r="M62" s="390"/>
      <c r="N62" s="390"/>
      <c r="O62" s="390"/>
      <c r="P62" s="391"/>
      <c r="Q62" s="392"/>
      <c r="R62" s="390"/>
      <c r="S62" s="390"/>
      <c r="T62" s="390"/>
      <c r="U62" s="436"/>
      <c r="V62" s="389"/>
      <c r="W62" s="390"/>
      <c r="X62" s="390"/>
      <c r="Y62" s="390"/>
      <c r="Z62" s="391"/>
      <c r="AA62" s="392"/>
      <c r="AB62" s="390"/>
      <c r="AC62" s="390"/>
      <c r="AD62" s="390"/>
      <c r="AE62" s="436"/>
      <c r="AF62" s="389"/>
      <c r="AG62" s="390"/>
      <c r="AH62" s="390"/>
      <c r="AI62" s="390"/>
      <c r="AJ62" s="391"/>
      <c r="AK62" s="392"/>
      <c r="AL62" s="390"/>
      <c r="AM62" s="390"/>
      <c r="AN62" s="390"/>
      <c r="AO62" s="436"/>
      <c r="AP62" s="389"/>
      <c r="AQ62" s="390"/>
      <c r="AR62" s="390"/>
      <c r="AS62" s="390"/>
      <c r="AT62" s="391"/>
      <c r="AU62" s="392"/>
      <c r="AV62" s="390"/>
      <c r="AW62" s="390"/>
      <c r="AX62" s="390"/>
      <c r="AY62" s="436"/>
      <c r="AZ62" s="376"/>
      <c r="BA62" s="372"/>
      <c r="BB62" s="372"/>
      <c r="BC62" s="372"/>
      <c r="BD62" s="373"/>
      <c r="BE62" s="374"/>
      <c r="BF62" s="372"/>
      <c r="BG62" s="372"/>
      <c r="BH62" s="390"/>
      <c r="BI62" s="436"/>
      <c r="BJ62" s="389"/>
      <c r="BK62" s="390"/>
      <c r="BL62" s="390"/>
      <c r="BM62" s="390"/>
      <c r="BN62" s="391"/>
      <c r="BO62" s="392"/>
      <c r="BP62" s="390"/>
      <c r="BQ62" s="390"/>
      <c r="BR62" s="390"/>
      <c r="BS62" s="436"/>
      <c r="BT62" s="389"/>
      <c r="BU62" s="390"/>
      <c r="BV62" s="390"/>
      <c r="BW62" s="390"/>
      <c r="BX62" s="391"/>
      <c r="BY62" s="392"/>
      <c r="BZ62" s="390"/>
      <c r="CA62" s="390"/>
      <c r="CB62" s="390"/>
      <c r="CC62" s="436"/>
      <c r="CD62" s="389"/>
      <c r="CE62" s="390"/>
      <c r="CF62" s="390"/>
      <c r="CG62" s="390"/>
      <c r="CH62" s="391"/>
      <c r="CI62" s="392"/>
      <c r="CJ62" s="390"/>
      <c r="CK62" s="390"/>
      <c r="CL62" s="390"/>
      <c r="CM62" s="436"/>
      <c r="CN62" s="389"/>
      <c r="CO62" s="390"/>
      <c r="CP62" s="390"/>
      <c r="CQ62" s="390"/>
      <c r="CR62" s="391"/>
      <c r="CS62" s="392"/>
      <c r="CT62" s="390"/>
      <c r="CU62" s="390"/>
      <c r="CV62" s="390"/>
      <c r="CW62" s="436"/>
      <c r="CX62" s="390"/>
      <c r="CY62" s="390"/>
      <c r="CZ62" s="390"/>
      <c r="DA62" s="393"/>
      <c r="DB62" s="448"/>
      <c r="DC62" s="501"/>
      <c r="DD62" s="522"/>
      <c r="DE62" s="503"/>
      <c r="DF62" s="485"/>
      <c r="DG62" s="486"/>
      <c r="DH62" s="520"/>
      <c r="DL62" s="514"/>
      <c r="DM62" s="515"/>
    </row>
    <row r="63" spans="1:123" s="283" customFormat="1" ht="15" customHeight="1" thickBot="1" x14ac:dyDescent="0.25">
      <c r="A63" s="1423"/>
      <c r="B63" s="449"/>
      <c r="C63" s="450"/>
      <c r="D63" s="450"/>
      <c r="E63" s="450"/>
      <c r="F63" s="451"/>
      <c r="G63" s="452"/>
      <c r="H63" s="450"/>
      <c r="I63" s="450"/>
      <c r="J63" s="450"/>
      <c r="K63" s="453"/>
      <c r="L63" s="454"/>
      <c r="M63" s="450"/>
      <c r="N63" s="450"/>
      <c r="O63" s="450"/>
      <c r="P63" s="451"/>
      <c r="Q63" s="452"/>
      <c r="R63" s="450"/>
      <c r="S63" s="450"/>
      <c r="T63" s="450"/>
      <c r="U63" s="453"/>
      <c r="V63" s="454"/>
      <c r="W63" s="450"/>
      <c r="X63" s="450"/>
      <c r="Y63" s="450"/>
      <c r="Z63" s="451"/>
      <c r="AA63" s="452"/>
      <c r="AB63" s="450"/>
      <c r="AC63" s="450"/>
      <c r="AD63" s="450"/>
      <c r="AE63" s="453"/>
      <c r="AF63" s="454"/>
      <c r="AG63" s="450"/>
      <c r="AH63" s="450"/>
      <c r="AI63" s="450"/>
      <c r="AJ63" s="451"/>
      <c r="AK63" s="452"/>
      <c r="AL63" s="450"/>
      <c r="AM63" s="450"/>
      <c r="AN63" s="450"/>
      <c r="AO63" s="453"/>
      <c r="AP63" s="454"/>
      <c r="AQ63" s="450"/>
      <c r="AR63" s="450"/>
      <c r="AS63" s="450"/>
      <c r="AT63" s="451"/>
      <c r="AU63" s="452"/>
      <c r="AV63" s="450"/>
      <c r="AW63" s="450"/>
      <c r="AX63" s="450"/>
      <c r="AY63" s="453"/>
      <c r="AZ63" s="454"/>
      <c r="BA63" s="450"/>
      <c r="BB63" s="450"/>
      <c r="BC63" s="450"/>
      <c r="BD63" s="451"/>
      <c r="BE63" s="452"/>
      <c r="BF63" s="450"/>
      <c r="BG63" s="450"/>
      <c r="BH63" s="450"/>
      <c r="BI63" s="453"/>
      <c r="BJ63" s="454"/>
      <c r="BK63" s="450"/>
      <c r="BL63" s="450"/>
      <c r="BM63" s="450"/>
      <c r="BN63" s="451"/>
      <c r="BO63" s="452"/>
      <c r="BP63" s="450"/>
      <c r="BQ63" s="450"/>
      <c r="BR63" s="450"/>
      <c r="BS63" s="453"/>
      <c r="BT63" s="454"/>
      <c r="BU63" s="450"/>
      <c r="BV63" s="450"/>
      <c r="BW63" s="450"/>
      <c r="BX63" s="451"/>
      <c r="BY63" s="452"/>
      <c r="BZ63" s="450"/>
      <c r="CA63" s="450"/>
      <c r="CB63" s="450"/>
      <c r="CC63" s="453"/>
      <c r="CD63" s="454"/>
      <c r="CE63" s="450"/>
      <c r="CF63" s="450"/>
      <c r="CG63" s="450"/>
      <c r="CH63" s="451"/>
      <c r="CI63" s="452"/>
      <c r="CJ63" s="450"/>
      <c r="CK63" s="450"/>
      <c r="CL63" s="450"/>
      <c r="CM63" s="453"/>
      <c r="CN63" s="454"/>
      <c r="CO63" s="450"/>
      <c r="CP63" s="450"/>
      <c r="CQ63" s="450"/>
      <c r="CR63" s="451"/>
      <c r="CS63" s="452"/>
      <c r="CT63" s="450"/>
      <c r="CU63" s="450"/>
      <c r="CV63" s="450"/>
      <c r="CW63" s="453"/>
      <c r="CX63" s="450"/>
      <c r="CY63" s="450"/>
      <c r="CZ63" s="450"/>
      <c r="DA63" s="455"/>
      <c r="DB63" s="448"/>
      <c r="DC63" s="523"/>
      <c r="DD63" s="524"/>
      <c r="DE63" s="518">
        <v>10.4</v>
      </c>
      <c r="DF63" s="509">
        <v>100</v>
      </c>
      <c r="DG63" s="525"/>
      <c r="DH63" s="526"/>
      <c r="DL63" s="511">
        <f>+DG63+DE63+DC63</f>
        <v>10.4</v>
      </c>
      <c r="DM63" s="512">
        <f>+DH63+DF63+DD63</f>
        <v>100</v>
      </c>
      <c r="DN63" s="283">
        <v>100</v>
      </c>
    </row>
    <row r="64" spans="1:123" s="283" customFormat="1" ht="15" customHeight="1" x14ac:dyDescent="0.2">
      <c r="A64" s="1308"/>
      <c r="DC64" s="1984"/>
      <c r="DD64" s="1984"/>
      <c r="DE64" s="1985"/>
      <c r="DF64" s="1984"/>
      <c r="DG64" s="1986"/>
      <c r="DH64" s="1987"/>
      <c r="DL64" s="511"/>
      <c r="DM64" s="512"/>
    </row>
    <row r="65" spans="1:116" ht="12.75" customHeight="1" x14ac:dyDescent="0.25">
      <c r="A65" s="1990" t="s">
        <v>926</v>
      </c>
      <c r="B65" s="1990"/>
      <c r="C65" s="1990"/>
      <c r="D65" s="1990"/>
      <c r="E65" s="1990"/>
      <c r="F65" s="1990"/>
      <c r="G65" s="1990"/>
      <c r="H65" s="1990"/>
      <c r="I65" s="1990"/>
      <c r="J65" s="1990"/>
      <c r="K65" s="1990"/>
      <c r="L65" s="1990"/>
      <c r="M65" s="1990"/>
      <c r="N65" s="1990"/>
      <c r="O65" s="1990"/>
      <c r="P65" s="1990"/>
      <c r="Q65" s="1990"/>
      <c r="R65" s="1990"/>
      <c r="S65" s="1990"/>
      <c r="T65" s="1990"/>
      <c r="U65" s="1990"/>
      <c r="V65" s="1990"/>
      <c r="W65" s="1990"/>
      <c r="X65" s="1990"/>
      <c r="Y65" s="1990"/>
      <c r="Z65" s="1990"/>
      <c r="AA65" s="1990"/>
      <c r="AB65" s="1990"/>
      <c r="AC65" s="1990"/>
      <c r="AD65" s="1990"/>
      <c r="AE65" s="1990"/>
      <c r="AF65" s="1990"/>
      <c r="AG65" s="1990"/>
      <c r="AH65" s="1990"/>
      <c r="AI65" s="1990"/>
      <c r="AJ65" s="1990"/>
      <c r="AK65" s="1990"/>
      <c r="AL65" s="1990"/>
      <c r="AM65" s="1990"/>
      <c r="AN65" s="1990"/>
      <c r="AO65" s="1990"/>
      <c r="AP65" s="1990"/>
      <c r="AQ65" s="1990"/>
      <c r="AR65" s="1990"/>
      <c r="AS65" s="1990"/>
      <c r="AT65" s="1990"/>
      <c r="AU65" s="1990"/>
      <c r="AV65" s="1990"/>
      <c r="AW65" s="1990"/>
      <c r="AX65" s="1990"/>
      <c r="AY65" s="1990"/>
      <c r="AZ65" s="1990"/>
      <c r="BA65" s="1990"/>
      <c r="BB65" s="1990"/>
      <c r="BC65" s="1990"/>
      <c r="BD65" s="1990"/>
      <c r="BE65" s="1990"/>
      <c r="BF65" s="1990"/>
      <c r="BG65" s="1990"/>
      <c r="BH65" s="1990"/>
      <c r="BI65" s="1990"/>
      <c r="BJ65" s="1990"/>
      <c r="BK65" s="1990"/>
      <c r="BL65" s="1990"/>
      <c r="BM65" s="1990"/>
      <c r="BN65" s="1990"/>
      <c r="BO65" s="1990"/>
      <c r="BP65" s="1990"/>
      <c r="BQ65" s="1990"/>
      <c r="BR65" s="1990"/>
      <c r="BS65" s="1990"/>
      <c r="BT65" s="1990"/>
      <c r="BU65" s="1990"/>
      <c r="BV65" s="1990"/>
      <c r="BW65" s="1990"/>
      <c r="BX65" s="1990"/>
      <c r="BY65" s="1990"/>
      <c r="BZ65" s="1990"/>
      <c r="CA65" s="1990"/>
      <c r="CB65" s="1990"/>
      <c r="CC65" s="1990"/>
      <c r="CD65" s="1990"/>
      <c r="CE65" s="1990"/>
      <c r="CF65" s="1990"/>
      <c r="CG65" s="1990"/>
      <c r="CH65" s="1990"/>
      <c r="CI65" s="1990"/>
      <c r="CJ65" s="1990"/>
      <c r="CK65" s="1990"/>
      <c r="CL65" s="1990"/>
      <c r="CM65" s="1990"/>
      <c r="CN65" s="1990"/>
      <c r="CO65" s="1990"/>
      <c r="CP65" s="1990"/>
      <c r="CQ65" s="1990"/>
      <c r="CR65" s="1990"/>
      <c r="CS65" s="1990"/>
      <c r="CT65" s="1990"/>
      <c r="CU65" s="1990"/>
      <c r="CV65" s="1990"/>
      <c r="CW65" s="1990"/>
      <c r="CX65" s="1990"/>
      <c r="CY65" s="1990"/>
      <c r="CZ65" s="1990"/>
      <c r="DA65" s="1990"/>
      <c r="DB65" s="1990"/>
      <c r="DC65" s="1990"/>
      <c r="DD65" s="1990"/>
      <c r="DE65" s="1990"/>
      <c r="DF65" s="1990"/>
      <c r="DG65" s="1990"/>
      <c r="DH65" s="1990"/>
      <c r="DL65" s="33"/>
    </row>
    <row r="66" spans="1:116" x14ac:dyDescent="0.25">
      <c r="A66" s="1990"/>
      <c r="B66" s="1990"/>
      <c r="C66" s="1990"/>
      <c r="D66" s="1990"/>
      <c r="E66" s="1990"/>
      <c r="F66" s="1990"/>
      <c r="G66" s="1990"/>
      <c r="H66" s="1990"/>
      <c r="I66" s="1990"/>
      <c r="J66" s="1990"/>
      <c r="K66" s="1990"/>
      <c r="L66" s="1990"/>
      <c r="M66" s="1990"/>
      <c r="N66" s="1990"/>
      <c r="O66" s="1990"/>
      <c r="P66" s="1990"/>
      <c r="Q66" s="1990"/>
      <c r="R66" s="1990"/>
      <c r="S66" s="1990"/>
      <c r="T66" s="1990"/>
      <c r="U66" s="1990"/>
      <c r="V66" s="1990"/>
      <c r="W66" s="1990"/>
      <c r="X66" s="1990"/>
      <c r="Y66" s="1990"/>
      <c r="Z66" s="1990"/>
      <c r="AA66" s="1990"/>
      <c r="AB66" s="1990"/>
      <c r="AC66" s="1990"/>
      <c r="AD66" s="1990"/>
      <c r="AE66" s="1990"/>
      <c r="AF66" s="1990"/>
      <c r="AG66" s="1990"/>
      <c r="AH66" s="1990"/>
      <c r="AI66" s="1990"/>
      <c r="AJ66" s="1990"/>
      <c r="AK66" s="1990"/>
      <c r="AL66" s="1990"/>
      <c r="AM66" s="1990"/>
      <c r="AN66" s="1990"/>
      <c r="AO66" s="1990"/>
      <c r="AP66" s="1990"/>
      <c r="AQ66" s="1990"/>
      <c r="AR66" s="1990"/>
      <c r="AS66" s="1990"/>
      <c r="AT66" s="1990"/>
      <c r="AU66" s="1990"/>
      <c r="AV66" s="1990"/>
      <c r="AW66" s="1990"/>
      <c r="AX66" s="1990"/>
      <c r="AY66" s="1990"/>
      <c r="AZ66" s="1990"/>
      <c r="BA66" s="1990"/>
      <c r="BB66" s="1990"/>
      <c r="BC66" s="1990"/>
      <c r="BD66" s="1990"/>
      <c r="BE66" s="1990"/>
      <c r="BF66" s="1990"/>
      <c r="BG66" s="1990"/>
      <c r="BH66" s="1990"/>
      <c r="BI66" s="1990"/>
      <c r="BJ66" s="1990"/>
      <c r="BK66" s="1990"/>
      <c r="BL66" s="1990"/>
      <c r="BM66" s="1990"/>
      <c r="BN66" s="1990"/>
      <c r="BO66" s="1990"/>
      <c r="BP66" s="1990"/>
      <c r="BQ66" s="1990"/>
      <c r="BR66" s="1990"/>
      <c r="BS66" s="1990"/>
      <c r="BT66" s="1990"/>
      <c r="BU66" s="1990"/>
      <c r="BV66" s="1990"/>
      <c r="BW66" s="1990"/>
      <c r="BX66" s="1990"/>
      <c r="BY66" s="1990"/>
      <c r="BZ66" s="1990"/>
      <c r="CA66" s="1990"/>
      <c r="CB66" s="1990"/>
      <c r="CC66" s="1990"/>
      <c r="CD66" s="1990"/>
      <c r="CE66" s="1990"/>
      <c r="CF66" s="1990"/>
      <c r="CG66" s="1990"/>
      <c r="CH66" s="1990"/>
      <c r="CI66" s="1990"/>
      <c r="CJ66" s="1990"/>
      <c r="CK66" s="1990"/>
      <c r="CL66" s="1990"/>
      <c r="CM66" s="1990"/>
      <c r="CN66" s="1990"/>
      <c r="CO66" s="1990"/>
      <c r="CP66" s="1990"/>
      <c r="CQ66" s="1990"/>
      <c r="CR66" s="1990"/>
      <c r="CS66" s="1990"/>
      <c r="CT66" s="1990"/>
      <c r="CU66" s="1990"/>
      <c r="CV66" s="1990"/>
      <c r="CW66" s="1990"/>
      <c r="CX66" s="1990"/>
      <c r="CY66" s="1990"/>
      <c r="CZ66" s="1990"/>
      <c r="DA66" s="1990"/>
      <c r="DB66" s="1990"/>
      <c r="DC66" s="1990"/>
      <c r="DD66" s="1990"/>
      <c r="DE66" s="1990"/>
      <c r="DF66" s="1990"/>
      <c r="DG66" s="1990"/>
      <c r="DH66" s="1990"/>
      <c r="DL66" s="33"/>
    </row>
    <row r="67" spans="1:116" s="1311" customFormat="1" x14ac:dyDescent="0.25">
      <c r="A67" s="873" t="s">
        <v>1144</v>
      </c>
      <c r="B67" s="158"/>
      <c r="C67" s="158"/>
      <c r="D67" s="158"/>
      <c r="E67" s="158"/>
      <c r="F67" s="158"/>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8"/>
      <c r="AE67" s="158"/>
      <c r="AF67" s="158"/>
      <c r="AG67" s="158"/>
      <c r="AH67" s="158"/>
      <c r="AI67" s="158"/>
      <c r="AJ67" s="158"/>
      <c r="AK67" s="158"/>
      <c r="AL67" s="158"/>
      <c r="AM67" s="158"/>
      <c r="AN67" s="158"/>
      <c r="AO67" s="158"/>
      <c r="AP67" s="158"/>
      <c r="AQ67" s="158"/>
      <c r="AR67" s="158"/>
      <c r="AS67" s="158"/>
      <c r="AT67" s="158"/>
      <c r="AU67" s="158"/>
      <c r="AV67" s="158"/>
      <c r="AW67" s="158"/>
      <c r="AX67" s="158"/>
      <c r="AY67" s="158"/>
      <c r="AZ67" s="158"/>
      <c r="BA67" s="158"/>
      <c r="BB67" s="158"/>
      <c r="BC67" s="158"/>
      <c r="BD67" s="158"/>
      <c r="BE67" s="158"/>
      <c r="BF67" s="158"/>
      <c r="BG67" s="158"/>
      <c r="BH67" s="158"/>
      <c r="BI67" s="158"/>
      <c r="BJ67" s="158"/>
      <c r="BK67" s="158"/>
      <c r="BL67" s="158"/>
      <c r="BM67" s="158"/>
      <c r="BN67" s="158"/>
      <c r="BO67" s="158"/>
      <c r="BP67" s="158"/>
      <c r="BQ67" s="158"/>
      <c r="BR67" s="158"/>
      <c r="BS67" s="158"/>
      <c r="BT67" s="158"/>
      <c r="BU67" s="158"/>
      <c r="BV67" s="158"/>
      <c r="BW67" s="158"/>
      <c r="BX67" s="158"/>
      <c r="BY67" s="158"/>
      <c r="BZ67" s="158"/>
      <c r="CA67" s="158"/>
      <c r="CB67" s="158"/>
      <c r="CC67" s="158"/>
      <c r="CD67" s="158"/>
      <c r="CE67" s="158"/>
      <c r="CF67" s="158"/>
      <c r="CG67" s="158"/>
      <c r="CH67" s="158"/>
      <c r="CI67" s="158"/>
      <c r="CJ67" s="158"/>
      <c r="CK67" s="158"/>
      <c r="CL67" s="158"/>
      <c r="CM67" s="158"/>
      <c r="CN67" s="158"/>
      <c r="CO67" s="158"/>
      <c r="CP67" s="158"/>
      <c r="CQ67" s="158"/>
      <c r="CR67" s="158"/>
      <c r="CS67" s="158"/>
      <c r="CT67" s="158"/>
      <c r="CU67" s="158"/>
      <c r="CV67" s="158"/>
      <c r="CW67" s="158"/>
      <c r="CX67" s="158"/>
      <c r="CY67" s="158"/>
      <c r="CZ67" s="158"/>
      <c r="DA67" s="158"/>
      <c r="DB67" s="158"/>
      <c r="DC67" s="158"/>
      <c r="DD67" s="158"/>
      <c r="DE67" s="158"/>
      <c r="DF67" s="158"/>
      <c r="DG67" s="158"/>
      <c r="DH67" s="158"/>
    </row>
    <row r="68" spans="1:116" s="1311" customFormat="1" ht="13.8" x14ac:dyDescent="0.25">
      <c r="A68" s="1989" t="s">
        <v>457</v>
      </c>
    </row>
    <row r="69" spans="1:116" s="1311" customFormat="1" ht="13.8" x14ac:dyDescent="0.25">
      <c r="A69" s="1989"/>
    </row>
    <row r="70" spans="1:116" s="1311" customFormat="1" ht="13.8" x14ac:dyDescent="0.25">
      <c r="A70" s="1989"/>
    </row>
    <row r="71" spans="1:116" x14ac:dyDescent="0.25">
      <c r="A71" s="331"/>
      <c r="DC71" s="462" t="s">
        <v>389</v>
      </c>
      <c r="DD71" s="462"/>
      <c r="DE71" s="462"/>
      <c r="DF71" s="462"/>
      <c r="DG71" s="462"/>
      <c r="DI71" s="1151"/>
      <c r="DJ71" s="1151"/>
      <c r="DL71" s="33"/>
    </row>
    <row r="72" spans="1:116" x14ac:dyDescent="0.25">
      <c r="DL72" s="33"/>
    </row>
    <row r="73" spans="1:116" x14ac:dyDescent="0.25">
      <c r="DL73" s="33"/>
    </row>
    <row r="74" spans="1:116" x14ac:dyDescent="0.25">
      <c r="DL74" s="33"/>
    </row>
    <row r="75" spans="1:116" x14ac:dyDescent="0.25">
      <c r="DL75" s="33"/>
    </row>
    <row r="76" spans="1:116" x14ac:dyDescent="0.25">
      <c r="DL76" s="33"/>
    </row>
    <row r="77" spans="1:116" x14ac:dyDescent="0.25">
      <c r="DL77" s="33"/>
    </row>
    <row r="78" spans="1:116" x14ac:dyDescent="0.25">
      <c r="DL78" s="33"/>
    </row>
    <row r="79" spans="1:116" x14ac:dyDescent="0.25">
      <c r="DL79" s="33"/>
    </row>
    <row r="80" spans="1:116" x14ac:dyDescent="0.25">
      <c r="DL80" s="33"/>
    </row>
    <row r="81" spans="116:116" x14ac:dyDescent="0.25">
      <c r="DL81" s="33"/>
    </row>
    <row r="82" spans="116:116" x14ac:dyDescent="0.25">
      <c r="DL82" s="33"/>
    </row>
    <row r="83" spans="116:116" x14ac:dyDescent="0.25">
      <c r="DL83" s="33"/>
    </row>
    <row r="84" spans="116:116" x14ac:dyDescent="0.25">
      <c r="DL84" s="33"/>
    </row>
    <row r="85" spans="116:116" x14ac:dyDescent="0.25">
      <c r="DL85" s="33"/>
    </row>
    <row r="86" spans="116:116" x14ac:dyDescent="0.25">
      <c r="DL86" s="33"/>
    </row>
    <row r="87" spans="116:116" x14ac:dyDescent="0.25">
      <c r="DL87" s="33"/>
    </row>
    <row r="88" spans="116:116" x14ac:dyDescent="0.25">
      <c r="DL88" s="33"/>
    </row>
    <row r="89" spans="116:116" x14ac:dyDescent="0.25">
      <c r="DL89" s="33"/>
    </row>
    <row r="90" spans="116:116" x14ac:dyDescent="0.25">
      <c r="DL90" s="33"/>
    </row>
    <row r="91" spans="116:116" x14ac:dyDescent="0.25">
      <c r="DL91" s="33"/>
    </row>
    <row r="92" spans="116:116" x14ac:dyDescent="0.25">
      <c r="DL92" s="33"/>
    </row>
    <row r="93" spans="116:116" x14ac:dyDescent="0.25">
      <c r="DL93" s="33"/>
    </row>
    <row r="94" spans="116:116" x14ac:dyDescent="0.25">
      <c r="DL94" s="33"/>
    </row>
    <row r="95" spans="116:116" x14ac:dyDescent="0.25">
      <c r="DL95" s="33"/>
    </row>
    <row r="96" spans="116:116" x14ac:dyDescent="0.25">
      <c r="DL96" s="33"/>
    </row>
    <row r="97" spans="116:116" x14ac:dyDescent="0.25">
      <c r="DL97" s="33"/>
    </row>
    <row r="98" spans="116:116" x14ac:dyDescent="0.25">
      <c r="DL98" s="33"/>
    </row>
    <row r="99" spans="116:116" x14ac:dyDescent="0.25">
      <c r="DL99" s="33"/>
    </row>
    <row r="100" spans="116:116" x14ac:dyDescent="0.25">
      <c r="DL100" s="33"/>
    </row>
    <row r="101" spans="116:116" x14ac:dyDescent="0.25">
      <c r="DL101" s="33"/>
    </row>
    <row r="102" spans="116:116" x14ac:dyDescent="0.25">
      <c r="DL102" s="33"/>
    </row>
    <row r="103" spans="116:116" x14ac:dyDescent="0.25">
      <c r="DL103" s="33"/>
    </row>
    <row r="104" spans="116:116" x14ac:dyDescent="0.25">
      <c r="DL104" s="33"/>
    </row>
    <row r="105" spans="116:116" x14ac:dyDescent="0.25">
      <c r="DL105" s="33"/>
    </row>
    <row r="106" spans="116:116" x14ac:dyDescent="0.25">
      <c r="DL106" s="33"/>
    </row>
    <row r="107" spans="116:116" x14ac:dyDescent="0.25">
      <c r="DL107" s="33"/>
    </row>
    <row r="108" spans="116:116" x14ac:dyDescent="0.25">
      <c r="DL108" s="33"/>
    </row>
    <row r="109" spans="116:116" x14ac:dyDescent="0.25">
      <c r="DL109" s="33"/>
    </row>
    <row r="110" spans="116:116" x14ac:dyDescent="0.25">
      <c r="DL110" s="33"/>
    </row>
    <row r="111" spans="116:116" x14ac:dyDescent="0.25">
      <c r="DL111" s="33"/>
    </row>
    <row r="112" spans="116:116" x14ac:dyDescent="0.25">
      <c r="DL112" s="33"/>
    </row>
    <row r="113" spans="116:116" x14ac:dyDescent="0.25">
      <c r="DL113" s="33"/>
    </row>
    <row r="114" spans="116:116" x14ac:dyDescent="0.25">
      <c r="DL114" s="33"/>
    </row>
    <row r="115" spans="116:116" x14ac:dyDescent="0.25">
      <c r="DL115" s="33"/>
    </row>
    <row r="116" spans="116:116" x14ac:dyDescent="0.25">
      <c r="DL116" s="33"/>
    </row>
    <row r="117" spans="116:116" x14ac:dyDescent="0.25">
      <c r="DL117" s="33"/>
    </row>
    <row r="118" spans="116:116" x14ac:dyDescent="0.25">
      <c r="DL118" s="33"/>
    </row>
    <row r="119" spans="116:116" x14ac:dyDescent="0.25">
      <c r="DL119" s="33"/>
    </row>
    <row r="120" spans="116:116" x14ac:dyDescent="0.25">
      <c r="DL120" s="33"/>
    </row>
    <row r="121" spans="116:116" x14ac:dyDescent="0.25">
      <c r="DL121" s="33"/>
    </row>
    <row r="122" spans="116:116" x14ac:dyDescent="0.25">
      <c r="DL122" s="33"/>
    </row>
    <row r="123" spans="116:116" x14ac:dyDescent="0.25">
      <c r="DL123" s="33"/>
    </row>
    <row r="124" spans="116:116" x14ac:dyDescent="0.25">
      <c r="DL124" s="33"/>
    </row>
    <row r="125" spans="116:116" x14ac:dyDescent="0.25">
      <c r="DL125" s="33"/>
    </row>
    <row r="126" spans="116:116" x14ac:dyDescent="0.25">
      <c r="DL126" s="33"/>
    </row>
    <row r="127" spans="116:116" x14ac:dyDescent="0.25">
      <c r="DL127" s="33"/>
    </row>
    <row r="128" spans="116:116" x14ac:dyDescent="0.25">
      <c r="DL128" s="33"/>
    </row>
    <row r="129" spans="116:116" x14ac:dyDescent="0.25">
      <c r="DL129" s="33"/>
    </row>
    <row r="130" spans="116:116" x14ac:dyDescent="0.25">
      <c r="DL130" s="33"/>
    </row>
    <row r="131" spans="116:116" x14ac:dyDescent="0.25">
      <c r="DL131" s="33"/>
    </row>
    <row r="132" spans="116:116" x14ac:dyDescent="0.25">
      <c r="DL132" s="33"/>
    </row>
    <row r="133" spans="116:116" x14ac:dyDescent="0.25">
      <c r="DL133" s="33"/>
    </row>
    <row r="134" spans="116:116" x14ac:dyDescent="0.25">
      <c r="DL134" s="33"/>
    </row>
    <row r="135" spans="116:116" x14ac:dyDescent="0.25">
      <c r="DL135" s="33"/>
    </row>
    <row r="136" spans="116:116" x14ac:dyDescent="0.25">
      <c r="DL136" s="33"/>
    </row>
    <row r="137" spans="116:116" x14ac:dyDescent="0.25">
      <c r="DL137" s="33"/>
    </row>
    <row r="138" spans="116:116" x14ac:dyDescent="0.25">
      <c r="DL138" s="33"/>
    </row>
    <row r="139" spans="116:116" x14ac:dyDescent="0.25">
      <c r="DL139" s="33"/>
    </row>
    <row r="140" spans="116:116" x14ac:dyDescent="0.25">
      <c r="DL140" s="33"/>
    </row>
    <row r="141" spans="116:116" x14ac:dyDescent="0.25">
      <c r="DL141" s="33"/>
    </row>
    <row r="142" spans="116:116" x14ac:dyDescent="0.25">
      <c r="DL142" s="33"/>
    </row>
    <row r="143" spans="116:116" x14ac:dyDescent="0.25">
      <c r="DL143" s="33"/>
    </row>
    <row r="144" spans="116:116" x14ac:dyDescent="0.25">
      <c r="DL144" s="33"/>
    </row>
    <row r="145" spans="116:116" x14ac:dyDescent="0.25">
      <c r="DL145" s="33"/>
    </row>
    <row r="146" spans="116:116" x14ac:dyDescent="0.25">
      <c r="DL146" s="33"/>
    </row>
    <row r="147" spans="116:116" x14ac:dyDescent="0.25">
      <c r="DL147" s="33"/>
    </row>
    <row r="148" spans="116:116" x14ac:dyDescent="0.25">
      <c r="DL148" s="33"/>
    </row>
    <row r="149" spans="116:116" x14ac:dyDescent="0.25">
      <c r="DL149" s="33"/>
    </row>
    <row r="150" spans="116:116" x14ac:dyDescent="0.25">
      <c r="DL150" s="33"/>
    </row>
    <row r="151" spans="116:116" x14ac:dyDescent="0.25">
      <c r="DL151" s="33"/>
    </row>
    <row r="152" spans="116:116" x14ac:dyDescent="0.25">
      <c r="DL152" s="33"/>
    </row>
    <row r="153" spans="116:116" x14ac:dyDescent="0.25">
      <c r="DL153" s="33"/>
    </row>
    <row r="154" spans="116:116" x14ac:dyDescent="0.25">
      <c r="DL154" s="33"/>
    </row>
    <row r="155" spans="116:116" x14ac:dyDescent="0.25">
      <c r="DL155" s="33"/>
    </row>
    <row r="156" spans="116:116" x14ac:dyDescent="0.25">
      <c r="DL156" s="33"/>
    </row>
    <row r="157" spans="116:116" x14ac:dyDescent="0.25">
      <c r="DL157" s="33"/>
    </row>
    <row r="158" spans="116:116" x14ac:dyDescent="0.25">
      <c r="DL158" s="33"/>
    </row>
    <row r="159" spans="116:116" x14ac:dyDescent="0.25">
      <c r="DL159" s="33"/>
    </row>
    <row r="160" spans="116:116" x14ac:dyDescent="0.25">
      <c r="DL160" s="33"/>
    </row>
    <row r="161" spans="116:116" x14ac:dyDescent="0.25">
      <c r="DL161" s="33"/>
    </row>
    <row r="162" spans="116:116" x14ac:dyDescent="0.25">
      <c r="DL162" s="33"/>
    </row>
    <row r="163" spans="116:116" x14ac:dyDescent="0.25">
      <c r="DL163" s="33"/>
    </row>
    <row r="164" spans="116:116" x14ac:dyDescent="0.25">
      <c r="DL164" s="33"/>
    </row>
    <row r="165" spans="116:116" x14ac:dyDescent="0.25">
      <c r="DL165" s="33"/>
    </row>
    <row r="166" spans="116:116" x14ac:dyDescent="0.25">
      <c r="DL166" s="33"/>
    </row>
    <row r="167" spans="116:116" x14ac:dyDescent="0.25">
      <c r="DL167" s="33"/>
    </row>
    <row r="168" spans="116:116" x14ac:dyDescent="0.25">
      <c r="DL168" s="33"/>
    </row>
    <row r="169" spans="116:116" x14ac:dyDescent="0.25">
      <c r="DL169" s="33"/>
    </row>
    <row r="170" spans="116:116" x14ac:dyDescent="0.25">
      <c r="DL170" s="33"/>
    </row>
    <row r="171" spans="116:116" x14ac:dyDescent="0.25">
      <c r="DL171" s="33"/>
    </row>
    <row r="172" spans="116:116" x14ac:dyDescent="0.25">
      <c r="DL172" s="33"/>
    </row>
    <row r="173" spans="116:116" x14ac:dyDescent="0.25">
      <c r="DL173" s="33"/>
    </row>
    <row r="174" spans="116:116" x14ac:dyDescent="0.25">
      <c r="DL174" s="33"/>
    </row>
    <row r="175" spans="116:116" x14ac:dyDescent="0.25">
      <c r="DL175" s="33"/>
    </row>
    <row r="176" spans="116:116" x14ac:dyDescent="0.25">
      <c r="DL176" s="33"/>
    </row>
    <row r="177" spans="116:116" x14ac:dyDescent="0.25">
      <c r="DL177" s="33"/>
    </row>
    <row r="178" spans="116:116" x14ac:dyDescent="0.25">
      <c r="DL178" s="33"/>
    </row>
    <row r="179" spans="116:116" x14ac:dyDescent="0.25">
      <c r="DL179" s="33"/>
    </row>
    <row r="180" spans="116:116" x14ac:dyDescent="0.25">
      <c r="DL180" s="33"/>
    </row>
    <row r="181" spans="116:116" x14ac:dyDescent="0.25">
      <c r="DL181" s="33"/>
    </row>
    <row r="182" spans="116:116" x14ac:dyDescent="0.25">
      <c r="DL182" s="33"/>
    </row>
    <row r="183" spans="116:116" x14ac:dyDescent="0.25">
      <c r="DL183" s="33"/>
    </row>
    <row r="184" spans="116:116" x14ac:dyDescent="0.25">
      <c r="DL184" s="33"/>
    </row>
    <row r="185" spans="116:116" x14ac:dyDescent="0.25">
      <c r="DL185" s="33"/>
    </row>
    <row r="186" spans="116:116" x14ac:dyDescent="0.25">
      <c r="DL186" s="33"/>
    </row>
    <row r="187" spans="116:116" x14ac:dyDescent="0.25">
      <c r="DL187" s="33"/>
    </row>
    <row r="188" spans="116:116" x14ac:dyDescent="0.25">
      <c r="DL188" s="33"/>
    </row>
    <row r="189" spans="116:116" x14ac:dyDescent="0.25">
      <c r="DL189" s="33"/>
    </row>
    <row r="190" spans="116:116" x14ac:dyDescent="0.25">
      <c r="DL190" s="33"/>
    </row>
  </sheetData>
  <mergeCells count="54">
    <mergeCell ref="DC8:DF8"/>
    <mergeCell ref="DC9:DF9"/>
    <mergeCell ref="DC10:DF10"/>
    <mergeCell ref="G8:AV8"/>
    <mergeCell ref="G9:AV9"/>
    <mergeCell ref="G10:AV10"/>
    <mergeCell ref="A62:A63"/>
    <mergeCell ref="A46:A47"/>
    <mergeCell ref="A48:A49"/>
    <mergeCell ref="A50:A51"/>
    <mergeCell ref="A52:A53"/>
    <mergeCell ref="A54:A55"/>
    <mergeCell ref="A56:A57"/>
    <mergeCell ref="A58:A59"/>
    <mergeCell ref="A60:A61"/>
    <mergeCell ref="DC43:DH43"/>
    <mergeCell ref="DC44:DD44"/>
    <mergeCell ref="DE44:DF44"/>
    <mergeCell ref="DG44:DH44"/>
    <mergeCell ref="AP43:AY43"/>
    <mergeCell ref="AZ43:BI43"/>
    <mergeCell ref="BJ43:BS43"/>
    <mergeCell ref="DE12:DH12"/>
    <mergeCell ref="BT43:CC43"/>
    <mergeCell ref="CD43:CM43"/>
    <mergeCell ref="CN43:DA43"/>
    <mergeCell ref="B41:DA41"/>
    <mergeCell ref="DC41:DH41"/>
    <mergeCell ref="B42:AC42"/>
    <mergeCell ref="AD42:AY42"/>
    <mergeCell ref="AZ42:BB42"/>
    <mergeCell ref="BC42:DA42"/>
    <mergeCell ref="DC42:DH42"/>
    <mergeCell ref="B43:K43"/>
    <mergeCell ref="L43:U43"/>
    <mergeCell ref="V43:AE43"/>
    <mergeCell ref="AF43:AO43"/>
    <mergeCell ref="J12:BW12"/>
    <mergeCell ref="DG10:DH10"/>
    <mergeCell ref="B11:F11"/>
    <mergeCell ref="G11:Y11"/>
    <mergeCell ref="Z11:AC11"/>
    <mergeCell ref="AD11:AV11"/>
    <mergeCell ref="B10:F10"/>
    <mergeCell ref="A65:DH66"/>
    <mergeCell ref="A1:DH1"/>
    <mergeCell ref="A2:DH2"/>
    <mergeCell ref="A3:DH3"/>
    <mergeCell ref="A4:DH4"/>
    <mergeCell ref="B6:BT6"/>
    <mergeCell ref="DE6:DH6"/>
    <mergeCell ref="B8:F8"/>
    <mergeCell ref="DG8:DH8"/>
    <mergeCell ref="B9:F9"/>
  </mergeCells>
  <conditionalFormatting sqref="B46:O46 Z46:AE46">
    <cfRule type="expression" dxfId="629" priority="46" stopIfTrue="1">
      <formula>B46="Malo"</formula>
    </cfRule>
    <cfRule type="expression" dxfId="628" priority="47" stopIfTrue="1">
      <formula>B46="Regular"</formula>
    </cfRule>
    <cfRule type="expression" dxfId="627" priority="48" stopIfTrue="1">
      <formula>B46="Bueno"</formula>
    </cfRule>
  </conditionalFormatting>
  <conditionalFormatting sqref="AJ46:AO46">
    <cfRule type="expression" dxfId="626" priority="43" stopIfTrue="1">
      <formula>AJ46="Malo"</formula>
    </cfRule>
    <cfRule type="expression" dxfId="625" priority="44" stopIfTrue="1">
      <formula>AJ46="Regular"</formula>
    </cfRule>
    <cfRule type="expression" dxfId="624" priority="45" stopIfTrue="1">
      <formula>AJ46="Bueno"</formula>
    </cfRule>
  </conditionalFormatting>
  <conditionalFormatting sqref="B52:O52 Z52:AE52">
    <cfRule type="expression" dxfId="623" priority="40" stopIfTrue="1">
      <formula>B52="Malo"</formula>
    </cfRule>
    <cfRule type="expression" dxfId="622" priority="41" stopIfTrue="1">
      <formula>B52="Regular"</formula>
    </cfRule>
    <cfRule type="expression" dxfId="621" priority="42" stopIfTrue="1">
      <formula>B52="Bueno"</formula>
    </cfRule>
  </conditionalFormatting>
  <conditionalFormatting sqref="AJ52:AO52">
    <cfRule type="expression" dxfId="620" priority="37" stopIfTrue="1">
      <formula>AJ52="Malo"</formula>
    </cfRule>
    <cfRule type="expression" dxfId="619" priority="38" stopIfTrue="1">
      <formula>AJ52="Regular"</formula>
    </cfRule>
    <cfRule type="expression" dxfId="618" priority="39" stopIfTrue="1">
      <formula>AJ52="Bueno"</formula>
    </cfRule>
  </conditionalFormatting>
  <conditionalFormatting sqref="CL46:CM46">
    <cfRule type="expression" dxfId="617" priority="10" stopIfTrue="1">
      <formula>CL46="Malo"</formula>
    </cfRule>
    <cfRule type="expression" dxfId="616" priority="11" stopIfTrue="1">
      <formula>CL46="Regular"</formula>
    </cfRule>
    <cfRule type="expression" dxfId="615" priority="12" stopIfTrue="1">
      <formula>CL46="Bueno"</formula>
    </cfRule>
  </conditionalFormatting>
  <conditionalFormatting sqref="B48:AO48">
    <cfRule type="expression" dxfId="614" priority="49" stopIfTrue="1">
      <formula>B48="Malo"</formula>
    </cfRule>
    <cfRule type="expression" dxfId="613" priority="50" stopIfTrue="1">
      <formula>B48="Regular"</formula>
    </cfRule>
    <cfRule type="expression" dxfId="612" priority="51" stopIfTrue="1">
      <formula>B48="Bueno"</formula>
    </cfRule>
  </conditionalFormatting>
  <conditionalFormatting sqref="AT46:AY46">
    <cfRule type="expression" dxfId="611" priority="25" stopIfTrue="1">
      <formula>AT46="Malo"</formula>
    </cfRule>
    <cfRule type="expression" dxfId="610" priority="26" stopIfTrue="1">
      <formula>AT46="Regular"</formula>
    </cfRule>
    <cfRule type="expression" dxfId="609" priority="27" stopIfTrue="1">
      <formula>AT46="Bueno"</formula>
    </cfRule>
  </conditionalFormatting>
  <conditionalFormatting sqref="BD46:BG46">
    <cfRule type="expression" dxfId="608" priority="22" stopIfTrue="1">
      <formula>BD46="Malo"</formula>
    </cfRule>
    <cfRule type="expression" dxfId="607" priority="23" stopIfTrue="1">
      <formula>BD46="Regular"</formula>
    </cfRule>
    <cfRule type="expression" dxfId="606" priority="24" stopIfTrue="1">
      <formula>BD46="Bueno"</formula>
    </cfRule>
  </conditionalFormatting>
  <conditionalFormatting sqref="AP48:AY48">
    <cfRule type="expression" dxfId="605" priority="19" stopIfTrue="1">
      <formula>AP48="Malo"</formula>
    </cfRule>
    <cfRule type="expression" dxfId="604" priority="20" stopIfTrue="1">
      <formula>AP48="Regular"</formula>
    </cfRule>
    <cfRule type="expression" dxfId="603" priority="21" stopIfTrue="1">
      <formula>AP48="Bueno"</formula>
    </cfRule>
  </conditionalFormatting>
  <conditionalFormatting sqref="BN46">
    <cfRule type="expression" dxfId="602" priority="13" stopIfTrue="1">
      <formula>BN46="Malo"</formula>
    </cfRule>
    <cfRule type="expression" dxfId="601" priority="14" stopIfTrue="1">
      <formula>BN46="Regular"</formula>
    </cfRule>
    <cfRule type="expression" dxfId="600" priority="15" stopIfTrue="1">
      <formula>BN46="Bueno"</formula>
    </cfRule>
  </conditionalFormatting>
  <conditionalFormatting sqref="CR46">
    <cfRule type="expression" dxfId="599" priority="7" stopIfTrue="1">
      <formula>CR46="Malo"</formula>
    </cfRule>
    <cfRule type="expression" dxfId="598" priority="8" stopIfTrue="1">
      <formula>CR46="Regular"</formula>
    </cfRule>
    <cfRule type="expression" dxfId="597" priority="9" stopIfTrue="1">
      <formula>CR46="Bueno"</formula>
    </cfRule>
  </conditionalFormatting>
  <conditionalFormatting sqref="BD50:BG50">
    <cfRule type="expression" dxfId="596" priority="4" stopIfTrue="1">
      <formula>BD50="Malo"</formula>
    </cfRule>
    <cfRule type="expression" dxfId="595" priority="5" stopIfTrue="1">
      <formula>BD50="Regular"</formula>
    </cfRule>
    <cfRule type="expression" dxfId="594" priority="6" stopIfTrue="1">
      <formula>BD50="Bueno"</formula>
    </cfRule>
  </conditionalFormatting>
  <conditionalFormatting sqref="CI46:CK46">
    <cfRule type="expression" dxfId="593" priority="1" stopIfTrue="1">
      <formula>CI46="Malo"</formula>
    </cfRule>
    <cfRule type="expression" dxfId="592" priority="2" stopIfTrue="1">
      <formula>CI46="Regular"</formula>
    </cfRule>
    <cfRule type="expression" dxfId="591" priority="3" stopIfTrue="1">
      <formula>CI46="Bueno"</formula>
    </cfRule>
  </conditionalFormatting>
  <dataValidations count="1">
    <dataValidation type="list" allowBlank="1" showInputMessage="1" showErrorMessage="1" sqref="CI46:CR46 B52:AP52 B46:BG46 AZ50:BG50 BM46:BN46 B48:AY48" xr:uid="{00000000-0002-0000-0600-000000000000}">
      <formula1>"Bueno, Regular, Malo"</formula1>
    </dataValidation>
  </dataValidations>
  <hyperlinks>
    <hyperlink ref="DC71" display="VOLVER A TABLA DE CONTENIDO" xr:uid="{00000000-0004-0000-0600-000000000000}"/>
    <hyperlink ref="DC71:DG71" location="'TABLA DE CONTENIDO'!A1" display="VOLVER A TABLA DE CONTENIDO" xr:uid="{00000000-0004-0000-0600-000001000000}"/>
  </hyperlinks>
  <pageMargins left="0.7" right="0.7" top="0.75" bottom="0.75" header="0.3" footer="0.3"/>
  <pageSetup scale="7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W50"/>
  <sheetViews>
    <sheetView zoomScaleNormal="100" workbookViewId="0">
      <selection activeCell="D54" sqref="D54"/>
    </sheetView>
  </sheetViews>
  <sheetFormatPr baseColWidth="10" defaultRowHeight="13.2" x14ac:dyDescent="0.25"/>
  <cols>
    <col min="1" max="1" width="25.6640625" customWidth="1"/>
    <col min="2" max="3" width="33.6640625" customWidth="1"/>
    <col min="4" max="16" width="9" style="534" customWidth="1"/>
    <col min="17" max="19" width="11.44140625" style="536" customWidth="1"/>
    <col min="20" max="20" width="14.6640625" style="536" customWidth="1"/>
    <col min="21" max="21" width="11.44140625" style="536" customWidth="1"/>
    <col min="22" max="22" width="19.109375" style="536" customWidth="1"/>
  </cols>
  <sheetData>
    <row r="1" spans="1:23" s="22" customFormat="1" ht="22.8" x14ac:dyDescent="0.4">
      <c r="A1" s="1356" t="s">
        <v>0</v>
      </c>
      <c r="B1" s="1356"/>
      <c r="C1" s="1356"/>
      <c r="D1" s="534"/>
      <c r="E1" s="534"/>
      <c r="F1" s="534"/>
      <c r="G1" s="534"/>
      <c r="H1" s="534"/>
      <c r="I1" s="534"/>
      <c r="J1" s="534"/>
      <c r="K1" s="534"/>
      <c r="L1" s="534"/>
      <c r="M1" s="534"/>
      <c r="N1" s="534"/>
      <c r="O1" s="534"/>
      <c r="P1" s="534"/>
      <c r="Q1" s="536"/>
      <c r="R1" s="536"/>
      <c r="S1" s="536"/>
      <c r="T1" s="536"/>
      <c r="U1" s="536"/>
      <c r="V1" s="536"/>
    </row>
    <row r="2" spans="1:23" s="22" customFormat="1" ht="17.399999999999999" x14ac:dyDescent="0.3">
      <c r="A2" s="1357" t="s">
        <v>467</v>
      </c>
      <c r="B2" s="1357"/>
      <c r="C2" s="1357"/>
      <c r="D2" s="534"/>
      <c r="E2" s="534"/>
      <c r="F2" s="534"/>
      <c r="G2" s="534"/>
      <c r="H2" s="534"/>
      <c r="I2" s="534"/>
      <c r="J2" s="534"/>
      <c r="K2" s="534"/>
      <c r="L2" s="534"/>
      <c r="M2" s="534"/>
      <c r="N2" s="534"/>
      <c r="O2" s="534"/>
      <c r="P2" s="534"/>
      <c r="Q2" s="536"/>
      <c r="R2" s="536"/>
      <c r="S2" s="536"/>
      <c r="T2" s="536"/>
      <c r="U2" s="536"/>
      <c r="V2" s="536"/>
    </row>
    <row r="3" spans="1:23" s="22" customFormat="1" x14ac:dyDescent="0.25">
      <c r="A3" s="49"/>
      <c r="B3" s="48"/>
      <c r="C3" s="1"/>
      <c r="D3" s="534"/>
      <c r="E3" s="534"/>
      <c r="F3" s="534"/>
      <c r="G3" s="534"/>
      <c r="H3" s="534"/>
      <c r="I3" s="534"/>
      <c r="J3" s="534"/>
      <c r="K3" s="534"/>
      <c r="L3" s="534"/>
      <c r="M3" s="534"/>
      <c r="N3" s="534"/>
      <c r="O3" s="534"/>
      <c r="P3" s="534"/>
      <c r="Q3" s="536"/>
      <c r="R3" s="536"/>
      <c r="S3" s="536"/>
      <c r="T3" s="536"/>
      <c r="U3" s="536"/>
      <c r="V3" s="536"/>
    </row>
    <row r="4" spans="1:23" s="22" customFormat="1" ht="17.399999999999999" x14ac:dyDescent="0.3">
      <c r="A4" s="1357" t="s">
        <v>152</v>
      </c>
      <c r="B4" s="1357"/>
      <c r="C4" s="1357"/>
      <c r="D4" s="534"/>
      <c r="E4" s="534"/>
      <c r="F4" s="534"/>
      <c r="G4" s="534"/>
      <c r="H4" s="534"/>
      <c r="I4" s="534"/>
      <c r="J4" s="534"/>
      <c r="K4" s="534"/>
      <c r="L4" s="534"/>
      <c r="M4" s="534"/>
      <c r="N4" s="534"/>
      <c r="O4" s="534"/>
      <c r="P4" s="534"/>
      <c r="Q4" s="536"/>
      <c r="R4" s="536"/>
      <c r="S4" s="536"/>
      <c r="T4" s="536"/>
      <c r="U4" s="536"/>
      <c r="V4" s="536"/>
    </row>
    <row r="5" spans="1:23" s="22" customFormat="1" x14ac:dyDescent="0.25">
      <c r="A5" s="49"/>
      <c r="B5" s="48"/>
      <c r="C5" s="1"/>
      <c r="D5" s="534"/>
      <c r="E5" s="534"/>
      <c r="F5" s="534"/>
      <c r="G5" s="534"/>
      <c r="H5" s="534"/>
      <c r="I5" s="534"/>
      <c r="J5" s="534"/>
      <c r="K5" s="534"/>
      <c r="L5" s="534"/>
      <c r="M5" s="534"/>
      <c r="N5" s="534"/>
      <c r="O5" s="534"/>
      <c r="P5" s="534"/>
      <c r="Q5" s="536"/>
      <c r="R5" s="536"/>
      <c r="S5" s="536"/>
      <c r="T5" s="536"/>
      <c r="U5" s="536"/>
      <c r="V5" s="536"/>
    </row>
    <row r="6" spans="1:23" s="22" customFormat="1" ht="40.200000000000003" customHeight="1" x14ac:dyDescent="0.25">
      <c r="A6" s="1375" t="s">
        <v>447</v>
      </c>
      <c r="B6" s="1375"/>
      <c r="C6" s="1375"/>
      <c r="D6" s="534"/>
      <c r="E6" s="534"/>
      <c r="F6" s="534"/>
      <c r="G6" s="534"/>
      <c r="H6" s="534"/>
      <c r="I6" s="534"/>
      <c r="J6" s="534"/>
      <c r="K6" s="534"/>
      <c r="L6" s="534"/>
      <c r="M6" s="534"/>
      <c r="N6" s="534"/>
      <c r="O6" s="534"/>
      <c r="P6" s="534"/>
      <c r="Q6" s="536"/>
      <c r="R6" s="536"/>
      <c r="S6" s="536"/>
      <c r="T6" s="536"/>
      <c r="U6" s="536"/>
      <c r="V6" s="536"/>
    </row>
    <row r="7" spans="1:23" s="22" customFormat="1" ht="17.399999999999999" x14ac:dyDescent="0.3">
      <c r="A7" s="50"/>
      <c r="B7" s="51"/>
      <c r="C7" s="1"/>
      <c r="D7" s="534"/>
      <c r="E7" s="534"/>
      <c r="F7" s="534"/>
      <c r="G7" s="534"/>
      <c r="H7" s="534"/>
      <c r="I7" s="534"/>
      <c r="J7" s="534"/>
      <c r="K7" s="534"/>
      <c r="L7" s="534"/>
      <c r="M7" s="534"/>
      <c r="N7" s="534"/>
      <c r="O7" s="534"/>
      <c r="P7" s="534"/>
      <c r="Q7" s="539"/>
      <c r="R7" s="539"/>
      <c r="S7" s="539"/>
      <c r="T7" s="539"/>
      <c r="U7" s="537"/>
      <c r="V7" s="537"/>
    </row>
    <row r="8" spans="1:23" s="22" customFormat="1" x14ac:dyDescent="0.25">
      <c r="A8" s="337" t="s">
        <v>148</v>
      </c>
      <c r="B8" s="538" t="s">
        <v>992</v>
      </c>
      <c r="D8" s="534"/>
      <c r="E8" s="534"/>
      <c r="F8" s="534"/>
      <c r="G8" s="534"/>
      <c r="H8" s="534"/>
      <c r="I8" s="534"/>
      <c r="J8" s="534"/>
      <c r="K8" s="534"/>
      <c r="L8" s="534"/>
      <c r="M8" s="534"/>
      <c r="N8" s="534"/>
      <c r="O8" s="534"/>
      <c r="P8" s="534"/>
      <c r="Q8" s="539"/>
      <c r="R8" s="539"/>
      <c r="S8" s="539"/>
      <c r="T8" s="539"/>
      <c r="U8" s="539"/>
      <c r="V8" s="539"/>
    </row>
    <row r="9" spans="1:23" s="22" customFormat="1" x14ac:dyDescent="0.25">
      <c r="A9" s="337"/>
      <c r="B9" s="154"/>
      <c r="C9" s="155"/>
      <c r="D9" s="534"/>
      <c r="E9" s="534"/>
      <c r="F9" s="534"/>
      <c r="G9" s="534"/>
      <c r="H9" s="534"/>
      <c r="I9" s="534"/>
      <c r="J9" s="534"/>
      <c r="K9" s="534"/>
      <c r="L9" s="534"/>
      <c r="M9" s="534"/>
      <c r="N9" s="534"/>
      <c r="O9" s="534"/>
      <c r="P9" s="534"/>
      <c r="Q9" s="539"/>
      <c r="R9" s="539"/>
      <c r="S9" s="539"/>
      <c r="T9" s="539"/>
      <c r="U9" s="539"/>
      <c r="V9" s="539"/>
    </row>
    <row r="10" spans="1:23" s="22" customFormat="1" x14ac:dyDescent="0.25">
      <c r="A10" s="156" t="s">
        <v>366</v>
      </c>
      <c r="B10" s="538" t="str">
        <f>+'SEMAFORO VIS 0501'!DE12</f>
        <v>AGO - SEP/2024</v>
      </c>
      <c r="C10" s="155"/>
      <c r="D10" s="534"/>
      <c r="E10" s="534"/>
      <c r="F10" s="534"/>
      <c r="G10" s="534"/>
      <c r="H10" s="534"/>
      <c r="I10" s="534"/>
      <c r="J10" s="534"/>
      <c r="K10" s="534"/>
      <c r="L10" s="534"/>
      <c r="M10" s="534"/>
      <c r="N10" s="534"/>
      <c r="O10" s="534"/>
      <c r="P10" s="534"/>
      <c r="Q10" s="539"/>
      <c r="R10" s="539"/>
      <c r="S10" s="539"/>
      <c r="T10" s="539"/>
      <c r="U10" s="539"/>
      <c r="V10" s="539"/>
    </row>
    <row r="11" spans="1:23" s="22" customFormat="1" x14ac:dyDescent="0.25">
      <c r="A11" s="52"/>
      <c r="B11" s="26"/>
      <c r="C11" s="53"/>
      <c r="D11" s="534"/>
      <c r="E11" s="534"/>
      <c r="F11" s="534"/>
      <c r="G11" s="534"/>
      <c r="H11" s="534"/>
      <c r="I11" s="534"/>
      <c r="J11" s="534"/>
      <c r="K11" s="534"/>
      <c r="L11" s="534"/>
      <c r="M11" s="534"/>
      <c r="N11" s="534"/>
      <c r="O11" s="534"/>
      <c r="P11" s="534"/>
      <c r="Q11" s="539"/>
      <c r="R11" s="539"/>
      <c r="S11" s="539"/>
      <c r="T11" s="539"/>
      <c r="U11" s="536"/>
      <c r="V11" s="536"/>
    </row>
    <row r="12" spans="1:23" ht="13.8" thickBot="1" x14ac:dyDescent="0.3">
      <c r="A12" s="10"/>
      <c r="B12" s="10"/>
      <c r="C12" s="10"/>
    </row>
    <row r="13" spans="1:23" ht="12.75" customHeight="1" x14ac:dyDescent="0.25">
      <c r="A13" s="1433" t="s">
        <v>6</v>
      </c>
      <c r="B13" s="1433" t="s">
        <v>355</v>
      </c>
      <c r="C13" s="1433" t="s">
        <v>301</v>
      </c>
    </row>
    <row r="14" spans="1:23" ht="12.75" customHeight="1" x14ac:dyDescent="0.25">
      <c r="A14" s="1434"/>
      <c r="B14" s="1434"/>
      <c r="C14" s="1434"/>
    </row>
    <row r="15" spans="1:23" ht="13.5" customHeight="1" thickBot="1" x14ac:dyDescent="0.3">
      <c r="A15" s="1435"/>
      <c r="B15" s="1435"/>
      <c r="C15" s="1435"/>
    </row>
    <row r="16" spans="1:23" x14ac:dyDescent="0.25">
      <c r="A16" s="1429" t="s">
        <v>489</v>
      </c>
      <c r="B16" s="55"/>
      <c r="C16" s="14"/>
      <c r="V16" s="1069"/>
      <c r="W16" s="56"/>
    </row>
    <row r="17" spans="1:23" x14ac:dyDescent="0.25">
      <c r="A17" s="1430"/>
      <c r="B17" s="57"/>
      <c r="C17" s="15"/>
      <c r="W17" s="56"/>
    </row>
    <row r="18" spans="1:23" ht="13.8" x14ac:dyDescent="0.3">
      <c r="A18" s="1430"/>
      <c r="B18" s="57"/>
      <c r="C18" s="15"/>
      <c r="U18" s="540"/>
      <c r="V18" s="1072"/>
      <c r="W18" s="56"/>
    </row>
    <row r="19" spans="1:23" ht="14.4" thickBot="1" x14ac:dyDescent="0.35">
      <c r="A19" s="1430"/>
      <c r="B19" s="57"/>
      <c r="C19" s="15"/>
      <c r="Q19" s="1432" t="s">
        <v>481</v>
      </c>
      <c r="R19" s="1432"/>
      <c r="S19" s="1432"/>
      <c r="T19" s="1432"/>
      <c r="U19" s="540"/>
      <c r="V19" s="1072"/>
    </row>
    <row r="20" spans="1:23" ht="14.4" thickTop="1" x14ac:dyDescent="0.3">
      <c r="A20" s="1430"/>
      <c r="B20" s="57"/>
      <c r="C20" s="15"/>
      <c r="Q20" s="1265"/>
      <c r="R20" s="1253" t="s">
        <v>87</v>
      </c>
      <c r="S20" s="1256" t="s">
        <v>88</v>
      </c>
      <c r="T20" s="1262" t="s">
        <v>89</v>
      </c>
      <c r="U20" s="540"/>
      <c r="V20" s="540"/>
    </row>
    <row r="21" spans="1:23" ht="13.8" x14ac:dyDescent="0.3">
      <c r="A21" s="1430"/>
      <c r="B21" s="57"/>
      <c r="C21" s="15"/>
      <c r="Q21" s="1265" t="s">
        <v>490</v>
      </c>
      <c r="R21" s="1254">
        <v>0.76662492695550555</v>
      </c>
      <c r="S21" s="1257">
        <v>0.14210702061941732</v>
      </c>
      <c r="T21" s="1263">
        <v>9.126805242507724E-2</v>
      </c>
      <c r="U21" s="540"/>
      <c r="V21" s="540"/>
    </row>
    <row r="22" spans="1:23" ht="14.4" thickBot="1" x14ac:dyDescent="0.35">
      <c r="A22" s="1430"/>
      <c r="B22" s="57"/>
      <c r="C22" s="15"/>
      <c r="Q22" s="1265" t="s">
        <v>491</v>
      </c>
      <c r="R22" s="1255">
        <f>+'SEMAFORO VIS 1001'!DS50/100</f>
        <v>0.76662492695550555</v>
      </c>
      <c r="S22" s="1258">
        <f>+'SEMAFORO VIS 1001'!DU50/100</f>
        <v>0.14210702061941732</v>
      </c>
      <c r="T22" s="1264">
        <f>+'SEMAFORO VIS 1001'!DW50/100</f>
        <v>9.126805242507724E-2</v>
      </c>
      <c r="V22" s="1071"/>
    </row>
    <row r="23" spans="1:23" ht="13.8" thickTop="1" x14ac:dyDescent="0.25">
      <c r="A23" s="1430"/>
      <c r="B23" s="57"/>
      <c r="C23" s="15"/>
      <c r="Q23" s="546"/>
      <c r="R23" s="546"/>
      <c r="S23" s="546"/>
      <c r="T23" s="546"/>
    </row>
    <row r="24" spans="1:23" x14ac:dyDescent="0.25">
      <c r="A24" s="1430"/>
      <c r="B24" s="57"/>
      <c r="C24" s="15"/>
      <c r="Q24" s="546"/>
      <c r="R24" s="546"/>
      <c r="S24" s="546"/>
      <c r="T24" s="546"/>
    </row>
    <row r="25" spans="1:23" ht="13.8" thickBot="1" x14ac:dyDescent="0.3">
      <c r="A25" s="1431"/>
      <c r="B25" s="58"/>
      <c r="C25" s="17"/>
      <c r="Q25" s="546"/>
      <c r="R25" s="546"/>
      <c r="S25" s="546"/>
      <c r="T25" s="546"/>
    </row>
    <row r="26" spans="1:23" ht="15.6" x14ac:dyDescent="0.3">
      <c r="A26" s="1429" t="s">
        <v>492</v>
      </c>
      <c r="B26" s="148"/>
      <c r="C26" s="59"/>
      <c r="Q26" s="546"/>
      <c r="R26" s="546"/>
      <c r="S26" s="546"/>
      <c r="T26" s="546"/>
    </row>
    <row r="27" spans="1:23" ht="16.2" thickBot="1" x14ac:dyDescent="0.35">
      <c r="A27" s="1430"/>
      <c r="B27" s="149"/>
      <c r="C27" s="54"/>
      <c r="Q27" s="1432" t="s">
        <v>473</v>
      </c>
      <c r="R27" s="1432"/>
      <c r="S27" s="1432"/>
      <c r="T27" s="1432"/>
    </row>
    <row r="28" spans="1:23" ht="13.8" thickTop="1" x14ac:dyDescent="0.25">
      <c r="A28" s="1430"/>
      <c r="B28" s="57"/>
      <c r="C28" s="15"/>
      <c r="Q28" s="1265"/>
      <c r="R28" s="1253" t="s">
        <v>87</v>
      </c>
      <c r="S28" s="1256" t="s">
        <v>88</v>
      </c>
      <c r="T28" s="1262" t="s">
        <v>89</v>
      </c>
    </row>
    <row r="29" spans="1:23" ht="13.8" x14ac:dyDescent="0.3">
      <c r="A29" s="1430"/>
      <c r="B29" s="57"/>
      <c r="C29" s="15"/>
      <c r="Q29" s="1265" t="s">
        <v>490</v>
      </c>
      <c r="R29" s="1254">
        <v>1</v>
      </c>
      <c r="S29" s="1257">
        <v>0</v>
      </c>
      <c r="T29" s="1263">
        <v>0</v>
      </c>
    </row>
    <row r="30" spans="1:23" ht="14.4" thickBot="1" x14ac:dyDescent="0.35">
      <c r="A30" s="1430"/>
      <c r="B30" s="57"/>
      <c r="C30" s="15"/>
      <c r="Q30" s="1265" t="s">
        <v>491</v>
      </c>
      <c r="R30" s="1255">
        <v>1</v>
      </c>
      <c r="S30" s="1258">
        <v>0</v>
      </c>
      <c r="T30" s="1264">
        <v>0</v>
      </c>
    </row>
    <row r="31" spans="1:23" ht="13.8" thickTop="1" x14ac:dyDescent="0.25">
      <c r="A31" s="1430"/>
      <c r="B31" s="57"/>
      <c r="C31" s="15"/>
      <c r="Q31" s="546"/>
      <c r="R31" s="546"/>
      <c r="S31" s="546"/>
      <c r="T31" s="546"/>
    </row>
    <row r="32" spans="1:23" x14ac:dyDescent="0.25">
      <c r="A32" s="1430"/>
      <c r="B32" s="57"/>
      <c r="C32" s="15"/>
      <c r="Q32" s="535"/>
      <c r="R32" s="535"/>
      <c r="S32" s="535"/>
      <c r="T32" s="535"/>
    </row>
    <row r="33" spans="1:20" x14ac:dyDescent="0.25">
      <c r="A33" s="1430"/>
      <c r="B33" s="57"/>
      <c r="C33" s="15"/>
      <c r="Q33" s="535"/>
      <c r="R33" s="535"/>
      <c r="S33" s="535"/>
      <c r="T33" s="535"/>
    </row>
    <row r="34" spans="1:20" x14ac:dyDescent="0.25">
      <c r="A34" s="1430"/>
      <c r="B34" s="57"/>
      <c r="C34" s="15"/>
    </row>
    <row r="35" spans="1:20" x14ac:dyDescent="0.25">
      <c r="A35" s="1430"/>
      <c r="B35" s="57"/>
      <c r="C35" s="15"/>
    </row>
    <row r="36" spans="1:20" x14ac:dyDescent="0.25">
      <c r="A36" s="93"/>
      <c r="B36" s="4"/>
      <c r="C36" s="4"/>
    </row>
    <row r="37" spans="1:20" x14ac:dyDescent="0.25">
      <c r="A37" s="543" t="s">
        <v>86</v>
      </c>
      <c r="B37" s="1957" t="s">
        <v>1134</v>
      </c>
      <c r="Q37" s="536" t="s">
        <v>54</v>
      </c>
    </row>
    <row r="38" spans="1:20" ht="13.2" customHeight="1" x14ac:dyDescent="0.25">
      <c r="A38" s="4" t="s">
        <v>87</v>
      </c>
      <c r="B38" s="1958"/>
      <c r="D38" s="544"/>
      <c r="E38" s="544"/>
      <c r="F38" s="544"/>
      <c r="G38" s="544"/>
      <c r="H38" s="544"/>
      <c r="I38" s="544"/>
      <c r="J38" s="544"/>
      <c r="K38" s="544"/>
      <c r="L38" s="544"/>
      <c r="M38" s="544"/>
      <c r="N38" s="544"/>
      <c r="O38" s="544"/>
      <c r="P38" s="544"/>
    </row>
    <row r="39" spans="1:20" x14ac:dyDescent="0.25">
      <c r="A39" s="4" t="s">
        <v>88</v>
      </c>
      <c r="B39" s="1958"/>
      <c r="D39" s="544"/>
      <c r="E39" s="544"/>
      <c r="F39" s="544"/>
      <c r="G39" s="544"/>
      <c r="H39" s="544"/>
      <c r="I39" s="544"/>
      <c r="J39" s="544"/>
      <c r="K39" s="544"/>
      <c r="L39" s="544"/>
      <c r="M39" s="544"/>
      <c r="N39" s="544"/>
      <c r="O39" s="544"/>
      <c r="P39" s="544"/>
    </row>
    <row r="40" spans="1:20" x14ac:dyDescent="0.25">
      <c r="A40" s="4" t="s">
        <v>89</v>
      </c>
      <c r="B40" s="1959"/>
      <c r="C40" s="263" t="s">
        <v>389</v>
      </c>
      <c r="D40" s="544"/>
      <c r="E40" s="544"/>
      <c r="F40" s="544"/>
      <c r="G40" s="544"/>
      <c r="H40" s="544"/>
      <c r="I40" s="544"/>
      <c r="J40" s="544"/>
      <c r="K40" s="544"/>
      <c r="L40" s="544"/>
      <c r="M40" s="544"/>
      <c r="N40" s="544"/>
      <c r="O40" s="544"/>
      <c r="P40" s="544"/>
    </row>
    <row r="41" spans="1:20" x14ac:dyDescent="0.25">
      <c r="D41" s="535"/>
      <c r="E41" s="535"/>
      <c r="F41" s="535"/>
      <c r="G41" s="535"/>
      <c r="H41" s="535"/>
      <c r="I41" s="535"/>
      <c r="J41" s="535"/>
      <c r="K41" s="535"/>
      <c r="L41" s="535"/>
      <c r="M41" s="535"/>
      <c r="N41" s="535"/>
      <c r="O41" s="535"/>
      <c r="P41" s="535"/>
    </row>
    <row r="47" spans="1:20" hidden="1" x14ac:dyDescent="0.25"/>
    <row r="48" spans="1:20" hidden="1" x14ac:dyDescent="0.25"/>
    <row r="49" hidden="1" x14ac:dyDescent="0.25"/>
    <row r="50" hidden="1" x14ac:dyDescent="0.25"/>
  </sheetData>
  <mergeCells count="12">
    <mergeCell ref="B37:B40"/>
    <mergeCell ref="A16:A25"/>
    <mergeCell ref="Q19:T19"/>
    <mergeCell ref="A26:A35"/>
    <mergeCell ref="Q27:T27"/>
    <mergeCell ref="A1:C1"/>
    <mergeCell ref="A2:C2"/>
    <mergeCell ref="A4:C4"/>
    <mergeCell ref="A6:C6"/>
    <mergeCell ref="A13:A15"/>
    <mergeCell ref="B13:B15"/>
    <mergeCell ref="C13:C15"/>
  </mergeCells>
  <phoneticPr fontId="2" type="noConversion"/>
  <hyperlinks>
    <hyperlink ref="C40" location="'TABLA DE CONTENIDO'!A1" display="VOLVER A TABLA DE CONTENIDO" xr:uid="{00000000-0004-0000-0700-000000000000}"/>
  </hyperlinks>
  <printOptions horizontalCentered="1" verticalCentered="1"/>
  <pageMargins left="0.47244094488188981" right="0.51181102362204722" top="0.78740157480314965" bottom="0.6692913385826772" header="0.31496062992125984" footer="0.51181102362204722"/>
  <pageSetup orientation="portrait" horizontalDpi="120" verticalDpi="144"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A151"/>
  <sheetViews>
    <sheetView zoomScale="90" zoomScaleNormal="90" zoomScaleSheetLayoutView="100" workbookViewId="0">
      <selection activeCell="H69" sqref="H69"/>
    </sheetView>
  </sheetViews>
  <sheetFormatPr baseColWidth="10" defaultRowHeight="13.2" x14ac:dyDescent="0.25"/>
  <cols>
    <col min="1" max="1" width="12.44140625" customWidth="1"/>
    <col min="2" max="2" width="13.5546875" customWidth="1"/>
    <col min="3" max="4" width="6.88671875" customWidth="1"/>
    <col min="5" max="6" width="9" customWidth="1"/>
    <col min="7" max="10" width="6.88671875" customWidth="1"/>
    <col min="11" max="12" width="7.88671875" customWidth="1"/>
    <col min="13" max="18" width="11.44140625" hidden="1" customWidth="1"/>
    <col min="19" max="20" width="11.44140625" style="4" hidden="1" customWidth="1"/>
    <col min="21" max="24" width="11.44140625" hidden="1" customWidth="1"/>
    <col min="25" max="25" width="0" hidden="1" customWidth="1"/>
  </cols>
  <sheetData>
    <row r="1" spans="1:26" ht="23.25" customHeight="1" x14ac:dyDescent="0.4">
      <c r="A1" s="1445" t="s">
        <v>0</v>
      </c>
      <c r="B1" s="1445"/>
      <c r="C1" s="1445"/>
      <c r="D1" s="1445"/>
      <c r="E1" s="1445"/>
      <c r="F1" s="1445"/>
      <c r="G1" s="1445"/>
      <c r="H1" s="1445"/>
      <c r="I1" s="1445"/>
      <c r="J1" s="1445"/>
      <c r="K1" s="1445"/>
      <c r="L1" s="1445"/>
      <c r="S1" s="10"/>
      <c r="T1" s="10"/>
    </row>
    <row r="2" spans="1:26" ht="18" customHeight="1" x14ac:dyDescent="0.3">
      <c r="A2" s="1446" t="s">
        <v>467</v>
      </c>
      <c r="B2" s="1446"/>
      <c r="C2" s="1446"/>
      <c r="D2" s="1446"/>
      <c r="E2" s="1446"/>
      <c r="F2" s="1446"/>
      <c r="G2" s="1446"/>
      <c r="H2" s="1446"/>
      <c r="I2" s="1446"/>
      <c r="J2" s="1446"/>
      <c r="K2" s="1446"/>
      <c r="L2" s="1446"/>
      <c r="S2" s="10"/>
      <c r="T2" s="10"/>
    </row>
    <row r="3" spans="1:26" x14ac:dyDescent="0.25">
      <c r="A3" s="1447"/>
      <c r="B3" s="1447"/>
      <c r="C3" s="1447"/>
      <c r="D3" s="1447"/>
      <c r="E3" s="1447"/>
      <c r="F3" s="1447"/>
      <c r="G3" s="1447"/>
      <c r="H3" s="1447"/>
      <c r="I3" s="1447"/>
      <c r="J3" s="1447"/>
      <c r="K3" s="1447"/>
      <c r="L3" s="1447"/>
      <c r="S3" s="10"/>
      <c r="T3" s="10"/>
    </row>
    <row r="4" spans="1:26" ht="18" customHeight="1" x14ac:dyDescent="0.3">
      <c r="A4" s="1446" t="s">
        <v>337</v>
      </c>
      <c r="B4" s="1446"/>
      <c r="C4" s="1446"/>
      <c r="D4" s="1446"/>
      <c r="E4" s="1446"/>
      <c r="F4" s="1446"/>
      <c r="G4" s="1446"/>
      <c r="H4" s="1446"/>
      <c r="I4" s="1446"/>
      <c r="J4" s="1446"/>
      <c r="K4" s="1446"/>
      <c r="L4" s="1446"/>
      <c r="S4" s="10"/>
      <c r="T4" s="10"/>
    </row>
    <row r="5" spans="1:26" x14ac:dyDescent="0.25">
      <c r="A5" s="1448"/>
      <c r="B5" s="1448"/>
      <c r="C5" s="1448"/>
      <c r="D5" s="1448"/>
      <c r="E5" s="1448"/>
      <c r="F5" s="1448"/>
      <c r="G5" s="1448"/>
      <c r="H5" s="1448"/>
      <c r="I5" s="1448"/>
      <c r="J5" s="1448"/>
      <c r="K5" s="1448"/>
      <c r="L5" s="1448"/>
      <c r="S5" s="10"/>
      <c r="T5" s="10"/>
    </row>
    <row r="6" spans="1:26" ht="18" customHeight="1" x14ac:dyDescent="0.3">
      <c r="A6" s="1451" t="s">
        <v>451</v>
      </c>
      <c r="B6" s="1451"/>
      <c r="C6" s="1451"/>
      <c r="D6" s="1451"/>
      <c r="E6" s="1451"/>
      <c r="F6" s="1451"/>
      <c r="G6" s="1451"/>
      <c r="H6" s="1451"/>
      <c r="I6" s="1451"/>
      <c r="J6" s="1451"/>
      <c r="K6" s="1451"/>
      <c r="L6" s="1451"/>
      <c r="S6" s="548">
        <v>10000</v>
      </c>
      <c r="T6" s="549">
        <v>989</v>
      </c>
    </row>
    <row r="7" spans="1:26" ht="17.399999999999999" x14ac:dyDescent="0.3">
      <c r="A7" s="99"/>
      <c r="B7" s="99"/>
      <c r="C7" s="99"/>
      <c r="D7" s="99"/>
      <c r="E7" s="99"/>
      <c r="F7" s="99"/>
      <c r="G7" s="99"/>
      <c r="S7" s="550">
        <v>20000</v>
      </c>
      <c r="T7" s="551">
        <v>997</v>
      </c>
    </row>
    <row r="8" spans="1:26" x14ac:dyDescent="0.25">
      <c r="A8" s="337" t="s">
        <v>148</v>
      </c>
      <c r="C8" s="2026" t="s">
        <v>992</v>
      </c>
      <c r="D8" s="2026"/>
      <c r="E8" s="2026"/>
      <c r="F8" s="2026"/>
      <c r="G8" s="1311"/>
      <c r="J8" s="163" t="s">
        <v>300</v>
      </c>
      <c r="K8" s="1453" t="str">
        <f>+'TORTA EST. VIAS VIS'!B10</f>
        <v>AGO - SEP/2024</v>
      </c>
      <c r="L8" s="1453"/>
      <c r="S8" s="550">
        <v>30000</v>
      </c>
      <c r="T8" s="551">
        <v>1006</v>
      </c>
    </row>
    <row r="9" spans="1:26" x14ac:dyDescent="0.25">
      <c r="A9" s="552"/>
      <c r="B9" s="102"/>
      <c r="C9" s="102"/>
      <c r="D9" s="102"/>
      <c r="E9" s="102"/>
      <c r="F9" s="102"/>
      <c r="G9" s="102"/>
      <c r="S9" s="550">
        <v>40000</v>
      </c>
      <c r="T9" s="551">
        <v>1016</v>
      </c>
    </row>
    <row r="10" spans="1:26" s="185" customFormat="1" x14ac:dyDescent="0.25">
      <c r="A10" s="1449" t="s">
        <v>103</v>
      </c>
      <c r="B10" s="1449" t="s">
        <v>104</v>
      </c>
      <c r="C10" s="1449" t="s">
        <v>105</v>
      </c>
      <c r="D10" s="1449"/>
      <c r="E10" s="1449" t="s">
        <v>6</v>
      </c>
      <c r="F10" s="1449"/>
      <c r="G10" s="1449" t="s">
        <v>151</v>
      </c>
      <c r="H10" s="1449"/>
      <c r="I10" s="1454" t="s">
        <v>106</v>
      </c>
      <c r="J10" s="1454"/>
      <c r="K10" s="1449" t="s">
        <v>108</v>
      </c>
      <c r="L10" s="1449"/>
      <c r="S10" s="550">
        <v>50000</v>
      </c>
      <c r="T10" s="551">
        <v>982</v>
      </c>
    </row>
    <row r="11" spans="1:26" s="185" customFormat="1" x14ac:dyDescent="0.25">
      <c r="A11" s="1450"/>
      <c r="B11" s="1450"/>
      <c r="C11" s="1450"/>
      <c r="D11" s="1450"/>
      <c r="E11" s="1450"/>
      <c r="F11" s="1450"/>
      <c r="G11" s="1450"/>
      <c r="H11" s="1450"/>
      <c r="I11" s="1455" t="s">
        <v>107</v>
      </c>
      <c r="J11" s="1455"/>
      <c r="K11" s="1450"/>
      <c r="L11" s="1450"/>
      <c r="S11" s="550">
        <v>60000</v>
      </c>
      <c r="T11" s="551">
        <v>983</v>
      </c>
    </row>
    <row r="12" spans="1:26" x14ac:dyDescent="0.25">
      <c r="A12" s="555">
        <v>1001</v>
      </c>
      <c r="B12" s="556">
        <v>0</v>
      </c>
      <c r="C12" s="1458">
        <v>70000</v>
      </c>
      <c r="D12" s="1459"/>
      <c r="E12" s="1460" t="s">
        <v>493</v>
      </c>
      <c r="F12" s="1460"/>
      <c r="G12" s="1461">
        <v>6.9420000000000002</v>
      </c>
      <c r="H12" s="1462"/>
      <c r="I12" s="1463" t="s">
        <v>14</v>
      </c>
      <c r="J12" s="1463"/>
      <c r="K12" s="1456" t="s">
        <v>101</v>
      </c>
      <c r="L12" s="1457"/>
      <c r="P12" s="557" t="s">
        <v>48</v>
      </c>
      <c r="Q12" s="558">
        <f t="shared" ref="Q12:Q18" si="0">B12</f>
        <v>0</v>
      </c>
      <c r="R12" s="558">
        <f t="shared" ref="R12:R18" si="1">C12</f>
        <v>70000</v>
      </c>
      <c r="S12" s="550">
        <v>70000</v>
      </c>
      <c r="T12" s="551">
        <v>937</v>
      </c>
      <c r="W12" t="s">
        <v>494</v>
      </c>
      <c r="X12" t="str">
        <f t="shared" ref="X12:X27" si="2">IF(W12="Malo","M",IF(W12="Bueno","B",IF(W12="Regular","R",IF(W12="Muy Bueno","MB","Muy Malo"))))</f>
        <v>M</v>
      </c>
      <c r="Z12" s="563"/>
    </row>
    <row r="13" spans="1:26" x14ac:dyDescent="0.25">
      <c r="A13" s="559">
        <v>1001</v>
      </c>
      <c r="B13" s="302">
        <v>70000</v>
      </c>
      <c r="C13" s="1458">
        <v>80000</v>
      </c>
      <c r="D13" s="1459"/>
      <c r="E13" s="1464" t="s">
        <v>493</v>
      </c>
      <c r="F13" s="1464"/>
      <c r="G13" s="1465">
        <v>0.91047999999999996</v>
      </c>
      <c r="H13" s="1466"/>
      <c r="I13" s="1464" t="s">
        <v>14</v>
      </c>
      <c r="J13" s="1464"/>
      <c r="K13" s="1443" t="s">
        <v>99</v>
      </c>
      <c r="L13" s="1444"/>
      <c r="P13" s="557" t="s">
        <v>49</v>
      </c>
      <c r="Q13" s="558">
        <f t="shared" si="0"/>
        <v>70000</v>
      </c>
      <c r="R13" s="558">
        <f t="shared" si="1"/>
        <v>80000</v>
      </c>
      <c r="S13" s="550">
        <v>80000</v>
      </c>
      <c r="T13" s="551">
        <v>919</v>
      </c>
      <c r="W13" t="s">
        <v>495</v>
      </c>
      <c r="X13" t="str">
        <f>IF(W13="Malo","M",IF(W13="Bueno","B",IF(W13="Regular","R",IF(W13="Muy Bueno","MB","Muy Malo"))))</f>
        <v>MB</v>
      </c>
    </row>
    <row r="14" spans="1:26" x14ac:dyDescent="0.25">
      <c r="A14" s="559">
        <v>1001</v>
      </c>
      <c r="B14" s="302">
        <f>+C13</f>
        <v>80000</v>
      </c>
      <c r="C14" s="1458">
        <v>130000</v>
      </c>
      <c r="D14" s="1459"/>
      <c r="E14" s="1464" t="s">
        <v>493</v>
      </c>
      <c r="F14" s="1464"/>
      <c r="G14" s="1465">
        <v>5.0207100000000002</v>
      </c>
      <c r="H14" s="1466"/>
      <c r="I14" s="1464" t="s">
        <v>14</v>
      </c>
      <c r="J14" s="1464"/>
      <c r="K14" s="1443" t="s">
        <v>100</v>
      </c>
      <c r="L14" s="1444"/>
      <c r="P14" s="557" t="s">
        <v>50</v>
      </c>
      <c r="Q14" s="558">
        <f t="shared" si="0"/>
        <v>80000</v>
      </c>
      <c r="R14" s="558">
        <f t="shared" si="1"/>
        <v>130000</v>
      </c>
      <c r="S14" s="550">
        <v>90000</v>
      </c>
      <c r="T14" s="551">
        <v>1034</v>
      </c>
      <c r="W14" t="s">
        <v>496</v>
      </c>
      <c r="X14" t="str">
        <f t="shared" si="2"/>
        <v>B</v>
      </c>
    </row>
    <row r="15" spans="1:26" x14ac:dyDescent="0.25">
      <c r="A15" s="559">
        <v>1001</v>
      </c>
      <c r="B15" s="302">
        <f t="shared" ref="B15:B27" si="3">+C14</f>
        <v>130000</v>
      </c>
      <c r="C15" s="1458">
        <v>170000</v>
      </c>
      <c r="D15" s="1459"/>
      <c r="E15" s="1464" t="s">
        <v>493</v>
      </c>
      <c r="F15" s="1464"/>
      <c r="G15" s="1465">
        <v>4.0298499999999997</v>
      </c>
      <c r="H15" s="1466"/>
      <c r="I15" s="1464" t="s">
        <v>14</v>
      </c>
      <c r="J15" s="1464"/>
      <c r="K15" s="1443" t="s">
        <v>101</v>
      </c>
      <c r="L15" s="1444"/>
      <c r="P15" s="557" t="s">
        <v>50</v>
      </c>
      <c r="Q15" s="558">
        <f t="shared" si="0"/>
        <v>130000</v>
      </c>
      <c r="R15" s="558">
        <f t="shared" si="1"/>
        <v>170000</v>
      </c>
      <c r="S15" s="550">
        <v>90000</v>
      </c>
      <c r="T15" s="551">
        <v>1034</v>
      </c>
      <c r="W15" t="s">
        <v>496</v>
      </c>
      <c r="X15" t="str">
        <f>IF(W15="Malo","M",IF(W15="Bueno","B",IF(W15="Regular","R",IF(W15="Muy Bueno","MB","Muy Malo"))))</f>
        <v>B</v>
      </c>
    </row>
    <row r="16" spans="1:26" x14ac:dyDescent="0.25">
      <c r="A16" s="559">
        <v>1001</v>
      </c>
      <c r="B16" s="302">
        <f t="shared" si="3"/>
        <v>170000</v>
      </c>
      <c r="C16" s="1458">
        <v>180000</v>
      </c>
      <c r="D16" s="1459"/>
      <c r="E16" s="1464" t="s">
        <v>493</v>
      </c>
      <c r="F16" s="1464"/>
      <c r="G16" s="1465">
        <v>0.98731000000000002</v>
      </c>
      <c r="H16" s="1466"/>
      <c r="I16" s="1464" t="s">
        <v>14</v>
      </c>
      <c r="J16" s="1464"/>
      <c r="K16" s="1443" t="s">
        <v>100</v>
      </c>
      <c r="L16" s="1444"/>
      <c r="P16" s="557" t="s">
        <v>50</v>
      </c>
      <c r="Q16" s="558">
        <f t="shared" si="0"/>
        <v>170000</v>
      </c>
      <c r="R16" s="558">
        <f t="shared" si="1"/>
        <v>180000</v>
      </c>
      <c r="S16" s="550">
        <v>90000</v>
      </c>
      <c r="T16" s="551">
        <v>1034</v>
      </c>
      <c r="W16" t="s">
        <v>496</v>
      </c>
      <c r="X16" t="str">
        <f t="shared" si="2"/>
        <v>B</v>
      </c>
      <c r="Z16" s="563"/>
    </row>
    <row r="17" spans="1:27" x14ac:dyDescent="0.25">
      <c r="A17" s="559">
        <v>1001</v>
      </c>
      <c r="B17" s="302">
        <f t="shared" si="3"/>
        <v>180000</v>
      </c>
      <c r="C17" s="1458">
        <v>190000</v>
      </c>
      <c r="D17" s="1459"/>
      <c r="E17" s="1464" t="s">
        <v>493</v>
      </c>
      <c r="F17" s="1464"/>
      <c r="G17" s="1465">
        <v>1.0044999999999999</v>
      </c>
      <c r="H17" s="1466"/>
      <c r="I17" s="1464" t="s">
        <v>14</v>
      </c>
      <c r="J17" s="1464"/>
      <c r="K17" s="1443" t="s">
        <v>99</v>
      </c>
      <c r="L17" s="1444"/>
      <c r="P17" s="557" t="s">
        <v>50</v>
      </c>
      <c r="Q17" s="558">
        <f t="shared" si="0"/>
        <v>180000</v>
      </c>
      <c r="R17" s="558">
        <f t="shared" si="1"/>
        <v>190000</v>
      </c>
      <c r="S17" s="550">
        <v>90000</v>
      </c>
      <c r="T17" s="551">
        <v>1034</v>
      </c>
      <c r="W17" t="s">
        <v>496</v>
      </c>
      <c r="X17" t="str">
        <f t="shared" si="2"/>
        <v>B</v>
      </c>
      <c r="Z17" s="563"/>
    </row>
    <row r="18" spans="1:27" x14ac:dyDescent="0.25">
      <c r="A18" s="559">
        <v>1001</v>
      </c>
      <c r="B18" s="302">
        <f t="shared" si="3"/>
        <v>190000</v>
      </c>
      <c r="C18" s="1458">
        <v>270000</v>
      </c>
      <c r="D18" s="1459"/>
      <c r="E18" s="1464" t="s">
        <v>493</v>
      </c>
      <c r="F18" s="1464"/>
      <c r="G18" s="1465">
        <v>8.0072299999999998</v>
      </c>
      <c r="H18" s="1466"/>
      <c r="I18" s="1464" t="s">
        <v>14</v>
      </c>
      <c r="J18" s="1464"/>
      <c r="K18" s="1443" t="s">
        <v>338</v>
      </c>
      <c r="L18" s="1444"/>
      <c r="P18" s="557" t="s">
        <v>50</v>
      </c>
      <c r="Q18" s="558">
        <f t="shared" si="0"/>
        <v>190000</v>
      </c>
      <c r="R18" s="558">
        <f t="shared" si="1"/>
        <v>270000</v>
      </c>
      <c r="S18" s="550">
        <v>90000</v>
      </c>
      <c r="T18" s="551">
        <v>1034</v>
      </c>
      <c r="W18" t="s">
        <v>496</v>
      </c>
      <c r="X18" t="str">
        <f t="shared" si="2"/>
        <v>B</v>
      </c>
      <c r="Z18" s="563"/>
    </row>
    <row r="19" spans="1:27" x14ac:dyDescent="0.25">
      <c r="A19" s="559">
        <v>1001</v>
      </c>
      <c r="B19" s="302">
        <f t="shared" si="3"/>
        <v>270000</v>
      </c>
      <c r="C19" s="1458">
        <v>280000</v>
      </c>
      <c r="D19" s="1459"/>
      <c r="E19" s="1464" t="s">
        <v>493</v>
      </c>
      <c r="F19" s="1464"/>
      <c r="G19" s="1465">
        <v>0.99453000000000003</v>
      </c>
      <c r="H19" s="1466"/>
      <c r="I19" s="1464" t="s">
        <v>14</v>
      </c>
      <c r="J19" s="1464"/>
      <c r="K19" s="1443" t="s">
        <v>100</v>
      </c>
      <c r="L19" s="1444"/>
      <c r="P19" s="557" t="s">
        <v>50</v>
      </c>
      <c r="Q19" s="558">
        <f t="shared" ref="Q19:R22" si="4">B19</f>
        <v>270000</v>
      </c>
      <c r="R19" s="558">
        <f t="shared" si="4"/>
        <v>280000</v>
      </c>
      <c r="S19" s="550">
        <v>90000</v>
      </c>
      <c r="T19" s="551">
        <v>1034</v>
      </c>
      <c r="W19" t="s">
        <v>496</v>
      </c>
      <c r="X19" t="str">
        <f>IF(W19="Malo","M",IF(W19="Bueno","B",IF(W19="Regular","R",IF(W19="Muy Bueno","MB","Muy Malo"))))</f>
        <v>B</v>
      </c>
    </row>
    <row r="20" spans="1:27" x14ac:dyDescent="0.25">
      <c r="A20" s="559">
        <v>1001</v>
      </c>
      <c r="B20" s="302">
        <f t="shared" si="3"/>
        <v>280000</v>
      </c>
      <c r="C20" s="1458">
        <v>300000</v>
      </c>
      <c r="D20" s="1459"/>
      <c r="E20" s="1464" t="s">
        <v>493</v>
      </c>
      <c r="F20" s="1464"/>
      <c r="G20" s="1465">
        <v>1.99596</v>
      </c>
      <c r="H20" s="1466"/>
      <c r="I20" s="1464" t="s">
        <v>14</v>
      </c>
      <c r="J20" s="1464"/>
      <c r="K20" s="1443" t="s">
        <v>338</v>
      </c>
      <c r="L20" s="1444"/>
      <c r="P20" s="557" t="s">
        <v>50</v>
      </c>
      <c r="Q20" s="558">
        <f t="shared" si="4"/>
        <v>280000</v>
      </c>
      <c r="R20" s="558">
        <f t="shared" si="4"/>
        <v>300000</v>
      </c>
      <c r="S20" s="550">
        <v>90000</v>
      </c>
      <c r="T20" s="551">
        <v>1034</v>
      </c>
      <c r="W20" t="s">
        <v>496</v>
      </c>
      <c r="X20" t="str">
        <f>IF(W20="Malo","M",IF(W20="Bueno","B",IF(W20="Regular","R",IF(W20="Muy Bueno","MB","Muy Malo"))))</f>
        <v>B</v>
      </c>
      <c r="AA20" s="563"/>
    </row>
    <row r="21" spans="1:27" x14ac:dyDescent="0.25">
      <c r="A21" s="559">
        <v>1001</v>
      </c>
      <c r="B21" s="302">
        <f t="shared" si="3"/>
        <v>300000</v>
      </c>
      <c r="C21" s="1458">
        <v>330000</v>
      </c>
      <c r="D21" s="1459"/>
      <c r="E21" s="1464" t="s">
        <v>493</v>
      </c>
      <c r="F21" s="1464"/>
      <c r="G21" s="1465">
        <v>2.99254</v>
      </c>
      <c r="H21" s="1466"/>
      <c r="I21" s="1464" t="s">
        <v>14</v>
      </c>
      <c r="J21" s="1464"/>
      <c r="K21" s="1443" t="s">
        <v>99</v>
      </c>
      <c r="L21" s="1444"/>
      <c r="P21" s="557" t="s">
        <v>50</v>
      </c>
      <c r="Q21" s="558">
        <f t="shared" si="4"/>
        <v>300000</v>
      </c>
      <c r="R21" s="558">
        <f t="shared" si="4"/>
        <v>330000</v>
      </c>
      <c r="S21" s="550">
        <v>90000</v>
      </c>
      <c r="T21" s="551">
        <v>1034</v>
      </c>
      <c r="W21" t="s">
        <v>496</v>
      </c>
      <c r="X21" t="str">
        <f>IF(W21="Malo","M",IF(W21="Bueno","B",IF(W21="Regular","R",IF(W21="Muy Bueno","MB","Muy Malo"))))</f>
        <v>B</v>
      </c>
    </row>
    <row r="22" spans="1:27" x14ac:dyDescent="0.25">
      <c r="A22" s="559">
        <v>1001</v>
      </c>
      <c r="B22" s="302">
        <f t="shared" si="3"/>
        <v>330000</v>
      </c>
      <c r="C22" s="1458">
        <v>340000</v>
      </c>
      <c r="D22" s="1459"/>
      <c r="E22" s="1464" t="s">
        <v>493</v>
      </c>
      <c r="F22" s="1464"/>
      <c r="G22" s="1465">
        <v>0.98751</v>
      </c>
      <c r="H22" s="1466"/>
      <c r="I22" s="1464" t="s">
        <v>14</v>
      </c>
      <c r="J22" s="1464"/>
      <c r="K22" s="1443" t="s">
        <v>338</v>
      </c>
      <c r="L22" s="1444"/>
      <c r="P22" s="557" t="s">
        <v>50</v>
      </c>
      <c r="Q22" s="558">
        <f t="shared" si="4"/>
        <v>330000</v>
      </c>
      <c r="R22" s="558">
        <f t="shared" si="4"/>
        <v>340000</v>
      </c>
      <c r="S22" s="550">
        <v>90000</v>
      </c>
      <c r="T22" s="551">
        <v>1034</v>
      </c>
      <c r="W22" t="s">
        <v>496</v>
      </c>
      <c r="X22" t="str">
        <f>IF(W22="Malo","M",IF(W22="Bueno","B",IF(W22="Regular","R",IF(W22="Muy Bueno","MB","Muy Malo"))))</f>
        <v>B</v>
      </c>
    </row>
    <row r="23" spans="1:27" x14ac:dyDescent="0.25">
      <c r="A23" s="559">
        <v>1001</v>
      </c>
      <c r="B23" s="302">
        <f t="shared" si="3"/>
        <v>340000</v>
      </c>
      <c r="C23" s="1458">
        <v>350000</v>
      </c>
      <c r="D23" s="1459"/>
      <c r="E23" s="1464" t="s">
        <v>493</v>
      </c>
      <c r="F23" s="1464"/>
      <c r="G23" s="1465">
        <v>1.03477</v>
      </c>
      <c r="H23" s="1466"/>
      <c r="I23" s="1464" t="s">
        <v>14</v>
      </c>
      <c r="J23" s="1464"/>
      <c r="K23" s="1443" t="s">
        <v>99</v>
      </c>
      <c r="L23" s="1444"/>
      <c r="P23" s="557" t="s">
        <v>50</v>
      </c>
      <c r="Q23" s="558">
        <f t="shared" ref="Q23:Q32" si="5">B23</f>
        <v>340000</v>
      </c>
      <c r="R23" s="558">
        <f t="shared" ref="R23:R32" si="6">C23</f>
        <v>350000</v>
      </c>
      <c r="S23" s="550">
        <v>90000</v>
      </c>
      <c r="T23" s="551">
        <v>1034</v>
      </c>
      <c r="W23" t="s">
        <v>496</v>
      </c>
      <c r="X23" t="str">
        <f t="shared" si="2"/>
        <v>B</v>
      </c>
    </row>
    <row r="24" spans="1:27" x14ac:dyDescent="0.25">
      <c r="A24" s="559">
        <v>1001</v>
      </c>
      <c r="B24" s="302">
        <f t="shared" si="3"/>
        <v>350000</v>
      </c>
      <c r="C24" s="1458">
        <v>420000</v>
      </c>
      <c r="D24" s="1459"/>
      <c r="E24" s="1464" t="s">
        <v>493</v>
      </c>
      <c r="F24" s="1464"/>
      <c r="G24" s="1465">
        <v>7.01884</v>
      </c>
      <c r="H24" s="1466"/>
      <c r="I24" s="1464" t="s">
        <v>14</v>
      </c>
      <c r="J24" s="1464"/>
      <c r="K24" s="1443" t="s">
        <v>338</v>
      </c>
      <c r="L24" s="1444"/>
      <c r="P24" s="557" t="s">
        <v>50</v>
      </c>
      <c r="Q24" s="558">
        <f t="shared" si="5"/>
        <v>350000</v>
      </c>
      <c r="R24" s="558">
        <f t="shared" si="6"/>
        <v>420000</v>
      </c>
      <c r="S24" s="550">
        <v>90000</v>
      </c>
      <c r="T24" s="551">
        <v>1034</v>
      </c>
      <c r="W24" t="s">
        <v>496</v>
      </c>
      <c r="X24" t="str">
        <f t="shared" si="2"/>
        <v>B</v>
      </c>
    </row>
    <row r="25" spans="1:27" x14ac:dyDescent="0.25">
      <c r="A25" s="1302">
        <v>1001</v>
      </c>
      <c r="B25" s="302">
        <f t="shared" si="3"/>
        <v>420000</v>
      </c>
      <c r="C25" s="1458">
        <v>430000</v>
      </c>
      <c r="D25" s="1459"/>
      <c r="E25" s="1464" t="s">
        <v>493</v>
      </c>
      <c r="F25" s="1464"/>
      <c r="G25" s="1465">
        <v>0.99897999999999998</v>
      </c>
      <c r="H25" s="1466"/>
      <c r="I25" s="1464" t="s">
        <v>14</v>
      </c>
      <c r="J25" s="1464"/>
      <c r="K25" s="1441" t="s">
        <v>99</v>
      </c>
      <c r="L25" s="1442"/>
      <c r="P25" s="557" t="s">
        <v>52</v>
      </c>
      <c r="Q25" s="558">
        <f t="shared" si="5"/>
        <v>420000</v>
      </c>
      <c r="R25" s="558">
        <f t="shared" si="6"/>
        <v>430000</v>
      </c>
      <c r="S25" s="550">
        <v>100000</v>
      </c>
      <c r="T25" s="551">
        <v>980</v>
      </c>
      <c r="W25" t="s">
        <v>482</v>
      </c>
      <c r="X25" t="str">
        <f>IF(W25="Malo","M",IF(W25="Bueno","B",IF(W25="Regular","R",IF(W25="Muy Bueno","MB","Muy Malo"))))</f>
        <v>R</v>
      </c>
    </row>
    <row r="26" spans="1:27" x14ac:dyDescent="0.25">
      <c r="A26" s="1302">
        <v>1001</v>
      </c>
      <c r="B26" s="302">
        <f t="shared" si="3"/>
        <v>430000</v>
      </c>
      <c r="C26" s="1458">
        <v>660000</v>
      </c>
      <c r="D26" s="1459"/>
      <c r="E26" s="1464" t="s">
        <v>493</v>
      </c>
      <c r="F26" s="1464"/>
      <c r="G26" s="1465">
        <v>23.163589999999999</v>
      </c>
      <c r="H26" s="1466"/>
      <c r="I26" s="1464" t="s">
        <v>14</v>
      </c>
      <c r="J26" s="1464"/>
      <c r="K26" s="1443" t="s">
        <v>338</v>
      </c>
      <c r="L26" s="1444"/>
      <c r="P26" s="557" t="s">
        <v>52</v>
      </c>
      <c r="Q26" s="558">
        <f t="shared" si="5"/>
        <v>430000</v>
      </c>
      <c r="R26" s="558">
        <f t="shared" si="6"/>
        <v>660000</v>
      </c>
      <c r="S26" s="550">
        <v>100000</v>
      </c>
      <c r="T26" s="551">
        <v>980</v>
      </c>
      <c r="W26" t="s">
        <v>482</v>
      </c>
      <c r="X26" t="str">
        <f>IF(W26="Malo","M",IF(W26="Bueno","B",IF(W26="Regular","R",IF(W26="Muy Bueno","MB","Muy Malo"))))</f>
        <v>R</v>
      </c>
    </row>
    <row r="27" spans="1:27" x14ac:dyDescent="0.25">
      <c r="A27" s="1302">
        <v>1001</v>
      </c>
      <c r="B27" s="302">
        <f t="shared" si="3"/>
        <v>660000</v>
      </c>
      <c r="C27" s="1458">
        <v>670000</v>
      </c>
      <c r="D27" s="1459"/>
      <c r="E27" s="1464" t="s">
        <v>493</v>
      </c>
      <c r="F27" s="1464"/>
      <c r="G27" s="1465">
        <v>0.99016000000000004</v>
      </c>
      <c r="H27" s="1466"/>
      <c r="I27" s="1464" t="s">
        <v>14</v>
      </c>
      <c r="J27" s="1464"/>
      <c r="K27" s="1441" t="s">
        <v>99</v>
      </c>
      <c r="L27" s="1442"/>
      <c r="P27" s="557" t="s">
        <v>52</v>
      </c>
      <c r="Q27" s="558">
        <f t="shared" si="5"/>
        <v>660000</v>
      </c>
      <c r="R27" s="558">
        <f t="shared" si="6"/>
        <v>670000</v>
      </c>
      <c r="S27" s="550">
        <v>100000</v>
      </c>
      <c r="T27" s="551">
        <v>980</v>
      </c>
      <c r="W27" t="s">
        <v>482</v>
      </c>
      <c r="X27" t="str">
        <f t="shared" si="2"/>
        <v>R</v>
      </c>
    </row>
    <row r="28" spans="1:27" x14ac:dyDescent="0.25">
      <c r="A28" s="1302">
        <v>1001</v>
      </c>
      <c r="B28" s="302">
        <f t="shared" ref="B28:B34" si="7">+C27</f>
        <v>670000</v>
      </c>
      <c r="C28" s="1458" t="s">
        <v>950</v>
      </c>
      <c r="D28" s="1459"/>
      <c r="E28" s="1464" t="s">
        <v>493</v>
      </c>
      <c r="F28" s="1464"/>
      <c r="G28" s="1465">
        <v>24.116769999999999</v>
      </c>
      <c r="H28" s="1466"/>
      <c r="I28" s="1464" t="s">
        <v>14</v>
      </c>
      <c r="J28" s="1464"/>
      <c r="K28" s="1443" t="s">
        <v>338</v>
      </c>
      <c r="L28" s="1444"/>
      <c r="P28" s="557" t="s">
        <v>52</v>
      </c>
      <c r="Q28" s="558">
        <f t="shared" si="5"/>
        <v>670000</v>
      </c>
      <c r="R28" s="558" t="str">
        <f t="shared" si="6"/>
        <v>91+0000</v>
      </c>
      <c r="S28" s="550">
        <v>100000</v>
      </c>
      <c r="T28" s="551">
        <v>980</v>
      </c>
      <c r="W28" t="s">
        <v>482</v>
      </c>
      <c r="X28" t="str">
        <f>IF(W28="Malo","M",IF(W28="Bueno","B",IF(W28="Regular","R",IF(W28="Muy Bueno","MB","Muy Malo"))))</f>
        <v>R</v>
      </c>
    </row>
    <row r="29" spans="1:27" x14ac:dyDescent="0.25">
      <c r="A29" s="1302">
        <v>1001</v>
      </c>
      <c r="B29" s="302" t="str">
        <f t="shared" si="7"/>
        <v>91+0000</v>
      </c>
      <c r="C29" s="1458" t="s">
        <v>951</v>
      </c>
      <c r="D29" s="1459"/>
      <c r="E29" s="1464" t="s">
        <v>493</v>
      </c>
      <c r="F29" s="1464"/>
      <c r="G29" s="1465">
        <v>0.99007000000000001</v>
      </c>
      <c r="H29" s="1466"/>
      <c r="I29" s="1464" t="s">
        <v>14</v>
      </c>
      <c r="J29" s="1464"/>
      <c r="K29" s="1441" t="s">
        <v>99</v>
      </c>
      <c r="L29" s="1442"/>
      <c r="P29" s="557"/>
      <c r="Q29" s="558"/>
      <c r="R29" s="558"/>
      <c r="S29" s="550"/>
      <c r="T29" s="551"/>
    </row>
    <row r="30" spans="1:27" x14ac:dyDescent="0.25">
      <c r="A30" s="1302">
        <v>1001</v>
      </c>
      <c r="B30" s="302" t="str">
        <f t="shared" si="7"/>
        <v>92+0000</v>
      </c>
      <c r="C30" s="1458" t="s">
        <v>952</v>
      </c>
      <c r="D30" s="1459"/>
      <c r="E30" s="1464" t="s">
        <v>493</v>
      </c>
      <c r="F30" s="1464"/>
      <c r="G30" s="1465">
        <v>14.082649999999999</v>
      </c>
      <c r="H30" s="1466"/>
      <c r="I30" s="1464" t="s">
        <v>14</v>
      </c>
      <c r="J30" s="1464"/>
      <c r="K30" s="1443" t="s">
        <v>338</v>
      </c>
      <c r="L30" s="1444"/>
      <c r="P30" s="557" t="s">
        <v>52</v>
      </c>
      <c r="Q30" s="558" t="str">
        <f t="shared" si="5"/>
        <v>92+0000</v>
      </c>
      <c r="R30" s="558" t="str">
        <f t="shared" si="6"/>
        <v>106+0000</v>
      </c>
      <c r="S30" s="550">
        <v>100000</v>
      </c>
      <c r="T30" s="551">
        <v>980</v>
      </c>
      <c r="W30" t="s">
        <v>482</v>
      </c>
      <c r="X30" t="str">
        <f>IF(W30="Malo","M",IF(W30="Bueno","B",IF(W30="Regular","R",IF(W30="Muy Bueno","MB","Muy Malo"))))</f>
        <v>R</v>
      </c>
    </row>
    <row r="31" spans="1:27" x14ac:dyDescent="0.25">
      <c r="A31" s="1302">
        <v>1001</v>
      </c>
      <c r="B31" s="302" t="str">
        <f t="shared" si="7"/>
        <v>106+0000</v>
      </c>
      <c r="C31" s="1458" t="s">
        <v>953</v>
      </c>
      <c r="D31" s="1459"/>
      <c r="E31" s="1464" t="s">
        <v>493</v>
      </c>
      <c r="F31" s="1464"/>
      <c r="G31" s="1465">
        <v>0.98882000000000003</v>
      </c>
      <c r="H31" s="1466"/>
      <c r="I31" s="1464" t="s">
        <v>14</v>
      </c>
      <c r="J31" s="1464"/>
      <c r="K31" s="1441" t="s">
        <v>99</v>
      </c>
      <c r="L31" s="1442"/>
      <c r="P31" s="557"/>
      <c r="Q31" s="558"/>
      <c r="R31" s="558"/>
      <c r="S31" s="550"/>
      <c r="T31" s="551"/>
    </row>
    <row r="32" spans="1:27" x14ac:dyDescent="0.25">
      <c r="A32" s="1302">
        <v>1001</v>
      </c>
      <c r="B32" s="302" t="str">
        <f t="shared" si="7"/>
        <v>107+0000</v>
      </c>
      <c r="C32" s="1458">
        <v>1090000</v>
      </c>
      <c r="D32" s="1459"/>
      <c r="E32" s="1464" t="s">
        <v>493</v>
      </c>
      <c r="F32" s="1464"/>
      <c r="G32" s="1465">
        <v>2.38178</v>
      </c>
      <c r="H32" s="1466"/>
      <c r="I32" s="1464" t="s">
        <v>14</v>
      </c>
      <c r="J32" s="1464"/>
      <c r="K32" s="1441" t="s">
        <v>100</v>
      </c>
      <c r="L32" s="1442"/>
      <c r="P32" s="557" t="s">
        <v>52</v>
      </c>
      <c r="Q32" s="558" t="str">
        <f t="shared" si="5"/>
        <v>107+0000</v>
      </c>
      <c r="R32" s="558">
        <f t="shared" si="6"/>
        <v>1090000</v>
      </c>
      <c r="S32" s="550">
        <v>100000</v>
      </c>
      <c r="T32" s="551">
        <v>980</v>
      </c>
      <c r="W32" t="s">
        <v>482</v>
      </c>
      <c r="X32" t="str">
        <f>IF(W32="Malo","M",IF(W32="Bueno","B",IF(W32="Regular","R",IF(W32="Muy Bueno","MB","Muy Malo"))))</f>
        <v>R</v>
      </c>
    </row>
    <row r="33" spans="1:27" x14ac:dyDescent="0.25">
      <c r="A33" s="1302">
        <v>1001</v>
      </c>
      <c r="B33" s="302">
        <f t="shared" si="7"/>
        <v>1090000</v>
      </c>
      <c r="C33" s="1458">
        <v>1100000</v>
      </c>
      <c r="D33" s="1459"/>
      <c r="E33" s="1464" t="s">
        <v>493</v>
      </c>
      <c r="F33" s="1464"/>
      <c r="G33" s="1465">
        <v>1.00945</v>
      </c>
      <c r="H33" s="1466"/>
      <c r="I33" s="1464" t="s">
        <v>14</v>
      </c>
      <c r="J33" s="1464"/>
      <c r="K33" s="1441" t="s">
        <v>99</v>
      </c>
      <c r="L33" s="1442"/>
      <c r="P33" s="557" t="s">
        <v>52</v>
      </c>
      <c r="Q33" s="558">
        <f>B33</f>
        <v>1090000</v>
      </c>
      <c r="R33" s="558">
        <f>C33</f>
        <v>1100000</v>
      </c>
      <c r="S33" s="550">
        <v>100000</v>
      </c>
      <c r="T33" s="551">
        <v>980</v>
      </c>
      <c r="W33" t="s">
        <v>482</v>
      </c>
      <c r="X33" t="str">
        <f>IF(W33="Malo","M",IF(W33="Bueno","B",IF(W33="Regular","R",IF(W33="Muy Bueno","MB","Muy Malo"))))</f>
        <v>R</v>
      </c>
    </row>
    <row r="34" spans="1:27" x14ac:dyDescent="0.25">
      <c r="A34" s="1302">
        <v>1001</v>
      </c>
      <c r="B34" s="302">
        <f t="shared" si="7"/>
        <v>1100000</v>
      </c>
      <c r="C34" s="1458">
        <v>1181006</v>
      </c>
      <c r="D34" s="1459"/>
      <c r="E34" s="1464" t="s">
        <v>493</v>
      </c>
      <c r="F34" s="1464"/>
      <c r="G34" s="1465">
        <v>9.0198599999999995</v>
      </c>
      <c r="H34" s="1466"/>
      <c r="I34" s="1464" t="s">
        <v>14</v>
      </c>
      <c r="J34" s="1464"/>
      <c r="K34" s="1441" t="s">
        <v>100</v>
      </c>
      <c r="L34" s="1442"/>
      <c r="P34" s="557" t="s">
        <v>52</v>
      </c>
      <c r="Q34" s="558">
        <f>B34</f>
        <v>1100000</v>
      </c>
      <c r="R34" s="558">
        <f>C34</f>
        <v>1181006</v>
      </c>
      <c r="S34" s="550">
        <v>100000</v>
      </c>
      <c r="T34" s="551">
        <v>980</v>
      </c>
      <c r="W34" t="s">
        <v>482</v>
      </c>
      <c r="X34" t="str">
        <f>IF(W34="Malo","M",IF(W34="Bueno","B",IF(W34="Regular","R",IF(W34="Muy Bueno","MB","Muy Malo"))))</f>
        <v>R</v>
      </c>
    </row>
    <row r="35" spans="1:27" x14ac:dyDescent="0.25">
      <c r="A35" s="560"/>
      <c r="B35" s="561"/>
      <c r="C35" s="1436"/>
      <c r="D35" s="1437"/>
      <c r="E35" s="1438"/>
      <c r="F35" s="1438"/>
      <c r="G35" s="1439"/>
      <c r="H35" s="1440"/>
      <c r="I35" s="1438"/>
      <c r="J35" s="1438"/>
      <c r="K35" s="1441"/>
      <c r="L35" s="1442"/>
      <c r="P35" s="557"/>
      <c r="Q35" s="558"/>
      <c r="R35" s="558"/>
      <c r="S35" s="550"/>
      <c r="T35" s="551"/>
    </row>
    <row r="36" spans="1:27" hidden="1" x14ac:dyDescent="0.25">
      <c r="A36" s="1992"/>
      <c r="B36" s="1993"/>
      <c r="C36" s="1994"/>
      <c r="D36" s="1995"/>
      <c r="E36" s="1996"/>
      <c r="F36" s="1997"/>
      <c r="G36" s="1998">
        <f>SUM(G12:H34)</f>
        <v>119.66836000000002</v>
      </c>
      <c r="H36" s="1999"/>
      <c r="I36" s="1996"/>
      <c r="J36" s="1997"/>
      <c r="K36" s="2000"/>
      <c r="L36" s="2001"/>
      <c r="P36" s="557" t="s">
        <v>48</v>
      </c>
      <c r="Q36" s="562">
        <f t="shared" ref="Q36:R39" si="8">B36</f>
        <v>0</v>
      </c>
      <c r="R36" s="558">
        <f t="shared" si="8"/>
        <v>0</v>
      </c>
      <c r="S36" s="550">
        <v>110000</v>
      </c>
      <c r="T36" s="551">
        <v>986</v>
      </c>
      <c r="Z36" s="563"/>
    </row>
    <row r="37" spans="1:27" x14ac:dyDescent="0.25">
      <c r="A37" s="1297" t="s">
        <v>474</v>
      </c>
      <c r="B37" s="556">
        <v>0</v>
      </c>
      <c r="C37" s="2002">
        <v>50065</v>
      </c>
      <c r="D37" s="2003"/>
      <c r="E37" s="1460" t="s">
        <v>480</v>
      </c>
      <c r="F37" s="1460"/>
      <c r="G37" s="1461">
        <v>5.0650000000000004</v>
      </c>
      <c r="H37" s="1462"/>
      <c r="I37" s="1460" t="s">
        <v>14</v>
      </c>
      <c r="J37" s="1460"/>
      <c r="K37" s="2004" t="s">
        <v>338</v>
      </c>
      <c r="L37" s="2005"/>
      <c r="P37" s="557" t="s">
        <v>48</v>
      </c>
      <c r="Q37" s="562">
        <f t="shared" si="8"/>
        <v>0</v>
      </c>
      <c r="R37" s="558">
        <f t="shared" si="8"/>
        <v>50065</v>
      </c>
      <c r="S37" s="550">
        <v>110000</v>
      </c>
      <c r="T37" s="551">
        <v>986</v>
      </c>
      <c r="Z37" s="563"/>
      <c r="AA37" s="563"/>
    </row>
    <row r="38" spans="1:27" x14ac:dyDescent="0.25">
      <c r="A38" s="1302" t="s">
        <v>474</v>
      </c>
      <c r="B38" s="302">
        <f>+C37</f>
        <v>50065</v>
      </c>
      <c r="C38" s="1458">
        <v>50751</v>
      </c>
      <c r="D38" s="1459"/>
      <c r="E38" s="1464" t="s">
        <v>480</v>
      </c>
      <c r="F38" s="1464"/>
      <c r="G38" s="1465">
        <v>0.68600000000000005</v>
      </c>
      <c r="H38" s="1466"/>
      <c r="I38" s="1464" t="s">
        <v>14</v>
      </c>
      <c r="J38" s="1464"/>
      <c r="K38" s="1443" t="s">
        <v>338</v>
      </c>
      <c r="L38" s="1444"/>
      <c r="P38" s="557" t="s">
        <v>49</v>
      </c>
      <c r="Q38" s="558">
        <f t="shared" si="8"/>
        <v>50065</v>
      </c>
      <c r="R38" s="558">
        <f t="shared" si="8"/>
        <v>50751</v>
      </c>
      <c r="S38" s="550">
        <v>120000</v>
      </c>
      <c r="T38" s="551">
        <v>997</v>
      </c>
      <c r="Z38" s="563"/>
    </row>
    <row r="39" spans="1:27" x14ac:dyDescent="0.25">
      <c r="A39" s="1302" t="s">
        <v>474</v>
      </c>
      <c r="B39" s="302">
        <f>+C38</f>
        <v>50751</v>
      </c>
      <c r="C39" s="1458">
        <v>100400</v>
      </c>
      <c r="D39" s="1459"/>
      <c r="E39" s="1464" t="s">
        <v>480</v>
      </c>
      <c r="F39" s="1464"/>
      <c r="G39" s="1465">
        <f>2.999+1.65</f>
        <v>4.649</v>
      </c>
      <c r="H39" s="1466"/>
      <c r="I39" s="1464" t="s">
        <v>14</v>
      </c>
      <c r="J39" s="1464"/>
      <c r="K39" s="1443" t="s">
        <v>338</v>
      </c>
      <c r="L39" s="1444"/>
      <c r="P39" s="557" t="s">
        <v>49</v>
      </c>
      <c r="Q39" s="558">
        <f t="shared" si="8"/>
        <v>50751</v>
      </c>
      <c r="R39" s="558">
        <f t="shared" si="8"/>
        <v>100400</v>
      </c>
      <c r="S39" s="550">
        <v>120000</v>
      </c>
      <c r="T39" s="551">
        <v>997</v>
      </c>
      <c r="Z39" s="563"/>
      <c r="AA39" s="563"/>
    </row>
    <row r="40" spans="1:27" hidden="1" x14ac:dyDescent="0.25">
      <c r="A40" s="1150"/>
      <c r="B40" s="1073"/>
      <c r="C40" s="1467"/>
      <c r="D40" s="1467"/>
      <c r="E40" s="1468"/>
      <c r="F40" s="1469"/>
      <c r="G40" s="1470">
        <f>SUM(G37:H39)</f>
        <v>10.4</v>
      </c>
      <c r="H40" s="1471"/>
      <c r="I40" s="1469"/>
      <c r="J40" s="1469"/>
      <c r="K40" s="1472"/>
      <c r="L40" s="1473"/>
      <c r="P40" s="557"/>
      <c r="Q40" s="558"/>
      <c r="R40" s="558"/>
      <c r="S40" s="550"/>
      <c r="T40" s="551"/>
      <c r="Z40" s="563"/>
    </row>
    <row r="41" spans="1:27" x14ac:dyDescent="0.25">
      <c r="A41" s="320"/>
      <c r="B41" s="321"/>
      <c r="C41" s="321"/>
      <c r="D41" s="564"/>
      <c r="E41" s="565"/>
      <c r="F41" s="566"/>
      <c r="G41" s="567"/>
      <c r="H41" s="567"/>
      <c r="I41" s="566"/>
      <c r="J41" s="566"/>
      <c r="K41" s="565"/>
      <c r="L41" s="565"/>
      <c r="P41" s="557"/>
      <c r="Q41" s="568"/>
      <c r="R41" s="568"/>
      <c r="S41" s="550"/>
      <c r="T41" s="551"/>
    </row>
    <row r="42" spans="1:27" ht="14.25" customHeight="1" x14ac:dyDescent="0.25">
      <c r="A42" s="1961" t="s">
        <v>727</v>
      </c>
      <c r="B42" s="1961"/>
      <c r="C42" s="1961"/>
      <c r="D42" s="1961"/>
      <c r="E42" s="1961"/>
      <c r="F42" s="1961"/>
      <c r="G42" s="1961"/>
      <c r="H42" s="1961"/>
      <c r="I42" s="1961"/>
      <c r="J42" s="1961"/>
      <c r="K42" s="1961"/>
      <c r="L42" s="1961"/>
      <c r="P42" s="557"/>
      <c r="Q42" s="568"/>
      <c r="R42" s="568"/>
      <c r="S42" s="550"/>
      <c r="T42" s="551"/>
    </row>
    <row r="43" spans="1:27" x14ac:dyDescent="0.25">
      <c r="A43" s="1961"/>
      <c r="B43" s="1961"/>
      <c r="C43" s="1961"/>
      <c r="D43" s="1961"/>
      <c r="E43" s="1961"/>
      <c r="F43" s="1961"/>
      <c r="G43" s="1961"/>
      <c r="H43" s="1961"/>
      <c r="I43" s="1961"/>
      <c r="J43" s="1961"/>
      <c r="K43" s="1961"/>
      <c r="L43" s="1961"/>
      <c r="P43" s="557"/>
      <c r="Q43" s="568"/>
      <c r="R43" s="568"/>
      <c r="S43" s="550"/>
      <c r="T43" s="551"/>
    </row>
    <row r="44" spans="1:27" s="1311" customFormat="1" ht="24" customHeight="1" x14ac:dyDescent="0.25">
      <c r="A44" s="2006" t="s">
        <v>1219</v>
      </c>
      <c r="B44" s="2006"/>
      <c r="C44" s="2006"/>
      <c r="D44" s="2006"/>
      <c r="E44" s="2006"/>
      <c r="F44" s="2006"/>
      <c r="G44" s="2006"/>
      <c r="H44" s="2006"/>
      <c r="I44" s="2006"/>
      <c r="J44" s="2006"/>
      <c r="K44" s="2006"/>
      <c r="L44" s="2006"/>
      <c r="M44" s="1311" t="s">
        <v>54</v>
      </c>
      <c r="P44" s="557"/>
      <c r="Q44" s="568"/>
      <c r="R44" s="568"/>
      <c r="S44" s="550"/>
      <c r="T44" s="551"/>
    </row>
    <row r="45" spans="1:27" ht="13.2" customHeight="1" x14ac:dyDescent="0.25">
      <c r="A45" s="1474" t="s">
        <v>497</v>
      </c>
      <c r="B45" s="1474"/>
      <c r="C45" s="1474"/>
      <c r="D45" s="1474"/>
      <c r="E45" s="1474"/>
      <c r="F45" s="1474"/>
      <c r="G45" s="1474"/>
      <c r="H45" s="1474"/>
      <c r="I45" s="1474"/>
      <c r="J45" s="1474"/>
      <c r="K45" s="1474"/>
      <c r="L45" s="1474"/>
      <c r="P45" s="557"/>
      <c r="Q45" s="568"/>
      <c r="R45" s="568"/>
      <c r="S45" s="550"/>
      <c r="T45" s="551"/>
    </row>
    <row r="46" spans="1:27" x14ac:dyDescent="0.25">
      <c r="A46" s="1474"/>
      <c r="B46" s="1474"/>
      <c r="C46" s="1474"/>
      <c r="D46" s="1474"/>
      <c r="E46" s="1474"/>
      <c r="F46" s="1474"/>
      <c r="G46" s="1474"/>
      <c r="H46" s="1474"/>
      <c r="I46" s="1474"/>
      <c r="J46" s="1474"/>
      <c r="K46" s="1474"/>
      <c r="L46" s="1474"/>
      <c r="P46" s="557"/>
      <c r="Q46" s="568"/>
      <c r="R46" s="568"/>
      <c r="S46" s="550"/>
      <c r="T46" s="551"/>
    </row>
    <row r="47" spans="1:27" ht="13.2" customHeight="1" x14ac:dyDescent="0.25">
      <c r="A47" s="1311"/>
      <c r="B47" s="1311"/>
      <c r="C47" s="1311"/>
      <c r="D47" s="1311"/>
      <c r="E47" s="1311"/>
      <c r="F47" s="1311"/>
      <c r="G47" s="1980" t="s">
        <v>86</v>
      </c>
      <c r="H47" s="2020"/>
      <c r="I47" s="2020"/>
      <c r="J47" s="1981"/>
      <c r="K47" s="2021" t="s">
        <v>1134</v>
      </c>
      <c r="L47" s="2022"/>
      <c r="M47" s="1311"/>
      <c r="S47" s="550">
        <v>140000</v>
      </c>
      <c r="T47" s="551">
        <v>885</v>
      </c>
    </row>
    <row r="48" spans="1:27" x14ac:dyDescent="0.25">
      <c r="A48" s="1488"/>
      <c r="B48" s="1488"/>
      <c r="C48" s="1488"/>
      <c r="D48" s="1488"/>
      <c r="E48" s="1488"/>
      <c r="F48" s="1311"/>
      <c r="G48" s="2018" t="s">
        <v>338</v>
      </c>
      <c r="H48" s="2019"/>
      <c r="I48" s="1955" t="s">
        <v>340</v>
      </c>
      <c r="J48" s="1956"/>
      <c r="K48" s="2009"/>
      <c r="L48" s="2023"/>
      <c r="M48" s="1311"/>
      <c r="S48" s="550">
        <v>150000</v>
      </c>
      <c r="T48" s="551">
        <v>998</v>
      </c>
    </row>
    <row r="49" spans="1:20" x14ac:dyDescent="0.25">
      <c r="A49" s="1488"/>
      <c r="B49" s="1488"/>
      <c r="C49" s="1488"/>
      <c r="D49" s="1488"/>
      <c r="E49" s="1488"/>
      <c r="F49" s="1311"/>
      <c r="G49" s="2012" t="s">
        <v>99</v>
      </c>
      <c r="H49" s="2013"/>
      <c r="I49" s="2007" t="s">
        <v>87</v>
      </c>
      <c r="J49" s="2008"/>
      <c r="K49" s="2009"/>
      <c r="L49" s="2023"/>
      <c r="M49" s="1311"/>
      <c r="S49" s="550">
        <v>160000</v>
      </c>
      <c r="T49" s="551">
        <v>989</v>
      </c>
    </row>
    <row r="50" spans="1:20" x14ac:dyDescent="0.25">
      <c r="A50" s="1488"/>
      <c r="B50" s="1488"/>
      <c r="C50" s="1488"/>
      <c r="D50" s="1488"/>
      <c r="E50" s="1488"/>
      <c r="F50" s="1311"/>
      <c r="G50" s="2010" t="s">
        <v>100</v>
      </c>
      <c r="H50" s="2011"/>
      <c r="I50" s="2007" t="s">
        <v>88</v>
      </c>
      <c r="J50" s="2008"/>
      <c r="K50" s="2009"/>
      <c r="L50" s="2023"/>
      <c r="M50" s="1311"/>
      <c r="S50" s="550">
        <v>170000</v>
      </c>
      <c r="T50" s="551">
        <v>1008</v>
      </c>
    </row>
    <row r="51" spans="1:20" x14ac:dyDescent="0.25">
      <c r="A51" s="1311"/>
      <c r="B51" s="1311"/>
      <c r="C51" s="1311"/>
      <c r="D51" s="1311"/>
      <c r="E51" s="1311"/>
      <c r="F51" s="1311"/>
      <c r="G51" s="2016" t="s">
        <v>101</v>
      </c>
      <c r="H51" s="2017"/>
      <c r="I51" s="2007" t="s">
        <v>89</v>
      </c>
      <c r="J51" s="2008"/>
      <c r="K51" s="2009"/>
      <c r="L51" s="2023"/>
      <c r="M51" s="1311"/>
      <c r="S51" s="550">
        <v>180000</v>
      </c>
      <c r="T51" s="551">
        <v>973</v>
      </c>
    </row>
    <row r="52" spans="1:20" x14ac:dyDescent="0.25">
      <c r="A52" s="1311"/>
      <c r="B52" s="1311"/>
      <c r="C52" s="1311"/>
      <c r="D52" s="1311"/>
      <c r="E52" s="185"/>
      <c r="F52" s="185"/>
      <c r="G52" s="2014" t="s">
        <v>339</v>
      </c>
      <c r="H52" s="2015"/>
      <c r="I52" s="2007" t="s">
        <v>341</v>
      </c>
      <c r="J52" s="2008"/>
      <c r="K52" s="2024"/>
      <c r="L52" s="2025"/>
      <c r="M52" s="1311"/>
      <c r="S52" s="550">
        <v>190000</v>
      </c>
      <c r="T52" s="551">
        <v>1000</v>
      </c>
    </row>
    <row r="53" spans="1:20" x14ac:dyDescent="0.25">
      <c r="E53" s="280"/>
      <c r="F53" s="569"/>
      <c r="G53" s="185"/>
      <c r="H53" s="570"/>
      <c r="S53" s="550">
        <v>200000</v>
      </c>
      <c r="T53" s="551">
        <v>1004</v>
      </c>
    </row>
    <row r="54" spans="1:20" hidden="1" x14ac:dyDescent="0.25">
      <c r="A54" s="571" t="s">
        <v>498</v>
      </c>
      <c r="B54" s="572"/>
      <c r="C54" s="572"/>
      <c r="D54" s="573">
        <f>SUM(G12:H35)</f>
        <v>119.66836000000002</v>
      </c>
      <c r="E54" s="280"/>
      <c r="F54" s="569"/>
      <c r="G54" s="185"/>
      <c r="H54" s="570"/>
      <c r="S54" s="550">
        <v>210000</v>
      </c>
      <c r="T54" s="551">
        <v>985</v>
      </c>
    </row>
    <row r="55" spans="1:20" hidden="1" x14ac:dyDescent="0.25">
      <c r="A55" s="185"/>
      <c r="B55" s="185"/>
      <c r="C55" s="574"/>
      <c r="D55" s="280"/>
      <c r="E55" s="280"/>
      <c r="F55" s="569"/>
      <c r="G55" s="185"/>
      <c r="H55" s="570"/>
      <c r="S55" s="550">
        <v>220000</v>
      </c>
      <c r="T55" s="551">
        <v>1000</v>
      </c>
    </row>
    <row r="56" spans="1:20" hidden="1" x14ac:dyDescent="0.25">
      <c r="A56" s="1475" t="s">
        <v>499</v>
      </c>
      <c r="B56" s="1477" t="s">
        <v>500</v>
      </c>
      <c r="C56" s="1479" t="s">
        <v>340</v>
      </c>
      <c r="D56" s="1479"/>
      <c r="E56" s="1480" t="s">
        <v>87</v>
      </c>
      <c r="F56" s="1481"/>
      <c r="G56" s="1482" t="s">
        <v>88</v>
      </c>
      <c r="H56" s="1483"/>
      <c r="I56" s="1484" t="s">
        <v>89</v>
      </c>
      <c r="J56" s="1485"/>
      <c r="K56" s="1486" t="s">
        <v>341</v>
      </c>
      <c r="L56" s="1487"/>
      <c r="S56" s="550">
        <v>230000</v>
      </c>
      <c r="T56" s="551">
        <v>991</v>
      </c>
    </row>
    <row r="57" spans="1:20" hidden="1" x14ac:dyDescent="0.25">
      <c r="A57" s="1476"/>
      <c r="B57" s="1478"/>
      <c r="C57" s="575" t="s">
        <v>501</v>
      </c>
      <c r="D57" s="575" t="s">
        <v>38</v>
      </c>
      <c r="E57" s="575" t="s">
        <v>501</v>
      </c>
      <c r="F57" s="575" t="s">
        <v>38</v>
      </c>
      <c r="G57" s="575" t="s">
        <v>501</v>
      </c>
      <c r="H57" s="575" t="s">
        <v>38</v>
      </c>
      <c r="I57" s="575" t="s">
        <v>501</v>
      </c>
      <c r="J57" s="575" t="s">
        <v>38</v>
      </c>
      <c r="K57" s="575" t="s">
        <v>501</v>
      </c>
      <c r="L57" s="575" t="s">
        <v>38</v>
      </c>
      <c r="S57" s="550">
        <v>240000</v>
      </c>
      <c r="T57" s="551">
        <v>999</v>
      </c>
    </row>
    <row r="58" spans="1:20" hidden="1" x14ac:dyDescent="0.25">
      <c r="A58" s="185"/>
      <c r="B58" s="185"/>
      <c r="C58" s="185"/>
      <c r="D58" s="185"/>
      <c r="E58" s="185"/>
      <c r="F58" s="185"/>
      <c r="G58" s="185"/>
      <c r="H58" s="185"/>
      <c r="I58" s="185"/>
      <c r="J58" s="185"/>
      <c r="K58" s="185"/>
      <c r="L58" s="185"/>
      <c r="S58" s="550">
        <v>250000</v>
      </c>
      <c r="T58" s="551">
        <v>1001</v>
      </c>
    </row>
    <row r="59" spans="1:20" hidden="1" x14ac:dyDescent="0.25">
      <c r="A59" s="576" t="s">
        <v>502</v>
      </c>
      <c r="B59" s="577">
        <f>C59+E59+G59+I59+K59</f>
        <v>119.66836000000001</v>
      </c>
      <c r="C59" s="578">
        <f>SUMIF($K$12:$L$34,"MB",$G$12:$H$34)</f>
        <v>79.372550000000004</v>
      </c>
      <c r="D59" s="579">
        <f>+C59*100/$B$59</f>
        <v>66.32709765555407</v>
      </c>
      <c r="E59" s="578">
        <f>SUMIF($K$12:$L$35,"B",$G$12:$H$35)</f>
        <v>10.91977</v>
      </c>
      <c r="F59" s="579">
        <f>+E59*100/$B$59</f>
        <v>9.1250268659150997</v>
      </c>
      <c r="G59" s="578">
        <f>SUMIF($K$12:$L$35,"R",$G$12:$H$35)</f>
        <v>18.40419</v>
      </c>
      <c r="H59" s="579">
        <f>+G59*100/$B$59</f>
        <v>15.37932833708091</v>
      </c>
      <c r="I59" s="578">
        <f>SUMIF($K$12:$L$34,"M",$G$12:$H$34)</f>
        <v>10.97185</v>
      </c>
      <c r="J59" s="579">
        <f>+I59*100/$B$59</f>
        <v>9.1685471414499187</v>
      </c>
      <c r="K59" s="578">
        <f>SUMIF($K$12:$L$32,"MM",$G$12:$H$32)</f>
        <v>0</v>
      </c>
      <c r="L59" s="579">
        <f>+K59*100/$B$59</f>
        <v>0</v>
      </c>
      <c r="S59" s="550">
        <v>260000</v>
      </c>
      <c r="T59" s="551">
        <v>983</v>
      </c>
    </row>
    <row r="60" spans="1:20" hidden="1" x14ac:dyDescent="0.25">
      <c r="A60" s="185"/>
      <c r="B60" s="570"/>
      <c r="C60" s="570">
        <v>80.373000000000005</v>
      </c>
      <c r="D60" s="570"/>
      <c r="E60" s="570">
        <v>9.93</v>
      </c>
      <c r="F60" s="570"/>
      <c r="G60" s="570">
        <v>18.405000000000001</v>
      </c>
      <c r="H60" s="570"/>
      <c r="I60" s="570"/>
      <c r="J60" s="580"/>
      <c r="K60" s="570"/>
      <c r="L60" s="570"/>
      <c r="S60" s="550">
        <v>270000</v>
      </c>
      <c r="T60" s="551">
        <v>1009</v>
      </c>
    </row>
    <row r="61" spans="1:20" hidden="1" x14ac:dyDescent="0.25">
      <c r="A61" s="571" t="s">
        <v>503</v>
      </c>
      <c r="B61" s="572"/>
      <c r="C61" s="572"/>
      <c r="D61" s="581">
        <f>SUM(G37:H39)</f>
        <v>10.4</v>
      </c>
      <c r="E61" s="582"/>
      <c r="I61" s="185"/>
      <c r="J61" s="185"/>
      <c r="K61" s="570"/>
      <c r="L61" s="570"/>
      <c r="S61" s="550">
        <v>280000</v>
      </c>
      <c r="T61" s="551">
        <v>983</v>
      </c>
    </row>
    <row r="62" spans="1:20" hidden="1" x14ac:dyDescent="0.25">
      <c r="A62" s="250"/>
      <c r="B62" s="185"/>
      <c r="C62" s="185"/>
      <c r="D62" s="185"/>
      <c r="E62" s="185"/>
      <c r="F62" s="185"/>
      <c r="G62" s="185"/>
      <c r="H62" s="185"/>
      <c r="I62" s="185"/>
      <c r="J62" s="583"/>
      <c r="K62" s="185"/>
      <c r="L62" s="185"/>
      <c r="S62" s="550">
        <v>290000</v>
      </c>
      <c r="T62" s="551">
        <v>998</v>
      </c>
    </row>
    <row r="63" spans="1:20" hidden="1" x14ac:dyDescent="0.25">
      <c r="A63" s="1475" t="s">
        <v>499</v>
      </c>
      <c r="B63" s="1477" t="s">
        <v>500</v>
      </c>
      <c r="C63" s="1479" t="s">
        <v>340</v>
      </c>
      <c r="D63" s="1479"/>
      <c r="E63" s="1480" t="s">
        <v>87</v>
      </c>
      <c r="F63" s="1481"/>
      <c r="G63" s="1482" t="s">
        <v>88</v>
      </c>
      <c r="H63" s="1483"/>
      <c r="I63" s="1484" t="s">
        <v>89</v>
      </c>
      <c r="J63" s="1485"/>
      <c r="K63" s="1486" t="s">
        <v>341</v>
      </c>
      <c r="L63" s="1487"/>
      <c r="S63" s="550">
        <v>300000</v>
      </c>
      <c r="T63" s="551">
        <v>990</v>
      </c>
    </row>
    <row r="64" spans="1:20" hidden="1" x14ac:dyDescent="0.25">
      <c r="A64" s="1476"/>
      <c r="B64" s="1478"/>
      <c r="C64" s="575" t="s">
        <v>501</v>
      </c>
      <c r="D64" s="575" t="s">
        <v>38</v>
      </c>
      <c r="E64" s="575" t="s">
        <v>501</v>
      </c>
      <c r="F64" s="575" t="s">
        <v>38</v>
      </c>
      <c r="G64" s="575" t="s">
        <v>501</v>
      </c>
      <c r="H64" s="575" t="s">
        <v>38</v>
      </c>
      <c r="I64" s="575" t="s">
        <v>501</v>
      </c>
      <c r="J64" s="575" t="s">
        <v>38</v>
      </c>
      <c r="K64" s="575" t="s">
        <v>501</v>
      </c>
      <c r="L64" s="575" t="s">
        <v>38</v>
      </c>
      <c r="S64" s="550">
        <v>310000</v>
      </c>
      <c r="T64" s="551">
        <v>1007</v>
      </c>
    </row>
    <row r="65" spans="1:20" hidden="1" x14ac:dyDescent="0.25">
      <c r="A65" s="185"/>
      <c r="B65" s="185"/>
      <c r="C65" s="185"/>
      <c r="D65" s="185"/>
      <c r="E65" s="185"/>
      <c r="F65" s="185"/>
      <c r="G65" s="185"/>
      <c r="H65" s="185"/>
      <c r="I65" s="185"/>
      <c r="J65" s="185"/>
      <c r="K65" s="185"/>
      <c r="L65" s="185"/>
      <c r="S65" s="550">
        <v>320000</v>
      </c>
      <c r="T65" s="551">
        <v>985</v>
      </c>
    </row>
    <row r="66" spans="1:20" hidden="1" x14ac:dyDescent="0.25">
      <c r="A66" s="584" t="s">
        <v>502</v>
      </c>
      <c r="B66" s="585">
        <f>C66+E66+G66+I66+K66</f>
        <v>10.4</v>
      </c>
      <c r="C66" s="585">
        <f>SUMIFS($G$37:$H$40,$I$37:$J$40,"P",K37:L40,"MB")</f>
        <v>10.4</v>
      </c>
      <c r="D66" s="586">
        <f>+C66*100/$D$61</f>
        <v>100</v>
      </c>
      <c r="E66" s="585">
        <f>SUMIFS($G$37:$H$40,$I$37:$J$40,"P",K37:L40,"B")</f>
        <v>0</v>
      </c>
      <c r="F66" s="586">
        <f>+E66*100/$D$61</f>
        <v>0</v>
      </c>
      <c r="G66" s="585">
        <f>SUMIFS($G$37:$H$40,$I$37:$J$40,"P",K37:L40,"R")</f>
        <v>0</v>
      </c>
      <c r="H66" s="586">
        <f>+G66*100/$D$61</f>
        <v>0</v>
      </c>
      <c r="I66" s="585">
        <f>SUMIFS($G$37:$H$40,$I$37:$J$40,"P",K37:L40,"M")</f>
        <v>0</v>
      </c>
      <c r="J66" s="586">
        <f>+I66*100/$D$61</f>
        <v>0</v>
      </c>
      <c r="K66" s="585">
        <f>SUMIFS($G$37:$H$40,$I$37:$J$40,"P",K37:L40,"MM")</f>
        <v>0</v>
      </c>
      <c r="L66" s="586">
        <f>+K66*100/$D$61</f>
        <v>0</v>
      </c>
      <c r="S66" s="550">
        <v>260000</v>
      </c>
      <c r="T66" s="551">
        <v>983</v>
      </c>
    </row>
    <row r="67" spans="1:20" hidden="1" x14ac:dyDescent="0.25">
      <c r="A67" s="587" t="s">
        <v>504</v>
      </c>
      <c r="B67" s="588">
        <f>C67+E67+G67+I67+K67</f>
        <v>0</v>
      </c>
      <c r="C67" s="588">
        <f>SUMIFS($G$37:$H$40,$I$37:$J$40,"A",K37:L40,"MB")</f>
        <v>0</v>
      </c>
      <c r="D67" s="589">
        <f>+C67*100/$D$61</f>
        <v>0</v>
      </c>
      <c r="E67" s="588">
        <f>SUMIFS($G$37:$H$40,$I$37:$J$40,"A",K37:L40,"B")</f>
        <v>0</v>
      </c>
      <c r="F67" s="589">
        <f>+E67*100/$D$61</f>
        <v>0</v>
      </c>
      <c r="G67" s="588">
        <f>SUMIFS($G$37:$H$40,$I$37:$J$40,"A",K37:L40,"R")</f>
        <v>0</v>
      </c>
      <c r="H67" s="589">
        <f>+G67*100/$D$61</f>
        <v>0</v>
      </c>
      <c r="I67" s="588">
        <f>SUMIFS($G$37:$H$40,$I$37:$J$40,"A",K37:L40,"M")</f>
        <v>0</v>
      </c>
      <c r="J67" s="589">
        <f>+I67*100/$D$61</f>
        <v>0</v>
      </c>
      <c r="K67" s="588">
        <f>SUMIFS($G$37:$H$40,$I$37:$J$40,"SIN PUENTE",K37:L40,"MM")</f>
        <v>0</v>
      </c>
      <c r="L67" s="589">
        <f>+K67*100/$D$61</f>
        <v>0</v>
      </c>
      <c r="S67" s="550">
        <v>330000</v>
      </c>
      <c r="T67" s="551">
        <v>993</v>
      </c>
    </row>
    <row r="68" spans="1:20" hidden="1" x14ac:dyDescent="0.25">
      <c r="B68" s="563"/>
      <c r="C68" s="1949">
        <f>SUM(C66:C67)</f>
        <v>10.4</v>
      </c>
      <c r="D68" s="589">
        <f>+C68*100/$D$61</f>
        <v>100</v>
      </c>
      <c r="E68" s="1949">
        <f>SUM(E66:E67)</f>
        <v>0</v>
      </c>
      <c r="F68" s="589">
        <f>+E68*100/$D$61</f>
        <v>0</v>
      </c>
      <c r="G68" s="563">
        <f>SUM(G66:G67)</f>
        <v>0</v>
      </c>
      <c r="H68" s="589">
        <f>+G68*100/$D$61</f>
        <v>0</v>
      </c>
      <c r="I68" s="1949">
        <f>SUM(I66:I67)</f>
        <v>0</v>
      </c>
      <c r="J68" s="64"/>
      <c r="K68" s="1949">
        <f>SUM(K66:K67)</f>
        <v>0</v>
      </c>
      <c r="S68" s="550">
        <v>340000</v>
      </c>
      <c r="T68" s="551">
        <v>956</v>
      </c>
    </row>
    <row r="69" spans="1:20" x14ac:dyDescent="0.25">
      <c r="H69" s="590" t="s">
        <v>389</v>
      </c>
      <c r="S69" s="550">
        <v>350000</v>
      </c>
      <c r="T69" s="551">
        <v>1033</v>
      </c>
    </row>
    <row r="70" spans="1:20" x14ac:dyDescent="0.25">
      <c r="S70" s="550">
        <v>360000</v>
      </c>
      <c r="T70" s="551">
        <v>997</v>
      </c>
    </row>
    <row r="71" spans="1:20" x14ac:dyDescent="0.25">
      <c r="S71" s="550">
        <v>370000</v>
      </c>
      <c r="T71" s="551">
        <v>995</v>
      </c>
    </row>
    <row r="72" spans="1:20" x14ac:dyDescent="0.25">
      <c r="S72" s="550">
        <v>400000</v>
      </c>
      <c r="T72" s="551">
        <v>996</v>
      </c>
    </row>
    <row r="73" spans="1:20" x14ac:dyDescent="0.25">
      <c r="S73" s="550">
        <v>410000</v>
      </c>
      <c r="T73" s="551">
        <v>992</v>
      </c>
    </row>
    <row r="74" spans="1:20" x14ac:dyDescent="0.25">
      <c r="S74" s="550">
        <v>420000</v>
      </c>
      <c r="T74" s="551">
        <v>1009</v>
      </c>
    </row>
    <row r="75" spans="1:20" x14ac:dyDescent="0.25">
      <c r="S75" s="550">
        <v>430000</v>
      </c>
      <c r="T75" s="551">
        <v>1024</v>
      </c>
    </row>
    <row r="76" spans="1:20" x14ac:dyDescent="0.25">
      <c r="S76" s="550">
        <v>440000</v>
      </c>
      <c r="T76" s="551">
        <v>996</v>
      </c>
    </row>
    <row r="77" spans="1:20" x14ac:dyDescent="0.25">
      <c r="S77" s="550">
        <v>450000</v>
      </c>
      <c r="T77" s="551">
        <v>1010</v>
      </c>
    </row>
    <row r="78" spans="1:20" x14ac:dyDescent="0.25">
      <c r="S78" s="550">
        <v>460000</v>
      </c>
      <c r="T78" s="551">
        <v>990</v>
      </c>
    </row>
    <row r="79" spans="1:20" x14ac:dyDescent="0.25">
      <c r="S79" s="550">
        <v>470000</v>
      </c>
      <c r="T79" s="551">
        <v>1000</v>
      </c>
    </row>
    <row r="80" spans="1:20" x14ac:dyDescent="0.25">
      <c r="S80" s="550">
        <v>480000</v>
      </c>
      <c r="T80" s="551">
        <v>1018</v>
      </c>
    </row>
    <row r="81" spans="19:20" x14ac:dyDescent="0.25">
      <c r="S81" s="550">
        <v>490000</v>
      </c>
      <c r="T81" s="551">
        <v>940</v>
      </c>
    </row>
    <row r="82" spans="19:20" x14ac:dyDescent="0.25">
      <c r="S82" s="550">
        <v>500000</v>
      </c>
      <c r="T82" s="551">
        <v>1022</v>
      </c>
    </row>
    <row r="83" spans="19:20" x14ac:dyDescent="0.25">
      <c r="S83" s="550">
        <v>510000</v>
      </c>
      <c r="T83" s="551">
        <v>995</v>
      </c>
    </row>
    <row r="84" spans="19:20" x14ac:dyDescent="0.25">
      <c r="S84" s="550">
        <v>520000</v>
      </c>
      <c r="T84" s="551">
        <v>1001</v>
      </c>
    </row>
    <row r="85" spans="19:20" x14ac:dyDescent="0.25">
      <c r="S85" s="550">
        <v>530000</v>
      </c>
      <c r="T85" s="551">
        <v>1009</v>
      </c>
    </row>
    <row r="86" spans="19:20" x14ac:dyDescent="0.25">
      <c r="S86" s="550">
        <v>540000</v>
      </c>
      <c r="T86" s="551">
        <v>997</v>
      </c>
    </row>
    <row r="87" spans="19:20" x14ac:dyDescent="0.25">
      <c r="S87" s="550">
        <v>550000</v>
      </c>
      <c r="T87" s="551">
        <v>1003</v>
      </c>
    </row>
    <row r="88" spans="19:20" x14ac:dyDescent="0.25">
      <c r="S88" s="550">
        <v>560000</v>
      </c>
      <c r="T88" s="551">
        <v>1001</v>
      </c>
    </row>
    <row r="89" spans="19:20" x14ac:dyDescent="0.25">
      <c r="S89" s="550">
        <v>570000</v>
      </c>
      <c r="T89" s="551">
        <v>999</v>
      </c>
    </row>
    <row r="90" spans="19:20" x14ac:dyDescent="0.25">
      <c r="S90" s="550">
        <v>580000</v>
      </c>
      <c r="T90" s="551">
        <v>1007</v>
      </c>
    </row>
    <row r="91" spans="19:20" x14ac:dyDescent="0.25">
      <c r="S91" s="550">
        <v>590000</v>
      </c>
      <c r="T91" s="551">
        <v>1008</v>
      </c>
    </row>
    <row r="92" spans="19:20" x14ac:dyDescent="0.25">
      <c r="S92" s="550">
        <v>600000</v>
      </c>
      <c r="T92" s="551">
        <v>983</v>
      </c>
    </row>
    <row r="93" spans="19:20" x14ac:dyDescent="0.25">
      <c r="S93" s="550">
        <v>610000</v>
      </c>
      <c r="T93" s="551">
        <v>1108</v>
      </c>
    </row>
    <row r="94" spans="19:20" x14ac:dyDescent="0.25">
      <c r="S94" s="550">
        <v>620000</v>
      </c>
      <c r="T94" s="551">
        <v>881</v>
      </c>
    </row>
    <row r="95" spans="19:20" x14ac:dyDescent="0.25">
      <c r="S95" s="550">
        <v>630000</v>
      </c>
      <c r="T95" s="551">
        <v>1005</v>
      </c>
    </row>
    <row r="96" spans="19:20" x14ac:dyDescent="0.25">
      <c r="S96" s="550">
        <v>640000</v>
      </c>
      <c r="T96" s="551">
        <v>1004</v>
      </c>
    </row>
    <row r="97" spans="19:20" x14ac:dyDescent="0.25">
      <c r="S97" s="550">
        <v>650000</v>
      </c>
      <c r="T97" s="551">
        <v>1002</v>
      </c>
    </row>
    <row r="98" spans="19:20" x14ac:dyDescent="0.25">
      <c r="S98" s="550">
        <v>660000</v>
      </c>
      <c r="T98" s="551">
        <v>995</v>
      </c>
    </row>
    <row r="99" spans="19:20" x14ac:dyDescent="0.25">
      <c r="S99" s="550">
        <v>670000</v>
      </c>
      <c r="T99" s="551">
        <v>1011</v>
      </c>
    </row>
    <row r="100" spans="19:20" x14ac:dyDescent="0.25">
      <c r="S100" s="550">
        <v>680000</v>
      </c>
      <c r="T100" s="551">
        <v>1004</v>
      </c>
    </row>
    <row r="101" spans="19:20" x14ac:dyDescent="0.25">
      <c r="S101" s="550">
        <v>690000</v>
      </c>
      <c r="T101" s="551">
        <v>1005</v>
      </c>
    </row>
    <row r="102" spans="19:20" x14ac:dyDescent="0.25">
      <c r="S102" s="550">
        <v>700000</v>
      </c>
      <c r="T102" s="551">
        <v>1003</v>
      </c>
    </row>
    <row r="103" spans="19:20" x14ac:dyDescent="0.25">
      <c r="S103" s="550">
        <v>710000</v>
      </c>
      <c r="T103" s="551">
        <v>1004</v>
      </c>
    </row>
    <row r="104" spans="19:20" x14ac:dyDescent="0.25">
      <c r="S104" s="550">
        <v>720000</v>
      </c>
      <c r="T104" s="551">
        <v>1001</v>
      </c>
    </row>
    <row r="105" spans="19:20" x14ac:dyDescent="0.25">
      <c r="S105" s="550">
        <v>730000</v>
      </c>
      <c r="T105" s="551">
        <v>1007</v>
      </c>
    </row>
    <row r="106" spans="19:20" x14ac:dyDescent="0.25">
      <c r="S106" s="550">
        <v>740000</v>
      </c>
      <c r="T106" s="551">
        <v>1005</v>
      </c>
    </row>
    <row r="107" spans="19:20" x14ac:dyDescent="0.25">
      <c r="S107" s="550">
        <v>750000</v>
      </c>
      <c r="T107" s="551">
        <v>1002</v>
      </c>
    </row>
    <row r="108" spans="19:20" x14ac:dyDescent="0.25">
      <c r="S108" s="550">
        <v>760000</v>
      </c>
      <c r="T108" s="551">
        <v>1006</v>
      </c>
    </row>
    <row r="109" spans="19:20" x14ac:dyDescent="0.25">
      <c r="S109" s="550">
        <v>770000</v>
      </c>
      <c r="T109" s="551">
        <v>1000</v>
      </c>
    </row>
    <row r="110" spans="19:20" x14ac:dyDescent="0.25">
      <c r="S110" s="550">
        <v>780000</v>
      </c>
      <c r="T110" s="551">
        <v>1005</v>
      </c>
    </row>
    <row r="111" spans="19:20" x14ac:dyDescent="0.25">
      <c r="S111" s="550">
        <v>790000</v>
      </c>
      <c r="T111" s="551">
        <v>1006</v>
      </c>
    </row>
    <row r="112" spans="19:20" x14ac:dyDescent="0.25">
      <c r="S112" s="550">
        <v>800000</v>
      </c>
      <c r="T112" s="551">
        <v>1011</v>
      </c>
    </row>
    <row r="113" spans="19:20" x14ac:dyDescent="0.25">
      <c r="S113" s="550">
        <v>810000</v>
      </c>
      <c r="T113" s="551">
        <v>1007</v>
      </c>
    </row>
    <row r="114" spans="19:20" x14ac:dyDescent="0.25">
      <c r="S114" s="550">
        <v>820000</v>
      </c>
      <c r="T114" s="551">
        <v>999</v>
      </c>
    </row>
    <row r="115" spans="19:20" x14ac:dyDescent="0.25">
      <c r="S115" s="550">
        <v>830000</v>
      </c>
      <c r="T115" s="551">
        <v>1014</v>
      </c>
    </row>
    <row r="116" spans="19:20" x14ac:dyDescent="0.25">
      <c r="S116" s="550">
        <v>840000</v>
      </c>
      <c r="T116" s="551">
        <v>985</v>
      </c>
    </row>
    <row r="117" spans="19:20" x14ac:dyDescent="0.25">
      <c r="S117" s="550">
        <v>850000</v>
      </c>
      <c r="T117" s="551">
        <v>1007</v>
      </c>
    </row>
    <row r="118" spans="19:20" x14ac:dyDescent="0.25">
      <c r="S118" s="550">
        <v>860000</v>
      </c>
      <c r="T118" s="551">
        <v>1010</v>
      </c>
    </row>
    <row r="119" spans="19:20" x14ac:dyDescent="0.25">
      <c r="S119" s="550">
        <v>870000</v>
      </c>
      <c r="T119" s="551">
        <v>1004</v>
      </c>
    </row>
    <row r="120" spans="19:20" x14ac:dyDescent="0.25">
      <c r="S120" s="550">
        <v>880000</v>
      </c>
      <c r="T120" s="551">
        <v>999</v>
      </c>
    </row>
    <row r="121" spans="19:20" x14ac:dyDescent="0.25">
      <c r="S121" s="550">
        <v>890000</v>
      </c>
      <c r="T121" s="551">
        <v>1017</v>
      </c>
    </row>
    <row r="122" spans="19:20" x14ac:dyDescent="0.25">
      <c r="S122" s="550">
        <v>900000</v>
      </c>
      <c r="T122" s="551">
        <v>1002</v>
      </c>
    </row>
    <row r="123" spans="19:20" x14ac:dyDescent="0.25">
      <c r="S123" s="550">
        <v>910000</v>
      </c>
      <c r="T123" s="551">
        <v>1028</v>
      </c>
    </row>
    <row r="124" spans="19:20" x14ac:dyDescent="0.25">
      <c r="S124" s="550">
        <v>920000</v>
      </c>
      <c r="T124" s="551">
        <v>981</v>
      </c>
    </row>
    <row r="125" spans="19:20" x14ac:dyDescent="0.25">
      <c r="S125" s="550">
        <v>930000</v>
      </c>
      <c r="T125" s="551">
        <v>1012</v>
      </c>
    </row>
    <row r="126" spans="19:20" x14ac:dyDescent="0.25">
      <c r="S126" s="550">
        <v>940000</v>
      </c>
      <c r="T126" s="551">
        <v>1004</v>
      </c>
    </row>
    <row r="127" spans="19:20" x14ac:dyDescent="0.25">
      <c r="S127" s="550">
        <v>950000</v>
      </c>
      <c r="T127" s="551">
        <v>1007</v>
      </c>
    </row>
    <row r="128" spans="19:20" x14ac:dyDescent="0.25">
      <c r="S128" s="550">
        <v>960000</v>
      </c>
      <c r="T128" s="551">
        <v>1006</v>
      </c>
    </row>
    <row r="129" spans="19:20" x14ac:dyDescent="0.25">
      <c r="S129" s="550">
        <v>970000</v>
      </c>
      <c r="T129" s="551">
        <v>1010</v>
      </c>
    </row>
    <row r="130" spans="19:20" x14ac:dyDescent="0.25">
      <c r="S130" s="550">
        <v>980000</v>
      </c>
      <c r="T130" s="551">
        <v>998</v>
      </c>
    </row>
    <row r="131" spans="19:20" x14ac:dyDescent="0.25">
      <c r="S131" s="550">
        <v>990000</v>
      </c>
      <c r="T131" s="551">
        <v>1006</v>
      </c>
    </row>
    <row r="132" spans="19:20" x14ac:dyDescent="0.25">
      <c r="S132" s="550">
        <v>1000000</v>
      </c>
      <c r="T132" s="551">
        <v>1019</v>
      </c>
    </row>
    <row r="133" spans="19:20" x14ac:dyDescent="0.25">
      <c r="S133" s="550">
        <v>1010000</v>
      </c>
      <c r="T133" s="551">
        <v>1008</v>
      </c>
    </row>
    <row r="134" spans="19:20" x14ac:dyDescent="0.25">
      <c r="S134" s="550">
        <v>1020000</v>
      </c>
      <c r="T134" s="551">
        <v>996</v>
      </c>
    </row>
    <row r="135" spans="19:20" x14ac:dyDescent="0.25">
      <c r="S135" s="550">
        <v>1030000</v>
      </c>
      <c r="T135" s="551">
        <v>1020</v>
      </c>
    </row>
    <row r="136" spans="19:20" x14ac:dyDescent="0.25">
      <c r="S136" s="550">
        <v>1040000</v>
      </c>
      <c r="T136" s="551">
        <v>1018</v>
      </c>
    </row>
    <row r="137" spans="19:20" x14ac:dyDescent="0.25">
      <c r="S137" s="550">
        <v>1050000</v>
      </c>
      <c r="T137" s="551">
        <v>999</v>
      </c>
    </row>
    <row r="138" spans="19:20" x14ac:dyDescent="0.25">
      <c r="S138" s="550">
        <v>1060000</v>
      </c>
      <c r="T138" s="551">
        <v>1037</v>
      </c>
    </row>
    <row r="139" spans="19:20" x14ac:dyDescent="0.25">
      <c r="S139" s="550">
        <v>1070000</v>
      </c>
      <c r="T139" s="551">
        <v>964</v>
      </c>
    </row>
    <row r="140" spans="19:20" x14ac:dyDescent="0.25">
      <c r="S140" s="550">
        <v>1080000</v>
      </c>
      <c r="T140" s="551">
        <v>1392</v>
      </c>
    </row>
    <row r="141" spans="19:20" x14ac:dyDescent="0.25">
      <c r="S141" s="550">
        <v>1090000</v>
      </c>
      <c r="T141" s="551">
        <v>985</v>
      </c>
    </row>
    <row r="142" spans="19:20" x14ac:dyDescent="0.25">
      <c r="S142" s="550">
        <v>1100000</v>
      </c>
      <c r="T142" s="551">
        <v>1000</v>
      </c>
    </row>
    <row r="143" spans="19:20" x14ac:dyDescent="0.25">
      <c r="S143" s="550">
        <v>1110000</v>
      </c>
      <c r="T143" s="551">
        <v>990</v>
      </c>
    </row>
    <row r="144" spans="19:20" x14ac:dyDescent="0.25">
      <c r="S144" s="550">
        <v>1120000</v>
      </c>
      <c r="T144" s="551">
        <v>988</v>
      </c>
    </row>
    <row r="145" spans="19:20" x14ac:dyDescent="0.25">
      <c r="S145" s="550">
        <v>1130000</v>
      </c>
      <c r="T145" s="551">
        <v>995</v>
      </c>
    </row>
    <row r="146" spans="19:20" x14ac:dyDescent="0.25">
      <c r="S146" s="550">
        <v>1140000</v>
      </c>
      <c r="T146" s="551">
        <v>997</v>
      </c>
    </row>
    <row r="147" spans="19:20" x14ac:dyDescent="0.25">
      <c r="S147" s="550">
        <v>1150000</v>
      </c>
      <c r="T147" s="551">
        <v>1007</v>
      </c>
    </row>
    <row r="148" spans="19:20" x14ac:dyDescent="0.25">
      <c r="S148" s="550">
        <v>1160000</v>
      </c>
      <c r="T148" s="551">
        <v>987</v>
      </c>
    </row>
    <row r="149" spans="19:20" x14ac:dyDescent="0.25">
      <c r="S149" s="550">
        <v>1170000</v>
      </c>
      <c r="T149" s="551">
        <v>983</v>
      </c>
    </row>
    <row r="150" spans="19:20" x14ac:dyDescent="0.25">
      <c r="S150" s="550">
        <v>1180000</v>
      </c>
      <c r="T150" s="551">
        <v>1007</v>
      </c>
    </row>
    <row r="151" spans="19:20" x14ac:dyDescent="0.25">
      <c r="S151" s="550">
        <v>1181006</v>
      </c>
      <c r="T151" s="551">
        <v>1006</v>
      </c>
    </row>
  </sheetData>
  <mergeCells count="190">
    <mergeCell ref="C35:D35"/>
    <mergeCell ref="E35:F35"/>
    <mergeCell ref="G35:H35"/>
    <mergeCell ref="I35:J35"/>
    <mergeCell ref="K35:L35"/>
    <mergeCell ref="I28:J28"/>
    <mergeCell ref="K28:L28"/>
    <mergeCell ref="G27:H27"/>
    <mergeCell ref="I27:J27"/>
    <mergeCell ref="C34:D34"/>
    <mergeCell ref="E34:F34"/>
    <mergeCell ref="G34:H34"/>
    <mergeCell ref="I34:J34"/>
    <mergeCell ref="K34:L34"/>
    <mergeCell ref="C31:D31"/>
    <mergeCell ref="E31:F31"/>
    <mergeCell ref="G31:H31"/>
    <mergeCell ref="I31:J31"/>
    <mergeCell ref="K31:L31"/>
    <mergeCell ref="E29:F29"/>
    <mergeCell ref="C29:D29"/>
    <mergeCell ref="K29:L29"/>
    <mergeCell ref="I29:J29"/>
    <mergeCell ref="G29:H29"/>
    <mergeCell ref="E56:F56"/>
    <mergeCell ref="G56:H56"/>
    <mergeCell ref="G48:H48"/>
    <mergeCell ref="A48:E50"/>
    <mergeCell ref="I33:J33"/>
    <mergeCell ref="K33:L33"/>
    <mergeCell ref="K20:L20"/>
    <mergeCell ref="K23:L23"/>
    <mergeCell ref="C27:D27"/>
    <mergeCell ref="E27:F27"/>
    <mergeCell ref="C23:D23"/>
    <mergeCell ref="C30:D30"/>
    <mergeCell ref="E30:F30"/>
    <mergeCell ref="G30:H30"/>
    <mergeCell ref="I30:J30"/>
    <mergeCell ref="K30:L30"/>
    <mergeCell ref="C32:D32"/>
    <mergeCell ref="E32:F32"/>
    <mergeCell ref="G32:H32"/>
    <mergeCell ref="I32:J32"/>
    <mergeCell ref="K32:L32"/>
    <mergeCell ref="C28:D28"/>
    <mergeCell ref="E28:F28"/>
    <mergeCell ref="G28:H28"/>
    <mergeCell ref="C38:D38"/>
    <mergeCell ref="E38:F38"/>
    <mergeCell ref="G38:H38"/>
    <mergeCell ref="I38:J38"/>
    <mergeCell ref="K38:L38"/>
    <mergeCell ref="G37:H37"/>
    <mergeCell ref="I37:J37"/>
    <mergeCell ref="A63:A64"/>
    <mergeCell ref="B63:B64"/>
    <mergeCell ref="C63:D63"/>
    <mergeCell ref="E63:F63"/>
    <mergeCell ref="G63:H63"/>
    <mergeCell ref="A42:L43"/>
    <mergeCell ref="I63:J63"/>
    <mergeCell ref="K63:L63"/>
    <mergeCell ref="G51:H51"/>
    <mergeCell ref="I51:J51"/>
    <mergeCell ref="G52:H52"/>
    <mergeCell ref="I52:J52"/>
    <mergeCell ref="K56:L56"/>
    <mergeCell ref="I56:J56"/>
    <mergeCell ref="A56:A57"/>
    <mergeCell ref="B56:B57"/>
    <mergeCell ref="C56:D56"/>
    <mergeCell ref="I48:J48"/>
    <mergeCell ref="G49:H49"/>
    <mergeCell ref="I49:J49"/>
    <mergeCell ref="G50:H50"/>
    <mergeCell ref="I50:J50"/>
    <mergeCell ref="A45:L46"/>
    <mergeCell ref="K39:L39"/>
    <mergeCell ref="C39:D39"/>
    <mergeCell ref="E39:F39"/>
    <mergeCell ref="G39:H39"/>
    <mergeCell ref="I39:J39"/>
    <mergeCell ref="A44:L44"/>
    <mergeCell ref="K47:L52"/>
    <mergeCell ref="G47:J47"/>
    <mergeCell ref="C20:D20"/>
    <mergeCell ref="E20:F20"/>
    <mergeCell ref="G20:H20"/>
    <mergeCell ref="I20:J20"/>
    <mergeCell ref="K27:L27"/>
    <mergeCell ref="C40:D40"/>
    <mergeCell ref="E40:F40"/>
    <mergeCell ref="C36:D36"/>
    <mergeCell ref="E36:F36"/>
    <mergeCell ref="G36:H36"/>
    <mergeCell ref="I36:J36"/>
    <mergeCell ref="G40:H40"/>
    <mergeCell ref="K36:L36"/>
    <mergeCell ref="I40:J40"/>
    <mergeCell ref="K40:L40"/>
    <mergeCell ref="C37:D37"/>
    <mergeCell ref="E37:F37"/>
    <mergeCell ref="C33:D33"/>
    <mergeCell ref="E33:F33"/>
    <mergeCell ref="G33:H33"/>
    <mergeCell ref="G23:H23"/>
    <mergeCell ref="I23:J23"/>
    <mergeCell ref="K37:L37"/>
    <mergeCell ref="C24:D24"/>
    <mergeCell ref="E24:F24"/>
    <mergeCell ref="G24:H24"/>
    <mergeCell ref="I24:J24"/>
    <mergeCell ref="E23:F23"/>
    <mergeCell ref="K24:L24"/>
    <mergeCell ref="C17:D17"/>
    <mergeCell ref="E17:F17"/>
    <mergeCell ref="C22:D22"/>
    <mergeCell ref="E22:F22"/>
    <mergeCell ref="G22:H22"/>
    <mergeCell ref="I22:J22"/>
    <mergeCell ref="K22:L22"/>
    <mergeCell ref="I17:J17"/>
    <mergeCell ref="C21:D21"/>
    <mergeCell ref="E21:F21"/>
    <mergeCell ref="G21:H21"/>
    <mergeCell ref="I21:J21"/>
    <mergeCell ref="K21:L21"/>
    <mergeCell ref="C19:D19"/>
    <mergeCell ref="E19:F19"/>
    <mergeCell ref="G19:H19"/>
    <mergeCell ref="I19:J19"/>
    <mergeCell ref="K19:L19"/>
    <mergeCell ref="C18:D18"/>
    <mergeCell ref="E18:F18"/>
    <mergeCell ref="G18:H18"/>
    <mergeCell ref="I18:J18"/>
    <mergeCell ref="K18:L18"/>
    <mergeCell ref="K15:L15"/>
    <mergeCell ref="C16:D16"/>
    <mergeCell ref="E16:F16"/>
    <mergeCell ref="G17:H17"/>
    <mergeCell ref="G16:H16"/>
    <mergeCell ref="I16:J16"/>
    <mergeCell ref="K16:L16"/>
    <mergeCell ref="C15:D15"/>
    <mergeCell ref="E15:F15"/>
    <mergeCell ref="G15:H15"/>
    <mergeCell ref="I15:J15"/>
    <mergeCell ref="K17:L17"/>
    <mergeCell ref="K12:L12"/>
    <mergeCell ref="C12:D12"/>
    <mergeCell ref="E12:F12"/>
    <mergeCell ref="G12:H12"/>
    <mergeCell ref="I12:J12"/>
    <mergeCell ref="C14:D14"/>
    <mergeCell ref="E14:F14"/>
    <mergeCell ref="G14:H14"/>
    <mergeCell ref="I14:J14"/>
    <mergeCell ref="C13:D13"/>
    <mergeCell ref="E13:F13"/>
    <mergeCell ref="G13:H13"/>
    <mergeCell ref="I13:J13"/>
    <mergeCell ref="K13:L13"/>
    <mergeCell ref="K14:L14"/>
    <mergeCell ref="A1:L1"/>
    <mergeCell ref="A2:L2"/>
    <mergeCell ref="A3:L3"/>
    <mergeCell ref="A4:L4"/>
    <mergeCell ref="A5:L5"/>
    <mergeCell ref="K10:L11"/>
    <mergeCell ref="A6:L6"/>
    <mergeCell ref="K8:L8"/>
    <mergeCell ref="A10:A11"/>
    <mergeCell ref="B10:B11"/>
    <mergeCell ref="C10:D11"/>
    <mergeCell ref="E10:F11"/>
    <mergeCell ref="G10:H11"/>
    <mergeCell ref="I10:J10"/>
    <mergeCell ref="I11:J11"/>
    <mergeCell ref="C25:D25"/>
    <mergeCell ref="E25:F25"/>
    <mergeCell ref="G25:H25"/>
    <mergeCell ref="I25:J25"/>
    <mergeCell ref="K25:L25"/>
    <mergeCell ref="C26:D26"/>
    <mergeCell ref="E26:F26"/>
    <mergeCell ref="G26:H26"/>
    <mergeCell ref="I26:J26"/>
    <mergeCell ref="K26:L26"/>
  </mergeCells>
  <conditionalFormatting sqref="S24:T24">
    <cfRule type="expression" dxfId="590" priority="322" stopIfTrue="1">
      <formula>$N24=1</formula>
    </cfRule>
    <cfRule type="expression" dxfId="589" priority="323" stopIfTrue="1">
      <formula>$M24=1</formula>
    </cfRule>
    <cfRule type="expression" dxfId="588" priority="324" stopIfTrue="1">
      <formula>$L24=1</formula>
    </cfRule>
  </conditionalFormatting>
  <conditionalFormatting sqref="S16:T16">
    <cfRule type="expression" dxfId="587" priority="306" stopIfTrue="1">
      <formula>$N16=1</formula>
    </cfRule>
    <cfRule type="expression" dxfId="586" priority="307" stopIfTrue="1">
      <formula>$M16=1</formula>
    </cfRule>
    <cfRule type="expression" dxfId="585" priority="308" stopIfTrue="1">
      <formula>$L16=1</formula>
    </cfRule>
  </conditionalFormatting>
  <conditionalFormatting sqref="S17:T17">
    <cfRule type="expression" dxfId="584" priority="298" stopIfTrue="1">
      <formula>$N17=1</formula>
    </cfRule>
    <cfRule type="expression" dxfId="583" priority="299" stopIfTrue="1">
      <formula>$M17=1</formula>
    </cfRule>
    <cfRule type="expression" dxfId="582" priority="300" stopIfTrue="1">
      <formula>$L17=1</formula>
    </cfRule>
  </conditionalFormatting>
  <conditionalFormatting sqref="S18:T18">
    <cfRule type="expression" dxfId="581" priority="290" stopIfTrue="1">
      <formula>$N18=1</formula>
    </cfRule>
    <cfRule type="expression" dxfId="580" priority="291" stopIfTrue="1">
      <formula>$M18=1</formula>
    </cfRule>
    <cfRule type="expression" dxfId="579" priority="292" stopIfTrue="1">
      <formula>$L18=1</formula>
    </cfRule>
  </conditionalFormatting>
  <conditionalFormatting sqref="S14:T14 S27:T27 S6:T12">
    <cfRule type="expression" dxfId="578" priority="364" stopIfTrue="1">
      <formula>$N6=1</formula>
    </cfRule>
    <cfRule type="expression" dxfId="577" priority="365" stopIfTrue="1">
      <formula>$M6=1</formula>
    </cfRule>
    <cfRule type="expression" dxfId="576" priority="366" stopIfTrue="1">
      <formula>$L6=1</formula>
    </cfRule>
  </conditionalFormatting>
  <conditionalFormatting sqref="S76:T76">
    <cfRule type="expression" dxfId="575" priority="372" stopIfTrue="1">
      <formula>$N37=1</formula>
    </cfRule>
    <cfRule type="expression" dxfId="574" priority="373" stopIfTrue="1">
      <formula>$M37=1</formula>
    </cfRule>
    <cfRule type="expression" dxfId="573" priority="374" stopIfTrue="1">
      <formula>$L37=1</formula>
    </cfRule>
  </conditionalFormatting>
  <conditionalFormatting sqref="S57:T65 S67:T75">
    <cfRule type="expression" dxfId="572" priority="375" stopIfTrue="1">
      <formula>#REF!=1</formula>
    </cfRule>
    <cfRule type="expression" dxfId="571" priority="376" stopIfTrue="1">
      <formula>#REF!=1</formula>
    </cfRule>
    <cfRule type="expression" dxfId="570" priority="377" stopIfTrue="1">
      <formula>#REF!=1</formula>
    </cfRule>
  </conditionalFormatting>
  <conditionalFormatting sqref="S77:T77">
    <cfRule type="expression" dxfId="569" priority="378" stopIfTrue="1">
      <formula>$N40=1</formula>
    </cfRule>
    <cfRule type="expression" dxfId="568" priority="379" stopIfTrue="1">
      <formula>$M40=1</formula>
    </cfRule>
    <cfRule type="expression" dxfId="567" priority="380" stopIfTrue="1">
      <formula>#REF!=1</formula>
    </cfRule>
  </conditionalFormatting>
  <conditionalFormatting sqref="S80:T80">
    <cfRule type="expression" dxfId="566" priority="381" stopIfTrue="1">
      <formula>#REF!=1</formula>
    </cfRule>
    <cfRule type="expression" dxfId="565" priority="382" stopIfTrue="1">
      <formula>#REF!=1</formula>
    </cfRule>
    <cfRule type="expression" dxfId="564" priority="383" stopIfTrue="1">
      <formula>#REF!=1</formula>
    </cfRule>
  </conditionalFormatting>
  <conditionalFormatting sqref="S37:T37 S40:T56">
    <cfRule type="expression" dxfId="563" priority="384" stopIfTrue="1">
      <formula>#REF!=1</formula>
    </cfRule>
    <cfRule type="expression" dxfId="562" priority="385" stopIfTrue="1">
      <formula>#REF!=1</formula>
    </cfRule>
    <cfRule type="expression" dxfId="561" priority="386" stopIfTrue="1">
      <formula>#REF!=1</formula>
    </cfRule>
  </conditionalFormatting>
  <conditionalFormatting sqref="S81:T81">
    <cfRule type="expression" dxfId="560" priority="387" stopIfTrue="1">
      <formula>#REF!=1</formula>
    </cfRule>
    <cfRule type="expression" dxfId="559" priority="388" stopIfTrue="1">
      <formula>#REF!=1</formula>
    </cfRule>
    <cfRule type="expression" dxfId="558" priority="389" stopIfTrue="1">
      <formula>$L47=1</formula>
    </cfRule>
  </conditionalFormatting>
  <conditionalFormatting sqref="S78:T78">
    <cfRule type="expression" dxfId="557" priority="390" stopIfTrue="1">
      <formula>#REF!=1</formula>
    </cfRule>
    <cfRule type="expression" dxfId="556" priority="391" stopIfTrue="1">
      <formula>#REF!=1</formula>
    </cfRule>
    <cfRule type="expression" dxfId="555" priority="392" stopIfTrue="1">
      <formula>#REF!=1</formula>
    </cfRule>
  </conditionalFormatting>
  <conditionalFormatting sqref="S83:T85 S87:T87">
    <cfRule type="expression" dxfId="554" priority="393" stopIfTrue="1">
      <formula>$N47=1</formula>
    </cfRule>
    <cfRule type="expression" dxfId="553" priority="394" stopIfTrue="1">
      <formula>$M47=1</formula>
    </cfRule>
    <cfRule type="expression" dxfId="552" priority="395" stopIfTrue="1">
      <formula>$L49=1</formula>
    </cfRule>
  </conditionalFormatting>
  <conditionalFormatting sqref="S66:T66">
    <cfRule type="expression" dxfId="551" priority="361" stopIfTrue="1">
      <formula>#REF!=1</formula>
    </cfRule>
    <cfRule type="expression" dxfId="550" priority="362" stopIfTrue="1">
      <formula>#REF!=1</formula>
    </cfRule>
    <cfRule type="expression" dxfId="549" priority="363" stopIfTrue="1">
      <formula>#REF!=1</formula>
    </cfRule>
  </conditionalFormatting>
  <conditionalFormatting sqref="S88:T97">
    <cfRule type="expression" dxfId="548" priority="396" stopIfTrue="1">
      <formula>$N52=1</formula>
    </cfRule>
    <cfRule type="expression" dxfId="547" priority="397" stopIfTrue="1">
      <formula>$M52=1</formula>
    </cfRule>
    <cfRule type="expression" dxfId="546" priority="398" stopIfTrue="1">
      <formula>$L56=1</formula>
    </cfRule>
  </conditionalFormatting>
  <conditionalFormatting sqref="S109:T151">
    <cfRule type="expression" dxfId="545" priority="399" stopIfTrue="1">
      <formula>$N72=1</formula>
    </cfRule>
    <cfRule type="expression" dxfId="544" priority="400" stopIfTrue="1">
      <formula>$M72=1</formula>
    </cfRule>
    <cfRule type="expression" dxfId="543" priority="401" stopIfTrue="1">
      <formula>$L76=1</formula>
    </cfRule>
  </conditionalFormatting>
  <conditionalFormatting sqref="S98:T99">
    <cfRule type="expression" dxfId="542" priority="402" stopIfTrue="1">
      <formula>$N62=1</formula>
    </cfRule>
    <cfRule type="expression" dxfId="541" priority="403" stopIfTrue="1">
      <formula>$M62=1</formula>
    </cfRule>
    <cfRule type="expression" dxfId="540" priority="404" stopIfTrue="1">
      <formula>$L67=1</formula>
    </cfRule>
  </conditionalFormatting>
  <conditionalFormatting sqref="S79:T79">
    <cfRule type="expression" dxfId="539" priority="405" stopIfTrue="1">
      <formula>#REF!=1</formula>
    </cfRule>
    <cfRule type="expression" dxfId="538" priority="406" stopIfTrue="1">
      <formula>#REF!=1</formula>
    </cfRule>
    <cfRule type="expression" dxfId="537" priority="407" stopIfTrue="1">
      <formula>#REF!=1</formula>
    </cfRule>
  </conditionalFormatting>
  <conditionalFormatting sqref="S86:T86">
    <cfRule type="expression" dxfId="536" priority="408" stopIfTrue="1">
      <formula>$N50=1</formula>
    </cfRule>
    <cfRule type="expression" dxfId="535" priority="409" stopIfTrue="1">
      <formula>$M50=1</formula>
    </cfRule>
    <cfRule type="expression" dxfId="534" priority="410" stopIfTrue="1">
      <formula>#REF!=1</formula>
    </cfRule>
  </conditionalFormatting>
  <conditionalFormatting sqref="S82:T82">
    <cfRule type="expression" dxfId="533" priority="411" stopIfTrue="1">
      <formula>#REF!=1</formula>
    </cfRule>
    <cfRule type="expression" dxfId="532" priority="412" stopIfTrue="1">
      <formula>#REF!=1</formula>
    </cfRule>
    <cfRule type="expression" dxfId="531" priority="413" stopIfTrue="1">
      <formula>$L48=1</formula>
    </cfRule>
  </conditionalFormatting>
  <conditionalFormatting sqref="S100:T102">
    <cfRule type="expression" dxfId="530" priority="414" stopIfTrue="1">
      <formula>$N65=1</formula>
    </cfRule>
    <cfRule type="expression" dxfId="529" priority="415" stopIfTrue="1">
      <formula>$M65=1</formula>
    </cfRule>
    <cfRule type="expression" dxfId="528" priority="416" stopIfTrue="1">
      <formula>$L69=1</formula>
    </cfRule>
  </conditionalFormatting>
  <conditionalFormatting sqref="S107:T108">
    <cfRule type="expression" dxfId="527" priority="417" stopIfTrue="1">
      <formula>#REF!=1</formula>
    </cfRule>
    <cfRule type="expression" dxfId="526" priority="418" stopIfTrue="1">
      <formula>#REF!=1</formula>
    </cfRule>
    <cfRule type="expression" dxfId="525" priority="419" stopIfTrue="1">
      <formula>$L74=1</formula>
    </cfRule>
  </conditionalFormatting>
  <conditionalFormatting sqref="S105:T106">
    <cfRule type="expression" dxfId="524" priority="420" stopIfTrue="1">
      <formula>$N70=1</formula>
    </cfRule>
    <cfRule type="expression" dxfId="523" priority="421" stopIfTrue="1">
      <formula>$M70=1</formula>
    </cfRule>
    <cfRule type="expression" dxfId="522" priority="422" stopIfTrue="1">
      <formula>$L72=1</formula>
    </cfRule>
  </conditionalFormatting>
  <conditionalFormatting sqref="S103:T104">
    <cfRule type="expression" dxfId="521" priority="423" stopIfTrue="1">
      <formula>$N68=1</formula>
    </cfRule>
    <cfRule type="expression" dxfId="520" priority="424" stopIfTrue="1">
      <formula>$M68=1</formula>
    </cfRule>
    <cfRule type="expression" dxfId="519" priority="425" stopIfTrue="1">
      <formula>#REF!=1</formula>
    </cfRule>
  </conditionalFormatting>
  <conditionalFormatting sqref="K40">
    <cfRule type="cellIs" dxfId="518" priority="346" stopIfTrue="1" operator="equal">
      <formula>"MB"</formula>
    </cfRule>
    <cfRule type="cellIs" dxfId="517" priority="347" stopIfTrue="1" operator="equal">
      <formula>"B"</formula>
    </cfRule>
    <cfRule type="cellIs" dxfId="516" priority="348" stopIfTrue="1" operator="equal">
      <formula>"R"</formula>
    </cfRule>
    <cfRule type="cellIs" dxfId="515" priority="349" stopIfTrue="1" operator="equal">
      <formula>"M"</formula>
    </cfRule>
    <cfRule type="cellIs" dxfId="514" priority="350" stopIfTrue="1" operator="equal">
      <formula>"MM"</formula>
    </cfRule>
  </conditionalFormatting>
  <conditionalFormatting sqref="K37">
    <cfRule type="cellIs" dxfId="513" priority="351" stopIfTrue="1" operator="equal">
      <formula>"MB"</formula>
    </cfRule>
    <cfRule type="cellIs" dxfId="512" priority="352" stopIfTrue="1" operator="equal">
      <formula>"B"</formula>
    </cfRule>
    <cfRule type="cellIs" dxfId="511" priority="353" stopIfTrue="1" operator="equal">
      <formula>"R"</formula>
    </cfRule>
    <cfRule type="cellIs" dxfId="510" priority="354" stopIfTrue="1" operator="equal">
      <formula>"M"</formula>
    </cfRule>
    <cfRule type="cellIs" dxfId="509" priority="355" stopIfTrue="1" operator="equal">
      <formula>"MM"</formula>
    </cfRule>
  </conditionalFormatting>
  <conditionalFormatting sqref="S23:T23">
    <cfRule type="expression" dxfId="508" priority="282" stopIfTrue="1">
      <formula>$N23=1</formula>
    </cfRule>
    <cfRule type="expression" dxfId="507" priority="283" stopIfTrue="1">
      <formula>$M23=1</formula>
    </cfRule>
    <cfRule type="expression" dxfId="506" priority="284" stopIfTrue="1">
      <formula>$L23=1</formula>
    </cfRule>
  </conditionalFormatting>
  <conditionalFormatting sqref="S36:T36">
    <cfRule type="expression" dxfId="505" priority="279" stopIfTrue="1">
      <formula>#REF!=1</formula>
    </cfRule>
    <cfRule type="expression" dxfId="504" priority="280" stopIfTrue="1">
      <formula>#REF!=1</formula>
    </cfRule>
    <cfRule type="expression" dxfId="503" priority="281" stopIfTrue="1">
      <formula>#REF!=1</formula>
    </cfRule>
  </conditionalFormatting>
  <conditionalFormatting sqref="K36">
    <cfRule type="cellIs" dxfId="502" priority="274" stopIfTrue="1" operator="equal">
      <formula>"MB"</formula>
    </cfRule>
    <cfRule type="cellIs" dxfId="501" priority="275" stopIfTrue="1" operator="equal">
      <formula>"B"</formula>
    </cfRule>
    <cfRule type="cellIs" dxfId="500" priority="276" stopIfTrue="1" operator="equal">
      <formula>"R"</formula>
    </cfRule>
    <cfRule type="cellIs" dxfId="499" priority="277" stopIfTrue="1" operator="equal">
      <formula>"M"</formula>
    </cfRule>
    <cfRule type="cellIs" dxfId="498" priority="278" stopIfTrue="1" operator="equal">
      <formula>"MM"</formula>
    </cfRule>
  </conditionalFormatting>
  <conditionalFormatting sqref="S15:T15">
    <cfRule type="expression" dxfId="497" priority="258" stopIfTrue="1">
      <formula>$N15=1</formula>
    </cfRule>
    <cfRule type="expression" dxfId="496" priority="259" stopIfTrue="1">
      <formula>$M15=1</formula>
    </cfRule>
    <cfRule type="expression" dxfId="495" priority="260" stopIfTrue="1">
      <formula>$L15=1</formula>
    </cfRule>
  </conditionalFormatting>
  <conditionalFormatting sqref="K19">
    <cfRule type="cellIs" dxfId="494" priority="140" stopIfTrue="1" operator="equal">
      <formula>"MB"</formula>
    </cfRule>
    <cfRule type="cellIs" dxfId="493" priority="141" stopIfTrue="1" operator="equal">
      <formula>"B"</formula>
    </cfRule>
    <cfRule type="cellIs" dxfId="492" priority="142" stopIfTrue="1" operator="equal">
      <formula>"R"</formula>
    </cfRule>
    <cfRule type="cellIs" dxfId="491" priority="143" stopIfTrue="1" operator="equal">
      <formula>"M"</formula>
    </cfRule>
    <cfRule type="cellIs" dxfId="490" priority="144" stopIfTrue="1" operator="equal">
      <formula>"MM"</formula>
    </cfRule>
  </conditionalFormatting>
  <conditionalFormatting sqref="S19:T19">
    <cfRule type="expression" dxfId="489" priority="250" stopIfTrue="1">
      <formula>$N19=1</formula>
    </cfRule>
    <cfRule type="expression" dxfId="488" priority="251" stopIfTrue="1">
      <formula>$M19=1</formula>
    </cfRule>
    <cfRule type="expression" dxfId="487" priority="252" stopIfTrue="1">
      <formula>$L19=1</formula>
    </cfRule>
  </conditionalFormatting>
  <conditionalFormatting sqref="S38:T38">
    <cfRule type="expression" dxfId="486" priority="247" stopIfTrue="1">
      <formula>#REF!=1</formula>
    </cfRule>
    <cfRule type="expression" dxfId="485" priority="248" stopIfTrue="1">
      <formula>#REF!=1</formula>
    </cfRule>
    <cfRule type="expression" dxfId="484" priority="249" stopIfTrue="1">
      <formula>#REF!=1</formula>
    </cfRule>
  </conditionalFormatting>
  <conditionalFormatting sqref="K38">
    <cfRule type="cellIs" dxfId="483" priority="242" stopIfTrue="1" operator="equal">
      <formula>"MB"</formula>
    </cfRule>
    <cfRule type="cellIs" dxfId="482" priority="243" stopIfTrue="1" operator="equal">
      <formula>"B"</formula>
    </cfRule>
    <cfRule type="cellIs" dxfId="481" priority="244" stopIfTrue="1" operator="equal">
      <formula>"R"</formula>
    </cfRule>
    <cfRule type="cellIs" dxfId="480" priority="245" stopIfTrue="1" operator="equal">
      <formula>"M"</formula>
    </cfRule>
    <cfRule type="cellIs" dxfId="479" priority="246" stopIfTrue="1" operator="equal">
      <formula>"MM"</formula>
    </cfRule>
  </conditionalFormatting>
  <conditionalFormatting sqref="S39:T39">
    <cfRule type="expression" dxfId="478" priority="239" stopIfTrue="1">
      <formula>#REF!=1</formula>
    </cfRule>
    <cfRule type="expression" dxfId="477" priority="240" stopIfTrue="1">
      <formula>#REF!=1</formula>
    </cfRule>
    <cfRule type="expression" dxfId="476" priority="241" stopIfTrue="1">
      <formula>#REF!=1</formula>
    </cfRule>
  </conditionalFormatting>
  <conditionalFormatting sqref="K39">
    <cfRule type="cellIs" dxfId="475" priority="234" stopIfTrue="1" operator="equal">
      <formula>"MB"</formula>
    </cfRule>
    <cfRule type="cellIs" dxfId="474" priority="235" stopIfTrue="1" operator="equal">
      <formula>"B"</formula>
    </cfRule>
    <cfRule type="cellIs" dxfId="473" priority="236" stopIfTrue="1" operator="equal">
      <formula>"R"</formula>
    </cfRule>
    <cfRule type="cellIs" dxfId="472" priority="237" stopIfTrue="1" operator="equal">
      <formula>"M"</formula>
    </cfRule>
    <cfRule type="cellIs" dxfId="471" priority="238" stopIfTrue="1" operator="equal">
      <formula>"MM"</formula>
    </cfRule>
  </conditionalFormatting>
  <conditionalFormatting sqref="S20:T20">
    <cfRule type="expression" dxfId="470" priority="218" stopIfTrue="1">
      <formula>$N20=1</formula>
    </cfRule>
    <cfRule type="expression" dxfId="469" priority="219" stopIfTrue="1">
      <formula>$M20=1</formula>
    </cfRule>
    <cfRule type="expression" dxfId="468" priority="220" stopIfTrue="1">
      <formula>$L20=1</formula>
    </cfRule>
  </conditionalFormatting>
  <conditionalFormatting sqref="K24">
    <cfRule type="cellIs" dxfId="467" priority="115" stopIfTrue="1" operator="equal">
      <formula>"MB"</formula>
    </cfRule>
    <cfRule type="cellIs" dxfId="466" priority="116" stopIfTrue="1" operator="equal">
      <formula>"B"</formula>
    </cfRule>
    <cfRule type="cellIs" dxfId="465" priority="117" stopIfTrue="1" operator="equal">
      <formula>"R"</formula>
    </cfRule>
    <cfRule type="cellIs" dxfId="464" priority="118" stopIfTrue="1" operator="equal">
      <formula>"M"</formula>
    </cfRule>
    <cfRule type="cellIs" dxfId="463" priority="119" stopIfTrue="1" operator="equal">
      <formula>"MM"</formula>
    </cfRule>
  </conditionalFormatting>
  <conditionalFormatting sqref="S22:T22">
    <cfRule type="expression" dxfId="462" priority="210" stopIfTrue="1">
      <formula>$N22=1</formula>
    </cfRule>
    <cfRule type="expression" dxfId="461" priority="211" stopIfTrue="1">
      <formula>$M22=1</formula>
    </cfRule>
    <cfRule type="expression" dxfId="460" priority="212" stopIfTrue="1">
      <formula>$L22=1</formula>
    </cfRule>
  </conditionalFormatting>
  <conditionalFormatting sqref="S21:T21">
    <cfRule type="expression" dxfId="459" priority="202" stopIfTrue="1">
      <formula>$N21=1</formula>
    </cfRule>
    <cfRule type="expression" dxfId="458" priority="203" stopIfTrue="1">
      <formula>$M21=1</formula>
    </cfRule>
    <cfRule type="expression" dxfId="457" priority="204" stopIfTrue="1">
      <formula>$L21=1</formula>
    </cfRule>
  </conditionalFormatting>
  <conditionalFormatting sqref="S25:T25">
    <cfRule type="expression" dxfId="456" priority="194" stopIfTrue="1">
      <formula>$N25=1</formula>
    </cfRule>
    <cfRule type="expression" dxfId="455" priority="195" stopIfTrue="1">
      <formula>$M25=1</formula>
    </cfRule>
    <cfRule type="expression" dxfId="454" priority="196" stopIfTrue="1">
      <formula>$L25=1</formula>
    </cfRule>
  </conditionalFormatting>
  <conditionalFormatting sqref="K18">
    <cfRule type="cellIs" dxfId="453" priority="145" stopIfTrue="1" operator="equal">
      <formula>"MB"</formula>
    </cfRule>
    <cfRule type="cellIs" dxfId="452" priority="146" stopIfTrue="1" operator="equal">
      <formula>"B"</formula>
    </cfRule>
    <cfRule type="cellIs" dxfId="451" priority="147" stopIfTrue="1" operator="equal">
      <formula>"R"</formula>
    </cfRule>
    <cfRule type="cellIs" dxfId="450" priority="148" stopIfTrue="1" operator="equal">
      <formula>"M"</formula>
    </cfRule>
    <cfRule type="cellIs" dxfId="449" priority="149" stopIfTrue="1" operator="equal">
      <formula>"MM"</formula>
    </cfRule>
  </conditionalFormatting>
  <conditionalFormatting sqref="S26:T26">
    <cfRule type="expression" dxfId="448" priority="186" stopIfTrue="1">
      <formula>$N26=1</formula>
    </cfRule>
    <cfRule type="expression" dxfId="447" priority="187" stopIfTrue="1">
      <formula>$M26=1</formula>
    </cfRule>
    <cfRule type="expression" dxfId="446" priority="188" stopIfTrue="1">
      <formula>$L26=1</formula>
    </cfRule>
  </conditionalFormatting>
  <conditionalFormatting sqref="S13:T13">
    <cfRule type="expression" dxfId="445" priority="175" stopIfTrue="1">
      <formula>$N13=1</formula>
    </cfRule>
    <cfRule type="expression" dxfId="444" priority="176" stopIfTrue="1">
      <formula>$M13=1</formula>
    </cfRule>
    <cfRule type="expression" dxfId="443" priority="177" stopIfTrue="1">
      <formula>$L13=1</formula>
    </cfRule>
  </conditionalFormatting>
  <conditionalFormatting sqref="K14">
    <cfRule type="cellIs" dxfId="442" priority="165" stopIfTrue="1" operator="equal">
      <formula>"MB"</formula>
    </cfRule>
    <cfRule type="cellIs" dxfId="441" priority="166" stopIfTrue="1" operator="equal">
      <formula>"B"</formula>
    </cfRule>
    <cfRule type="cellIs" dxfId="440" priority="167" stopIfTrue="1" operator="equal">
      <formula>"R"</formula>
    </cfRule>
    <cfRule type="cellIs" dxfId="439" priority="168" stopIfTrue="1" operator="equal">
      <formula>"M"</formula>
    </cfRule>
    <cfRule type="cellIs" dxfId="438" priority="169" stopIfTrue="1" operator="equal">
      <formula>"MM"</formula>
    </cfRule>
  </conditionalFormatting>
  <conditionalFormatting sqref="K15">
    <cfRule type="cellIs" dxfId="437" priority="160" stopIfTrue="1" operator="equal">
      <formula>"MB"</formula>
    </cfRule>
    <cfRule type="cellIs" dxfId="436" priority="161" stopIfTrue="1" operator="equal">
      <formula>"B"</formula>
    </cfRule>
    <cfRule type="cellIs" dxfId="435" priority="162" stopIfTrue="1" operator="equal">
      <formula>"R"</formula>
    </cfRule>
    <cfRule type="cellIs" dxfId="434" priority="163" stopIfTrue="1" operator="equal">
      <formula>"M"</formula>
    </cfRule>
    <cfRule type="cellIs" dxfId="433" priority="164" stopIfTrue="1" operator="equal">
      <formula>"MM"</formula>
    </cfRule>
  </conditionalFormatting>
  <conditionalFormatting sqref="K16">
    <cfRule type="cellIs" dxfId="432" priority="155" stopIfTrue="1" operator="equal">
      <formula>"MB"</formula>
    </cfRule>
    <cfRule type="cellIs" dxfId="431" priority="156" stopIfTrue="1" operator="equal">
      <formula>"B"</formula>
    </cfRule>
    <cfRule type="cellIs" dxfId="430" priority="157" stopIfTrue="1" operator="equal">
      <formula>"R"</formula>
    </cfRule>
    <cfRule type="cellIs" dxfId="429" priority="158" stopIfTrue="1" operator="equal">
      <formula>"M"</formula>
    </cfRule>
    <cfRule type="cellIs" dxfId="428" priority="159" stopIfTrue="1" operator="equal">
      <formula>"MM"</formula>
    </cfRule>
  </conditionalFormatting>
  <conditionalFormatting sqref="K17">
    <cfRule type="cellIs" dxfId="427" priority="150" stopIfTrue="1" operator="equal">
      <formula>"MB"</formula>
    </cfRule>
    <cfRule type="cellIs" dxfId="426" priority="151" stopIfTrue="1" operator="equal">
      <formula>"B"</formula>
    </cfRule>
    <cfRule type="cellIs" dxfId="425" priority="152" stopIfTrue="1" operator="equal">
      <formula>"R"</formula>
    </cfRule>
    <cfRule type="cellIs" dxfId="424" priority="153" stopIfTrue="1" operator="equal">
      <formula>"M"</formula>
    </cfRule>
    <cfRule type="cellIs" dxfId="423" priority="154" stopIfTrue="1" operator="equal">
      <formula>"MM"</formula>
    </cfRule>
  </conditionalFormatting>
  <conditionalFormatting sqref="K20">
    <cfRule type="cellIs" dxfId="422" priority="135" stopIfTrue="1" operator="equal">
      <formula>"MB"</formula>
    </cfRule>
    <cfRule type="cellIs" dxfId="421" priority="136" stopIfTrue="1" operator="equal">
      <formula>"B"</formula>
    </cfRule>
    <cfRule type="cellIs" dxfId="420" priority="137" stopIfTrue="1" operator="equal">
      <formula>"R"</formula>
    </cfRule>
    <cfRule type="cellIs" dxfId="419" priority="138" stopIfTrue="1" operator="equal">
      <formula>"M"</formula>
    </cfRule>
    <cfRule type="cellIs" dxfId="418" priority="139" stopIfTrue="1" operator="equal">
      <formula>"MM"</formula>
    </cfRule>
  </conditionalFormatting>
  <conditionalFormatting sqref="K21">
    <cfRule type="cellIs" dxfId="417" priority="130" stopIfTrue="1" operator="equal">
      <formula>"MB"</formula>
    </cfRule>
    <cfRule type="cellIs" dxfId="416" priority="131" stopIfTrue="1" operator="equal">
      <formula>"B"</formula>
    </cfRule>
    <cfRule type="cellIs" dxfId="415" priority="132" stopIfTrue="1" operator="equal">
      <formula>"R"</formula>
    </cfRule>
    <cfRule type="cellIs" dxfId="414" priority="133" stopIfTrue="1" operator="equal">
      <formula>"M"</formula>
    </cfRule>
    <cfRule type="cellIs" dxfId="413" priority="134" stopIfTrue="1" operator="equal">
      <formula>"MM"</formula>
    </cfRule>
  </conditionalFormatting>
  <conditionalFormatting sqref="K22">
    <cfRule type="cellIs" dxfId="412" priority="125" stopIfTrue="1" operator="equal">
      <formula>"MB"</formula>
    </cfRule>
    <cfRule type="cellIs" dxfId="411" priority="126" stopIfTrue="1" operator="equal">
      <formula>"B"</formula>
    </cfRule>
    <cfRule type="cellIs" dxfId="410" priority="127" stopIfTrue="1" operator="equal">
      <formula>"R"</formula>
    </cfRule>
    <cfRule type="cellIs" dxfId="409" priority="128" stopIfTrue="1" operator="equal">
      <formula>"M"</formula>
    </cfRule>
    <cfRule type="cellIs" dxfId="408" priority="129" stopIfTrue="1" operator="equal">
      <formula>"MM"</formula>
    </cfRule>
  </conditionalFormatting>
  <conditionalFormatting sqref="K23">
    <cfRule type="cellIs" dxfId="407" priority="120" stopIfTrue="1" operator="equal">
      <formula>"MB"</formula>
    </cfRule>
    <cfRule type="cellIs" dxfId="406" priority="121" stopIfTrue="1" operator="equal">
      <formula>"B"</formula>
    </cfRule>
    <cfRule type="cellIs" dxfId="405" priority="122" stopIfTrue="1" operator="equal">
      <formula>"R"</formula>
    </cfRule>
    <cfRule type="cellIs" dxfId="404" priority="123" stopIfTrue="1" operator="equal">
      <formula>"M"</formula>
    </cfRule>
    <cfRule type="cellIs" dxfId="403" priority="124" stopIfTrue="1" operator="equal">
      <formula>"MM"</formula>
    </cfRule>
  </conditionalFormatting>
  <conditionalFormatting sqref="K25">
    <cfRule type="cellIs" dxfId="402" priority="110" stopIfTrue="1" operator="equal">
      <formula>"MB"</formula>
    </cfRule>
    <cfRule type="cellIs" dxfId="401" priority="111" stopIfTrue="1" operator="equal">
      <formula>"B"</formula>
    </cfRule>
    <cfRule type="cellIs" dxfId="400" priority="112" stopIfTrue="1" operator="equal">
      <formula>"R"</formula>
    </cfRule>
    <cfRule type="cellIs" dxfId="399" priority="113" stopIfTrue="1" operator="equal">
      <formula>"M"</formula>
    </cfRule>
    <cfRule type="cellIs" dxfId="398" priority="114" stopIfTrue="1" operator="equal">
      <formula>"MM"</formula>
    </cfRule>
  </conditionalFormatting>
  <conditionalFormatting sqref="K26">
    <cfRule type="cellIs" dxfId="397" priority="105" stopIfTrue="1" operator="equal">
      <formula>"MB"</formula>
    </cfRule>
    <cfRule type="cellIs" dxfId="396" priority="106" stopIfTrue="1" operator="equal">
      <formula>"B"</formula>
    </cfRule>
    <cfRule type="cellIs" dxfId="395" priority="107" stopIfTrue="1" operator="equal">
      <formula>"R"</formula>
    </cfRule>
    <cfRule type="cellIs" dxfId="394" priority="108" stopIfTrue="1" operator="equal">
      <formula>"M"</formula>
    </cfRule>
    <cfRule type="cellIs" dxfId="393" priority="109" stopIfTrue="1" operator="equal">
      <formula>"MM"</formula>
    </cfRule>
  </conditionalFormatting>
  <conditionalFormatting sqref="K32">
    <cfRule type="cellIs" dxfId="392" priority="100" stopIfTrue="1" operator="equal">
      <formula>"MB"</formula>
    </cfRule>
    <cfRule type="cellIs" dxfId="391" priority="101" stopIfTrue="1" operator="equal">
      <formula>"B"</formula>
    </cfRule>
    <cfRule type="cellIs" dxfId="390" priority="102" stopIfTrue="1" operator="equal">
      <formula>"R"</formula>
    </cfRule>
    <cfRule type="cellIs" dxfId="389" priority="103" stopIfTrue="1" operator="equal">
      <formula>"M"</formula>
    </cfRule>
    <cfRule type="cellIs" dxfId="388" priority="104" stopIfTrue="1" operator="equal">
      <formula>"MM"</formula>
    </cfRule>
  </conditionalFormatting>
  <conditionalFormatting sqref="S32:T32">
    <cfRule type="expression" dxfId="387" priority="97" stopIfTrue="1">
      <formula>$N32=1</formula>
    </cfRule>
    <cfRule type="expression" dxfId="386" priority="98" stopIfTrue="1">
      <formula>$M32=1</formula>
    </cfRule>
    <cfRule type="expression" dxfId="385" priority="99" stopIfTrue="1">
      <formula>$L32=1</formula>
    </cfRule>
  </conditionalFormatting>
  <conditionalFormatting sqref="S28:T29">
    <cfRule type="expression" dxfId="384" priority="94" stopIfTrue="1">
      <formula>$N28=1</formula>
    </cfRule>
    <cfRule type="expression" dxfId="383" priority="95" stopIfTrue="1">
      <formula>$M28=1</formula>
    </cfRule>
    <cfRule type="expression" dxfId="382" priority="96" stopIfTrue="1">
      <formula>$L28=1</formula>
    </cfRule>
  </conditionalFormatting>
  <conditionalFormatting sqref="S30:T31">
    <cfRule type="expression" dxfId="381" priority="91" stopIfTrue="1">
      <formula>$N30=1</formula>
    </cfRule>
    <cfRule type="expression" dxfId="380" priority="92" stopIfTrue="1">
      <formula>$M30=1</formula>
    </cfRule>
    <cfRule type="expression" dxfId="379" priority="93" stopIfTrue="1">
      <formula>$L30=1</formula>
    </cfRule>
  </conditionalFormatting>
  <conditionalFormatting sqref="K27">
    <cfRule type="cellIs" dxfId="378" priority="76" stopIfTrue="1" operator="equal">
      <formula>"MB"</formula>
    </cfRule>
    <cfRule type="cellIs" dxfId="377" priority="77" stopIfTrue="1" operator="equal">
      <formula>"B"</formula>
    </cfRule>
    <cfRule type="cellIs" dxfId="376" priority="78" stopIfTrue="1" operator="equal">
      <formula>"R"</formula>
    </cfRule>
    <cfRule type="cellIs" dxfId="375" priority="79" stopIfTrue="1" operator="equal">
      <formula>"M"</formula>
    </cfRule>
    <cfRule type="cellIs" dxfId="374" priority="80" stopIfTrue="1" operator="equal">
      <formula>"MM"</formula>
    </cfRule>
  </conditionalFormatting>
  <conditionalFormatting sqref="K28">
    <cfRule type="cellIs" dxfId="373" priority="71" stopIfTrue="1" operator="equal">
      <formula>"MB"</formula>
    </cfRule>
    <cfRule type="cellIs" dxfId="372" priority="72" stopIfTrue="1" operator="equal">
      <formula>"B"</formula>
    </cfRule>
    <cfRule type="cellIs" dxfId="371" priority="73" stopIfTrue="1" operator="equal">
      <formula>"R"</formula>
    </cfRule>
    <cfRule type="cellIs" dxfId="370" priority="74" stopIfTrue="1" operator="equal">
      <formula>"M"</formula>
    </cfRule>
    <cfRule type="cellIs" dxfId="369" priority="75" stopIfTrue="1" operator="equal">
      <formula>"MM"</formula>
    </cfRule>
  </conditionalFormatting>
  <conditionalFormatting sqref="K29">
    <cfRule type="cellIs" dxfId="368" priority="66" stopIfTrue="1" operator="equal">
      <formula>"MB"</formula>
    </cfRule>
    <cfRule type="cellIs" dxfId="367" priority="67" stopIfTrue="1" operator="equal">
      <formula>"B"</formula>
    </cfRule>
    <cfRule type="cellIs" dxfId="366" priority="68" stopIfTrue="1" operator="equal">
      <formula>"R"</formula>
    </cfRule>
    <cfRule type="cellIs" dxfId="365" priority="69" stopIfTrue="1" operator="equal">
      <formula>"M"</formula>
    </cfRule>
    <cfRule type="cellIs" dxfId="364" priority="70" stopIfTrue="1" operator="equal">
      <formula>"MM"</formula>
    </cfRule>
  </conditionalFormatting>
  <conditionalFormatting sqref="K35">
    <cfRule type="cellIs" dxfId="363" priority="61" stopIfTrue="1" operator="equal">
      <formula>"MB"</formula>
    </cfRule>
    <cfRule type="cellIs" dxfId="362" priority="62" stopIfTrue="1" operator="equal">
      <formula>"B"</formula>
    </cfRule>
    <cfRule type="cellIs" dxfId="361" priority="63" stopIfTrue="1" operator="equal">
      <formula>"R"</formula>
    </cfRule>
    <cfRule type="cellIs" dxfId="360" priority="64" stopIfTrue="1" operator="equal">
      <formula>"M"</formula>
    </cfRule>
    <cfRule type="cellIs" dxfId="359" priority="65" stopIfTrue="1" operator="equal">
      <formula>"MM"</formula>
    </cfRule>
  </conditionalFormatting>
  <conditionalFormatting sqref="S35:T35">
    <cfRule type="expression" dxfId="358" priority="58" stopIfTrue="1">
      <formula>$N35=1</formula>
    </cfRule>
    <cfRule type="expression" dxfId="357" priority="59" stopIfTrue="1">
      <formula>$M35=1</formula>
    </cfRule>
    <cfRule type="expression" dxfId="356" priority="60" stopIfTrue="1">
      <formula>$L35=1</formula>
    </cfRule>
  </conditionalFormatting>
  <conditionalFormatting sqref="K13">
    <cfRule type="cellIs" dxfId="355" priority="27" stopIfTrue="1" operator="equal">
      <formula>"MB"</formula>
    </cfRule>
    <cfRule type="cellIs" dxfId="354" priority="28" stopIfTrue="1" operator="equal">
      <formula>"B"</formula>
    </cfRule>
    <cfRule type="cellIs" dxfId="353" priority="29" stopIfTrue="1" operator="equal">
      <formula>"R"</formula>
    </cfRule>
    <cfRule type="cellIs" dxfId="352" priority="30" stopIfTrue="1" operator="equal">
      <formula>"M"</formula>
    </cfRule>
    <cfRule type="cellIs" dxfId="351" priority="31" stopIfTrue="1" operator="equal">
      <formula>"MM"</formula>
    </cfRule>
  </conditionalFormatting>
  <conditionalFormatting sqref="K33">
    <cfRule type="cellIs" dxfId="350" priority="22" stopIfTrue="1" operator="equal">
      <formula>"MB"</formula>
    </cfRule>
    <cfRule type="cellIs" dxfId="349" priority="23" stopIfTrue="1" operator="equal">
      <formula>"B"</formula>
    </cfRule>
    <cfRule type="cellIs" dxfId="348" priority="24" stopIfTrue="1" operator="equal">
      <formula>"R"</formula>
    </cfRule>
    <cfRule type="cellIs" dxfId="347" priority="25" stopIfTrue="1" operator="equal">
      <formula>"M"</formula>
    </cfRule>
    <cfRule type="cellIs" dxfId="346" priority="26" stopIfTrue="1" operator="equal">
      <formula>"MM"</formula>
    </cfRule>
  </conditionalFormatting>
  <conditionalFormatting sqref="S33:T33">
    <cfRule type="expression" dxfId="345" priority="19" stopIfTrue="1">
      <formula>$N33=1</formula>
    </cfRule>
    <cfRule type="expression" dxfId="344" priority="20" stopIfTrue="1">
      <formula>$M33=1</formula>
    </cfRule>
    <cfRule type="expression" dxfId="343" priority="21" stopIfTrue="1">
      <formula>$L33=1</formula>
    </cfRule>
  </conditionalFormatting>
  <conditionalFormatting sqref="K34">
    <cfRule type="cellIs" dxfId="342" priority="14" stopIfTrue="1" operator="equal">
      <formula>"MB"</formula>
    </cfRule>
    <cfRule type="cellIs" dxfId="341" priority="15" stopIfTrue="1" operator="equal">
      <formula>"B"</formula>
    </cfRule>
    <cfRule type="cellIs" dxfId="340" priority="16" stopIfTrue="1" operator="equal">
      <formula>"R"</formula>
    </cfRule>
    <cfRule type="cellIs" dxfId="339" priority="17" stopIfTrue="1" operator="equal">
      <formula>"M"</formula>
    </cfRule>
    <cfRule type="cellIs" dxfId="338" priority="18" stopIfTrue="1" operator="equal">
      <formula>"MM"</formula>
    </cfRule>
  </conditionalFormatting>
  <conditionalFormatting sqref="S34:T34">
    <cfRule type="expression" dxfId="337" priority="11" stopIfTrue="1">
      <formula>$N34=1</formula>
    </cfRule>
    <cfRule type="expression" dxfId="336" priority="12" stopIfTrue="1">
      <formula>$M34=1</formula>
    </cfRule>
    <cfRule type="expression" dxfId="335" priority="13" stopIfTrue="1">
      <formula>$L34=1</formula>
    </cfRule>
  </conditionalFormatting>
  <conditionalFormatting sqref="K30">
    <cfRule type="cellIs" dxfId="334" priority="6" stopIfTrue="1" operator="equal">
      <formula>"MB"</formula>
    </cfRule>
    <cfRule type="cellIs" dxfId="333" priority="7" stopIfTrue="1" operator="equal">
      <formula>"B"</formula>
    </cfRule>
    <cfRule type="cellIs" dxfId="332" priority="8" stopIfTrue="1" operator="equal">
      <formula>"R"</formula>
    </cfRule>
    <cfRule type="cellIs" dxfId="331" priority="9" stopIfTrue="1" operator="equal">
      <formula>"M"</formula>
    </cfRule>
    <cfRule type="cellIs" dxfId="330" priority="10" stopIfTrue="1" operator="equal">
      <formula>"MM"</formula>
    </cfRule>
  </conditionalFormatting>
  <conditionalFormatting sqref="K31">
    <cfRule type="cellIs" dxfId="329" priority="1" stopIfTrue="1" operator="equal">
      <formula>"MB"</formula>
    </cfRule>
    <cfRule type="cellIs" dxfId="328" priority="2" stopIfTrue="1" operator="equal">
      <formula>"B"</formula>
    </cfRule>
    <cfRule type="cellIs" dxfId="327" priority="3" stopIfTrue="1" operator="equal">
      <formula>"R"</formula>
    </cfRule>
    <cfRule type="cellIs" dxfId="326" priority="4" stopIfTrue="1" operator="equal">
      <formula>"M"</formula>
    </cfRule>
    <cfRule type="cellIs" dxfId="325" priority="5" stopIfTrue="1" operator="equal">
      <formula>"MM"</formula>
    </cfRule>
  </conditionalFormatting>
  <hyperlinks>
    <hyperlink ref="H69" location="'TABLA DE CONTENIDO'!A1" display="VOLVER A TABLA DE CONTENIDO" xr:uid="{00000000-0004-0000-0800-000000000000}"/>
  </hyperlinks>
  <pageMargins left="0.7" right="0.7" top="0.75" bottom="0.75" header="0.3" footer="0.3"/>
  <pageSetup scale="78"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E95"/>
  <sheetViews>
    <sheetView zoomScale="85" zoomScaleNormal="85" zoomScaleSheetLayoutView="100" workbookViewId="0">
      <selection activeCell="DR94" sqref="DR94"/>
    </sheetView>
  </sheetViews>
  <sheetFormatPr baseColWidth="10" defaultColWidth="11.44140625" defaultRowHeight="13.2" x14ac:dyDescent="0.25"/>
  <cols>
    <col min="1" max="1" width="21" style="281" customWidth="1"/>
    <col min="2" max="120" width="0.5546875" style="281" customWidth="1"/>
    <col min="121" max="121" width="3" style="281" hidden="1" customWidth="1"/>
    <col min="122" max="122" width="5.88671875" style="281" customWidth="1"/>
    <col min="123" max="123" width="5" style="281" customWidth="1"/>
    <col min="124" max="124" width="5.5546875" style="281" customWidth="1"/>
    <col min="125" max="125" width="5.88671875" style="281" customWidth="1"/>
    <col min="126" max="126" width="6" style="281" customWidth="1"/>
    <col min="127" max="127" width="5.88671875" style="281" customWidth="1"/>
    <col min="128" max="131" width="5" style="281" customWidth="1"/>
    <col min="132" max="132" width="11.44140625" style="281" hidden="1" customWidth="1"/>
    <col min="133" max="133" width="8" style="281" hidden="1" customWidth="1"/>
    <col min="134" max="135" width="5.88671875" style="281" hidden="1" customWidth="1"/>
    <col min="136" max="136" width="11" style="281" customWidth="1"/>
    <col min="137" max="137" width="8.33203125" style="281" customWidth="1"/>
    <col min="138" max="138" width="9" style="281" customWidth="1"/>
    <col min="139" max="139" width="13.21875" style="281" customWidth="1"/>
    <col min="140" max="170" width="3" style="281" customWidth="1"/>
    <col min="171" max="171" width="8.5546875" style="281" customWidth="1"/>
    <col min="172" max="172" width="9.44140625" style="281" bestFit="1" customWidth="1"/>
    <col min="173" max="173" width="7.33203125" style="281" bestFit="1" customWidth="1"/>
    <col min="174" max="175" width="6" style="281" bestFit="1" customWidth="1"/>
    <col min="176" max="16384" width="11.44140625" style="281"/>
  </cols>
  <sheetData>
    <row r="1" spans="1:182" ht="22.8" x14ac:dyDescent="0.25">
      <c r="A1" s="1418" t="s">
        <v>47</v>
      </c>
      <c r="B1" s="1418"/>
      <c r="C1" s="1418"/>
      <c r="D1" s="1418"/>
      <c r="E1" s="1418"/>
      <c r="F1" s="1418"/>
      <c r="G1" s="1418"/>
      <c r="H1" s="1418"/>
      <c r="I1" s="1418"/>
      <c r="J1" s="1418"/>
      <c r="K1" s="1418"/>
      <c r="L1" s="1418"/>
      <c r="M1" s="1418"/>
      <c r="N1" s="1418"/>
      <c r="O1" s="1418"/>
      <c r="P1" s="1418"/>
      <c r="Q1" s="1418"/>
      <c r="R1" s="1418"/>
      <c r="S1" s="1418"/>
      <c r="T1" s="1418"/>
      <c r="U1" s="1418"/>
      <c r="V1" s="1418"/>
      <c r="W1" s="1418"/>
      <c r="X1" s="1418"/>
      <c r="Y1" s="1418"/>
      <c r="Z1" s="1418"/>
      <c r="AA1" s="1418"/>
      <c r="AB1" s="1418"/>
      <c r="AC1" s="1418"/>
      <c r="AD1" s="1418"/>
      <c r="AE1" s="1418"/>
      <c r="AF1" s="1418"/>
      <c r="AG1" s="1418"/>
      <c r="AH1" s="1418"/>
      <c r="AI1" s="1418"/>
      <c r="AJ1" s="1418"/>
      <c r="AK1" s="1418"/>
      <c r="AL1" s="1418"/>
      <c r="AM1" s="1418"/>
      <c r="AN1" s="1418"/>
      <c r="AO1" s="1418"/>
      <c r="AP1" s="1418"/>
      <c r="AQ1" s="1418"/>
      <c r="AR1" s="1418"/>
      <c r="AS1" s="1418"/>
      <c r="AT1" s="1418"/>
      <c r="AU1" s="1418"/>
      <c r="AV1" s="1418"/>
      <c r="AW1" s="1418"/>
      <c r="AX1" s="1418"/>
      <c r="AY1" s="1418"/>
      <c r="AZ1" s="1418"/>
      <c r="BA1" s="1418"/>
      <c r="BB1" s="1418"/>
      <c r="BC1" s="1418"/>
      <c r="BD1" s="1418"/>
      <c r="BE1" s="1418"/>
      <c r="BF1" s="1418"/>
      <c r="BG1" s="1418"/>
      <c r="BH1" s="1418"/>
      <c r="BI1" s="1418"/>
      <c r="BJ1" s="1418"/>
      <c r="BK1" s="1418"/>
      <c r="BL1" s="1418"/>
      <c r="BM1" s="1418"/>
      <c r="BN1" s="1418"/>
      <c r="BO1" s="1418"/>
      <c r="BP1" s="1418"/>
      <c r="BQ1" s="1418"/>
      <c r="BR1" s="1418"/>
      <c r="BS1" s="1418"/>
      <c r="BT1" s="1418"/>
      <c r="BU1" s="1418"/>
      <c r="BV1" s="1418"/>
      <c r="BW1" s="1418"/>
      <c r="BX1" s="1418"/>
      <c r="BY1" s="1418"/>
      <c r="BZ1" s="1418"/>
      <c r="CA1" s="1418"/>
      <c r="CB1" s="1418"/>
      <c r="CC1" s="1418"/>
      <c r="CD1" s="1418"/>
      <c r="CE1" s="1418"/>
      <c r="CF1" s="1418"/>
      <c r="CG1" s="1418"/>
      <c r="CH1" s="1418"/>
      <c r="CI1" s="1418"/>
      <c r="CJ1" s="1418"/>
      <c r="CK1" s="1418"/>
      <c r="CL1" s="1418"/>
      <c r="CM1" s="1418"/>
      <c r="CN1" s="1418"/>
      <c r="CO1" s="1418"/>
      <c r="CP1" s="1418"/>
      <c r="CQ1" s="1418"/>
      <c r="CR1" s="1418"/>
      <c r="CS1" s="1418"/>
      <c r="CT1" s="1418"/>
      <c r="CU1" s="1418"/>
      <c r="CV1" s="1418"/>
      <c r="CW1" s="1418"/>
      <c r="CX1" s="1418"/>
      <c r="CY1" s="1418"/>
      <c r="CZ1" s="1418"/>
      <c r="DA1" s="1418"/>
      <c r="DB1" s="1418"/>
      <c r="DC1" s="1418"/>
      <c r="DD1" s="1418"/>
      <c r="DE1" s="1418"/>
      <c r="DF1" s="1418"/>
      <c r="DG1" s="1418"/>
      <c r="DH1" s="1418"/>
      <c r="DI1" s="1418"/>
      <c r="DJ1" s="1418"/>
      <c r="DK1" s="1418"/>
      <c r="DL1" s="1418"/>
      <c r="DM1" s="1418"/>
      <c r="DN1" s="1418"/>
      <c r="DO1" s="1418"/>
      <c r="DP1" s="1418"/>
      <c r="DQ1" s="1418"/>
      <c r="DR1" s="1418"/>
      <c r="DS1" s="1418"/>
      <c r="DT1" s="1418"/>
      <c r="DU1" s="1418"/>
      <c r="DV1" s="1418"/>
      <c r="DW1" s="1418"/>
      <c r="DX1" s="1418"/>
      <c r="DY1" s="1418"/>
      <c r="DZ1" s="1418"/>
      <c r="EA1" s="1418"/>
    </row>
    <row r="2" spans="1:182" ht="17.399999999999999" x14ac:dyDescent="0.25">
      <c r="A2" s="1419" t="s">
        <v>467</v>
      </c>
      <c r="B2" s="1419"/>
      <c r="C2" s="1419"/>
      <c r="D2" s="1419"/>
      <c r="E2" s="1419"/>
      <c r="F2" s="1419"/>
      <c r="G2" s="1419"/>
      <c r="H2" s="1419"/>
      <c r="I2" s="1419"/>
      <c r="J2" s="1419"/>
      <c r="K2" s="1419"/>
      <c r="L2" s="1419"/>
      <c r="M2" s="1419"/>
      <c r="N2" s="1419"/>
      <c r="O2" s="1419"/>
      <c r="P2" s="1419"/>
      <c r="Q2" s="1419"/>
      <c r="R2" s="1419"/>
      <c r="S2" s="1419"/>
      <c r="T2" s="1419"/>
      <c r="U2" s="1419"/>
      <c r="V2" s="1419"/>
      <c r="W2" s="1419"/>
      <c r="X2" s="1419"/>
      <c r="Y2" s="1419"/>
      <c r="Z2" s="1419"/>
      <c r="AA2" s="1419"/>
      <c r="AB2" s="1419"/>
      <c r="AC2" s="1419"/>
      <c r="AD2" s="1419"/>
      <c r="AE2" s="1419"/>
      <c r="AF2" s="1419"/>
      <c r="AG2" s="1419"/>
      <c r="AH2" s="1419"/>
      <c r="AI2" s="1419"/>
      <c r="AJ2" s="1419"/>
      <c r="AK2" s="1419"/>
      <c r="AL2" s="1419"/>
      <c r="AM2" s="1419"/>
      <c r="AN2" s="1419"/>
      <c r="AO2" s="1419"/>
      <c r="AP2" s="1419"/>
      <c r="AQ2" s="1419"/>
      <c r="AR2" s="1419"/>
      <c r="AS2" s="1419"/>
      <c r="AT2" s="1419"/>
      <c r="AU2" s="1419"/>
      <c r="AV2" s="1419"/>
      <c r="AW2" s="1419"/>
      <c r="AX2" s="1419"/>
      <c r="AY2" s="1419"/>
      <c r="AZ2" s="1419"/>
      <c r="BA2" s="1419"/>
      <c r="BB2" s="1419"/>
      <c r="BC2" s="1419"/>
      <c r="BD2" s="1419"/>
      <c r="BE2" s="1419"/>
      <c r="BF2" s="1419"/>
      <c r="BG2" s="1419"/>
      <c r="BH2" s="1419"/>
      <c r="BI2" s="1419"/>
      <c r="BJ2" s="1419"/>
      <c r="BK2" s="1419"/>
      <c r="BL2" s="1419"/>
      <c r="BM2" s="1419"/>
      <c r="BN2" s="1419"/>
      <c r="BO2" s="1419"/>
      <c r="BP2" s="1419"/>
      <c r="BQ2" s="1419"/>
      <c r="BR2" s="1419"/>
      <c r="BS2" s="1419"/>
      <c r="BT2" s="1419"/>
      <c r="BU2" s="1419"/>
      <c r="BV2" s="1419"/>
      <c r="BW2" s="1419"/>
      <c r="BX2" s="1419"/>
      <c r="BY2" s="1419"/>
      <c r="BZ2" s="1419"/>
      <c r="CA2" s="1419"/>
      <c r="CB2" s="1419"/>
      <c r="CC2" s="1419"/>
      <c r="CD2" s="1419"/>
      <c r="CE2" s="1419"/>
      <c r="CF2" s="1419"/>
      <c r="CG2" s="1419"/>
      <c r="CH2" s="1419"/>
      <c r="CI2" s="1419"/>
      <c r="CJ2" s="1419"/>
      <c r="CK2" s="1419"/>
      <c r="CL2" s="1419"/>
      <c r="CM2" s="1419"/>
      <c r="CN2" s="1419"/>
      <c r="CO2" s="1419"/>
      <c r="CP2" s="1419"/>
      <c r="CQ2" s="1419"/>
      <c r="CR2" s="1419"/>
      <c r="CS2" s="1419"/>
      <c r="CT2" s="1419"/>
      <c r="CU2" s="1419"/>
      <c r="CV2" s="1419"/>
      <c r="CW2" s="1419"/>
      <c r="CX2" s="1419"/>
      <c r="CY2" s="1419"/>
      <c r="CZ2" s="1419"/>
      <c r="DA2" s="1419"/>
      <c r="DB2" s="1419"/>
      <c r="DC2" s="1419"/>
      <c r="DD2" s="1419"/>
      <c r="DE2" s="1419"/>
      <c r="DF2" s="1419"/>
      <c r="DG2" s="1419"/>
      <c r="DH2" s="1419"/>
      <c r="DI2" s="1419"/>
      <c r="DJ2" s="1419"/>
      <c r="DK2" s="1419"/>
      <c r="DL2" s="1419"/>
      <c r="DM2" s="1419"/>
      <c r="DN2" s="1419"/>
      <c r="DO2" s="1419"/>
      <c r="DP2" s="1419"/>
      <c r="DQ2" s="1419"/>
      <c r="DR2" s="1419"/>
      <c r="DS2" s="1419"/>
      <c r="DT2" s="1419"/>
      <c r="DU2" s="1419"/>
      <c r="DV2" s="1419"/>
      <c r="DW2" s="1419"/>
      <c r="DX2" s="1419"/>
      <c r="DY2" s="1419"/>
      <c r="DZ2" s="1419"/>
      <c r="EA2" s="1419"/>
    </row>
    <row r="3" spans="1:182" s="282" customFormat="1" ht="15.75" customHeight="1" x14ac:dyDescent="0.25">
      <c r="A3" s="1419" t="s">
        <v>342</v>
      </c>
      <c r="B3" s="1419"/>
      <c r="C3" s="1419"/>
      <c r="D3" s="1419"/>
      <c r="E3" s="1419"/>
      <c r="F3" s="1419"/>
      <c r="G3" s="1419"/>
      <c r="H3" s="1419"/>
      <c r="I3" s="1419"/>
      <c r="J3" s="1419"/>
      <c r="K3" s="1419"/>
      <c r="L3" s="1419"/>
      <c r="M3" s="1419"/>
      <c r="N3" s="1419"/>
      <c r="O3" s="1419"/>
      <c r="P3" s="1419"/>
      <c r="Q3" s="1419"/>
      <c r="R3" s="1419"/>
      <c r="S3" s="1419"/>
      <c r="T3" s="1419"/>
      <c r="U3" s="1419"/>
      <c r="V3" s="1419"/>
      <c r="W3" s="1419"/>
      <c r="X3" s="1419"/>
      <c r="Y3" s="1419"/>
      <c r="Z3" s="1419"/>
      <c r="AA3" s="1419"/>
      <c r="AB3" s="1419"/>
      <c r="AC3" s="1419"/>
      <c r="AD3" s="1419"/>
      <c r="AE3" s="1419"/>
      <c r="AF3" s="1419"/>
      <c r="AG3" s="1419"/>
      <c r="AH3" s="1419"/>
      <c r="AI3" s="1419"/>
      <c r="AJ3" s="1419"/>
      <c r="AK3" s="1419"/>
      <c r="AL3" s="1419"/>
      <c r="AM3" s="1419"/>
      <c r="AN3" s="1419"/>
      <c r="AO3" s="1419"/>
      <c r="AP3" s="1419"/>
      <c r="AQ3" s="1419"/>
      <c r="AR3" s="1419"/>
      <c r="AS3" s="1419"/>
      <c r="AT3" s="1419"/>
      <c r="AU3" s="1419"/>
      <c r="AV3" s="1419"/>
      <c r="AW3" s="1419"/>
      <c r="AX3" s="1419"/>
      <c r="AY3" s="1419"/>
      <c r="AZ3" s="1419"/>
      <c r="BA3" s="1419"/>
      <c r="BB3" s="1419"/>
      <c r="BC3" s="1419"/>
      <c r="BD3" s="1419"/>
      <c r="BE3" s="1419"/>
      <c r="BF3" s="1419"/>
      <c r="BG3" s="1419"/>
      <c r="BH3" s="1419"/>
      <c r="BI3" s="1419"/>
      <c r="BJ3" s="1419"/>
      <c r="BK3" s="1419"/>
      <c r="BL3" s="1419"/>
      <c r="BM3" s="1419"/>
      <c r="BN3" s="1419"/>
      <c r="BO3" s="1419"/>
      <c r="BP3" s="1419"/>
      <c r="BQ3" s="1419"/>
      <c r="BR3" s="1419"/>
      <c r="BS3" s="1419"/>
      <c r="BT3" s="1419"/>
      <c r="BU3" s="1419"/>
      <c r="BV3" s="1419"/>
      <c r="BW3" s="1419"/>
      <c r="BX3" s="1419"/>
      <c r="BY3" s="1419"/>
      <c r="BZ3" s="1419"/>
      <c r="CA3" s="1419"/>
      <c r="CB3" s="1419"/>
      <c r="CC3" s="1419"/>
      <c r="CD3" s="1419"/>
      <c r="CE3" s="1419"/>
      <c r="CF3" s="1419"/>
      <c r="CG3" s="1419"/>
      <c r="CH3" s="1419"/>
      <c r="CI3" s="1419"/>
      <c r="CJ3" s="1419"/>
      <c r="CK3" s="1419"/>
      <c r="CL3" s="1419"/>
      <c r="CM3" s="1419"/>
      <c r="CN3" s="1419"/>
      <c r="CO3" s="1419"/>
      <c r="CP3" s="1419"/>
      <c r="CQ3" s="1419"/>
      <c r="CR3" s="1419"/>
      <c r="CS3" s="1419"/>
      <c r="CT3" s="1419"/>
      <c r="CU3" s="1419"/>
      <c r="CV3" s="1419"/>
      <c r="CW3" s="1419"/>
      <c r="CX3" s="1419"/>
      <c r="CY3" s="1419"/>
      <c r="CZ3" s="1419"/>
      <c r="DA3" s="1419"/>
      <c r="DB3" s="1419"/>
      <c r="DC3" s="1419"/>
      <c r="DD3" s="1419"/>
      <c r="DE3" s="1419"/>
      <c r="DF3" s="1419"/>
      <c r="DG3" s="1419"/>
      <c r="DH3" s="1419"/>
      <c r="DI3" s="1419"/>
      <c r="DJ3" s="1419"/>
      <c r="DK3" s="1419"/>
      <c r="DL3" s="1419"/>
      <c r="DM3" s="1419"/>
      <c r="DN3" s="1419"/>
      <c r="DO3" s="1419"/>
      <c r="DP3" s="1419"/>
      <c r="DQ3" s="1419"/>
      <c r="DR3" s="1419"/>
      <c r="DS3" s="1419"/>
      <c r="DT3" s="1419"/>
      <c r="DU3" s="1419"/>
      <c r="DV3" s="1419"/>
      <c r="DW3" s="1419"/>
      <c r="DX3" s="1419"/>
      <c r="DY3" s="1419"/>
      <c r="DZ3" s="1419"/>
      <c r="EA3" s="1419"/>
    </row>
    <row r="4" spans="1:182" s="282" customFormat="1" ht="17.399999999999999" x14ac:dyDescent="0.25">
      <c r="A4" s="1419" t="s">
        <v>344</v>
      </c>
      <c r="B4" s="1419"/>
      <c r="C4" s="1419"/>
      <c r="D4" s="1419"/>
      <c r="E4" s="1419"/>
      <c r="F4" s="1419"/>
      <c r="G4" s="1419"/>
      <c r="H4" s="1419"/>
      <c r="I4" s="1419"/>
      <c r="J4" s="1419"/>
      <c r="K4" s="1419"/>
      <c r="L4" s="1419"/>
      <c r="M4" s="1419"/>
      <c r="N4" s="1419"/>
      <c r="O4" s="1419"/>
      <c r="P4" s="1419"/>
      <c r="Q4" s="1419"/>
      <c r="R4" s="1419"/>
      <c r="S4" s="1419"/>
      <c r="T4" s="1419"/>
      <c r="U4" s="1419"/>
      <c r="V4" s="1419"/>
      <c r="W4" s="1419"/>
      <c r="X4" s="1419"/>
      <c r="Y4" s="1419"/>
      <c r="Z4" s="1419"/>
      <c r="AA4" s="1419"/>
      <c r="AB4" s="1419"/>
      <c r="AC4" s="1419"/>
      <c r="AD4" s="1419"/>
      <c r="AE4" s="1419"/>
      <c r="AF4" s="1419"/>
      <c r="AG4" s="1419"/>
      <c r="AH4" s="1419"/>
      <c r="AI4" s="1419"/>
      <c r="AJ4" s="1419"/>
      <c r="AK4" s="1419"/>
      <c r="AL4" s="1419"/>
      <c r="AM4" s="1419"/>
      <c r="AN4" s="1419"/>
      <c r="AO4" s="1419"/>
      <c r="AP4" s="1419"/>
      <c r="AQ4" s="1419"/>
      <c r="AR4" s="1419"/>
      <c r="AS4" s="1419"/>
      <c r="AT4" s="1419"/>
      <c r="AU4" s="1419"/>
      <c r="AV4" s="1419"/>
      <c r="AW4" s="1419"/>
      <c r="AX4" s="1419"/>
      <c r="AY4" s="1419"/>
      <c r="AZ4" s="1419"/>
      <c r="BA4" s="1419"/>
      <c r="BB4" s="1419"/>
      <c r="BC4" s="1419"/>
      <c r="BD4" s="1419"/>
      <c r="BE4" s="1419"/>
      <c r="BF4" s="1419"/>
      <c r="BG4" s="1419"/>
      <c r="BH4" s="1419"/>
      <c r="BI4" s="1419"/>
      <c r="BJ4" s="1419"/>
      <c r="BK4" s="1419"/>
      <c r="BL4" s="1419"/>
      <c r="BM4" s="1419"/>
      <c r="BN4" s="1419"/>
      <c r="BO4" s="1419"/>
      <c r="BP4" s="1419"/>
      <c r="BQ4" s="1419"/>
      <c r="BR4" s="1419"/>
      <c r="BS4" s="1419"/>
      <c r="BT4" s="1419"/>
      <c r="BU4" s="1419"/>
      <c r="BV4" s="1419"/>
      <c r="BW4" s="1419"/>
      <c r="BX4" s="1419"/>
      <c r="BY4" s="1419"/>
      <c r="BZ4" s="1419"/>
      <c r="CA4" s="1419"/>
      <c r="CB4" s="1419"/>
      <c r="CC4" s="1419"/>
      <c r="CD4" s="1419"/>
      <c r="CE4" s="1419"/>
      <c r="CF4" s="1419"/>
      <c r="CG4" s="1419"/>
      <c r="CH4" s="1419"/>
      <c r="CI4" s="1419"/>
      <c r="CJ4" s="1419"/>
      <c r="CK4" s="1419"/>
      <c r="CL4" s="1419"/>
      <c r="CM4" s="1419"/>
      <c r="CN4" s="1419"/>
      <c r="CO4" s="1419"/>
      <c r="CP4" s="1419"/>
      <c r="CQ4" s="1419"/>
      <c r="CR4" s="1419"/>
      <c r="CS4" s="1419"/>
      <c r="CT4" s="1419"/>
      <c r="CU4" s="1419"/>
      <c r="CV4" s="1419"/>
      <c r="CW4" s="1419"/>
      <c r="CX4" s="1419"/>
      <c r="CY4" s="1419"/>
      <c r="CZ4" s="1419"/>
      <c r="DA4" s="1419"/>
      <c r="DB4" s="1419"/>
      <c r="DC4" s="1419"/>
      <c r="DD4" s="1419"/>
      <c r="DE4" s="1419"/>
      <c r="DF4" s="1419"/>
      <c r="DG4" s="1419"/>
      <c r="DH4" s="1419"/>
      <c r="DI4" s="1419"/>
      <c r="DJ4" s="1419"/>
      <c r="DK4" s="1419"/>
      <c r="DL4" s="1419"/>
      <c r="DM4" s="1419"/>
      <c r="DN4" s="1419"/>
      <c r="DO4" s="1419"/>
      <c r="DP4" s="1419"/>
      <c r="DQ4" s="1419"/>
      <c r="DR4" s="1419"/>
      <c r="DS4" s="1419"/>
      <c r="DT4" s="1419"/>
      <c r="DU4" s="1419"/>
      <c r="DV4" s="1419"/>
      <c r="DW4" s="1419"/>
      <c r="DX4" s="1419"/>
      <c r="DY4" s="1419"/>
      <c r="DZ4" s="1419"/>
      <c r="EA4" s="1419"/>
    </row>
    <row r="5" spans="1:182" s="282" customFormat="1" ht="12" customHeight="1" x14ac:dyDescent="0.25">
      <c r="A5" s="325"/>
      <c r="B5" s="326"/>
      <c r="C5" s="326"/>
      <c r="D5" s="326"/>
      <c r="E5" s="326"/>
      <c r="F5" s="326"/>
      <c r="G5" s="326"/>
      <c r="H5" s="326"/>
      <c r="I5" s="326"/>
      <c r="J5" s="326"/>
      <c r="K5" s="326"/>
      <c r="L5" s="326"/>
      <c r="M5" s="326"/>
      <c r="N5" s="326"/>
      <c r="O5" s="326"/>
      <c r="P5" s="326"/>
      <c r="Q5" s="326"/>
      <c r="R5" s="326"/>
      <c r="S5" s="326"/>
      <c r="T5" s="326"/>
      <c r="U5" s="326"/>
      <c r="V5" s="326"/>
      <c r="W5" s="326"/>
      <c r="X5" s="326"/>
      <c r="Y5" s="326"/>
      <c r="Z5" s="326"/>
      <c r="AA5" s="326"/>
      <c r="AB5" s="326"/>
      <c r="AC5" s="326"/>
      <c r="AD5" s="326"/>
      <c r="AE5" s="326"/>
      <c r="AF5" s="326"/>
      <c r="AG5" s="326"/>
      <c r="AH5" s="326"/>
      <c r="AI5" s="326"/>
      <c r="AJ5" s="326"/>
      <c r="AK5" s="326"/>
      <c r="AL5" s="326"/>
      <c r="AM5" s="326"/>
      <c r="AN5" s="326"/>
      <c r="AO5" s="326"/>
      <c r="AP5" s="326"/>
      <c r="AQ5" s="326"/>
      <c r="AR5" s="326"/>
      <c r="AS5" s="326"/>
      <c r="AT5" s="326"/>
      <c r="AU5" s="326"/>
      <c r="AV5" s="326"/>
      <c r="AW5" s="326"/>
      <c r="AX5" s="326"/>
      <c r="AY5" s="326"/>
      <c r="AZ5" s="326"/>
      <c r="BA5" s="326"/>
      <c r="BB5" s="326"/>
      <c r="BC5" s="326"/>
      <c r="BD5" s="326"/>
      <c r="BE5" s="326"/>
      <c r="BF5" s="326"/>
      <c r="BG5" s="326"/>
      <c r="BH5" s="326"/>
      <c r="BI5" s="326"/>
      <c r="BJ5" s="326"/>
      <c r="BK5" s="326"/>
      <c r="BL5" s="326"/>
      <c r="BM5" s="326"/>
      <c r="BN5" s="326"/>
      <c r="BO5" s="326"/>
      <c r="BP5" s="326"/>
      <c r="BQ5" s="326"/>
      <c r="BR5" s="326"/>
      <c r="BS5" s="326"/>
      <c r="BT5" s="326"/>
      <c r="BU5" s="326"/>
      <c r="BV5" s="326"/>
      <c r="BW5" s="326"/>
      <c r="BX5" s="326"/>
      <c r="BY5" s="326"/>
      <c r="BZ5" s="326"/>
      <c r="CA5" s="326"/>
      <c r="CB5" s="326"/>
      <c r="CC5" s="326"/>
      <c r="CD5" s="326"/>
      <c r="CE5" s="326"/>
      <c r="CF5" s="326"/>
      <c r="CG5" s="326"/>
      <c r="CH5" s="326"/>
      <c r="CI5" s="326"/>
      <c r="CJ5" s="326"/>
      <c r="CK5" s="326"/>
      <c r="CL5" s="326"/>
      <c r="CM5" s="326"/>
      <c r="CN5" s="326"/>
      <c r="CO5" s="326"/>
      <c r="CP5" s="326"/>
      <c r="CQ5" s="326"/>
      <c r="CR5" s="326"/>
      <c r="CS5" s="326"/>
      <c r="CT5" s="326"/>
      <c r="CU5" s="326"/>
      <c r="CV5" s="326"/>
      <c r="CW5" s="326"/>
      <c r="CX5" s="326"/>
      <c r="CY5" s="326"/>
      <c r="CZ5" s="326"/>
      <c r="DA5" s="326"/>
      <c r="DB5" s="326"/>
      <c r="DC5" s="326"/>
      <c r="DD5" s="326"/>
      <c r="DE5" s="326"/>
      <c r="DF5" s="326"/>
      <c r="DG5" s="326"/>
      <c r="DH5" s="326"/>
      <c r="DI5" s="326"/>
      <c r="DJ5" s="326"/>
      <c r="DK5" s="326"/>
      <c r="DL5" s="326"/>
      <c r="DM5" s="326"/>
      <c r="DN5" s="326"/>
      <c r="DO5" s="326"/>
      <c r="DP5" s="326"/>
      <c r="DQ5" s="326"/>
      <c r="DR5" s="326"/>
      <c r="DS5" s="326"/>
      <c r="DT5" s="326"/>
      <c r="DU5" s="326"/>
      <c r="DV5" s="326"/>
      <c r="DW5" s="326"/>
      <c r="DX5" s="326"/>
      <c r="DY5" s="326"/>
      <c r="DZ5" s="326"/>
      <c r="EA5" s="326"/>
    </row>
    <row r="6" spans="1:182" x14ac:dyDescent="0.25">
      <c r="A6" s="327" t="s">
        <v>92</v>
      </c>
      <c r="B6" s="1420" t="s">
        <v>481</v>
      </c>
      <c r="C6" s="1420"/>
      <c r="D6" s="1420"/>
      <c r="E6" s="1420"/>
      <c r="F6" s="1420"/>
      <c r="G6" s="1420"/>
      <c r="H6" s="1420"/>
      <c r="I6" s="1420"/>
      <c r="J6" s="1420"/>
      <c r="K6" s="1420"/>
      <c r="L6" s="1420"/>
      <c r="M6" s="1420"/>
      <c r="N6" s="1420"/>
      <c r="O6" s="1420"/>
      <c r="P6" s="1420"/>
      <c r="Q6" s="1420"/>
      <c r="R6" s="1420"/>
      <c r="S6" s="1420"/>
      <c r="T6" s="1420"/>
      <c r="U6" s="1420"/>
      <c r="V6" s="1420"/>
      <c r="W6" s="1420"/>
      <c r="X6" s="1420"/>
      <c r="Y6" s="1420"/>
      <c r="Z6" s="1420"/>
      <c r="AA6" s="1420"/>
      <c r="AB6" s="1420"/>
      <c r="AC6" s="1420"/>
      <c r="AD6" s="1420"/>
      <c r="AE6" s="1420"/>
      <c r="AF6" s="1420"/>
      <c r="AG6" s="1420"/>
      <c r="AH6" s="1420"/>
      <c r="AI6" s="1420"/>
      <c r="AJ6" s="1420"/>
      <c r="AK6" s="1420"/>
      <c r="AL6" s="1420"/>
      <c r="AM6" s="1420"/>
      <c r="AN6" s="1420"/>
      <c r="AO6" s="1420"/>
      <c r="AP6" s="1420"/>
      <c r="AQ6" s="1420"/>
      <c r="AR6" s="1420"/>
      <c r="AS6" s="1420"/>
      <c r="AT6" s="1420"/>
      <c r="AU6" s="1420"/>
      <c r="AV6" s="1420"/>
      <c r="AW6" s="1420"/>
      <c r="AX6" s="1420"/>
      <c r="AY6" s="1420"/>
      <c r="AZ6" s="1420"/>
      <c r="BA6" s="1420"/>
      <c r="BB6" s="1420"/>
      <c r="BC6" s="1420"/>
      <c r="BD6" s="1420"/>
      <c r="BE6" s="1420"/>
      <c r="BF6" s="1420"/>
      <c r="BG6" s="1420"/>
      <c r="BH6" s="1420"/>
      <c r="BI6" s="1420"/>
      <c r="BJ6" s="1420"/>
      <c r="BK6" s="1420"/>
      <c r="BL6" s="1420"/>
      <c r="BM6" s="1420"/>
      <c r="BN6" s="1420"/>
      <c r="BO6" s="1420"/>
      <c r="BP6" s="1420"/>
      <c r="BQ6" s="1420"/>
      <c r="BR6" s="1420"/>
      <c r="BS6" s="1420"/>
      <c r="BT6" s="1420"/>
      <c r="BU6" s="1420"/>
      <c r="BV6" s="1420"/>
      <c r="BW6" s="1420"/>
      <c r="BX6" s="1420"/>
      <c r="BY6" s="1420"/>
      <c r="BZ6" s="1420"/>
      <c r="CA6" s="1420"/>
      <c r="CB6" s="1420"/>
      <c r="CC6" s="1420"/>
      <c r="CD6" s="1420"/>
      <c r="CE6" s="1420"/>
      <c r="CF6" s="1420"/>
      <c r="CG6" s="1420"/>
      <c r="CH6" s="1420"/>
      <c r="CI6" s="1420"/>
      <c r="CJ6" s="1420"/>
      <c r="CK6" s="1420"/>
      <c r="CL6" s="1420"/>
      <c r="CM6" s="1420"/>
      <c r="CN6" s="1420"/>
      <c r="CO6" s="328"/>
      <c r="CP6" s="328"/>
      <c r="CQ6" s="328"/>
      <c r="CR6" s="328"/>
      <c r="CS6" s="328"/>
      <c r="CT6" s="328"/>
      <c r="CU6" s="328"/>
      <c r="CV6" s="328"/>
      <c r="CW6" s="328"/>
      <c r="CX6" s="328"/>
      <c r="CY6" s="328"/>
      <c r="CZ6" s="328"/>
      <c r="DA6" s="328"/>
      <c r="DB6" s="328"/>
      <c r="DC6" s="328"/>
      <c r="DD6" s="328"/>
      <c r="DE6" s="328"/>
      <c r="DF6" s="328"/>
      <c r="DG6" s="328"/>
      <c r="DH6" s="328"/>
      <c r="DI6" s="328"/>
      <c r="DJ6" s="328"/>
      <c r="DK6" s="328"/>
      <c r="DL6" s="328"/>
      <c r="DM6" s="329"/>
      <c r="DO6" s="274"/>
      <c r="DQ6" s="329"/>
      <c r="DS6" s="328"/>
      <c r="DT6" s="328"/>
      <c r="DU6" s="330" t="s">
        <v>91</v>
      </c>
      <c r="DV6" s="1489">
        <v>1001</v>
      </c>
      <c r="DW6" s="1489"/>
      <c r="DX6" s="1489"/>
      <c r="DY6" s="1489"/>
      <c r="DZ6" s="1489"/>
      <c r="EA6" s="1489"/>
    </row>
    <row r="7" spans="1:182" ht="9.75" customHeight="1" x14ac:dyDescent="0.25">
      <c r="A7" s="327"/>
      <c r="B7" s="327"/>
      <c r="C7" s="329"/>
      <c r="D7" s="329"/>
      <c r="E7" s="329"/>
      <c r="F7" s="329"/>
      <c r="G7" s="329"/>
      <c r="H7" s="329"/>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29"/>
      <c r="AN7" s="329"/>
      <c r="AO7" s="329"/>
      <c r="AP7" s="329"/>
      <c r="AQ7" s="329"/>
      <c r="AR7" s="329"/>
      <c r="AS7" s="329"/>
      <c r="AT7" s="329"/>
      <c r="AU7" s="329"/>
      <c r="AV7" s="329"/>
      <c r="AW7" s="329"/>
      <c r="AX7" s="329"/>
      <c r="AY7" s="329"/>
      <c r="AZ7" s="329"/>
      <c r="BA7" s="329"/>
      <c r="BB7" s="329"/>
      <c r="BC7" s="329"/>
      <c r="BD7" s="329"/>
      <c r="BE7" s="329"/>
      <c r="BF7" s="329"/>
      <c r="BG7" s="329"/>
      <c r="BH7" s="329"/>
      <c r="BI7" s="329"/>
      <c r="BJ7" s="329"/>
      <c r="BK7" s="329"/>
      <c r="BL7" s="329"/>
      <c r="BM7" s="329"/>
      <c r="BN7" s="329"/>
      <c r="BO7" s="329"/>
      <c r="BP7" s="329"/>
      <c r="BQ7" s="329"/>
      <c r="BR7" s="329"/>
      <c r="BS7" s="329"/>
      <c r="BT7" s="329"/>
      <c r="BU7" s="329"/>
      <c r="BV7" s="329"/>
      <c r="BW7" s="329"/>
      <c r="BX7" s="329"/>
      <c r="BY7" s="329"/>
      <c r="BZ7" s="329"/>
      <c r="CA7" s="329"/>
      <c r="CB7" s="329"/>
      <c r="CC7" s="329"/>
      <c r="CD7" s="329"/>
      <c r="CE7" s="329"/>
      <c r="CF7" s="329"/>
      <c r="CG7" s="329"/>
      <c r="CH7" s="329"/>
      <c r="CI7" s="329"/>
      <c r="CJ7" s="329"/>
      <c r="CK7" s="329"/>
      <c r="CL7" s="329"/>
      <c r="CM7" s="329"/>
      <c r="CN7" s="329"/>
      <c r="CO7" s="329"/>
      <c r="CP7" s="329"/>
      <c r="CQ7" s="329"/>
      <c r="CR7" s="329"/>
      <c r="CS7" s="329"/>
      <c r="CT7" s="329"/>
      <c r="CU7" s="329"/>
      <c r="CV7" s="329"/>
      <c r="CW7" s="329"/>
      <c r="CX7" s="329"/>
      <c r="CY7" s="329"/>
      <c r="CZ7" s="329"/>
      <c r="DA7" s="329"/>
      <c r="DB7" s="329"/>
      <c r="DC7" s="329"/>
      <c r="DD7" s="329"/>
      <c r="DE7" s="329"/>
      <c r="DF7" s="329"/>
      <c r="DG7" s="329"/>
      <c r="DH7" s="329"/>
      <c r="DI7" s="329"/>
      <c r="DJ7" s="329"/>
      <c r="DK7" s="329"/>
      <c r="DL7" s="329"/>
      <c r="DM7" s="329"/>
      <c r="DN7" s="331"/>
      <c r="DO7" s="274"/>
      <c r="DP7" s="274"/>
      <c r="DQ7" s="329"/>
      <c r="DR7" s="329"/>
      <c r="DS7" s="333"/>
      <c r="DT7" s="333"/>
      <c r="DU7" s="333"/>
      <c r="DV7" s="333"/>
      <c r="DW7" s="333"/>
      <c r="DX7" s="333"/>
      <c r="DY7" s="333"/>
      <c r="DZ7" s="2034"/>
      <c r="EA7" s="2034"/>
    </row>
    <row r="8" spans="1:182" ht="13.2" customHeight="1" x14ac:dyDescent="0.25">
      <c r="A8" s="331" t="s">
        <v>51</v>
      </c>
      <c r="B8" s="1973">
        <v>1</v>
      </c>
      <c r="C8" s="1974"/>
      <c r="D8" s="1974"/>
      <c r="E8" s="1974"/>
      <c r="F8" s="1974"/>
      <c r="G8" s="1967" t="s">
        <v>481</v>
      </c>
      <c r="H8" s="1967"/>
      <c r="I8" s="1967"/>
      <c r="J8" s="1967"/>
      <c r="K8" s="1967"/>
      <c r="L8" s="1967"/>
      <c r="M8" s="1967"/>
      <c r="N8" s="1967"/>
      <c r="O8" s="1967"/>
      <c r="P8" s="1967"/>
      <c r="Q8" s="1967"/>
      <c r="R8" s="1967"/>
      <c r="S8" s="1967"/>
      <c r="T8" s="1967"/>
      <c r="U8" s="1967"/>
      <c r="V8" s="1967"/>
      <c r="W8" s="1967"/>
      <c r="X8" s="1967"/>
      <c r="Y8" s="1967"/>
      <c r="Z8" s="1967"/>
      <c r="AA8" s="1967"/>
      <c r="AB8" s="1967"/>
      <c r="AC8" s="1967"/>
      <c r="AD8" s="1967"/>
      <c r="AE8" s="1967"/>
      <c r="AF8" s="1967"/>
      <c r="AG8" s="1967"/>
      <c r="AH8" s="1967"/>
      <c r="AI8" s="1967"/>
      <c r="AJ8" s="1967"/>
      <c r="AK8" s="1967"/>
      <c r="AL8" s="1967"/>
      <c r="AM8" s="1967"/>
      <c r="AN8" s="1967"/>
      <c r="AO8" s="1967"/>
      <c r="AP8" s="1967"/>
      <c r="AQ8" s="1967"/>
      <c r="AR8" s="1967"/>
      <c r="AS8" s="1967"/>
      <c r="AT8" s="1967"/>
      <c r="AU8" s="1967"/>
      <c r="AV8" s="1967"/>
      <c r="AW8" s="1967"/>
      <c r="AX8" s="1967"/>
      <c r="AY8" s="1967"/>
      <c r="AZ8" s="1967"/>
      <c r="BA8" s="1967"/>
      <c r="BB8" s="1967"/>
      <c r="BC8" s="1967"/>
      <c r="BD8" s="1971"/>
      <c r="BE8" s="1294"/>
      <c r="BF8" s="1294"/>
      <c r="BG8" s="333"/>
      <c r="BH8" s="333"/>
      <c r="BI8" s="329"/>
      <c r="BJ8" s="329"/>
      <c r="BK8" s="329"/>
      <c r="BL8" s="329"/>
      <c r="BM8" s="329"/>
      <c r="BN8" s="329"/>
      <c r="BO8" s="329"/>
      <c r="BP8" s="329"/>
      <c r="BQ8" s="329"/>
      <c r="BR8" s="329"/>
      <c r="BS8" s="329"/>
      <c r="BT8" s="329"/>
      <c r="BU8" s="329"/>
      <c r="BV8" s="329"/>
      <c r="BW8" s="329"/>
      <c r="BX8" s="329"/>
      <c r="BY8" s="329"/>
      <c r="BZ8" s="329"/>
      <c r="CA8" s="329"/>
      <c r="CB8" s="329"/>
      <c r="CC8" s="329"/>
      <c r="CD8" s="329"/>
      <c r="CE8" s="329"/>
      <c r="CF8" s="329"/>
      <c r="CG8" s="329"/>
      <c r="CH8" s="329"/>
      <c r="CI8" s="329"/>
      <c r="CJ8" s="329"/>
      <c r="CK8" s="329"/>
      <c r="CL8" s="329"/>
      <c r="CM8" s="329"/>
      <c r="CN8" s="329"/>
      <c r="CO8" s="329"/>
      <c r="CP8" s="329"/>
      <c r="CQ8" s="329"/>
      <c r="CR8" s="329"/>
      <c r="CS8" s="329"/>
      <c r="CT8" s="329"/>
      <c r="CU8" s="329"/>
      <c r="CV8" s="329"/>
      <c r="CW8" s="329"/>
      <c r="CX8" s="329"/>
      <c r="CY8" s="329"/>
      <c r="CZ8" s="329"/>
      <c r="DA8" s="329"/>
      <c r="DB8" s="329"/>
      <c r="DC8" s="333"/>
      <c r="DD8" s="333"/>
      <c r="DE8" s="333"/>
      <c r="DF8" s="333"/>
      <c r="DG8" s="333"/>
      <c r="DH8" s="333"/>
      <c r="DI8" s="333"/>
      <c r="DJ8" s="333"/>
      <c r="DK8" s="333"/>
      <c r="DL8" s="333"/>
      <c r="DM8" s="1295"/>
      <c r="DN8" s="1295"/>
      <c r="DO8" s="1295"/>
      <c r="DP8" s="1295"/>
      <c r="DQ8" s="2033"/>
      <c r="DR8" s="2033"/>
      <c r="DS8" s="2032" t="s">
        <v>1148</v>
      </c>
      <c r="DT8" s="2032"/>
      <c r="DU8" s="2032"/>
      <c r="DV8" s="2032"/>
      <c r="DW8" s="2032"/>
      <c r="DX8" s="2032"/>
      <c r="DY8" s="2032"/>
      <c r="DZ8" s="2032"/>
      <c r="EA8" s="2032"/>
      <c r="FQ8" s="323"/>
      <c r="FR8" s="323"/>
      <c r="FS8" s="323"/>
      <c r="FT8" s="323"/>
      <c r="FU8" s="323"/>
      <c r="FV8" s="323"/>
      <c r="FW8" s="323"/>
      <c r="FX8" s="323"/>
      <c r="FY8" s="323"/>
      <c r="FZ8" s="323"/>
    </row>
    <row r="9" spans="1:182" ht="14.25" hidden="1" customHeight="1" x14ac:dyDescent="0.25">
      <c r="A9" s="331"/>
      <c r="B9" s="1975" t="s">
        <v>49</v>
      </c>
      <c r="C9" s="1976"/>
      <c r="D9" s="1976"/>
      <c r="E9" s="1976"/>
      <c r="F9" s="1976"/>
      <c r="G9" s="1976"/>
      <c r="H9" s="1976"/>
      <c r="I9" s="1967">
        <f>+'ESTADO RED TEC'!B13</f>
        <v>70000</v>
      </c>
      <c r="J9" s="1967"/>
      <c r="K9" s="1967"/>
      <c r="L9" s="1967"/>
      <c r="M9" s="1967"/>
      <c r="N9" s="1967"/>
      <c r="O9" s="1967"/>
      <c r="P9" s="1967"/>
      <c r="Q9" s="1967"/>
      <c r="R9" s="1967"/>
      <c r="S9" s="1967"/>
      <c r="T9" s="1967"/>
      <c r="U9" s="1967"/>
      <c r="V9" s="1967"/>
      <c r="W9" s="1967"/>
      <c r="X9" s="1967"/>
      <c r="Y9" s="1967"/>
      <c r="Z9" s="1967"/>
      <c r="AA9" s="1967"/>
      <c r="AB9" s="1967"/>
      <c r="AC9" s="1967"/>
      <c r="AD9" s="1967"/>
      <c r="AE9" s="1967"/>
      <c r="AF9" s="1972" t="s">
        <v>15</v>
      </c>
      <c r="AG9" s="1972"/>
      <c r="AH9" s="1972"/>
      <c r="AI9" s="1972"/>
      <c r="AJ9" s="1972"/>
      <c r="AK9" s="1972"/>
      <c r="AL9" s="1967">
        <f>+'ESTADO RED TEC'!C13</f>
        <v>80000</v>
      </c>
      <c r="AM9" s="1967"/>
      <c r="AN9" s="1967"/>
      <c r="AO9" s="1967"/>
      <c r="AP9" s="1967"/>
      <c r="AQ9" s="1967"/>
      <c r="AR9" s="1967"/>
      <c r="AS9" s="1967"/>
      <c r="AT9" s="1967"/>
      <c r="AU9" s="1967"/>
      <c r="AV9" s="1967"/>
      <c r="AW9" s="1967"/>
      <c r="AX9" s="1967"/>
      <c r="AY9" s="1967"/>
      <c r="AZ9" s="1967"/>
      <c r="BA9" s="1967"/>
      <c r="BB9" s="1967"/>
      <c r="BC9" s="1967"/>
      <c r="BD9" s="1967"/>
      <c r="BE9" s="1967"/>
      <c r="BF9" s="1967"/>
      <c r="BG9" s="1967"/>
      <c r="BH9" s="1971"/>
      <c r="BI9" s="274"/>
      <c r="BJ9" s="274"/>
      <c r="BK9" s="274"/>
      <c r="BL9" s="274"/>
      <c r="BM9" s="333"/>
      <c r="BN9" s="274"/>
      <c r="BO9" s="274"/>
      <c r="BP9" s="274"/>
      <c r="BQ9" s="592"/>
      <c r="BR9" s="592"/>
      <c r="BS9" s="592"/>
      <c r="BT9" s="592"/>
      <c r="BU9" s="592"/>
      <c r="BV9" s="592"/>
      <c r="BW9" s="592"/>
      <c r="BX9" s="332"/>
      <c r="BY9" s="332"/>
      <c r="BZ9" s="332"/>
      <c r="CA9" s="332"/>
      <c r="CB9" s="332"/>
      <c r="CC9" s="332"/>
      <c r="CD9" s="332"/>
      <c r="CE9" s="332"/>
      <c r="CF9" s="332"/>
      <c r="CG9" s="332"/>
      <c r="CH9" s="332"/>
      <c r="CI9" s="332"/>
      <c r="CJ9" s="332"/>
      <c r="CK9" s="332"/>
      <c r="CL9" s="332"/>
      <c r="CM9" s="332"/>
      <c r="CN9" s="332"/>
      <c r="CO9" s="332"/>
      <c r="CP9" s="332"/>
      <c r="CQ9" s="332"/>
      <c r="CR9" s="332"/>
      <c r="CS9" s="332"/>
      <c r="CT9" s="332"/>
      <c r="CU9" s="334"/>
      <c r="CV9" s="334"/>
      <c r="CW9" s="334"/>
      <c r="CX9" s="334"/>
      <c r="CY9" s="334"/>
      <c r="CZ9" s="334"/>
      <c r="DA9" s="332"/>
      <c r="DB9" s="332"/>
      <c r="DC9" s="332"/>
      <c r="DD9" s="332"/>
      <c r="DE9" s="332"/>
      <c r="DF9" s="332"/>
      <c r="DG9" s="332"/>
      <c r="DH9" s="332"/>
      <c r="DI9" s="332"/>
      <c r="DJ9" s="332"/>
      <c r="DK9" s="332"/>
      <c r="DL9" s="332"/>
      <c r="DM9" s="332"/>
      <c r="DN9" s="332"/>
      <c r="DO9" s="332"/>
      <c r="DP9" s="332"/>
      <c r="DQ9" s="332"/>
      <c r="DR9" s="332"/>
      <c r="DS9" s="528"/>
      <c r="DT9" s="592"/>
      <c r="DU9" s="465"/>
      <c r="DV9" s="465"/>
      <c r="DW9" s="465"/>
      <c r="DX9" s="334"/>
      <c r="DY9" s="465"/>
      <c r="DZ9" s="465"/>
      <c r="EA9" s="465"/>
    </row>
    <row r="10" spans="1:182" ht="14.25" hidden="1" customHeight="1" x14ac:dyDescent="0.25">
      <c r="A10" s="331"/>
      <c r="B10" s="1975" t="s">
        <v>50</v>
      </c>
      <c r="C10" s="1976"/>
      <c r="D10" s="1976"/>
      <c r="E10" s="1976"/>
      <c r="F10" s="1976"/>
      <c r="G10" s="1976"/>
      <c r="H10" s="1976"/>
      <c r="I10" s="1967">
        <f>+'ESTADO RED TEC'!B14</f>
        <v>80000</v>
      </c>
      <c r="J10" s="1967"/>
      <c r="K10" s="1967"/>
      <c r="L10" s="1967"/>
      <c r="M10" s="1967"/>
      <c r="N10" s="1967"/>
      <c r="O10" s="1967"/>
      <c r="P10" s="1967"/>
      <c r="Q10" s="1967"/>
      <c r="R10" s="1967"/>
      <c r="S10" s="1967"/>
      <c r="T10" s="1967"/>
      <c r="U10" s="1967"/>
      <c r="V10" s="1967"/>
      <c r="W10" s="1967"/>
      <c r="X10" s="1967"/>
      <c r="Y10" s="1967"/>
      <c r="Z10" s="1967"/>
      <c r="AA10" s="1967"/>
      <c r="AB10" s="1967"/>
      <c r="AC10" s="1967"/>
      <c r="AD10" s="1967"/>
      <c r="AE10" s="1967"/>
      <c r="AF10" s="1972" t="s">
        <v>15</v>
      </c>
      <c r="AG10" s="1972"/>
      <c r="AH10" s="1972"/>
      <c r="AI10" s="1972"/>
      <c r="AJ10" s="1972"/>
      <c r="AK10" s="1972"/>
      <c r="AL10" s="1967">
        <f>+'ESTADO RED TEC'!C14</f>
        <v>130000</v>
      </c>
      <c r="AM10" s="1967"/>
      <c r="AN10" s="1967"/>
      <c r="AO10" s="1967"/>
      <c r="AP10" s="1967"/>
      <c r="AQ10" s="1967"/>
      <c r="AR10" s="1967"/>
      <c r="AS10" s="1967"/>
      <c r="AT10" s="1967"/>
      <c r="AU10" s="1967"/>
      <c r="AV10" s="1967"/>
      <c r="AW10" s="1967"/>
      <c r="AX10" s="1967"/>
      <c r="AY10" s="1967"/>
      <c r="AZ10" s="1967"/>
      <c r="BA10" s="1967"/>
      <c r="BB10" s="1967"/>
      <c r="BC10" s="1967"/>
      <c r="BD10" s="1967"/>
      <c r="BE10" s="1967"/>
      <c r="BF10" s="1967"/>
      <c r="BG10" s="1967"/>
      <c r="BH10" s="1971"/>
      <c r="BI10" s="274"/>
      <c r="BJ10" s="274"/>
      <c r="BK10" s="274"/>
      <c r="BL10" s="274"/>
      <c r="BM10" s="333"/>
      <c r="BN10" s="274"/>
      <c r="BO10" s="274"/>
      <c r="BP10" s="274"/>
      <c r="BQ10" s="592"/>
      <c r="BR10" s="592"/>
      <c r="BS10" s="592"/>
      <c r="BT10" s="592"/>
      <c r="BU10" s="592"/>
      <c r="BV10" s="592"/>
      <c r="BW10" s="592"/>
      <c r="BX10" s="332"/>
      <c r="BY10" s="332"/>
      <c r="BZ10" s="332"/>
      <c r="CA10" s="332"/>
      <c r="CB10" s="332"/>
      <c r="CC10" s="332"/>
      <c r="CD10" s="332"/>
      <c r="CE10" s="332"/>
      <c r="CF10" s="332"/>
      <c r="CG10" s="332"/>
      <c r="CH10" s="332"/>
      <c r="CI10" s="332"/>
      <c r="CJ10" s="332"/>
      <c r="CK10" s="332"/>
      <c r="CL10" s="332"/>
      <c r="CM10" s="332"/>
      <c r="CN10" s="332"/>
      <c r="CO10" s="332"/>
      <c r="CP10" s="332"/>
      <c r="CQ10" s="332"/>
      <c r="CR10" s="332"/>
      <c r="CS10" s="332"/>
      <c r="CT10" s="332"/>
      <c r="CU10" s="334"/>
      <c r="CV10" s="334"/>
      <c r="CW10" s="334"/>
      <c r="CX10" s="334"/>
      <c r="CY10" s="334"/>
      <c r="CZ10" s="334"/>
      <c r="DA10" s="332"/>
      <c r="DB10" s="332"/>
      <c r="DC10" s="332"/>
      <c r="DD10" s="332"/>
      <c r="DE10" s="332"/>
      <c r="DF10" s="332"/>
      <c r="DG10" s="332"/>
      <c r="DH10" s="332"/>
      <c r="DI10" s="332"/>
      <c r="DJ10" s="332"/>
      <c r="DK10" s="332"/>
      <c r="DL10" s="332"/>
      <c r="DM10" s="332"/>
      <c r="DN10" s="332"/>
      <c r="DO10" s="332"/>
      <c r="DP10" s="332"/>
      <c r="DQ10" s="332"/>
      <c r="DR10" s="332"/>
      <c r="DS10" s="528"/>
      <c r="DT10" s="592"/>
      <c r="DU10" s="465"/>
      <c r="DV10" s="465"/>
      <c r="DW10" s="465"/>
      <c r="DX10" s="334"/>
      <c r="DY10" s="465"/>
      <c r="DZ10" s="465"/>
      <c r="EA10" s="465"/>
    </row>
    <row r="11" spans="1:182" ht="14.25" hidden="1" customHeight="1" x14ac:dyDescent="0.25">
      <c r="A11" s="331"/>
      <c r="B11" s="1975" t="s">
        <v>52</v>
      </c>
      <c r="C11" s="1976"/>
      <c r="D11" s="1976"/>
      <c r="E11" s="1976"/>
      <c r="F11" s="1976"/>
      <c r="G11" s="1976"/>
      <c r="H11" s="1976"/>
      <c r="I11" s="1967">
        <f>+'ESTADO RED TEC'!B15</f>
        <v>130000</v>
      </c>
      <c r="J11" s="1967"/>
      <c r="K11" s="1967"/>
      <c r="L11" s="1967"/>
      <c r="M11" s="1967"/>
      <c r="N11" s="1967"/>
      <c r="O11" s="1967"/>
      <c r="P11" s="1967"/>
      <c r="Q11" s="1967"/>
      <c r="R11" s="1967"/>
      <c r="S11" s="1967"/>
      <c r="T11" s="1967"/>
      <c r="U11" s="1967"/>
      <c r="V11" s="1967"/>
      <c r="W11" s="1967"/>
      <c r="X11" s="1967"/>
      <c r="Y11" s="1967"/>
      <c r="Z11" s="1967"/>
      <c r="AA11" s="1967"/>
      <c r="AB11" s="1967"/>
      <c r="AC11" s="1967"/>
      <c r="AD11" s="1967"/>
      <c r="AE11" s="1967"/>
      <c r="AF11" s="1972" t="s">
        <v>15</v>
      </c>
      <c r="AG11" s="1972"/>
      <c r="AH11" s="1972"/>
      <c r="AI11" s="1972"/>
      <c r="AJ11" s="1972"/>
      <c r="AK11" s="1972"/>
      <c r="AL11" s="1967">
        <f>+'ESTADO RED TEC'!C15</f>
        <v>170000</v>
      </c>
      <c r="AM11" s="1967"/>
      <c r="AN11" s="1967"/>
      <c r="AO11" s="1967"/>
      <c r="AP11" s="1967"/>
      <c r="AQ11" s="1967"/>
      <c r="AR11" s="1967"/>
      <c r="AS11" s="1967"/>
      <c r="AT11" s="1967"/>
      <c r="AU11" s="1967"/>
      <c r="AV11" s="1967"/>
      <c r="AW11" s="1967"/>
      <c r="AX11" s="1967"/>
      <c r="AY11" s="1967"/>
      <c r="AZ11" s="1967"/>
      <c r="BA11" s="1967"/>
      <c r="BB11" s="1967"/>
      <c r="BC11" s="1967"/>
      <c r="BD11" s="1967"/>
      <c r="BE11" s="1967"/>
      <c r="BF11" s="1967"/>
      <c r="BG11" s="1967"/>
      <c r="BH11" s="1971"/>
      <c r="BI11" s="274"/>
      <c r="BJ11" s="274"/>
      <c r="BK11" s="274"/>
      <c r="BL11" s="274"/>
      <c r="BM11" s="333"/>
      <c r="BN11" s="274"/>
      <c r="BO11" s="274"/>
      <c r="BP11" s="274"/>
      <c r="BQ11" s="592"/>
      <c r="BR11" s="592"/>
      <c r="BS11" s="592"/>
      <c r="BT11" s="592"/>
      <c r="BU11" s="592"/>
      <c r="BV11" s="592"/>
      <c r="BW11" s="592"/>
      <c r="BX11" s="332"/>
      <c r="BY11" s="332"/>
      <c r="BZ11" s="332"/>
      <c r="CA11" s="332"/>
      <c r="CB11" s="332"/>
      <c r="CC11" s="332"/>
      <c r="CD11" s="332"/>
      <c r="CE11" s="332"/>
      <c r="CF11" s="332"/>
      <c r="CG11" s="332"/>
      <c r="CH11" s="332"/>
      <c r="CI11" s="332"/>
      <c r="CJ11" s="332"/>
      <c r="CK11" s="332"/>
      <c r="CL11" s="332"/>
      <c r="CM11" s="332"/>
      <c r="CN11" s="332"/>
      <c r="CO11" s="332"/>
      <c r="CP11" s="332"/>
      <c r="CQ11" s="332"/>
      <c r="CR11" s="332"/>
      <c r="CS11" s="332"/>
      <c r="CT11" s="332"/>
      <c r="CU11" s="334"/>
      <c r="CV11" s="334"/>
      <c r="CW11" s="334"/>
      <c r="CX11" s="334"/>
      <c r="CY11" s="334"/>
      <c r="CZ11" s="334"/>
      <c r="DA11" s="332"/>
      <c r="DB11" s="332"/>
      <c r="DC11" s="332"/>
      <c r="DD11" s="332"/>
      <c r="DE11" s="332"/>
      <c r="DF11" s="332"/>
      <c r="DG11" s="332"/>
      <c r="DH11" s="332"/>
      <c r="DI11" s="332"/>
      <c r="DJ11" s="332"/>
      <c r="DK11" s="332"/>
      <c r="DL11" s="332"/>
      <c r="DM11" s="332"/>
      <c r="DN11" s="332"/>
      <c r="DO11" s="332"/>
      <c r="DP11" s="332"/>
      <c r="DQ11" s="332"/>
      <c r="DR11" s="332"/>
      <c r="DS11" s="528"/>
      <c r="DT11" s="592"/>
      <c r="DU11" s="465"/>
      <c r="DV11" s="465"/>
      <c r="DW11" s="465"/>
      <c r="DX11" s="334"/>
      <c r="DY11" s="465"/>
      <c r="DZ11" s="465"/>
      <c r="EA11" s="465"/>
    </row>
    <row r="12" spans="1:182" ht="14.25" hidden="1" customHeight="1" x14ac:dyDescent="0.25">
      <c r="A12" s="331"/>
      <c r="B12" s="1975" t="s">
        <v>642</v>
      </c>
      <c r="C12" s="1976"/>
      <c r="D12" s="1976"/>
      <c r="E12" s="1976"/>
      <c r="F12" s="1976"/>
      <c r="G12" s="1976"/>
      <c r="H12" s="1976"/>
      <c r="I12" s="1967">
        <f>+'ESTADO RED TEC'!B16</f>
        <v>170000</v>
      </c>
      <c r="J12" s="1967"/>
      <c r="K12" s="1967"/>
      <c r="L12" s="1967"/>
      <c r="M12" s="1967"/>
      <c r="N12" s="1967"/>
      <c r="O12" s="1967"/>
      <c r="P12" s="1967"/>
      <c r="Q12" s="1967"/>
      <c r="R12" s="1967"/>
      <c r="S12" s="1967"/>
      <c r="T12" s="1967"/>
      <c r="U12" s="1967"/>
      <c r="V12" s="1967"/>
      <c r="W12" s="1967"/>
      <c r="X12" s="1967"/>
      <c r="Y12" s="1967"/>
      <c r="Z12" s="1967"/>
      <c r="AA12" s="1967"/>
      <c r="AB12" s="1967"/>
      <c r="AC12" s="1967"/>
      <c r="AD12" s="1967"/>
      <c r="AE12" s="1967"/>
      <c r="AF12" s="1972" t="s">
        <v>15</v>
      </c>
      <c r="AG12" s="1972"/>
      <c r="AH12" s="1972"/>
      <c r="AI12" s="1972"/>
      <c r="AJ12" s="1972"/>
      <c r="AK12" s="1972"/>
      <c r="AL12" s="1967">
        <f>+'ESTADO RED TEC'!C16</f>
        <v>180000</v>
      </c>
      <c r="AM12" s="1967"/>
      <c r="AN12" s="1967"/>
      <c r="AO12" s="1967"/>
      <c r="AP12" s="1967"/>
      <c r="AQ12" s="1967"/>
      <c r="AR12" s="1967"/>
      <c r="AS12" s="1967"/>
      <c r="AT12" s="1967"/>
      <c r="AU12" s="1967"/>
      <c r="AV12" s="1967"/>
      <c r="AW12" s="1967"/>
      <c r="AX12" s="1967"/>
      <c r="AY12" s="1967"/>
      <c r="AZ12" s="1967"/>
      <c r="BA12" s="1967"/>
      <c r="BB12" s="1967"/>
      <c r="BC12" s="1967"/>
      <c r="BD12" s="1967"/>
      <c r="BE12" s="1967"/>
      <c r="BF12" s="1967"/>
      <c r="BG12" s="1967"/>
      <c r="BH12" s="1971"/>
      <c r="BI12" s="274"/>
      <c r="BJ12" s="274"/>
      <c r="BK12" s="274"/>
      <c r="BL12" s="274"/>
      <c r="BM12" s="333"/>
      <c r="BN12" s="274"/>
      <c r="BO12" s="274"/>
      <c r="BP12" s="274"/>
      <c r="BQ12" s="592"/>
      <c r="BR12" s="592"/>
      <c r="BS12" s="592"/>
      <c r="BT12" s="592"/>
      <c r="BU12" s="592"/>
      <c r="BV12" s="592"/>
      <c r="BW12" s="592"/>
      <c r="BX12" s="332"/>
      <c r="BY12" s="332"/>
      <c r="BZ12" s="332"/>
      <c r="CA12" s="332"/>
      <c r="CB12" s="332"/>
      <c r="CC12" s="332"/>
      <c r="CD12" s="332"/>
      <c r="CE12" s="332"/>
      <c r="CF12" s="332"/>
      <c r="CG12" s="332"/>
      <c r="CH12" s="332"/>
      <c r="CI12" s="332"/>
      <c r="CJ12" s="332"/>
      <c r="CK12" s="332"/>
      <c r="CL12" s="332"/>
      <c r="CM12" s="332"/>
      <c r="CN12" s="332"/>
      <c r="CO12" s="332"/>
      <c r="CP12" s="332"/>
      <c r="CQ12" s="332"/>
      <c r="CR12" s="332"/>
      <c r="CS12" s="332"/>
      <c r="CT12" s="332"/>
      <c r="CU12" s="334"/>
      <c r="CV12" s="334"/>
      <c r="CW12" s="334"/>
      <c r="CX12" s="334"/>
      <c r="CY12" s="334"/>
      <c r="CZ12" s="334"/>
      <c r="DA12" s="332"/>
      <c r="DB12" s="332"/>
      <c r="DC12" s="332"/>
      <c r="DD12" s="332"/>
      <c r="DE12" s="332"/>
      <c r="DF12" s="332"/>
      <c r="DG12" s="332"/>
      <c r="DH12" s="332"/>
      <c r="DI12" s="332"/>
      <c r="DJ12" s="332"/>
      <c r="DK12" s="332"/>
      <c r="DL12" s="332"/>
      <c r="DM12" s="332"/>
      <c r="DN12" s="332"/>
      <c r="DO12" s="332"/>
      <c r="DP12" s="332"/>
      <c r="DQ12" s="332"/>
      <c r="DR12" s="332"/>
      <c r="DS12" s="528"/>
      <c r="DT12" s="592"/>
      <c r="DU12" s="465"/>
      <c r="DV12" s="465"/>
      <c r="DW12" s="465"/>
      <c r="DX12" s="334"/>
      <c r="DY12" s="465"/>
      <c r="DZ12" s="465"/>
      <c r="EA12" s="465"/>
    </row>
    <row r="13" spans="1:182" ht="14.25" hidden="1" customHeight="1" x14ac:dyDescent="0.25">
      <c r="A13" s="331"/>
      <c r="B13" s="1975" t="s">
        <v>716</v>
      </c>
      <c r="C13" s="1976"/>
      <c r="D13" s="1976"/>
      <c r="E13" s="1976"/>
      <c r="F13" s="1976"/>
      <c r="G13" s="1976"/>
      <c r="H13" s="1976"/>
      <c r="I13" s="1967">
        <f>+'ESTADO RED TEC'!B17</f>
        <v>180000</v>
      </c>
      <c r="J13" s="1967"/>
      <c r="K13" s="1967"/>
      <c r="L13" s="1967"/>
      <c r="M13" s="1967"/>
      <c r="N13" s="1967"/>
      <c r="O13" s="1967"/>
      <c r="P13" s="1967"/>
      <c r="Q13" s="1967"/>
      <c r="R13" s="1967"/>
      <c r="S13" s="1967"/>
      <c r="T13" s="1967"/>
      <c r="U13" s="1967"/>
      <c r="V13" s="1967"/>
      <c r="W13" s="1967"/>
      <c r="X13" s="1967"/>
      <c r="Y13" s="1967"/>
      <c r="Z13" s="1967"/>
      <c r="AA13" s="1967"/>
      <c r="AB13" s="1967"/>
      <c r="AC13" s="1967"/>
      <c r="AD13" s="1967"/>
      <c r="AE13" s="1967"/>
      <c r="AF13" s="1972" t="s">
        <v>15</v>
      </c>
      <c r="AG13" s="1972"/>
      <c r="AH13" s="1972"/>
      <c r="AI13" s="1972"/>
      <c r="AJ13" s="1972"/>
      <c r="AK13" s="1972"/>
      <c r="AL13" s="1967">
        <f>+'ESTADO RED TEC'!C17</f>
        <v>190000</v>
      </c>
      <c r="AM13" s="1967"/>
      <c r="AN13" s="1967"/>
      <c r="AO13" s="1967"/>
      <c r="AP13" s="1967"/>
      <c r="AQ13" s="1967"/>
      <c r="AR13" s="1967"/>
      <c r="AS13" s="1967"/>
      <c r="AT13" s="1967"/>
      <c r="AU13" s="1967"/>
      <c r="AV13" s="1967"/>
      <c r="AW13" s="1967"/>
      <c r="AX13" s="1967"/>
      <c r="AY13" s="1967"/>
      <c r="AZ13" s="1967"/>
      <c r="BA13" s="1967"/>
      <c r="BB13" s="1967"/>
      <c r="BC13" s="1967"/>
      <c r="BD13" s="1967"/>
      <c r="BE13" s="1967"/>
      <c r="BF13" s="1967"/>
      <c r="BG13" s="1967"/>
      <c r="BH13" s="1971"/>
      <c r="BI13" s="274"/>
      <c r="BJ13" s="274"/>
      <c r="BK13" s="274"/>
      <c r="BL13" s="274"/>
      <c r="BM13" s="333"/>
      <c r="BN13" s="274"/>
      <c r="BO13" s="274"/>
      <c r="BP13" s="274"/>
      <c r="BQ13" s="592"/>
      <c r="BR13" s="592"/>
      <c r="BS13" s="592"/>
      <c r="BT13" s="592"/>
      <c r="BU13" s="592"/>
      <c r="BV13" s="592"/>
      <c r="BW13" s="592"/>
      <c r="BX13" s="332"/>
      <c r="BY13" s="332"/>
      <c r="BZ13" s="332"/>
      <c r="CA13" s="332"/>
      <c r="CB13" s="332"/>
      <c r="CC13" s="332"/>
      <c r="CD13" s="332"/>
      <c r="CE13" s="332"/>
      <c r="CF13" s="332"/>
      <c r="CG13" s="332"/>
      <c r="CH13" s="332"/>
      <c r="CI13" s="332"/>
      <c r="CJ13" s="332"/>
      <c r="CK13" s="332"/>
      <c r="CL13" s="332"/>
      <c r="CM13" s="332"/>
      <c r="CN13" s="332"/>
      <c r="CO13" s="332"/>
      <c r="CP13" s="332"/>
      <c r="CQ13" s="332"/>
      <c r="CR13" s="332"/>
      <c r="CS13" s="332"/>
      <c r="CT13" s="332"/>
      <c r="CU13" s="334"/>
      <c r="CV13" s="334"/>
      <c r="CW13" s="334"/>
      <c r="CX13" s="334"/>
      <c r="CY13" s="334"/>
      <c r="CZ13" s="334"/>
      <c r="DA13" s="332"/>
      <c r="DB13" s="332"/>
      <c r="DC13" s="332"/>
      <c r="DD13" s="332"/>
      <c r="DE13" s="332"/>
      <c r="DF13" s="332"/>
      <c r="DG13" s="332"/>
      <c r="DH13" s="332"/>
      <c r="DI13" s="332"/>
      <c r="DJ13" s="332"/>
      <c r="DK13" s="332"/>
      <c r="DL13" s="332"/>
      <c r="DM13" s="332"/>
      <c r="DN13" s="332"/>
      <c r="DO13" s="332"/>
      <c r="DP13" s="332"/>
      <c r="DQ13" s="332"/>
      <c r="DR13" s="332"/>
      <c r="DS13" s="528"/>
      <c r="DT13" s="592"/>
      <c r="DU13" s="465"/>
      <c r="DV13" s="465"/>
      <c r="DW13" s="465"/>
      <c r="DX13" s="334"/>
      <c r="DY13" s="465"/>
      <c r="DZ13" s="465"/>
      <c r="EA13" s="465"/>
    </row>
    <row r="14" spans="1:182" ht="14.25" hidden="1" customHeight="1" x14ac:dyDescent="0.25">
      <c r="A14" s="331"/>
      <c r="B14" s="1975" t="s">
        <v>717</v>
      </c>
      <c r="C14" s="1976"/>
      <c r="D14" s="1976"/>
      <c r="E14" s="1976"/>
      <c r="F14" s="1976"/>
      <c r="G14" s="1976"/>
      <c r="H14" s="1976"/>
      <c r="I14" s="1967">
        <f>+'ESTADO RED TEC'!B18</f>
        <v>190000</v>
      </c>
      <c r="J14" s="1967"/>
      <c r="K14" s="1967"/>
      <c r="L14" s="1967"/>
      <c r="M14" s="1967"/>
      <c r="N14" s="1967"/>
      <c r="O14" s="1967"/>
      <c r="P14" s="1967"/>
      <c r="Q14" s="1967"/>
      <c r="R14" s="1967"/>
      <c r="S14" s="1967"/>
      <c r="T14" s="1967"/>
      <c r="U14" s="1967"/>
      <c r="V14" s="1967"/>
      <c r="W14" s="1967"/>
      <c r="X14" s="1967"/>
      <c r="Y14" s="1967"/>
      <c r="Z14" s="1967"/>
      <c r="AA14" s="1967"/>
      <c r="AB14" s="1967"/>
      <c r="AC14" s="1967"/>
      <c r="AD14" s="1967"/>
      <c r="AE14" s="1967"/>
      <c r="AF14" s="1972" t="s">
        <v>15</v>
      </c>
      <c r="AG14" s="1972"/>
      <c r="AH14" s="1972"/>
      <c r="AI14" s="1972"/>
      <c r="AJ14" s="1972"/>
      <c r="AK14" s="1972"/>
      <c r="AL14" s="1967">
        <f>+'ESTADO RED TEC'!C18</f>
        <v>270000</v>
      </c>
      <c r="AM14" s="1967"/>
      <c r="AN14" s="1967"/>
      <c r="AO14" s="1967"/>
      <c r="AP14" s="1967"/>
      <c r="AQ14" s="1967"/>
      <c r="AR14" s="1967"/>
      <c r="AS14" s="1967"/>
      <c r="AT14" s="1967"/>
      <c r="AU14" s="1967"/>
      <c r="AV14" s="1967"/>
      <c r="AW14" s="1967"/>
      <c r="AX14" s="1967"/>
      <c r="AY14" s="1967"/>
      <c r="AZ14" s="1967"/>
      <c r="BA14" s="1967"/>
      <c r="BB14" s="1967"/>
      <c r="BC14" s="1967"/>
      <c r="BD14" s="1967"/>
      <c r="BE14" s="1967"/>
      <c r="BF14" s="1967"/>
      <c r="BG14" s="1967"/>
      <c r="BH14" s="1971"/>
      <c r="BI14" s="274"/>
      <c r="BJ14" s="274"/>
      <c r="BK14" s="274"/>
      <c r="BL14" s="274"/>
      <c r="BM14" s="333"/>
      <c r="BN14" s="274"/>
      <c r="BO14" s="274"/>
      <c r="BP14" s="274"/>
      <c r="BQ14" s="592"/>
      <c r="BR14" s="592"/>
      <c r="BS14" s="592"/>
      <c r="BT14" s="592"/>
      <c r="BU14" s="592"/>
      <c r="BV14" s="592"/>
      <c r="BW14" s="592"/>
      <c r="BX14" s="332"/>
      <c r="BY14" s="332"/>
      <c r="BZ14" s="332"/>
      <c r="CA14" s="332"/>
      <c r="CB14" s="332"/>
      <c r="CC14" s="332"/>
      <c r="CD14" s="332"/>
      <c r="CE14" s="332"/>
      <c r="CF14" s="332"/>
      <c r="CG14" s="332"/>
      <c r="CH14" s="332"/>
      <c r="CI14" s="332"/>
      <c r="CJ14" s="332"/>
      <c r="CK14" s="332"/>
      <c r="CL14" s="332"/>
      <c r="CM14" s="332"/>
      <c r="CN14" s="332"/>
      <c r="CO14" s="332"/>
      <c r="CP14" s="332"/>
      <c r="CQ14" s="332"/>
      <c r="CR14" s="332"/>
      <c r="CS14" s="332"/>
      <c r="CT14" s="332"/>
      <c r="CU14" s="334"/>
      <c r="CV14" s="334"/>
      <c r="CW14" s="334"/>
      <c r="CX14" s="334"/>
      <c r="CY14" s="334"/>
      <c r="CZ14" s="334"/>
      <c r="DA14" s="332"/>
      <c r="DB14" s="332"/>
      <c r="DC14" s="332"/>
      <c r="DD14" s="332"/>
      <c r="DE14" s="332"/>
      <c r="DF14" s="332"/>
      <c r="DG14" s="332"/>
      <c r="DH14" s="332"/>
      <c r="DI14" s="332"/>
      <c r="DJ14" s="332"/>
      <c r="DK14" s="332"/>
      <c r="DL14" s="332"/>
      <c r="DM14" s="332"/>
      <c r="DN14" s="332"/>
      <c r="DO14" s="332"/>
      <c r="DP14" s="332"/>
      <c r="DQ14" s="332"/>
      <c r="DR14" s="332"/>
      <c r="DS14" s="528"/>
      <c r="DT14" s="592"/>
      <c r="DU14" s="465"/>
      <c r="DV14" s="465"/>
      <c r="DW14" s="465"/>
      <c r="DX14" s="334"/>
      <c r="DY14" s="465"/>
      <c r="DZ14" s="465"/>
      <c r="EA14" s="465"/>
    </row>
    <row r="15" spans="1:182" ht="14.25" hidden="1" customHeight="1" x14ac:dyDescent="0.25">
      <c r="A15" s="331"/>
      <c r="B15" s="1975" t="s">
        <v>718</v>
      </c>
      <c r="C15" s="1976"/>
      <c r="D15" s="1976"/>
      <c r="E15" s="1976"/>
      <c r="F15" s="1976"/>
      <c r="G15" s="1976"/>
      <c r="H15" s="1976"/>
      <c r="I15" s="1967">
        <f>+'ESTADO RED TEC'!B19</f>
        <v>270000</v>
      </c>
      <c r="J15" s="1967"/>
      <c r="K15" s="1967"/>
      <c r="L15" s="1967"/>
      <c r="M15" s="1967"/>
      <c r="N15" s="1967"/>
      <c r="O15" s="1967"/>
      <c r="P15" s="1967"/>
      <c r="Q15" s="1967"/>
      <c r="R15" s="1967"/>
      <c r="S15" s="1967"/>
      <c r="T15" s="1967"/>
      <c r="U15" s="1967"/>
      <c r="V15" s="1967"/>
      <c r="W15" s="1967"/>
      <c r="X15" s="1967"/>
      <c r="Y15" s="1967"/>
      <c r="Z15" s="1967"/>
      <c r="AA15" s="1967"/>
      <c r="AB15" s="1967"/>
      <c r="AC15" s="1967"/>
      <c r="AD15" s="1967"/>
      <c r="AE15" s="1967"/>
      <c r="AF15" s="1972" t="s">
        <v>15</v>
      </c>
      <c r="AG15" s="1972"/>
      <c r="AH15" s="1972"/>
      <c r="AI15" s="1972"/>
      <c r="AJ15" s="1972"/>
      <c r="AK15" s="1972"/>
      <c r="AL15" s="1967">
        <f>+'ESTADO RED TEC'!C19</f>
        <v>280000</v>
      </c>
      <c r="AM15" s="1967"/>
      <c r="AN15" s="1967"/>
      <c r="AO15" s="1967"/>
      <c r="AP15" s="1967"/>
      <c r="AQ15" s="1967"/>
      <c r="AR15" s="1967"/>
      <c r="AS15" s="1967"/>
      <c r="AT15" s="1967"/>
      <c r="AU15" s="1967"/>
      <c r="AV15" s="1967"/>
      <c r="AW15" s="1967"/>
      <c r="AX15" s="1967"/>
      <c r="AY15" s="1967"/>
      <c r="AZ15" s="1967"/>
      <c r="BA15" s="1967"/>
      <c r="BB15" s="1967"/>
      <c r="BC15" s="1967"/>
      <c r="BD15" s="1967"/>
      <c r="BE15" s="1967"/>
      <c r="BF15" s="1967"/>
      <c r="BG15" s="1967"/>
      <c r="BH15" s="1971"/>
      <c r="BI15" s="274"/>
      <c r="BJ15" s="274"/>
      <c r="BK15" s="274"/>
      <c r="BL15" s="274"/>
      <c r="BM15" s="333"/>
      <c r="BN15" s="274"/>
      <c r="BO15" s="274"/>
      <c r="BP15" s="274"/>
      <c r="BQ15" s="592"/>
      <c r="BR15" s="592"/>
      <c r="BS15" s="592"/>
      <c r="BT15" s="592"/>
      <c r="BU15" s="592"/>
      <c r="BV15" s="592"/>
      <c r="BW15" s="592"/>
      <c r="BX15" s="332"/>
      <c r="BY15" s="332"/>
      <c r="BZ15" s="332"/>
      <c r="CA15" s="332"/>
      <c r="CB15" s="332"/>
      <c r="CC15" s="332"/>
      <c r="CD15" s="332"/>
      <c r="CE15" s="332"/>
      <c r="CF15" s="332"/>
      <c r="CG15" s="332"/>
      <c r="CH15" s="332"/>
      <c r="CI15" s="332"/>
      <c r="CJ15" s="332"/>
      <c r="CK15" s="332"/>
      <c r="CL15" s="332"/>
      <c r="CM15" s="332"/>
      <c r="CN15" s="332"/>
      <c r="CO15" s="332"/>
      <c r="CP15" s="332"/>
      <c r="CQ15" s="332"/>
      <c r="CR15" s="332"/>
      <c r="CS15" s="332"/>
      <c r="CT15" s="332"/>
      <c r="CU15" s="334"/>
      <c r="CV15" s="334"/>
      <c r="CW15" s="334"/>
      <c r="CX15" s="334"/>
      <c r="CY15" s="334"/>
      <c r="CZ15" s="334"/>
      <c r="DA15" s="332"/>
      <c r="DB15" s="332"/>
      <c r="DC15" s="332"/>
      <c r="DD15" s="332"/>
      <c r="DE15" s="332"/>
      <c r="DF15" s="332"/>
      <c r="DG15" s="332"/>
      <c r="DH15" s="332"/>
      <c r="DI15" s="332"/>
      <c r="DJ15" s="332"/>
      <c r="DK15" s="332"/>
      <c r="DL15" s="332"/>
      <c r="DM15" s="332"/>
      <c r="DN15" s="332"/>
      <c r="DO15" s="332"/>
      <c r="DP15" s="332"/>
      <c r="DQ15" s="332"/>
      <c r="DR15" s="332"/>
      <c r="DS15" s="528"/>
      <c r="DT15" s="592"/>
      <c r="DU15" s="465"/>
      <c r="DV15" s="465"/>
      <c r="DW15" s="465"/>
      <c r="DX15" s="334"/>
      <c r="DY15" s="465"/>
      <c r="DZ15" s="465"/>
      <c r="EA15" s="465"/>
    </row>
    <row r="16" spans="1:182" ht="14.25" hidden="1" customHeight="1" x14ac:dyDescent="0.25">
      <c r="A16" s="331"/>
      <c r="B16" s="1975" t="s">
        <v>719</v>
      </c>
      <c r="C16" s="1976"/>
      <c r="D16" s="1976"/>
      <c r="E16" s="1976"/>
      <c r="F16" s="1976"/>
      <c r="G16" s="1976"/>
      <c r="H16" s="1976"/>
      <c r="I16" s="1967">
        <f>+'ESTADO RED TEC'!B20</f>
        <v>280000</v>
      </c>
      <c r="J16" s="1967"/>
      <c r="K16" s="1967"/>
      <c r="L16" s="1967"/>
      <c r="M16" s="1967"/>
      <c r="N16" s="1967"/>
      <c r="O16" s="1967"/>
      <c r="P16" s="1967"/>
      <c r="Q16" s="1967"/>
      <c r="R16" s="1967"/>
      <c r="S16" s="1967"/>
      <c r="T16" s="1967"/>
      <c r="U16" s="1967"/>
      <c r="V16" s="1967"/>
      <c r="W16" s="1967"/>
      <c r="X16" s="1967"/>
      <c r="Y16" s="1967"/>
      <c r="Z16" s="1967"/>
      <c r="AA16" s="1967"/>
      <c r="AB16" s="1967"/>
      <c r="AC16" s="1967"/>
      <c r="AD16" s="1967"/>
      <c r="AE16" s="1967"/>
      <c r="AF16" s="1972" t="s">
        <v>15</v>
      </c>
      <c r="AG16" s="1972"/>
      <c r="AH16" s="1972"/>
      <c r="AI16" s="1972"/>
      <c r="AJ16" s="1972"/>
      <c r="AK16" s="1972"/>
      <c r="AL16" s="1967">
        <f>+'ESTADO RED TEC'!C20</f>
        <v>300000</v>
      </c>
      <c r="AM16" s="1967"/>
      <c r="AN16" s="1967"/>
      <c r="AO16" s="1967"/>
      <c r="AP16" s="1967"/>
      <c r="AQ16" s="1967"/>
      <c r="AR16" s="1967"/>
      <c r="AS16" s="1967"/>
      <c r="AT16" s="1967"/>
      <c r="AU16" s="1967"/>
      <c r="AV16" s="1967"/>
      <c r="AW16" s="1967"/>
      <c r="AX16" s="1967"/>
      <c r="AY16" s="1967"/>
      <c r="AZ16" s="1967"/>
      <c r="BA16" s="1967"/>
      <c r="BB16" s="1967"/>
      <c r="BC16" s="1967"/>
      <c r="BD16" s="1967"/>
      <c r="BE16" s="1967"/>
      <c r="BF16" s="1967"/>
      <c r="BG16" s="1967"/>
      <c r="BH16" s="1971"/>
      <c r="BI16" s="274"/>
      <c r="BJ16" s="274"/>
      <c r="BK16" s="274"/>
      <c r="BL16" s="274"/>
      <c r="BM16" s="333"/>
      <c r="BN16" s="274"/>
      <c r="BO16" s="274"/>
      <c r="BP16" s="274"/>
      <c r="BQ16" s="592"/>
      <c r="BR16" s="592"/>
      <c r="BS16" s="592"/>
      <c r="BT16" s="592"/>
      <c r="BU16" s="592"/>
      <c r="BV16" s="592"/>
      <c r="BW16" s="592"/>
      <c r="BX16" s="332"/>
      <c r="BY16" s="332"/>
      <c r="BZ16" s="332"/>
      <c r="CA16" s="332"/>
      <c r="CB16" s="332"/>
      <c r="CC16" s="332"/>
      <c r="CD16" s="332"/>
      <c r="CE16" s="332"/>
      <c r="CF16" s="332"/>
      <c r="CG16" s="332"/>
      <c r="CH16" s="332"/>
      <c r="CI16" s="332"/>
      <c r="CJ16" s="332"/>
      <c r="CK16" s="332"/>
      <c r="CL16" s="332"/>
      <c r="CM16" s="332"/>
      <c r="CN16" s="332"/>
      <c r="CO16" s="332"/>
      <c r="CP16" s="332"/>
      <c r="CQ16" s="332"/>
      <c r="CR16" s="332"/>
      <c r="CS16" s="332"/>
      <c r="CT16" s="332"/>
      <c r="CU16" s="334"/>
      <c r="CV16" s="334"/>
      <c r="CW16" s="334"/>
      <c r="CX16" s="334"/>
      <c r="CY16" s="334"/>
      <c r="CZ16" s="334"/>
      <c r="DA16" s="332"/>
      <c r="DB16" s="332"/>
      <c r="DC16" s="332"/>
      <c r="DD16" s="332"/>
      <c r="DE16" s="332"/>
      <c r="DF16" s="332"/>
      <c r="DG16" s="332"/>
      <c r="DH16" s="332"/>
      <c r="DI16" s="332"/>
      <c r="DJ16" s="332"/>
      <c r="DK16" s="332"/>
      <c r="DL16" s="332"/>
      <c r="DM16" s="332"/>
      <c r="DN16" s="332"/>
      <c r="DO16" s="332"/>
      <c r="DP16" s="332"/>
      <c r="DQ16" s="332"/>
      <c r="DR16" s="332"/>
      <c r="DS16" s="528"/>
      <c r="DT16" s="592"/>
      <c r="DU16" s="465"/>
      <c r="DV16" s="465"/>
      <c r="DW16" s="465"/>
      <c r="DX16" s="334"/>
      <c r="DY16" s="465"/>
      <c r="DZ16" s="465"/>
      <c r="EA16" s="465"/>
    </row>
    <row r="17" spans="1:131" ht="14.25" hidden="1" customHeight="1" x14ac:dyDescent="0.25">
      <c r="A17" s="331"/>
      <c r="B17" s="1975" t="s">
        <v>720</v>
      </c>
      <c r="C17" s="1976"/>
      <c r="D17" s="1976"/>
      <c r="E17" s="1976"/>
      <c r="F17" s="1976"/>
      <c r="G17" s="1976"/>
      <c r="H17" s="1976"/>
      <c r="I17" s="1967">
        <f>+'ESTADO RED TEC'!B21</f>
        <v>300000</v>
      </c>
      <c r="J17" s="1967"/>
      <c r="K17" s="1967"/>
      <c r="L17" s="1967"/>
      <c r="M17" s="1967"/>
      <c r="N17" s="1967"/>
      <c r="O17" s="1967"/>
      <c r="P17" s="1967"/>
      <c r="Q17" s="1967"/>
      <c r="R17" s="1967"/>
      <c r="S17" s="1967"/>
      <c r="T17" s="1967"/>
      <c r="U17" s="1967"/>
      <c r="V17" s="1967"/>
      <c r="W17" s="1967"/>
      <c r="X17" s="1967"/>
      <c r="Y17" s="1967"/>
      <c r="Z17" s="1967"/>
      <c r="AA17" s="1967"/>
      <c r="AB17" s="1967"/>
      <c r="AC17" s="1967"/>
      <c r="AD17" s="1967"/>
      <c r="AE17" s="1967"/>
      <c r="AF17" s="1972" t="s">
        <v>15</v>
      </c>
      <c r="AG17" s="1972"/>
      <c r="AH17" s="1972"/>
      <c r="AI17" s="1972"/>
      <c r="AJ17" s="1972"/>
      <c r="AK17" s="1972"/>
      <c r="AL17" s="1967">
        <f>+'ESTADO RED TEC'!C21</f>
        <v>330000</v>
      </c>
      <c r="AM17" s="1967"/>
      <c r="AN17" s="1967"/>
      <c r="AO17" s="1967"/>
      <c r="AP17" s="1967"/>
      <c r="AQ17" s="1967"/>
      <c r="AR17" s="1967"/>
      <c r="AS17" s="1967"/>
      <c r="AT17" s="1967"/>
      <c r="AU17" s="1967"/>
      <c r="AV17" s="1967"/>
      <c r="AW17" s="1967"/>
      <c r="AX17" s="1967"/>
      <c r="AY17" s="1967"/>
      <c r="AZ17" s="1967"/>
      <c r="BA17" s="1967"/>
      <c r="BB17" s="1967"/>
      <c r="BC17" s="1967"/>
      <c r="BD17" s="1967"/>
      <c r="BE17" s="1967"/>
      <c r="BF17" s="1967"/>
      <c r="BG17" s="1967"/>
      <c r="BH17" s="1971"/>
      <c r="BI17" s="274"/>
      <c r="BJ17" s="274"/>
      <c r="BK17" s="274"/>
      <c r="BL17" s="274"/>
      <c r="BM17" s="333"/>
      <c r="BN17" s="274"/>
      <c r="BO17" s="274"/>
      <c r="BP17" s="274"/>
      <c r="BQ17" s="592"/>
      <c r="BR17" s="592"/>
      <c r="BS17" s="592"/>
      <c r="BT17" s="592"/>
      <c r="BU17" s="592"/>
      <c r="BV17" s="592"/>
      <c r="BW17" s="592"/>
      <c r="BX17" s="332"/>
      <c r="BY17" s="332"/>
      <c r="BZ17" s="332"/>
      <c r="CA17" s="332"/>
      <c r="CB17" s="332"/>
      <c r="CC17" s="332"/>
      <c r="CD17" s="332"/>
      <c r="CE17" s="332"/>
      <c r="CF17" s="332"/>
      <c r="CG17" s="332"/>
      <c r="CH17" s="332"/>
      <c r="CI17" s="332"/>
      <c r="CJ17" s="332"/>
      <c r="CK17" s="332"/>
      <c r="CL17" s="332"/>
      <c r="CM17" s="332"/>
      <c r="CN17" s="332"/>
      <c r="CO17" s="332"/>
      <c r="CP17" s="332"/>
      <c r="CQ17" s="332"/>
      <c r="CR17" s="332"/>
      <c r="CS17" s="332"/>
      <c r="CT17" s="332"/>
      <c r="CU17" s="334"/>
      <c r="CV17" s="334"/>
      <c r="CW17" s="334"/>
      <c r="CX17" s="334"/>
      <c r="CY17" s="334"/>
      <c r="CZ17" s="334"/>
      <c r="DA17" s="332"/>
      <c r="DB17" s="332"/>
      <c r="DC17" s="332"/>
      <c r="DD17" s="332"/>
      <c r="DE17" s="332"/>
      <c r="DF17" s="332"/>
      <c r="DG17" s="332"/>
      <c r="DH17" s="332"/>
      <c r="DI17" s="332"/>
      <c r="DJ17" s="332"/>
      <c r="DK17" s="332"/>
      <c r="DL17" s="332"/>
      <c r="DM17" s="332"/>
      <c r="DN17" s="332"/>
      <c r="DO17" s="332"/>
      <c r="DP17" s="332"/>
      <c r="DQ17" s="332"/>
      <c r="DR17" s="332"/>
      <c r="DS17" s="528"/>
      <c r="DT17" s="592"/>
      <c r="DU17" s="465"/>
      <c r="DV17" s="465"/>
      <c r="DW17" s="465"/>
      <c r="DX17" s="334"/>
      <c r="DY17" s="465"/>
      <c r="DZ17" s="465"/>
      <c r="EA17" s="465"/>
    </row>
    <row r="18" spans="1:131" ht="14.25" hidden="1" customHeight="1" x14ac:dyDescent="0.25">
      <c r="A18" s="331"/>
      <c r="B18" s="1975" t="s">
        <v>721</v>
      </c>
      <c r="C18" s="1976"/>
      <c r="D18" s="1976"/>
      <c r="E18" s="1976"/>
      <c r="F18" s="1976"/>
      <c r="G18" s="1976"/>
      <c r="H18" s="1976"/>
      <c r="I18" s="1967">
        <f>+'ESTADO RED TEC'!B22</f>
        <v>330000</v>
      </c>
      <c r="J18" s="1967"/>
      <c r="K18" s="1967"/>
      <c r="L18" s="1967"/>
      <c r="M18" s="1967"/>
      <c r="N18" s="1967"/>
      <c r="O18" s="1967"/>
      <c r="P18" s="1967"/>
      <c r="Q18" s="1967"/>
      <c r="R18" s="1967"/>
      <c r="S18" s="1967"/>
      <c r="T18" s="1967"/>
      <c r="U18" s="1967"/>
      <c r="V18" s="1967"/>
      <c r="W18" s="1967"/>
      <c r="X18" s="1967"/>
      <c r="Y18" s="1967"/>
      <c r="Z18" s="1967"/>
      <c r="AA18" s="1967"/>
      <c r="AB18" s="1967"/>
      <c r="AC18" s="1967"/>
      <c r="AD18" s="1967"/>
      <c r="AE18" s="1967"/>
      <c r="AF18" s="1972" t="s">
        <v>15</v>
      </c>
      <c r="AG18" s="1972"/>
      <c r="AH18" s="1972"/>
      <c r="AI18" s="1972"/>
      <c r="AJ18" s="1972"/>
      <c r="AK18" s="1972"/>
      <c r="AL18" s="1967">
        <f>+'ESTADO RED TEC'!C22</f>
        <v>340000</v>
      </c>
      <c r="AM18" s="1967"/>
      <c r="AN18" s="1967"/>
      <c r="AO18" s="1967"/>
      <c r="AP18" s="1967"/>
      <c r="AQ18" s="1967"/>
      <c r="AR18" s="1967"/>
      <c r="AS18" s="1967"/>
      <c r="AT18" s="1967"/>
      <c r="AU18" s="1967"/>
      <c r="AV18" s="1967"/>
      <c r="AW18" s="1967"/>
      <c r="AX18" s="1967"/>
      <c r="AY18" s="1967"/>
      <c r="AZ18" s="1967"/>
      <c r="BA18" s="1967"/>
      <c r="BB18" s="1967"/>
      <c r="BC18" s="1967"/>
      <c r="BD18" s="1967"/>
      <c r="BE18" s="1967"/>
      <c r="BF18" s="1967"/>
      <c r="BG18" s="1967"/>
      <c r="BH18" s="1971"/>
      <c r="BI18" s="274"/>
      <c r="BJ18" s="274"/>
      <c r="BK18" s="274"/>
      <c r="BL18" s="274"/>
      <c r="BM18" s="333"/>
      <c r="BN18" s="274"/>
      <c r="BO18" s="274"/>
      <c r="BP18" s="274"/>
      <c r="BQ18" s="591"/>
      <c r="BR18" s="591"/>
      <c r="BS18" s="591"/>
      <c r="BT18" s="591"/>
      <c r="BU18" s="591"/>
      <c r="BV18" s="591"/>
      <c r="BW18" s="591"/>
      <c r="BX18" s="529"/>
      <c r="BY18" s="529"/>
      <c r="BZ18" s="529"/>
      <c r="CA18" s="529"/>
      <c r="CB18" s="529"/>
      <c r="CC18" s="529"/>
      <c r="CD18" s="529"/>
      <c r="CE18" s="529"/>
      <c r="CF18" s="529"/>
      <c r="CG18" s="529"/>
      <c r="CH18" s="529"/>
      <c r="CI18" s="529"/>
      <c r="CJ18" s="529"/>
      <c r="CK18" s="529"/>
      <c r="CL18" s="529"/>
      <c r="CM18" s="529"/>
      <c r="CN18" s="529"/>
      <c r="CO18" s="529"/>
      <c r="CP18" s="529"/>
      <c r="CQ18" s="529"/>
      <c r="CR18" s="529"/>
      <c r="CS18" s="529"/>
      <c r="CT18" s="529"/>
      <c r="CU18" s="528"/>
      <c r="CV18" s="528"/>
      <c r="CW18" s="528"/>
      <c r="CX18" s="528"/>
      <c r="CY18" s="528"/>
      <c r="CZ18" s="528"/>
      <c r="DA18" s="529"/>
      <c r="DB18" s="529"/>
      <c r="DC18" s="529"/>
      <c r="DD18" s="529"/>
      <c r="DE18" s="529"/>
      <c r="DF18" s="529"/>
      <c r="DG18" s="529"/>
      <c r="DH18" s="529"/>
      <c r="DI18" s="529"/>
      <c r="DJ18" s="529"/>
      <c r="DK18" s="529"/>
      <c r="DL18" s="529"/>
      <c r="DM18" s="529"/>
      <c r="DN18" s="529"/>
      <c r="DO18" s="529"/>
      <c r="DP18" s="529"/>
      <c r="DQ18" s="529"/>
      <c r="DR18" s="529"/>
      <c r="DS18" s="528"/>
      <c r="DT18" s="592"/>
      <c r="DU18" s="1380"/>
      <c r="DV18" s="1380"/>
      <c r="DW18" s="1380"/>
      <c r="DX18" s="334"/>
      <c r="DY18" s="1380"/>
      <c r="DZ18" s="1380"/>
      <c r="EA18" s="1380"/>
    </row>
    <row r="19" spans="1:131" ht="14.25" hidden="1" customHeight="1" x14ac:dyDescent="0.25">
      <c r="A19" s="331"/>
      <c r="B19" s="1975" t="s">
        <v>722</v>
      </c>
      <c r="C19" s="1976"/>
      <c r="D19" s="1976"/>
      <c r="E19" s="1976"/>
      <c r="F19" s="1976"/>
      <c r="G19" s="1976"/>
      <c r="H19" s="1976"/>
      <c r="I19" s="1967">
        <f>+'ESTADO RED TEC'!B23</f>
        <v>340000</v>
      </c>
      <c r="J19" s="1967"/>
      <c r="K19" s="1967"/>
      <c r="L19" s="1967"/>
      <c r="M19" s="1967"/>
      <c r="N19" s="1967"/>
      <c r="O19" s="1967"/>
      <c r="P19" s="1967"/>
      <c r="Q19" s="1967"/>
      <c r="R19" s="1967"/>
      <c r="S19" s="1967"/>
      <c r="T19" s="1967"/>
      <c r="U19" s="1967"/>
      <c r="V19" s="1967"/>
      <c r="W19" s="1967"/>
      <c r="X19" s="1967"/>
      <c r="Y19" s="1967"/>
      <c r="Z19" s="1967"/>
      <c r="AA19" s="1967"/>
      <c r="AB19" s="1967"/>
      <c r="AC19" s="1967"/>
      <c r="AD19" s="1967"/>
      <c r="AE19" s="1967"/>
      <c r="AF19" s="1972" t="s">
        <v>15</v>
      </c>
      <c r="AG19" s="1972"/>
      <c r="AH19" s="1972"/>
      <c r="AI19" s="1972"/>
      <c r="AJ19" s="1972"/>
      <c r="AK19" s="1972"/>
      <c r="AL19" s="1967">
        <f>+'ESTADO RED TEC'!C23</f>
        <v>350000</v>
      </c>
      <c r="AM19" s="1967"/>
      <c r="AN19" s="1967"/>
      <c r="AO19" s="1967"/>
      <c r="AP19" s="1967"/>
      <c r="AQ19" s="1967"/>
      <c r="AR19" s="1967"/>
      <c r="AS19" s="1967"/>
      <c r="AT19" s="1967"/>
      <c r="AU19" s="1967"/>
      <c r="AV19" s="1967"/>
      <c r="AW19" s="1967"/>
      <c r="AX19" s="1967"/>
      <c r="AY19" s="1967"/>
      <c r="AZ19" s="1967"/>
      <c r="BA19" s="1967"/>
      <c r="BB19" s="1967"/>
      <c r="BC19" s="1967"/>
      <c r="BD19" s="1967"/>
      <c r="BE19" s="1967"/>
      <c r="BF19" s="1967"/>
      <c r="BG19" s="1967"/>
      <c r="BH19" s="1971"/>
      <c r="BI19" s="274"/>
      <c r="BJ19" s="274"/>
      <c r="BK19" s="274"/>
      <c r="BL19" s="274"/>
      <c r="BM19" s="333"/>
      <c r="BN19" s="274"/>
      <c r="BO19" s="274"/>
      <c r="BP19" s="274"/>
      <c r="BQ19" s="592"/>
      <c r="BR19" s="592"/>
      <c r="BS19" s="592"/>
      <c r="BT19" s="592"/>
      <c r="BU19" s="592"/>
      <c r="BV19" s="592"/>
      <c r="BW19" s="592"/>
      <c r="BX19" s="332"/>
      <c r="BY19" s="332"/>
      <c r="BZ19" s="332"/>
      <c r="CA19" s="332"/>
      <c r="CB19" s="332"/>
      <c r="CC19" s="332"/>
      <c r="CD19" s="332"/>
      <c r="CE19" s="332"/>
      <c r="CF19" s="332"/>
      <c r="CG19" s="332"/>
      <c r="CH19" s="332"/>
      <c r="CI19" s="332"/>
      <c r="CJ19" s="332"/>
      <c r="CK19" s="332"/>
      <c r="CL19" s="332"/>
      <c r="CM19" s="332"/>
      <c r="CN19" s="332"/>
      <c r="CO19" s="332"/>
      <c r="CP19" s="332"/>
      <c r="CQ19" s="332"/>
      <c r="CR19" s="332"/>
      <c r="CS19" s="332"/>
      <c r="CT19" s="332"/>
      <c r="CU19" s="334"/>
      <c r="CV19" s="334"/>
      <c r="CW19" s="334"/>
      <c r="CX19" s="334"/>
      <c r="CY19" s="334"/>
      <c r="CZ19" s="334"/>
      <c r="DA19" s="332"/>
      <c r="DB19" s="332"/>
      <c r="DC19" s="332"/>
      <c r="DD19" s="332"/>
      <c r="DE19" s="332"/>
      <c r="DF19" s="332"/>
      <c r="DG19" s="332"/>
      <c r="DH19" s="332"/>
      <c r="DI19" s="332"/>
      <c r="DJ19" s="332"/>
      <c r="DK19" s="332"/>
      <c r="DL19" s="332"/>
      <c r="DM19" s="332"/>
      <c r="DN19" s="332"/>
      <c r="DO19" s="332"/>
      <c r="DP19" s="332"/>
      <c r="DQ19" s="332"/>
      <c r="DR19" s="332"/>
      <c r="DS19" s="528"/>
      <c r="DT19" s="592"/>
      <c r="DU19" s="465"/>
      <c r="DV19" s="465"/>
      <c r="DW19" s="465"/>
      <c r="DX19" s="334"/>
      <c r="DY19" s="465"/>
      <c r="DZ19" s="465"/>
      <c r="EA19" s="465"/>
    </row>
    <row r="20" spans="1:131" ht="14.25" hidden="1" customHeight="1" x14ac:dyDescent="0.25">
      <c r="A20" s="331"/>
      <c r="B20" s="1975" t="s">
        <v>728</v>
      </c>
      <c r="C20" s="1976"/>
      <c r="D20" s="1976"/>
      <c r="E20" s="1976"/>
      <c r="F20" s="1976"/>
      <c r="G20" s="1976"/>
      <c r="H20" s="1976"/>
      <c r="I20" s="1967">
        <f>+'ESTADO RED TEC'!B24</f>
        <v>350000</v>
      </c>
      <c r="J20" s="1967"/>
      <c r="K20" s="1967"/>
      <c r="L20" s="1967"/>
      <c r="M20" s="1967"/>
      <c r="N20" s="1967"/>
      <c r="O20" s="1967"/>
      <c r="P20" s="1967"/>
      <c r="Q20" s="1967"/>
      <c r="R20" s="1967"/>
      <c r="S20" s="1967"/>
      <c r="T20" s="1967"/>
      <c r="U20" s="1967"/>
      <c r="V20" s="1967"/>
      <c r="W20" s="1967"/>
      <c r="X20" s="1967"/>
      <c r="Y20" s="1967"/>
      <c r="Z20" s="1967"/>
      <c r="AA20" s="1967"/>
      <c r="AB20" s="1967"/>
      <c r="AC20" s="1967"/>
      <c r="AD20" s="1967"/>
      <c r="AE20" s="1967"/>
      <c r="AF20" s="1972" t="s">
        <v>15</v>
      </c>
      <c r="AG20" s="1972"/>
      <c r="AH20" s="1972"/>
      <c r="AI20" s="1972"/>
      <c r="AJ20" s="1972"/>
      <c r="AK20" s="1972"/>
      <c r="AL20" s="1967">
        <f>+'ESTADO RED TEC'!C24</f>
        <v>420000</v>
      </c>
      <c r="AM20" s="1967"/>
      <c r="AN20" s="1967"/>
      <c r="AO20" s="1967"/>
      <c r="AP20" s="1967"/>
      <c r="AQ20" s="1967"/>
      <c r="AR20" s="1967"/>
      <c r="AS20" s="1967"/>
      <c r="AT20" s="1967"/>
      <c r="AU20" s="1967"/>
      <c r="AV20" s="1967"/>
      <c r="AW20" s="1967"/>
      <c r="AX20" s="1967"/>
      <c r="AY20" s="1967"/>
      <c r="AZ20" s="1967"/>
      <c r="BA20" s="1967"/>
      <c r="BB20" s="1967"/>
      <c r="BC20" s="1967"/>
      <c r="BD20" s="1967"/>
      <c r="BE20" s="1967"/>
      <c r="BF20" s="1967"/>
      <c r="BG20" s="1967"/>
      <c r="BH20" s="1971"/>
      <c r="BI20" s="274"/>
      <c r="BJ20" s="274"/>
      <c r="BK20" s="274"/>
      <c r="BL20" s="274"/>
      <c r="BM20" s="333"/>
      <c r="BN20" s="274"/>
      <c r="BO20" s="274"/>
      <c r="BP20" s="274"/>
      <c r="BQ20" s="592"/>
      <c r="BR20" s="592"/>
      <c r="BS20" s="592"/>
      <c r="BT20" s="592"/>
      <c r="BU20" s="592"/>
      <c r="BV20" s="592"/>
      <c r="BW20" s="592"/>
      <c r="BX20" s="332"/>
      <c r="BY20" s="332"/>
      <c r="BZ20" s="332"/>
      <c r="CA20" s="332"/>
      <c r="CB20" s="332"/>
      <c r="CC20" s="332"/>
      <c r="CD20" s="332"/>
      <c r="CE20" s="332"/>
      <c r="CF20" s="332"/>
      <c r="CG20" s="332"/>
      <c r="CH20" s="332"/>
      <c r="CI20" s="332"/>
      <c r="CJ20" s="332"/>
      <c r="CK20" s="332"/>
      <c r="CL20" s="332"/>
      <c r="CM20" s="332"/>
      <c r="CN20" s="332"/>
      <c r="CO20" s="332"/>
      <c r="CP20" s="332"/>
      <c r="CQ20" s="332"/>
      <c r="CR20" s="332"/>
      <c r="CS20" s="332"/>
      <c r="CT20" s="332"/>
      <c r="CU20" s="334"/>
      <c r="CV20" s="334"/>
      <c r="CW20" s="334"/>
      <c r="CX20" s="334"/>
      <c r="CY20" s="334"/>
      <c r="CZ20" s="334"/>
      <c r="DA20" s="332"/>
      <c r="DB20" s="332"/>
      <c r="DC20" s="332"/>
      <c r="DD20" s="332"/>
      <c r="DE20" s="332"/>
      <c r="DF20" s="332"/>
      <c r="DG20" s="332"/>
      <c r="DH20" s="332"/>
      <c r="DI20" s="332"/>
      <c r="DJ20" s="332"/>
      <c r="DK20" s="332"/>
      <c r="DL20" s="332"/>
      <c r="DM20" s="332"/>
      <c r="DN20" s="332"/>
      <c r="DO20" s="332"/>
      <c r="DP20" s="332"/>
      <c r="DQ20" s="332"/>
      <c r="DR20" s="332"/>
      <c r="DS20" s="528"/>
      <c r="DT20" s="592"/>
      <c r="DU20" s="465"/>
      <c r="DV20" s="465"/>
      <c r="DW20" s="465"/>
      <c r="DX20" s="334"/>
      <c r="DY20" s="465"/>
      <c r="DZ20" s="465"/>
      <c r="EA20" s="465"/>
    </row>
    <row r="21" spans="1:131" ht="14.25" hidden="1" customHeight="1" x14ac:dyDescent="0.25">
      <c r="A21" s="331"/>
      <c r="B21" s="1975" t="s">
        <v>936</v>
      </c>
      <c r="C21" s="1976"/>
      <c r="D21" s="1976"/>
      <c r="E21" s="1976"/>
      <c r="F21" s="1976"/>
      <c r="G21" s="1976"/>
      <c r="H21" s="1976"/>
      <c r="I21" s="1967">
        <f>+'ESTADO RED TEC'!B25</f>
        <v>420000</v>
      </c>
      <c r="J21" s="1967"/>
      <c r="K21" s="1967"/>
      <c r="L21" s="1967"/>
      <c r="M21" s="1967"/>
      <c r="N21" s="1967"/>
      <c r="O21" s="1967"/>
      <c r="P21" s="1967"/>
      <c r="Q21" s="1967"/>
      <c r="R21" s="1967"/>
      <c r="S21" s="1967"/>
      <c r="T21" s="1967"/>
      <c r="U21" s="1967"/>
      <c r="V21" s="1967"/>
      <c r="W21" s="1967"/>
      <c r="X21" s="1967"/>
      <c r="Y21" s="1967"/>
      <c r="Z21" s="1967"/>
      <c r="AA21" s="1967"/>
      <c r="AB21" s="1967"/>
      <c r="AC21" s="1967"/>
      <c r="AD21" s="1967"/>
      <c r="AE21" s="1967"/>
      <c r="AF21" s="1972" t="s">
        <v>15</v>
      </c>
      <c r="AG21" s="1972"/>
      <c r="AH21" s="1972"/>
      <c r="AI21" s="1972"/>
      <c r="AJ21" s="1972"/>
      <c r="AK21" s="1972"/>
      <c r="AL21" s="1967">
        <f>+'ESTADO RED TEC'!C25</f>
        <v>430000</v>
      </c>
      <c r="AM21" s="1967"/>
      <c r="AN21" s="1967"/>
      <c r="AO21" s="1967"/>
      <c r="AP21" s="1967"/>
      <c r="AQ21" s="1967"/>
      <c r="AR21" s="1967"/>
      <c r="AS21" s="1967"/>
      <c r="AT21" s="1967"/>
      <c r="AU21" s="1967"/>
      <c r="AV21" s="1967"/>
      <c r="AW21" s="1967"/>
      <c r="AX21" s="1967"/>
      <c r="AY21" s="1967"/>
      <c r="AZ21" s="1967"/>
      <c r="BA21" s="1967"/>
      <c r="BB21" s="1967"/>
      <c r="BC21" s="1967"/>
      <c r="BD21" s="1967"/>
      <c r="BE21" s="1967"/>
      <c r="BF21" s="1967"/>
      <c r="BG21" s="1967"/>
      <c r="BH21" s="1971"/>
      <c r="BI21" s="274"/>
      <c r="BJ21" s="274"/>
      <c r="BK21" s="274"/>
      <c r="BL21" s="274"/>
      <c r="BM21" s="333"/>
      <c r="BN21" s="274"/>
      <c r="BO21" s="274"/>
      <c r="BP21" s="274"/>
      <c r="BQ21" s="592"/>
      <c r="BR21" s="592"/>
      <c r="BS21" s="592"/>
      <c r="BT21" s="592"/>
      <c r="BU21" s="592"/>
      <c r="BV21" s="592"/>
      <c r="BW21" s="592"/>
      <c r="BX21" s="332"/>
      <c r="BY21" s="332"/>
      <c r="BZ21" s="332"/>
      <c r="CA21" s="332"/>
      <c r="CB21" s="332"/>
      <c r="CC21" s="332"/>
      <c r="CD21" s="332"/>
      <c r="CE21" s="332"/>
      <c r="CF21" s="332"/>
      <c r="CG21" s="332"/>
      <c r="CH21" s="332"/>
      <c r="CI21" s="332"/>
      <c r="CJ21" s="332"/>
      <c r="CK21" s="332"/>
      <c r="CL21" s="332"/>
      <c r="CM21" s="332"/>
      <c r="CN21" s="332"/>
      <c r="CO21" s="332"/>
      <c r="CP21" s="332"/>
      <c r="CQ21" s="332"/>
      <c r="CR21" s="332"/>
      <c r="CS21" s="332"/>
      <c r="CT21" s="332"/>
      <c r="CU21" s="334"/>
      <c r="CV21" s="334"/>
      <c r="CW21" s="334"/>
      <c r="CX21" s="334"/>
      <c r="CY21" s="334"/>
      <c r="CZ21" s="334"/>
      <c r="DA21" s="332"/>
      <c r="DB21" s="332"/>
      <c r="DC21" s="332"/>
      <c r="DD21" s="332"/>
      <c r="DE21" s="332"/>
      <c r="DF21" s="332"/>
      <c r="DG21" s="332"/>
      <c r="DH21" s="332"/>
      <c r="DI21" s="332"/>
      <c r="DJ21" s="332"/>
      <c r="DK21" s="332"/>
      <c r="DL21" s="332"/>
      <c r="DM21" s="332"/>
      <c r="DN21" s="332"/>
      <c r="DO21" s="332"/>
      <c r="DP21" s="332"/>
      <c r="DQ21" s="332"/>
      <c r="DR21" s="332"/>
      <c r="DS21" s="528"/>
      <c r="DT21" s="592"/>
      <c r="DU21" s="465"/>
      <c r="DV21" s="465"/>
      <c r="DW21" s="465"/>
      <c r="DX21" s="334"/>
      <c r="DY21" s="465"/>
      <c r="DZ21" s="465"/>
      <c r="EA21" s="465"/>
    </row>
    <row r="22" spans="1:131" ht="14.25" hidden="1" customHeight="1" x14ac:dyDescent="0.25">
      <c r="A22" s="331"/>
      <c r="B22" s="1975" t="s">
        <v>937</v>
      </c>
      <c r="C22" s="1976"/>
      <c r="D22" s="1976"/>
      <c r="E22" s="1976"/>
      <c r="F22" s="1976"/>
      <c r="G22" s="1976"/>
      <c r="H22" s="1976"/>
      <c r="I22" s="1967">
        <f>+'ESTADO RED TEC'!B26</f>
        <v>430000</v>
      </c>
      <c r="J22" s="1967"/>
      <c r="K22" s="1967"/>
      <c r="L22" s="1967"/>
      <c r="M22" s="1967"/>
      <c r="N22" s="1967"/>
      <c r="O22" s="1967"/>
      <c r="P22" s="1967"/>
      <c r="Q22" s="1967"/>
      <c r="R22" s="1967"/>
      <c r="S22" s="1967"/>
      <c r="T22" s="1967"/>
      <c r="U22" s="1967"/>
      <c r="V22" s="1967"/>
      <c r="W22" s="1967"/>
      <c r="X22" s="1967"/>
      <c r="Y22" s="1967"/>
      <c r="Z22" s="1967"/>
      <c r="AA22" s="1967"/>
      <c r="AB22" s="1967"/>
      <c r="AC22" s="1967"/>
      <c r="AD22" s="1967"/>
      <c r="AE22" s="1967"/>
      <c r="AF22" s="1972" t="s">
        <v>15</v>
      </c>
      <c r="AG22" s="1972"/>
      <c r="AH22" s="1972"/>
      <c r="AI22" s="1972"/>
      <c r="AJ22" s="1972"/>
      <c r="AK22" s="1972"/>
      <c r="AL22" s="1967">
        <f>+'ESTADO RED TEC'!C26</f>
        <v>660000</v>
      </c>
      <c r="AM22" s="1967"/>
      <c r="AN22" s="1967"/>
      <c r="AO22" s="1967"/>
      <c r="AP22" s="1967"/>
      <c r="AQ22" s="1967"/>
      <c r="AR22" s="1967"/>
      <c r="AS22" s="1967"/>
      <c r="AT22" s="1967"/>
      <c r="AU22" s="1967"/>
      <c r="AV22" s="1967"/>
      <c r="AW22" s="1967"/>
      <c r="AX22" s="1967"/>
      <c r="AY22" s="1967"/>
      <c r="AZ22" s="1967"/>
      <c r="BA22" s="1967"/>
      <c r="BB22" s="1967"/>
      <c r="BC22" s="1967"/>
      <c r="BD22" s="1967"/>
      <c r="BE22" s="1967"/>
      <c r="BF22" s="1967"/>
      <c r="BG22" s="1967"/>
      <c r="BH22" s="1971"/>
      <c r="BI22" s="274"/>
      <c r="BJ22" s="274"/>
      <c r="BK22" s="274"/>
      <c r="BL22" s="274"/>
      <c r="BM22" s="333"/>
      <c r="BN22" s="274"/>
      <c r="BO22" s="274"/>
      <c r="BP22" s="274"/>
      <c r="BQ22" s="592"/>
      <c r="BR22" s="592"/>
      <c r="BS22" s="592"/>
      <c r="BT22" s="592"/>
      <c r="BU22" s="592"/>
      <c r="BV22" s="592"/>
      <c r="BW22" s="592"/>
      <c r="BX22" s="332"/>
      <c r="BY22" s="332"/>
      <c r="BZ22" s="332"/>
      <c r="CA22" s="332"/>
      <c r="CB22" s="332"/>
      <c r="CC22" s="332"/>
      <c r="CD22" s="332"/>
      <c r="CE22" s="332"/>
      <c r="CF22" s="332"/>
      <c r="CG22" s="332"/>
      <c r="CH22" s="332"/>
      <c r="CI22" s="332"/>
      <c r="CJ22" s="332"/>
      <c r="CK22" s="332"/>
      <c r="CL22" s="332"/>
      <c r="CM22" s="332"/>
      <c r="CN22" s="332"/>
      <c r="CO22" s="332"/>
      <c r="CP22" s="332"/>
      <c r="CQ22" s="332"/>
      <c r="CR22" s="332"/>
      <c r="CS22" s="332"/>
      <c r="CT22" s="332"/>
      <c r="CU22" s="334"/>
      <c r="CV22" s="334"/>
      <c r="CW22" s="334"/>
      <c r="CX22" s="334"/>
      <c r="CY22" s="334"/>
      <c r="CZ22" s="334"/>
      <c r="DA22" s="332"/>
      <c r="DB22" s="332"/>
      <c r="DC22" s="332"/>
      <c r="DD22" s="332"/>
      <c r="DE22" s="332"/>
      <c r="DF22" s="332"/>
      <c r="DG22" s="332"/>
      <c r="DH22" s="332"/>
      <c r="DI22" s="332"/>
      <c r="DJ22" s="332"/>
      <c r="DK22" s="332"/>
      <c r="DL22" s="332"/>
      <c r="DM22" s="332"/>
      <c r="DN22" s="332"/>
      <c r="DO22" s="332"/>
      <c r="DP22" s="332"/>
      <c r="DQ22" s="332"/>
      <c r="DR22" s="332"/>
      <c r="DS22" s="528"/>
      <c r="DT22" s="592"/>
      <c r="DU22" s="465"/>
      <c r="DV22" s="465"/>
      <c r="DW22" s="465"/>
      <c r="DX22" s="334"/>
      <c r="DY22" s="465"/>
      <c r="DZ22" s="465"/>
      <c r="EA22" s="465"/>
    </row>
    <row r="23" spans="1:131" ht="14.25" hidden="1" customHeight="1" x14ac:dyDescent="0.25">
      <c r="A23" s="331"/>
      <c r="B23" s="1975" t="s">
        <v>938</v>
      </c>
      <c r="C23" s="1976"/>
      <c r="D23" s="1976"/>
      <c r="E23" s="1976"/>
      <c r="F23" s="1976"/>
      <c r="G23" s="1976"/>
      <c r="H23" s="1976"/>
      <c r="I23" s="1967">
        <f>+'ESTADO RED TEC'!B27</f>
        <v>660000</v>
      </c>
      <c r="J23" s="1967"/>
      <c r="K23" s="1967"/>
      <c r="L23" s="1967"/>
      <c r="M23" s="1967"/>
      <c r="N23" s="1967"/>
      <c r="O23" s="1967"/>
      <c r="P23" s="1967"/>
      <c r="Q23" s="1967"/>
      <c r="R23" s="1967"/>
      <c r="S23" s="1967"/>
      <c r="T23" s="1967"/>
      <c r="U23" s="1967"/>
      <c r="V23" s="1967"/>
      <c r="W23" s="1967"/>
      <c r="X23" s="1967"/>
      <c r="Y23" s="1967"/>
      <c r="Z23" s="1967"/>
      <c r="AA23" s="1967"/>
      <c r="AB23" s="1967"/>
      <c r="AC23" s="1967"/>
      <c r="AD23" s="1967"/>
      <c r="AE23" s="1967"/>
      <c r="AF23" s="1972" t="s">
        <v>15</v>
      </c>
      <c r="AG23" s="1972"/>
      <c r="AH23" s="1972"/>
      <c r="AI23" s="1972"/>
      <c r="AJ23" s="1972"/>
      <c r="AK23" s="1972"/>
      <c r="AL23" s="1967">
        <f>+'ESTADO RED TEC'!C27</f>
        <v>670000</v>
      </c>
      <c r="AM23" s="1967"/>
      <c r="AN23" s="1967"/>
      <c r="AO23" s="1967"/>
      <c r="AP23" s="1967"/>
      <c r="AQ23" s="1967"/>
      <c r="AR23" s="1967"/>
      <c r="AS23" s="1967"/>
      <c r="AT23" s="1967"/>
      <c r="AU23" s="1967"/>
      <c r="AV23" s="1967"/>
      <c r="AW23" s="1967"/>
      <c r="AX23" s="1967"/>
      <c r="AY23" s="1967"/>
      <c r="AZ23" s="1967"/>
      <c r="BA23" s="1967"/>
      <c r="BB23" s="1967"/>
      <c r="BC23" s="1967"/>
      <c r="BD23" s="1967"/>
      <c r="BE23" s="1967"/>
      <c r="BF23" s="1967"/>
      <c r="BG23" s="1967"/>
      <c r="BH23" s="1971"/>
      <c r="BI23" s="274"/>
      <c r="BJ23" s="274"/>
      <c r="BK23" s="274"/>
      <c r="BL23" s="274"/>
      <c r="BM23" s="333"/>
      <c r="BN23" s="274"/>
      <c r="BO23" s="274"/>
      <c r="BP23" s="274"/>
      <c r="BQ23" s="592"/>
      <c r="BR23" s="592"/>
      <c r="BS23" s="592"/>
      <c r="BT23" s="592"/>
      <c r="BU23" s="592"/>
      <c r="BV23" s="592"/>
      <c r="BW23" s="592"/>
      <c r="BX23" s="332"/>
      <c r="BY23" s="332"/>
      <c r="BZ23" s="332"/>
      <c r="CA23" s="332"/>
      <c r="CB23" s="332"/>
      <c r="CC23" s="332"/>
      <c r="CD23" s="332"/>
      <c r="CE23" s="332"/>
      <c r="CF23" s="332"/>
      <c r="CG23" s="332"/>
      <c r="CH23" s="332"/>
      <c r="CI23" s="332"/>
      <c r="CJ23" s="332"/>
      <c r="CK23" s="332"/>
      <c r="CL23" s="332"/>
      <c r="CM23" s="332"/>
      <c r="CN23" s="332"/>
      <c r="CO23" s="332"/>
      <c r="CP23" s="332"/>
      <c r="CQ23" s="332"/>
      <c r="CR23" s="332"/>
      <c r="CS23" s="332"/>
      <c r="CT23" s="332"/>
      <c r="CU23" s="334"/>
      <c r="CV23" s="334"/>
      <c r="CW23" s="334"/>
      <c r="CX23" s="334"/>
      <c r="CY23" s="334"/>
      <c r="CZ23" s="334"/>
      <c r="DA23" s="332"/>
      <c r="DB23" s="332"/>
      <c r="DC23" s="332"/>
      <c r="DD23" s="332"/>
      <c r="DE23" s="332"/>
      <c r="DF23" s="332"/>
      <c r="DG23" s="332"/>
      <c r="DH23" s="332"/>
      <c r="DI23" s="332"/>
      <c r="DJ23" s="332"/>
      <c r="DK23" s="332"/>
      <c r="DL23" s="332"/>
      <c r="DM23" s="332"/>
      <c r="DN23" s="332"/>
      <c r="DO23" s="332"/>
      <c r="DP23" s="332"/>
      <c r="DQ23" s="332"/>
      <c r="DR23" s="332"/>
      <c r="DS23" s="528"/>
      <c r="DT23" s="592"/>
      <c r="DU23" s="465"/>
      <c r="DV23" s="465"/>
      <c r="DW23" s="465"/>
      <c r="DX23" s="334"/>
      <c r="DY23" s="465"/>
      <c r="DZ23" s="465"/>
      <c r="EA23" s="465"/>
    </row>
    <row r="24" spans="1:131" ht="14.25" hidden="1" customHeight="1" x14ac:dyDescent="0.25">
      <c r="A24" s="331"/>
      <c r="B24" s="1975" t="s">
        <v>939</v>
      </c>
      <c r="C24" s="1976"/>
      <c r="D24" s="1976"/>
      <c r="E24" s="1976"/>
      <c r="F24" s="1976"/>
      <c r="G24" s="1976"/>
      <c r="H24" s="1976"/>
      <c r="I24" s="1967">
        <f>+'ESTADO RED TEC'!B28</f>
        <v>670000</v>
      </c>
      <c r="J24" s="1967"/>
      <c r="K24" s="1967"/>
      <c r="L24" s="1967"/>
      <c r="M24" s="1967"/>
      <c r="N24" s="1967"/>
      <c r="O24" s="1967"/>
      <c r="P24" s="1967"/>
      <c r="Q24" s="1967"/>
      <c r="R24" s="1967"/>
      <c r="S24" s="1967"/>
      <c r="T24" s="1967"/>
      <c r="U24" s="1967"/>
      <c r="V24" s="1967"/>
      <c r="W24" s="1967"/>
      <c r="X24" s="1967"/>
      <c r="Y24" s="1967"/>
      <c r="Z24" s="1967"/>
      <c r="AA24" s="1967"/>
      <c r="AB24" s="1967"/>
      <c r="AC24" s="1967"/>
      <c r="AD24" s="1967"/>
      <c r="AE24" s="1967"/>
      <c r="AF24" s="1972" t="s">
        <v>15</v>
      </c>
      <c r="AG24" s="1972"/>
      <c r="AH24" s="1972"/>
      <c r="AI24" s="1972"/>
      <c r="AJ24" s="1972"/>
      <c r="AK24" s="1972"/>
      <c r="AL24" s="1967" t="str">
        <f>+'ESTADO RED TEC'!C28</f>
        <v>91+0000</v>
      </c>
      <c r="AM24" s="1967"/>
      <c r="AN24" s="1967"/>
      <c r="AO24" s="1967"/>
      <c r="AP24" s="1967"/>
      <c r="AQ24" s="1967"/>
      <c r="AR24" s="1967"/>
      <c r="AS24" s="1967"/>
      <c r="AT24" s="1967"/>
      <c r="AU24" s="1967"/>
      <c r="AV24" s="1967"/>
      <c r="AW24" s="1967"/>
      <c r="AX24" s="1967"/>
      <c r="AY24" s="1967"/>
      <c r="AZ24" s="1967"/>
      <c r="BA24" s="1967"/>
      <c r="BB24" s="1967"/>
      <c r="BC24" s="1967"/>
      <c r="BD24" s="1967"/>
      <c r="BE24" s="1967"/>
      <c r="BF24" s="1967"/>
      <c r="BG24" s="1967"/>
      <c r="BH24" s="1971"/>
      <c r="BI24" s="274"/>
      <c r="BJ24" s="274"/>
      <c r="BK24" s="274"/>
      <c r="BL24" s="274"/>
      <c r="BM24" s="333"/>
      <c r="BN24" s="274"/>
      <c r="BO24" s="274"/>
      <c r="BP24" s="274"/>
      <c r="BQ24" s="592"/>
      <c r="BR24" s="592"/>
      <c r="BS24" s="592"/>
      <c r="BT24" s="592"/>
      <c r="BU24" s="592"/>
      <c r="BV24" s="592"/>
      <c r="BW24" s="592"/>
      <c r="BX24" s="332"/>
      <c r="BY24" s="332"/>
      <c r="BZ24" s="332"/>
      <c r="CA24" s="332"/>
      <c r="CB24" s="332"/>
      <c r="CC24" s="332"/>
      <c r="CD24" s="332"/>
      <c r="CE24" s="332"/>
      <c r="CF24" s="332"/>
      <c r="CG24" s="332"/>
      <c r="CH24" s="332"/>
      <c r="CI24" s="332"/>
      <c r="CJ24" s="332"/>
      <c r="CK24" s="332"/>
      <c r="CL24" s="332"/>
      <c r="CM24" s="332"/>
      <c r="CN24" s="332"/>
      <c r="CO24" s="332"/>
      <c r="CP24" s="332"/>
      <c r="CQ24" s="332"/>
      <c r="CR24" s="332"/>
      <c r="CS24" s="332"/>
      <c r="CT24" s="332"/>
      <c r="CU24" s="334"/>
      <c r="CV24" s="334"/>
      <c r="CW24" s="334"/>
      <c r="CX24" s="334"/>
      <c r="CY24" s="334"/>
      <c r="CZ24" s="334"/>
      <c r="DA24" s="332"/>
      <c r="DB24" s="332"/>
      <c r="DC24" s="332"/>
      <c r="DD24" s="332"/>
      <c r="DE24" s="332"/>
      <c r="DF24" s="332"/>
      <c r="DG24" s="332"/>
      <c r="DH24" s="332"/>
      <c r="DI24" s="332"/>
      <c r="DJ24" s="332"/>
      <c r="DK24" s="332"/>
      <c r="DL24" s="332"/>
      <c r="DM24" s="332"/>
      <c r="DN24" s="332"/>
      <c r="DO24" s="332"/>
      <c r="DP24" s="332"/>
      <c r="DQ24" s="332"/>
      <c r="DR24" s="332"/>
      <c r="DS24" s="528"/>
      <c r="DT24" s="592"/>
      <c r="DU24" s="465"/>
      <c r="DV24" s="465"/>
      <c r="DW24" s="465"/>
      <c r="DX24" s="334"/>
      <c r="DY24" s="465"/>
      <c r="DZ24" s="465"/>
      <c r="EA24" s="465"/>
    </row>
    <row r="25" spans="1:131" ht="14.25" hidden="1" customHeight="1" x14ac:dyDescent="0.25">
      <c r="A25" s="331"/>
      <c r="B25" s="1975" t="s">
        <v>940</v>
      </c>
      <c r="C25" s="1976"/>
      <c r="D25" s="1976"/>
      <c r="E25" s="1976"/>
      <c r="F25" s="1976"/>
      <c r="G25" s="1976"/>
      <c r="H25" s="1976"/>
      <c r="I25" s="1967" t="str">
        <f>+'ESTADO RED TEC'!B29</f>
        <v>91+0000</v>
      </c>
      <c r="J25" s="1967"/>
      <c r="K25" s="1967"/>
      <c r="L25" s="1967"/>
      <c r="M25" s="1967"/>
      <c r="N25" s="1967"/>
      <c r="O25" s="1967"/>
      <c r="P25" s="1967"/>
      <c r="Q25" s="1967"/>
      <c r="R25" s="1967"/>
      <c r="S25" s="1967"/>
      <c r="T25" s="1967"/>
      <c r="U25" s="1967"/>
      <c r="V25" s="1967"/>
      <c r="W25" s="1967"/>
      <c r="X25" s="1967"/>
      <c r="Y25" s="1967"/>
      <c r="Z25" s="1967"/>
      <c r="AA25" s="1967"/>
      <c r="AB25" s="1967"/>
      <c r="AC25" s="1967"/>
      <c r="AD25" s="1967"/>
      <c r="AE25" s="1967"/>
      <c r="AF25" s="1972" t="s">
        <v>15</v>
      </c>
      <c r="AG25" s="1972"/>
      <c r="AH25" s="1972"/>
      <c r="AI25" s="1972"/>
      <c r="AJ25" s="1972"/>
      <c r="AK25" s="1972"/>
      <c r="AL25" s="1967" t="str">
        <f>+'ESTADO RED TEC'!C29</f>
        <v>92+0000</v>
      </c>
      <c r="AM25" s="1967"/>
      <c r="AN25" s="1967"/>
      <c r="AO25" s="1967"/>
      <c r="AP25" s="1967"/>
      <c r="AQ25" s="1967"/>
      <c r="AR25" s="1967"/>
      <c r="AS25" s="1967"/>
      <c r="AT25" s="1967"/>
      <c r="AU25" s="1967"/>
      <c r="AV25" s="1967"/>
      <c r="AW25" s="1967"/>
      <c r="AX25" s="1967"/>
      <c r="AY25" s="1967"/>
      <c r="AZ25" s="1967"/>
      <c r="BA25" s="1967"/>
      <c r="BB25" s="1967"/>
      <c r="BC25" s="1967"/>
      <c r="BD25" s="1967"/>
      <c r="BE25" s="1967"/>
      <c r="BF25" s="1967"/>
      <c r="BG25" s="1967"/>
      <c r="BH25" s="1971"/>
      <c r="BI25" s="274"/>
      <c r="BJ25" s="274"/>
      <c r="BK25" s="274"/>
      <c r="BL25" s="274"/>
      <c r="BM25" s="333"/>
      <c r="BN25" s="274"/>
      <c r="BO25" s="274"/>
      <c r="BP25" s="274"/>
      <c r="BQ25" s="592"/>
      <c r="BR25" s="592"/>
      <c r="BS25" s="592"/>
      <c r="BT25" s="592"/>
      <c r="BU25" s="592"/>
      <c r="BV25" s="592"/>
      <c r="BW25" s="592"/>
      <c r="BX25" s="332"/>
      <c r="BY25" s="332"/>
      <c r="BZ25" s="332"/>
      <c r="CA25" s="332"/>
      <c r="CB25" s="332"/>
      <c r="CC25" s="332"/>
      <c r="CD25" s="332"/>
      <c r="CE25" s="332"/>
      <c r="CF25" s="332"/>
      <c r="CG25" s="332"/>
      <c r="CH25" s="332"/>
      <c r="CI25" s="332"/>
      <c r="CJ25" s="332"/>
      <c r="CK25" s="332"/>
      <c r="CL25" s="332"/>
      <c r="CM25" s="332"/>
      <c r="CN25" s="332"/>
      <c r="CO25" s="332"/>
      <c r="CP25" s="332"/>
      <c r="CQ25" s="332"/>
      <c r="CR25" s="332"/>
      <c r="CS25" s="332"/>
      <c r="CT25" s="332"/>
      <c r="CU25" s="334"/>
      <c r="CV25" s="334"/>
      <c r="CW25" s="334"/>
      <c r="CX25" s="334"/>
      <c r="CY25" s="334"/>
      <c r="CZ25" s="334"/>
      <c r="DA25" s="332"/>
      <c r="DB25" s="332"/>
      <c r="DC25" s="332"/>
      <c r="DD25" s="332"/>
      <c r="DE25" s="332"/>
      <c r="DF25" s="332"/>
      <c r="DG25" s="332"/>
      <c r="DH25" s="332"/>
      <c r="DI25" s="332"/>
      <c r="DJ25" s="332"/>
      <c r="DK25" s="332"/>
      <c r="DL25" s="332"/>
      <c r="DM25" s="332"/>
      <c r="DN25" s="332"/>
      <c r="DO25" s="332"/>
      <c r="DP25" s="332"/>
      <c r="DQ25" s="332"/>
      <c r="DR25" s="332"/>
      <c r="DS25" s="528"/>
      <c r="DT25" s="592"/>
      <c r="DU25" s="465"/>
      <c r="DV25" s="465"/>
      <c r="DW25" s="465"/>
      <c r="DX25" s="334"/>
      <c r="DY25" s="465"/>
      <c r="DZ25" s="465"/>
      <c r="EA25" s="465"/>
    </row>
    <row r="26" spans="1:131" ht="14.25" hidden="1" customHeight="1" x14ac:dyDescent="0.25">
      <c r="A26" s="331"/>
      <c r="B26" s="1975" t="s">
        <v>941</v>
      </c>
      <c r="C26" s="1976"/>
      <c r="D26" s="1976"/>
      <c r="E26" s="1976"/>
      <c r="F26" s="1976"/>
      <c r="G26" s="1976"/>
      <c r="H26" s="1976"/>
      <c r="I26" s="1967" t="str">
        <f>+'ESTADO RED TEC'!B30</f>
        <v>92+0000</v>
      </c>
      <c r="J26" s="1967"/>
      <c r="K26" s="1967"/>
      <c r="L26" s="1967"/>
      <c r="M26" s="1967"/>
      <c r="N26" s="1967"/>
      <c r="O26" s="1967"/>
      <c r="P26" s="1967"/>
      <c r="Q26" s="1967"/>
      <c r="R26" s="1967"/>
      <c r="S26" s="1967"/>
      <c r="T26" s="1967"/>
      <c r="U26" s="1967"/>
      <c r="V26" s="1967"/>
      <c r="W26" s="1967"/>
      <c r="X26" s="1967"/>
      <c r="Y26" s="1967"/>
      <c r="Z26" s="1967"/>
      <c r="AA26" s="1967"/>
      <c r="AB26" s="1967"/>
      <c r="AC26" s="1967"/>
      <c r="AD26" s="1967"/>
      <c r="AE26" s="1967"/>
      <c r="AF26" s="1972" t="s">
        <v>15</v>
      </c>
      <c r="AG26" s="1972"/>
      <c r="AH26" s="1972"/>
      <c r="AI26" s="1972"/>
      <c r="AJ26" s="1972"/>
      <c r="AK26" s="1972"/>
      <c r="AL26" s="1967" t="str">
        <f>+'ESTADO RED TEC'!C30</f>
        <v>106+0000</v>
      </c>
      <c r="AM26" s="1967"/>
      <c r="AN26" s="1967"/>
      <c r="AO26" s="1967"/>
      <c r="AP26" s="1967"/>
      <c r="AQ26" s="1967"/>
      <c r="AR26" s="1967"/>
      <c r="AS26" s="1967"/>
      <c r="AT26" s="1967"/>
      <c r="AU26" s="1967"/>
      <c r="AV26" s="1967"/>
      <c r="AW26" s="1967"/>
      <c r="AX26" s="1967"/>
      <c r="AY26" s="1967"/>
      <c r="AZ26" s="1967"/>
      <c r="BA26" s="1967"/>
      <c r="BB26" s="1967"/>
      <c r="BC26" s="1967"/>
      <c r="BD26" s="1967"/>
      <c r="BE26" s="1967"/>
      <c r="BF26" s="1967"/>
      <c r="BG26" s="1967"/>
      <c r="BH26" s="1971"/>
      <c r="BI26" s="274"/>
      <c r="BJ26" s="274"/>
      <c r="BK26" s="274"/>
      <c r="BL26" s="274"/>
      <c r="BM26" s="333"/>
      <c r="BN26" s="274"/>
      <c r="BO26" s="274"/>
      <c r="BP26" s="274"/>
      <c r="BQ26" s="592"/>
      <c r="BR26" s="592"/>
      <c r="BS26" s="592"/>
      <c r="BT26" s="592"/>
      <c r="BU26" s="592"/>
      <c r="BV26" s="592"/>
      <c r="BW26" s="592"/>
      <c r="BX26" s="332"/>
      <c r="BY26" s="332"/>
      <c r="BZ26" s="332"/>
      <c r="CA26" s="332"/>
      <c r="CB26" s="332"/>
      <c r="CC26" s="332"/>
      <c r="CD26" s="332"/>
      <c r="CE26" s="332"/>
      <c r="CF26" s="332"/>
      <c r="CG26" s="332"/>
      <c r="CH26" s="332"/>
      <c r="CI26" s="332"/>
      <c r="CJ26" s="332"/>
      <c r="CK26" s="332"/>
      <c r="CL26" s="332"/>
      <c r="CM26" s="332"/>
      <c r="CN26" s="332"/>
      <c r="CO26" s="332"/>
      <c r="CP26" s="332"/>
      <c r="CQ26" s="332"/>
      <c r="CR26" s="332"/>
      <c r="CS26" s="332"/>
      <c r="CT26" s="332"/>
      <c r="CU26" s="334"/>
      <c r="CV26" s="334"/>
      <c r="CW26" s="334"/>
      <c r="CX26" s="334"/>
      <c r="CY26" s="334"/>
      <c r="CZ26" s="334"/>
      <c r="DA26" s="332"/>
      <c r="DB26" s="332"/>
      <c r="DC26" s="332"/>
      <c r="DD26" s="332"/>
      <c r="DE26" s="332"/>
      <c r="DF26" s="332"/>
      <c r="DG26" s="332"/>
      <c r="DH26" s="332"/>
      <c r="DI26" s="332"/>
      <c r="DJ26" s="332"/>
      <c r="DK26" s="332"/>
      <c r="DL26" s="332"/>
      <c r="DM26" s="332"/>
      <c r="DN26" s="332"/>
      <c r="DO26" s="332"/>
      <c r="DP26" s="332"/>
      <c r="DQ26" s="332"/>
      <c r="DR26" s="332"/>
      <c r="DS26" s="528"/>
      <c r="DT26" s="592"/>
      <c r="DU26" s="465"/>
      <c r="DV26" s="465"/>
      <c r="DW26" s="465"/>
      <c r="DX26" s="334"/>
      <c r="DY26" s="465"/>
      <c r="DZ26" s="465"/>
      <c r="EA26" s="465"/>
    </row>
    <row r="27" spans="1:131" ht="14.25" hidden="1" customHeight="1" x14ac:dyDescent="0.25">
      <c r="A27" s="331"/>
      <c r="B27" s="1975" t="s">
        <v>942</v>
      </c>
      <c r="C27" s="1976"/>
      <c r="D27" s="1976"/>
      <c r="E27" s="1976"/>
      <c r="F27" s="1976"/>
      <c r="G27" s="1976"/>
      <c r="H27" s="1976"/>
      <c r="I27" s="1967" t="str">
        <f>+'ESTADO RED TEC'!B31</f>
        <v>106+0000</v>
      </c>
      <c r="J27" s="1967"/>
      <c r="K27" s="1967"/>
      <c r="L27" s="1967"/>
      <c r="M27" s="1967"/>
      <c r="N27" s="1967"/>
      <c r="O27" s="1967"/>
      <c r="P27" s="1967"/>
      <c r="Q27" s="1967"/>
      <c r="R27" s="1967"/>
      <c r="S27" s="1967"/>
      <c r="T27" s="1967"/>
      <c r="U27" s="1967"/>
      <c r="V27" s="1967"/>
      <c r="W27" s="1967"/>
      <c r="X27" s="1967"/>
      <c r="Y27" s="1967"/>
      <c r="Z27" s="1967"/>
      <c r="AA27" s="1967"/>
      <c r="AB27" s="1967"/>
      <c r="AC27" s="1967"/>
      <c r="AD27" s="1967"/>
      <c r="AE27" s="1967"/>
      <c r="AF27" s="1972" t="s">
        <v>15</v>
      </c>
      <c r="AG27" s="1972"/>
      <c r="AH27" s="1972"/>
      <c r="AI27" s="1972"/>
      <c r="AJ27" s="1972"/>
      <c r="AK27" s="1972"/>
      <c r="AL27" s="1967" t="str">
        <f>+'ESTADO RED TEC'!C31</f>
        <v>107+0000</v>
      </c>
      <c r="AM27" s="1967"/>
      <c r="AN27" s="1967"/>
      <c r="AO27" s="1967"/>
      <c r="AP27" s="1967"/>
      <c r="AQ27" s="1967"/>
      <c r="AR27" s="1967"/>
      <c r="AS27" s="1967"/>
      <c r="AT27" s="1967"/>
      <c r="AU27" s="1967"/>
      <c r="AV27" s="1967"/>
      <c r="AW27" s="1967"/>
      <c r="AX27" s="1967"/>
      <c r="AY27" s="1967"/>
      <c r="AZ27" s="1967"/>
      <c r="BA27" s="1967"/>
      <c r="BB27" s="1967"/>
      <c r="BC27" s="1967"/>
      <c r="BD27" s="1967"/>
      <c r="BE27" s="1967"/>
      <c r="BF27" s="1967"/>
      <c r="BG27" s="1967"/>
      <c r="BH27" s="1971"/>
      <c r="BI27" s="274"/>
      <c r="BJ27" s="274"/>
      <c r="BK27" s="274"/>
      <c r="BL27" s="274"/>
      <c r="BM27" s="333"/>
      <c r="BN27" s="274"/>
      <c r="BO27" s="274"/>
      <c r="BP27" s="274"/>
      <c r="BQ27" s="592"/>
      <c r="BR27" s="592"/>
      <c r="BS27" s="592"/>
      <c r="BT27" s="592"/>
      <c r="BU27" s="592"/>
      <c r="BV27" s="592"/>
      <c r="BW27" s="592"/>
      <c r="BX27" s="332"/>
      <c r="BY27" s="332"/>
      <c r="BZ27" s="332"/>
      <c r="CA27" s="332"/>
      <c r="CB27" s="332"/>
      <c r="CC27" s="332"/>
      <c r="CD27" s="332"/>
      <c r="CE27" s="332"/>
      <c r="CF27" s="332"/>
      <c r="CG27" s="332"/>
      <c r="CH27" s="332"/>
      <c r="CI27" s="332"/>
      <c r="CJ27" s="332"/>
      <c r="CK27" s="332"/>
      <c r="CL27" s="332"/>
      <c r="CM27" s="332"/>
      <c r="CN27" s="332"/>
      <c r="CO27" s="332"/>
      <c r="CP27" s="332"/>
      <c r="CQ27" s="332"/>
      <c r="CR27" s="332"/>
      <c r="CS27" s="332"/>
      <c r="CT27" s="332"/>
      <c r="CU27" s="334"/>
      <c r="CV27" s="334"/>
      <c r="CW27" s="334"/>
      <c r="CX27" s="334"/>
      <c r="CY27" s="334"/>
      <c r="CZ27" s="334"/>
      <c r="DA27" s="332"/>
      <c r="DB27" s="332"/>
      <c r="DC27" s="332"/>
      <c r="DD27" s="332"/>
      <c r="DE27" s="332"/>
      <c r="DF27" s="332"/>
      <c r="DG27" s="332"/>
      <c r="DH27" s="332"/>
      <c r="DI27" s="332"/>
      <c r="DJ27" s="332"/>
      <c r="DK27" s="332"/>
      <c r="DL27" s="332"/>
      <c r="DM27" s="332"/>
      <c r="DN27" s="332"/>
      <c r="DO27" s="332"/>
      <c r="DP27" s="332"/>
      <c r="DQ27" s="332"/>
      <c r="DR27" s="332"/>
      <c r="DS27" s="528"/>
      <c r="DT27" s="592"/>
      <c r="DU27" s="465"/>
      <c r="DV27" s="465"/>
      <c r="DW27" s="465"/>
      <c r="DX27" s="334"/>
      <c r="DY27" s="465"/>
      <c r="DZ27" s="465"/>
      <c r="EA27" s="465"/>
    </row>
    <row r="28" spans="1:131" ht="14.25" hidden="1" customHeight="1" x14ac:dyDescent="0.25">
      <c r="A28" s="331"/>
      <c r="B28" s="1975" t="s">
        <v>943</v>
      </c>
      <c r="C28" s="1976"/>
      <c r="D28" s="1976"/>
      <c r="E28" s="1976"/>
      <c r="F28" s="1976"/>
      <c r="G28" s="1976"/>
      <c r="H28" s="1976"/>
      <c r="I28" s="1967" t="str">
        <f>+'ESTADO RED TEC'!B32</f>
        <v>107+0000</v>
      </c>
      <c r="J28" s="1967"/>
      <c r="K28" s="1967"/>
      <c r="L28" s="1967"/>
      <c r="M28" s="1967"/>
      <c r="N28" s="1967"/>
      <c r="O28" s="1967"/>
      <c r="P28" s="1967"/>
      <c r="Q28" s="1967"/>
      <c r="R28" s="1967"/>
      <c r="S28" s="1967"/>
      <c r="T28" s="1967"/>
      <c r="U28" s="1967"/>
      <c r="V28" s="1967"/>
      <c r="W28" s="1967"/>
      <c r="X28" s="1967"/>
      <c r="Y28" s="1967"/>
      <c r="Z28" s="1967"/>
      <c r="AA28" s="1967"/>
      <c r="AB28" s="1967"/>
      <c r="AC28" s="1967"/>
      <c r="AD28" s="1967"/>
      <c r="AE28" s="1967"/>
      <c r="AF28" s="1972" t="s">
        <v>15</v>
      </c>
      <c r="AG28" s="1972"/>
      <c r="AH28" s="1972"/>
      <c r="AI28" s="1972"/>
      <c r="AJ28" s="1972"/>
      <c r="AK28" s="1972"/>
      <c r="AL28" s="1967">
        <f>+'ESTADO RED TEC'!C32</f>
        <v>1090000</v>
      </c>
      <c r="AM28" s="1967"/>
      <c r="AN28" s="1967"/>
      <c r="AO28" s="1967"/>
      <c r="AP28" s="1967"/>
      <c r="AQ28" s="1967"/>
      <c r="AR28" s="1967"/>
      <c r="AS28" s="1967"/>
      <c r="AT28" s="1967"/>
      <c r="AU28" s="1967"/>
      <c r="AV28" s="1967"/>
      <c r="AW28" s="1967"/>
      <c r="AX28" s="1967"/>
      <c r="AY28" s="1967"/>
      <c r="AZ28" s="1967"/>
      <c r="BA28" s="1967"/>
      <c r="BB28" s="1967"/>
      <c r="BC28" s="1967"/>
      <c r="BD28" s="1967"/>
      <c r="BE28" s="1967"/>
      <c r="BF28" s="1967"/>
      <c r="BG28" s="1967"/>
      <c r="BH28" s="1971"/>
      <c r="BI28" s="274"/>
      <c r="BJ28" s="274"/>
      <c r="BK28" s="274"/>
      <c r="BL28" s="274"/>
      <c r="BM28" s="333"/>
      <c r="BN28" s="274"/>
      <c r="BO28" s="274"/>
      <c r="BP28" s="274"/>
      <c r="BQ28" s="592"/>
      <c r="BR28" s="592"/>
      <c r="BS28" s="592"/>
      <c r="BT28" s="592"/>
      <c r="BU28" s="592"/>
      <c r="BV28" s="592"/>
      <c r="BW28" s="592"/>
      <c r="BX28" s="332"/>
      <c r="BY28" s="332"/>
      <c r="BZ28" s="332"/>
      <c r="CA28" s="332"/>
      <c r="CB28" s="332"/>
      <c r="CC28" s="332"/>
      <c r="CD28" s="332"/>
      <c r="CE28" s="332"/>
      <c r="CF28" s="332"/>
      <c r="CG28" s="332"/>
      <c r="CH28" s="332"/>
      <c r="CI28" s="332"/>
      <c r="CJ28" s="332"/>
      <c r="CK28" s="332"/>
      <c r="CL28" s="332"/>
      <c r="CM28" s="332"/>
      <c r="CN28" s="332"/>
      <c r="CO28" s="332"/>
      <c r="CP28" s="332"/>
      <c r="CQ28" s="332"/>
      <c r="CR28" s="332"/>
      <c r="CS28" s="332"/>
      <c r="CT28" s="332"/>
      <c r="CU28" s="334"/>
      <c r="CV28" s="334"/>
      <c r="CW28" s="334"/>
      <c r="CX28" s="334"/>
      <c r="CY28" s="334"/>
      <c r="CZ28" s="334"/>
      <c r="DA28" s="332"/>
      <c r="DB28" s="332"/>
      <c r="DC28" s="332"/>
      <c r="DD28" s="332"/>
      <c r="DE28" s="332"/>
      <c r="DF28" s="332"/>
      <c r="DG28" s="332"/>
      <c r="DH28" s="332"/>
      <c r="DI28" s="332"/>
      <c r="DJ28" s="332"/>
      <c r="DK28" s="332"/>
      <c r="DL28" s="332"/>
      <c r="DM28" s="332"/>
      <c r="DN28" s="332"/>
      <c r="DO28" s="332"/>
      <c r="DP28" s="332"/>
      <c r="DQ28" s="332"/>
      <c r="DR28" s="332"/>
      <c r="DS28" s="528"/>
      <c r="DT28" s="592"/>
      <c r="DU28" s="465"/>
      <c r="DV28" s="465"/>
      <c r="DW28" s="465"/>
      <c r="DX28" s="334"/>
      <c r="DY28" s="465"/>
      <c r="DZ28" s="465"/>
      <c r="EA28" s="465"/>
    </row>
    <row r="29" spans="1:131" ht="14.25" hidden="1" customHeight="1" x14ac:dyDescent="0.25">
      <c r="A29" s="331"/>
      <c r="B29" s="1975" t="s">
        <v>954</v>
      </c>
      <c r="C29" s="1976"/>
      <c r="D29" s="1976"/>
      <c r="E29" s="1976"/>
      <c r="F29" s="1976"/>
      <c r="G29" s="1976"/>
      <c r="H29" s="1976"/>
      <c r="I29" s="1967">
        <f>+'ESTADO RED TEC'!B33</f>
        <v>1090000</v>
      </c>
      <c r="J29" s="1967"/>
      <c r="K29" s="1967"/>
      <c r="L29" s="1967"/>
      <c r="M29" s="1967"/>
      <c r="N29" s="1967"/>
      <c r="O29" s="1967"/>
      <c r="P29" s="1967"/>
      <c r="Q29" s="1967"/>
      <c r="R29" s="1967"/>
      <c r="S29" s="1967"/>
      <c r="T29" s="1967"/>
      <c r="U29" s="1967"/>
      <c r="V29" s="1967"/>
      <c r="W29" s="1967"/>
      <c r="X29" s="1967"/>
      <c r="Y29" s="1967"/>
      <c r="Z29" s="1967"/>
      <c r="AA29" s="1967"/>
      <c r="AB29" s="1967"/>
      <c r="AC29" s="1967"/>
      <c r="AD29" s="1967"/>
      <c r="AE29" s="1967"/>
      <c r="AF29" s="1972" t="s">
        <v>15</v>
      </c>
      <c r="AG29" s="1972"/>
      <c r="AH29" s="1972"/>
      <c r="AI29" s="1972"/>
      <c r="AJ29" s="1972"/>
      <c r="AK29" s="1972"/>
      <c r="AL29" s="1967">
        <f>+'ESTADO RED TEC'!C33</f>
        <v>1100000</v>
      </c>
      <c r="AM29" s="1967"/>
      <c r="AN29" s="1967"/>
      <c r="AO29" s="1967"/>
      <c r="AP29" s="1967"/>
      <c r="AQ29" s="1967"/>
      <c r="AR29" s="1967"/>
      <c r="AS29" s="1967"/>
      <c r="AT29" s="1967"/>
      <c r="AU29" s="1967"/>
      <c r="AV29" s="1967"/>
      <c r="AW29" s="1967"/>
      <c r="AX29" s="1967"/>
      <c r="AY29" s="1967"/>
      <c r="AZ29" s="1967"/>
      <c r="BA29" s="1967"/>
      <c r="BB29" s="1967"/>
      <c r="BC29" s="1967"/>
      <c r="BD29" s="1967"/>
      <c r="BE29" s="1967"/>
      <c r="BF29" s="1967"/>
      <c r="BG29" s="1967"/>
      <c r="BH29" s="1971"/>
      <c r="BI29" s="274"/>
      <c r="BJ29" s="274"/>
      <c r="BK29" s="274"/>
      <c r="BL29" s="274"/>
      <c r="BM29" s="333"/>
      <c r="BN29" s="274"/>
      <c r="BO29" s="274"/>
      <c r="BP29" s="274"/>
      <c r="BQ29" s="592"/>
      <c r="BR29" s="592"/>
      <c r="BS29" s="592"/>
      <c r="BT29" s="592"/>
      <c r="BU29" s="592"/>
      <c r="BV29" s="592"/>
      <c r="BW29" s="592"/>
      <c r="BX29" s="332"/>
      <c r="BY29" s="332"/>
      <c r="BZ29" s="332"/>
      <c r="CA29" s="332"/>
      <c r="CB29" s="332"/>
      <c r="CC29" s="332"/>
      <c r="CD29" s="332"/>
      <c r="CE29" s="332"/>
      <c r="CF29" s="332"/>
      <c r="CG29" s="332"/>
      <c r="CH29" s="332"/>
      <c r="CI29" s="332"/>
      <c r="CJ29" s="332"/>
      <c r="CK29" s="332"/>
      <c r="CL29" s="332"/>
      <c r="CM29" s="332"/>
      <c r="CN29" s="332"/>
      <c r="CO29" s="332"/>
      <c r="CP29" s="332"/>
      <c r="CQ29" s="332"/>
      <c r="CR29" s="332"/>
      <c r="CS29" s="332"/>
      <c r="CT29" s="332"/>
      <c r="CU29" s="334"/>
      <c r="CV29" s="334"/>
      <c r="CW29" s="334"/>
      <c r="CX29" s="334"/>
      <c r="CY29" s="334"/>
      <c r="CZ29" s="334"/>
      <c r="DA29" s="332"/>
      <c r="DB29" s="332"/>
      <c r="DC29" s="332"/>
      <c r="DD29" s="332"/>
      <c r="DE29" s="332"/>
      <c r="DF29" s="332"/>
      <c r="DG29" s="332"/>
      <c r="DH29" s="332"/>
      <c r="DI29" s="332"/>
      <c r="DJ29" s="332"/>
      <c r="DK29" s="332"/>
      <c r="DL29" s="332"/>
      <c r="DM29" s="332"/>
      <c r="DN29" s="332"/>
      <c r="DO29" s="332"/>
      <c r="DP29" s="332"/>
      <c r="DQ29" s="332"/>
      <c r="DR29" s="332"/>
      <c r="DS29" s="528"/>
      <c r="DT29" s="592"/>
      <c r="DU29" s="465"/>
      <c r="DV29" s="465"/>
      <c r="DW29" s="465"/>
      <c r="DX29" s="334"/>
      <c r="DY29" s="465"/>
      <c r="DZ29" s="465"/>
      <c r="EA29" s="465"/>
    </row>
    <row r="30" spans="1:131" ht="14.25" hidden="1" customHeight="1" x14ac:dyDescent="0.25">
      <c r="A30" s="331"/>
      <c r="B30" s="1975" t="s">
        <v>955</v>
      </c>
      <c r="C30" s="1976"/>
      <c r="D30" s="1976"/>
      <c r="E30" s="1976"/>
      <c r="F30" s="1976"/>
      <c r="G30" s="1976"/>
      <c r="H30" s="1976"/>
      <c r="I30" s="1967">
        <f>+'ESTADO RED TEC'!B34</f>
        <v>1100000</v>
      </c>
      <c r="J30" s="1967"/>
      <c r="K30" s="1967"/>
      <c r="L30" s="1967"/>
      <c r="M30" s="1967"/>
      <c r="N30" s="1967"/>
      <c r="O30" s="1967"/>
      <c r="P30" s="1967"/>
      <c r="Q30" s="1967"/>
      <c r="R30" s="1967"/>
      <c r="S30" s="1967"/>
      <c r="T30" s="1967"/>
      <c r="U30" s="1967"/>
      <c r="V30" s="1967"/>
      <c r="W30" s="1967"/>
      <c r="X30" s="1967"/>
      <c r="Y30" s="1967"/>
      <c r="Z30" s="1967"/>
      <c r="AA30" s="1967"/>
      <c r="AB30" s="1967"/>
      <c r="AC30" s="1967"/>
      <c r="AD30" s="1967"/>
      <c r="AE30" s="1967"/>
      <c r="AF30" s="1972" t="s">
        <v>15</v>
      </c>
      <c r="AG30" s="1972"/>
      <c r="AH30" s="1972"/>
      <c r="AI30" s="1972"/>
      <c r="AJ30" s="1972"/>
      <c r="AK30" s="1972"/>
      <c r="AL30" s="1967">
        <f>+'ESTADO RED TEC'!C34</f>
        <v>1181006</v>
      </c>
      <c r="AM30" s="1967"/>
      <c r="AN30" s="1967"/>
      <c r="AO30" s="1967"/>
      <c r="AP30" s="1967"/>
      <c r="AQ30" s="1967"/>
      <c r="AR30" s="1967"/>
      <c r="AS30" s="1967"/>
      <c r="AT30" s="1967"/>
      <c r="AU30" s="1967"/>
      <c r="AV30" s="1967"/>
      <c r="AW30" s="1967"/>
      <c r="AX30" s="1967"/>
      <c r="AY30" s="1967"/>
      <c r="AZ30" s="1967"/>
      <c r="BA30" s="1967"/>
      <c r="BB30" s="1967"/>
      <c r="BC30" s="1967"/>
      <c r="BD30" s="1967"/>
      <c r="BE30" s="1967"/>
      <c r="BF30" s="1967"/>
      <c r="BG30" s="1967"/>
      <c r="BH30" s="1971"/>
      <c r="BI30" s="274"/>
      <c r="BJ30" s="274"/>
      <c r="BK30" s="274"/>
      <c r="BL30" s="274"/>
      <c r="BM30" s="333"/>
      <c r="BN30" s="274"/>
      <c r="BO30" s="274"/>
      <c r="BP30" s="274"/>
      <c r="BQ30" s="592"/>
      <c r="BR30" s="592"/>
      <c r="BS30" s="592"/>
      <c r="BT30" s="592"/>
      <c r="BU30" s="592"/>
      <c r="BV30" s="592"/>
      <c r="BW30" s="592"/>
      <c r="BX30" s="332"/>
      <c r="BY30" s="332"/>
      <c r="BZ30" s="332"/>
      <c r="CA30" s="332"/>
      <c r="CB30" s="332"/>
      <c r="CC30" s="332"/>
      <c r="CD30" s="332"/>
      <c r="CE30" s="332"/>
      <c r="CF30" s="332"/>
      <c r="CG30" s="332"/>
      <c r="CH30" s="332"/>
      <c r="CI30" s="332"/>
      <c r="CJ30" s="332"/>
      <c r="CK30" s="332"/>
      <c r="CL30" s="332"/>
      <c r="CM30" s="332"/>
      <c r="CN30" s="332"/>
      <c r="CO30" s="332"/>
      <c r="CP30" s="332"/>
      <c r="CQ30" s="332"/>
      <c r="CR30" s="332"/>
      <c r="CS30" s="332"/>
      <c r="CT30" s="332"/>
      <c r="CU30" s="334"/>
      <c r="CV30" s="334"/>
      <c r="CW30" s="334"/>
      <c r="CX30" s="334"/>
      <c r="CY30" s="334"/>
      <c r="CZ30" s="334"/>
      <c r="DA30" s="332"/>
      <c r="DB30" s="332"/>
      <c r="DC30" s="332"/>
      <c r="DD30" s="332"/>
      <c r="DE30" s="332"/>
      <c r="DF30" s="332"/>
      <c r="DG30" s="332"/>
      <c r="DH30" s="332"/>
      <c r="DI30" s="332"/>
      <c r="DJ30" s="332"/>
      <c r="DK30" s="332"/>
      <c r="DL30" s="332"/>
      <c r="DM30" s="332"/>
      <c r="DN30" s="332"/>
      <c r="DO30" s="332"/>
      <c r="DP30" s="332"/>
      <c r="DQ30" s="332"/>
      <c r="DR30" s="332"/>
      <c r="DS30" s="528"/>
      <c r="DT30" s="592"/>
      <c r="DU30" s="465"/>
      <c r="DV30" s="465"/>
      <c r="DW30" s="465"/>
      <c r="DX30" s="334"/>
      <c r="DY30" s="465"/>
      <c r="DZ30" s="465"/>
      <c r="EA30" s="465"/>
    </row>
    <row r="31" spans="1:131" ht="14.25" hidden="1" customHeight="1" x14ac:dyDescent="0.25">
      <c r="A31" s="331"/>
      <c r="B31" s="2027"/>
      <c r="C31" s="2028"/>
      <c r="D31" s="2028"/>
      <c r="E31" s="2028"/>
      <c r="F31" s="2028"/>
      <c r="G31" s="2028"/>
      <c r="H31" s="2028"/>
      <c r="I31" s="1977"/>
      <c r="J31" s="1977"/>
      <c r="K31" s="1977"/>
      <c r="L31" s="1977"/>
      <c r="M31" s="1977"/>
      <c r="N31" s="1977"/>
      <c r="O31" s="1977"/>
      <c r="P31" s="1977"/>
      <c r="Q31" s="1977"/>
      <c r="R31" s="1977"/>
      <c r="S31" s="1977"/>
      <c r="T31" s="1977"/>
      <c r="U31" s="1977"/>
      <c r="V31" s="1977"/>
      <c r="W31" s="1977"/>
      <c r="X31" s="1977"/>
      <c r="Y31" s="1977"/>
      <c r="Z31" s="1977"/>
      <c r="AA31" s="1977"/>
      <c r="AB31" s="1977"/>
      <c r="AC31" s="1977"/>
      <c r="AD31" s="1977"/>
      <c r="AE31" s="1977"/>
      <c r="AF31" s="1983"/>
      <c r="AG31" s="1983"/>
      <c r="AH31" s="1983"/>
      <c r="AI31" s="1983"/>
      <c r="AJ31" s="1983"/>
      <c r="AK31" s="1983"/>
      <c r="AL31" s="1977"/>
      <c r="AM31" s="1977"/>
      <c r="AN31" s="1977"/>
      <c r="AO31" s="1977"/>
      <c r="AP31" s="1977"/>
      <c r="AQ31" s="1977"/>
      <c r="AR31" s="1977"/>
      <c r="AS31" s="1977"/>
      <c r="AT31" s="1977"/>
      <c r="AU31" s="1977"/>
      <c r="AV31" s="1977"/>
      <c r="AW31" s="1977"/>
      <c r="AX31" s="1977"/>
      <c r="AY31" s="1977"/>
      <c r="AZ31" s="1977"/>
      <c r="BA31" s="1977"/>
      <c r="BB31" s="1977"/>
      <c r="BC31" s="1977"/>
      <c r="BD31" s="1977"/>
      <c r="BE31" s="1977"/>
      <c r="BF31" s="1977"/>
      <c r="BG31" s="1977"/>
      <c r="BH31" s="1982"/>
      <c r="BI31" s="274"/>
      <c r="BJ31" s="274"/>
      <c r="BK31" s="274"/>
      <c r="BL31" s="274"/>
      <c r="BM31" s="333"/>
      <c r="BN31" s="274"/>
      <c r="BO31" s="274"/>
      <c r="BP31" s="274"/>
      <c r="BQ31" s="592"/>
      <c r="BR31" s="592"/>
      <c r="BS31" s="592"/>
      <c r="BT31" s="592"/>
      <c r="BU31" s="592"/>
      <c r="BV31" s="592"/>
      <c r="BW31" s="592"/>
      <c r="BX31" s="332"/>
      <c r="BY31" s="332"/>
      <c r="BZ31" s="332"/>
      <c r="CA31" s="332"/>
      <c r="CB31" s="332"/>
      <c r="CC31" s="332"/>
      <c r="CD31" s="332"/>
      <c r="CE31" s="332"/>
      <c r="CF31" s="332"/>
      <c r="CG31" s="332"/>
      <c r="CH31" s="332"/>
      <c r="CI31" s="332"/>
      <c r="CJ31" s="332"/>
      <c r="CK31" s="332"/>
      <c r="CL31" s="332"/>
      <c r="CM31" s="332"/>
      <c r="CN31" s="332"/>
      <c r="CO31" s="332"/>
      <c r="CP31" s="332"/>
      <c r="CQ31" s="332"/>
      <c r="CR31" s="332"/>
      <c r="CS31" s="332"/>
      <c r="CT31" s="332"/>
      <c r="CU31" s="334"/>
      <c r="CV31" s="334"/>
      <c r="CW31" s="334"/>
      <c r="CX31" s="334"/>
      <c r="CY31" s="334"/>
      <c r="CZ31" s="334"/>
      <c r="DA31" s="332"/>
      <c r="DB31" s="332"/>
      <c r="DC31" s="332"/>
      <c r="DD31" s="332"/>
      <c r="DE31" s="332"/>
      <c r="DF31" s="332"/>
      <c r="DG31" s="332"/>
      <c r="DH31" s="332"/>
      <c r="DI31" s="332"/>
      <c r="DJ31" s="332"/>
      <c r="DK31" s="332"/>
      <c r="DL31" s="332"/>
      <c r="DM31" s="332"/>
      <c r="DN31" s="332"/>
      <c r="DO31" s="332"/>
      <c r="DP31" s="332"/>
      <c r="DQ31" s="332"/>
      <c r="DR31" s="332"/>
      <c r="DS31" s="528"/>
      <c r="DT31" s="592"/>
      <c r="DU31" s="465"/>
      <c r="DV31" s="465"/>
      <c r="DW31" s="465"/>
      <c r="DX31" s="334"/>
      <c r="DY31" s="465"/>
      <c r="DZ31" s="465"/>
      <c r="EA31" s="465"/>
    </row>
    <row r="32" spans="1:131" x14ac:dyDescent="0.25">
      <c r="A32" s="2030"/>
      <c r="B32" s="1979"/>
      <c r="C32" s="1979"/>
      <c r="D32" s="1979"/>
      <c r="E32" s="1979"/>
      <c r="F32" s="1979"/>
      <c r="G32" s="1979"/>
      <c r="H32" s="1979"/>
      <c r="I32" s="1415"/>
      <c r="J32" s="1415"/>
      <c r="K32" s="1415"/>
      <c r="L32" s="1415"/>
      <c r="M32" s="1415"/>
      <c r="N32" s="1415"/>
      <c r="O32" s="1415"/>
      <c r="P32" s="1415"/>
      <c r="Q32" s="1415"/>
      <c r="R32" s="1415"/>
      <c r="S32" s="1415"/>
      <c r="T32" s="1415"/>
      <c r="U32" s="1415"/>
      <c r="V32" s="1415"/>
      <c r="W32" s="1415"/>
      <c r="X32" s="1415"/>
      <c r="Y32" s="1415"/>
      <c r="Z32" s="1415"/>
      <c r="AA32" s="1415"/>
      <c r="AB32" s="1415"/>
      <c r="AC32" s="1415"/>
      <c r="AD32" s="1415"/>
      <c r="AE32" s="1415"/>
      <c r="AF32" s="1416"/>
      <c r="AG32" s="1416"/>
      <c r="AH32" s="1416"/>
      <c r="AI32" s="1416"/>
      <c r="AJ32" s="1416"/>
      <c r="AK32" s="1416"/>
      <c r="AL32" s="1415"/>
      <c r="AM32" s="1415"/>
      <c r="AN32" s="1415"/>
      <c r="AO32" s="1415"/>
      <c r="AP32" s="1415"/>
      <c r="AQ32" s="1415"/>
      <c r="AR32" s="1415"/>
      <c r="AS32" s="1415"/>
      <c r="AT32" s="1415"/>
      <c r="AU32" s="1415"/>
      <c r="AV32" s="1415"/>
      <c r="AW32" s="1415"/>
      <c r="AX32" s="1415"/>
      <c r="AY32" s="1415"/>
      <c r="AZ32" s="1415"/>
      <c r="BA32" s="1415"/>
      <c r="BB32" s="1415"/>
      <c r="BC32" s="1415"/>
      <c r="BD32" s="1415"/>
      <c r="BE32" s="1415"/>
      <c r="BF32" s="1415"/>
      <c r="BG32" s="1415"/>
      <c r="BH32" s="1415"/>
      <c r="BI32" s="528"/>
      <c r="BJ32" s="528"/>
      <c r="BK32" s="528"/>
      <c r="BL32" s="528"/>
      <c r="BM32" s="1295"/>
      <c r="BN32" s="528"/>
      <c r="BO32" s="528"/>
      <c r="BP32" s="528"/>
      <c r="BQ32" s="591"/>
      <c r="BR32" s="591"/>
      <c r="BS32" s="591"/>
      <c r="BT32" s="591"/>
      <c r="BU32" s="591"/>
      <c r="BV32" s="591"/>
      <c r="BW32" s="591"/>
      <c r="BX32" s="529"/>
      <c r="BY32" s="529"/>
      <c r="BZ32" s="529"/>
      <c r="CA32" s="529"/>
      <c r="CB32" s="529"/>
      <c r="CC32" s="529"/>
      <c r="CD32" s="529"/>
      <c r="CE32" s="529"/>
      <c r="CF32" s="529"/>
      <c r="CG32" s="529"/>
      <c r="CH32" s="529"/>
      <c r="CI32" s="529"/>
      <c r="CJ32" s="529"/>
      <c r="CK32" s="529"/>
      <c r="CL32" s="529"/>
      <c r="CM32" s="529"/>
      <c r="CN32" s="529"/>
      <c r="CO32" s="529"/>
      <c r="CP32" s="529"/>
      <c r="CQ32" s="529"/>
      <c r="CR32" s="529"/>
      <c r="CS32" s="529"/>
      <c r="CT32" s="529"/>
      <c r="CU32" s="528"/>
      <c r="CV32" s="528"/>
      <c r="CW32" s="528"/>
      <c r="CX32" s="528"/>
      <c r="CY32" s="528"/>
      <c r="CZ32" s="528"/>
      <c r="DA32" s="529"/>
      <c r="DB32" s="529"/>
      <c r="DC32" s="529"/>
      <c r="DD32" s="529"/>
      <c r="DE32" s="529"/>
      <c r="DF32" s="529"/>
      <c r="DG32" s="529"/>
      <c r="DH32" s="529"/>
      <c r="DI32" s="529"/>
      <c r="DJ32" s="529"/>
      <c r="DK32" s="529"/>
      <c r="DL32" s="529"/>
      <c r="DM32" s="529"/>
      <c r="DN32" s="529"/>
      <c r="DO32" s="529"/>
      <c r="DP32" s="529"/>
      <c r="DQ32" s="529"/>
      <c r="DR32" s="529"/>
      <c r="DS32" s="528"/>
      <c r="DT32" s="593"/>
      <c r="DU32" s="1380"/>
      <c r="DV32" s="1380"/>
      <c r="DW32" s="1380"/>
      <c r="DX32" s="1295"/>
      <c r="DY32" s="1380"/>
      <c r="DZ32" s="1380"/>
      <c r="EA32" s="2029"/>
    </row>
    <row r="33" spans="1:132" s="342" customFormat="1" ht="18" customHeight="1" x14ac:dyDescent="0.25">
      <c r="A33" s="337" t="s">
        <v>148</v>
      </c>
      <c r="B33" s="338"/>
      <c r="C33" s="339"/>
      <c r="D33" s="339"/>
      <c r="E33" s="339"/>
      <c r="F33" s="339"/>
      <c r="G33" s="339"/>
      <c r="H33" s="339"/>
      <c r="I33" s="339"/>
      <c r="J33" s="1417" t="s">
        <v>992</v>
      </c>
      <c r="K33" s="1417"/>
      <c r="L33" s="1417"/>
      <c r="M33" s="1417"/>
      <c r="N33" s="1417"/>
      <c r="O33" s="1417"/>
      <c r="P33" s="1417"/>
      <c r="Q33" s="1417"/>
      <c r="R33" s="1417"/>
      <c r="S33" s="1417"/>
      <c r="T33" s="1417"/>
      <c r="U33" s="1417"/>
      <c r="V33" s="1417"/>
      <c r="W33" s="1417"/>
      <c r="X33" s="1417"/>
      <c r="Y33" s="1417"/>
      <c r="Z33" s="1417"/>
      <c r="AA33" s="1417"/>
      <c r="AB33" s="1417"/>
      <c r="AC33" s="1417"/>
      <c r="AD33" s="1417"/>
      <c r="AE33" s="1417"/>
      <c r="AF33" s="1417"/>
      <c r="AG33" s="1417"/>
      <c r="AH33" s="1417"/>
      <c r="AI33" s="1417"/>
      <c r="AJ33" s="1417"/>
      <c r="AK33" s="1417"/>
      <c r="AL33" s="1417"/>
      <c r="AM33" s="1417"/>
      <c r="AN33" s="1417"/>
      <c r="AO33" s="1417"/>
      <c r="AP33" s="1417"/>
      <c r="AQ33" s="1417"/>
      <c r="AR33" s="1417"/>
      <c r="AS33" s="1417"/>
      <c r="AT33" s="1417"/>
      <c r="AU33" s="1417"/>
      <c r="AV33" s="1417"/>
      <c r="AW33" s="1417"/>
      <c r="AX33" s="1417"/>
      <c r="AY33" s="1417"/>
      <c r="AZ33" s="1417"/>
      <c r="BA33" s="1417"/>
      <c r="BB33" s="1417"/>
      <c r="BC33" s="1417"/>
      <c r="BD33" s="1417"/>
      <c r="BE33" s="1417"/>
      <c r="BF33" s="1417"/>
      <c r="BG33" s="1417"/>
      <c r="BH33" s="1417"/>
      <c r="BI33" s="1417"/>
      <c r="BJ33" s="1417"/>
      <c r="BK33" s="1417"/>
      <c r="BL33" s="1417"/>
      <c r="BM33" s="1417"/>
      <c r="BN33" s="1417"/>
      <c r="BO33" s="1417"/>
      <c r="BP33" s="1417"/>
      <c r="BQ33" s="1417"/>
      <c r="BR33" s="1417"/>
      <c r="BS33" s="1417"/>
      <c r="BT33" s="1417"/>
      <c r="BU33" s="1417"/>
      <c r="BV33" s="1417"/>
      <c r="BW33" s="1417"/>
      <c r="BX33" s="1417"/>
      <c r="BY33" s="1417"/>
      <c r="BZ33" s="1417"/>
      <c r="CA33" s="1417"/>
      <c r="CB33" s="1417"/>
      <c r="CC33" s="1417"/>
      <c r="CD33" s="1417"/>
      <c r="CE33" s="1417"/>
      <c r="CF33" s="1417"/>
      <c r="CG33" s="1417"/>
      <c r="CH33" s="1417"/>
      <c r="CI33" s="1417"/>
      <c r="CJ33" s="1417"/>
      <c r="CK33" s="1417"/>
      <c r="CL33" s="1417"/>
      <c r="CM33" s="1417"/>
      <c r="CN33" s="1417"/>
      <c r="CO33" s="1417"/>
      <c r="CP33" s="1417"/>
      <c r="CQ33" s="1417"/>
      <c r="CR33" s="339"/>
      <c r="CS33" s="339"/>
      <c r="CT33" s="339"/>
      <c r="CU33" s="339"/>
      <c r="CV33" s="339"/>
      <c r="CW33" s="339"/>
      <c r="CX33" s="339"/>
      <c r="CY33" s="339"/>
      <c r="CZ33" s="339"/>
      <c r="DA33" s="339"/>
      <c r="DB33" s="339"/>
      <c r="DC33" s="339"/>
      <c r="DD33" s="339"/>
      <c r="DE33" s="339"/>
      <c r="DF33" s="339"/>
      <c r="DG33" s="339"/>
      <c r="DH33" s="339"/>
      <c r="DI33" s="339"/>
      <c r="DJ33" s="339"/>
      <c r="DK33" s="339"/>
      <c r="DL33" s="339"/>
      <c r="DM33" s="339"/>
      <c r="DN33" s="340"/>
      <c r="DO33" s="322"/>
      <c r="DP33" s="322"/>
      <c r="DQ33" s="322"/>
      <c r="DR33" s="322"/>
      <c r="DT33" s="341"/>
      <c r="DU33" s="341"/>
      <c r="DV33" s="341"/>
      <c r="DW33" s="341" t="s">
        <v>505</v>
      </c>
      <c r="DX33" s="1417" t="str">
        <f>+'ESTADO RED TEC'!K8</f>
        <v>AGO - SEP/2024</v>
      </c>
      <c r="DY33" s="1417"/>
      <c r="DZ33" s="1417"/>
      <c r="EA33" s="1417"/>
    </row>
    <row r="34" spans="1:132" x14ac:dyDescent="0.25">
      <c r="A34" s="344"/>
      <c r="B34" s="345"/>
      <c r="C34" s="346"/>
      <c r="D34" s="346"/>
      <c r="E34" s="346"/>
      <c r="F34" s="346"/>
      <c r="G34" s="346"/>
      <c r="H34" s="346"/>
      <c r="I34" s="346"/>
      <c r="J34" s="346"/>
      <c r="K34" s="346"/>
      <c r="L34" s="346"/>
      <c r="M34" s="346"/>
      <c r="N34" s="346"/>
      <c r="O34" s="346"/>
      <c r="P34" s="346"/>
      <c r="Q34" s="346"/>
      <c r="R34" s="346"/>
      <c r="S34" s="346"/>
      <c r="T34" s="346"/>
      <c r="U34" s="346"/>
      <c r="V34" s="346"/>
      <c r="W34" s="346"/>
      <c r="X34" s="346"/>
      <c r="Y34" s="346"/>
      <c r="Z34" s="346"/>
      <c r="AA34" s="346"/>
      <c r="AB34" s="346"/>
      <c r="AC34" s="346"/>
      <c r="AD34" s="346"/>
      <c r="AE34" s="346"/>
      <c r="AF34" s="346"/>
      <c r="AG34" s="346"/>
      <c r="AH34" s="346"/>
      <c r="AI34" s="346"/>
      <c r="AJ34" s="346"/>
      <c r="AK34" s="346"/>
      <c r="AL34" s="346"/>
      <c r="AM34" s="346"/>
      <c r="AN34" s="346"/>
      <c r="AO34" s="346"/>
      <c r="AP34" s="346"/>
      <c r="AQ34" s="346"/>
      <c r="AR34" s="346"/>
      <c r="AS34" s="346"/>
      <c r="AT34" s="346"/>
      <c r="AU34" s="346"/>
      <c r="AV34" s="346"/>
      <c r="AW34" s="346"/>
      <c r="AX34" s="346"/>
      <c r="AY34" s="346"/>
      <c r="AZ34" s="346"/>
      <c r="BA34" s="346"/>
      <c r="BB34" s="346"/>
      <c r="BC34" s="346"/>
      <c r="BD34" s="346"/>
      <c r="BE34" s="346"/>
      <c r="BF34" s="346"/>
      <c r="BG34" s="346"/>
      <c r="BH34" s="346"/>
      <c r="BI34" s="346"/>
      <c r="BJ34" s="346"/>
      <c r="BK34" s="346"/>
      <c r="BL34" s="346"/>
      <c r="BM34" s="346"/>
      <c r="BN34" s="346"/>
      <c r="BO34" s="346"/>
      <c r="BP34" s="346"/>
      <c r="BQ34" s="346"/>
      <c r="BR34" s="346"/>
      <c r="BS34" s="346"/>
      <c r="BT34" s="346"/>
      <c r="BU34" s="346"/>
      <c r="BV34" s="346"/>
      <c r="BW34" s="346"/>
      <c r="BX34" s="346"/>
      <c r="BY34" s="346"/>
      <c r="BZ34" s="346"/>
      <c r="CA34" s="346"/>
      <c r="CB34" s="346"/>
      <c r="CC34" s="346"/>
      <c r="CD34" s="346"/>
      <c r="CE34" s="346"/>
      <c r="CF34" s="346"/>
      <c r="CG34" s="346"/>
      <c r="CH34" s="346"/>
      <c r="CI34" s="346"/>
      <c r="CJ34" s="346"/>
      <c r="CK34" s="346"/>
      <c r="CL34" s="346"/>
      <c r="CM34" s="346"/>
      <c r="CN34" s="346"/>
      <c r="CO34" s="346"/>
      <c r="CP34" s="346"/>
      <c r="CQ34" s="346"/>
      <c r="CR34" s="346"/>
      <c r="CS34" s="346"/>
      <c r="CT34" s="346"/>
      <c r="CU34" s="346"/>
      <c r="CV34" s="346"/>
      <c r="CW34" s="346"/>
      <c r="CX34" s="346"/>
      <c r="CY34" s="346"/>
      <c r="CZ34" s="346"/>
      <c r="DA34" s="346"/>
      <c r="DB34" s="346"/>
      <c r="DC34" s="346"/>
      <c r="DD34" s="346"/>
      <c r="DE34" s="346"/>
      <c r="DF34" s="346"/>
      <c r="DG34" s="346"/>
      <c r="DH34" s="346"/>
      <c r="DI34" s="346"/>
      <c r="DJ34" s="346"/>
      <c r="DK34" s="346"/>
      <c r="DL34" s="346"/>
      <c r="DM34" s="346"/>
      <c r="DN34" s="347"/>
      <c r="DO34" s="346"/>
      <c r="DP34" s="346"/>
      <c r="DQ34" s="346"/>
      <c r="DR34" s="346"/>
      <c r="DS34" s="346"/>
      <c r="DT34" s="346"/>
      <c r="DU34" s="346"/>
      <c r="DV34" s="346"/>
      <c r="DW34" s="346"/>
      <c r="DX34" s="346"/>
      <c r="DY34" s="346"/>
      <c r="DZ34" s="346"/>
      <c r="EA34" s="346"/>
      <c r="EB34" s="348"/>
    </row>
    <row r="35" spans="1:132" x14ac:dyDescent="0.25">
      <c r="A35" s="350"/>
      <c r="B35" s="351"/>
      <c r="C35" s="350"/>
      <c r="D35" s="350"/>
      <c r="E35" s="350"/>
      <c r="F35" s="350"/>
      <c r="G35" s="350"/>
      <c r="H35" s="350"/>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c r="AF35" s="350"/>
      <c r="AG35" s="350"/>
      <c r="AH35" s="350"/>
      <c r="AI35" s="350"/>
      <c r="AJ35" s="350"/>
      <c r="AK35" s="350"/>
      <c r="AL35" s="350"/>
      <c r="AM35" s="350"/>
      <c r="AN35" s="350"/>
      <c r="AO35" s="350"/>
      <c r="AP35" s="350"/>
      <c r="AQ35" s="350"/>
      <c r="AR35" s="350"/>
      <c r="AS35" s="350"/>
      <c r="AT35" s="350"/>
      <c r="AU35" s="350"/>
      <c r="AV35" s="350"/>
      <c r="AW35" s="350"/>
      <c r="AX35" s="350"/>
      <c r="AY35" s="350"/>
      <c r="AZ35" s="350"/>
      <c r="BA35" s="350"/>
      <c r="BB35" s="350"/>
      <c r="BC35" s="350"/>
      <c r="BD35" s="350"/>
      <c r="BE35" s="350"/>
      <c r="BF35" s="350"/>
      <c r="BG35" s="350"/>
      <c r="BH35" s="350"/>
      <c r="BI35" s="350"/>
      <c r="BJ35" s="350"/>
      <c r="BK35" s="350"/>
      <c r="BL35" s="350"/>
      <c r="BM35" s="350"/>
      <c r="BN35" s="350"/>
      <c r="BO35" s="350"/>
      <c r="BP35" s="350"/>
      <c r="BQ35" s="350"/>
      <c r="BR35" s="350"/>
      <c r="BS35" s="350"/>
      <c r="BT35" s="350"/>
      <c r="BU35" s="350"/>
      <c r="BV35" s="350"/>
      <c r="BW35" s="350"/>
      <c r="BX35" s="350"/>
      <c r="BY35" s="350"/>
      <c r="BZ35" s="350"/>
      <c r="CA35" s="350"/>
      <c r="CB35" s="350"/>
      <c r="CC35" s="350"/>
      <c r="CD35" s="350"/>
      <c r="CE35" s="350"/>
      <c r="CF35" s="350"/>
      <c r="CG35" s="350"/>
      <c r="CH35" s="350"/>
      <c r="CI35" s="350"/>
      <c r="CJ35" s="350"/>
      <c r="CK35" s="350"/>
      <c r="CL35" s="350"/>
      <c r="CM35" s="350"/>
      <c r="CN35" s="350"/>
      <c r="CO35" s="350"/>
      <c r="CP35" s="350"/>
      <c r="CQ35" s="350"/>
      <c r="CR35" s="350"/>
      <c r="CS35" s="350"/>
      <c r="CT35" s="350"/>
      <c r="CU35" s="350"/>
      <c r="CV35" s="350"/>
      <c r="CW35" s="350"/>
      <c r="CX35" s="350"/>
      <c r="CY35" s="350"/>
      <c r="CZ35" s="350"/>
      <c r="DA35" s="350"/>
      <c r="DB35" s="350"/>
      <c r="DC35" s="350"/>
      <c r="DD35" s="350"/>
      <c r="DE35" s="350"/>
      <c r="DF35" s="350"/>
      <c r="DG35" s="350"/>
      <c r="DH35" s="350"/>
      <c r="DI35" s="350"/>
      <c r="DJ35" s="350"/>
      <c r="DK35" s="350"/>
      <c r="DL35" s="350"/>
      <c r="DM35" s="350"/>
      <c r="DN35" s="351"/>
      <c r="DO35" s="350"/>
      <c r="DP35" s="350"/>
      <c r="DQ35" s="350"/>
      <c r="DR35" s="350"/>
      <c r="DS35" s="350"/>
      <c r="DT35" s="350"/>
      <c r="DU35" s="350"/>
      <c r="DV35" s="350"/>
      <c r="DW35" s="350"/>
      <c r="DX35" s="350"/>
      <c r="DY35" s="350"/>
      <c r="DZ35" s="352"/>
      <c r="EA35" s="352"/>
    </row>
    <row r="36" spans="1:132" x14ac:dyDescent="0.25">
      <c r="A36" s="283"/>
      <c r="B36" s="351"/>
      <c r="C36" s="350"/>
      <c r="D36" s="350"/>
      <c r="E36" s="350"/>
      <c r="F36" s="350"/>
      <c r="G36" s="350"/>
      <c r="H36" s="350"/>
      <c r="I36" s="350"/>
      <c r="J36" s="350"/>
      <c r="K36" s="350"/>
      <c r="L36" s="350"/>
      <c r="M36" s="350"/>
      <c r="N36" s="350"/>
      <c r="O36" s="350"/>
      <c r="P36" s="350"/>
      <c r="Q36" s="350"/>
      <c r="R36" s="350"/>
      <c r="S36" s="350"/>
      <c r="T36" s="350"/>
      <c r="U36" s="350"/>
      <c r="V36" s="350"/>
      <c r="W36" s="350"/>
      <c r="X36" s="350"/>
      <c r="Y36" s="350"/>
      <c r="Z36" s="350"/>
      <c r="AA36" s="350"/>
      <c r="AB36" s="350"/>
      <c r="AC36" s="350"/>
      <c r="AD36" s="350"/>
      <c r="AE36" s="350"/>
      <c r="AF36" s="350"/>
      <c r="AG36" s="350"/>
      <c r="AH36" s="350"/>
      <c r="AI36" s="350"/>
      <c r="AJ36" s="350"/>
      <c r="AK36" s="350"/>
      <c r="AL36" s="350"/>
      <c r="AM36" s="350"/>
      <c r="AN36" s="350"/>
      <c r="AO36" s="350"/>
      <c r="AP36" s="350"/>
      <c r="AQ36" s="350"/>
      <c r="AR36" s="350"/>
      <c r="AS36" s="350"/>
      <c r="AT36" s="350"/>
      <c r="AU36" s="350"/>
      <c r="AV36" s="350"/>
      <c r="AW36" s="350"/>
      <c r="AX36" s="350"/>
      <c r="AY36" s="350"/>
      <c r="AZ36" s="350"/>
      <c r="BA36" s="350"/>
      <c r="BB36" s="350"/>
      <c r="BC36" s="350"/>
      <c r="BD36" s="350"/>
      <c r="BE36" s="350"/>
      <c r="BF36" s="350"/>
      <c r="BG36" s="350"/>
      <c r="BH36" s="350"/>
      <c r="BI36" s="350"/>
      <c r="BJ36" s="350"/>
      <c r="BK36" s="350"/>
      <c r="BL36" s="350"/>
      <c r="BM36" s="350"/>
      <c r="BN36" s="350"/>
      <c r="BO36" s="350"/>
      <c r="BP36" s="350"/>
      <c r="BQ36" s="350"/>
      <c r="BR36" s="350"/>
      <c r="BS36" s="350"/>
      <c r="BT36" s="350"/>
      <c r="BU36" s="350"/>
      <c r="BV36" s="350"/>
      <c r="BW36" s="350"/>
      <c r="BX36" s="350"/>
      <c r="BY36" s="350"/>
      <c r="BZ36" s="350"/>
      <c r="CA36" s="350"/>
      <c r="CB36" s="350"/>
      <c r="CC36" s="350"/>
      <c r="CD36" s="350"/>
      <c r="CE36" s="350"/>
      <c r="CF36" s="350"/>
      <c r="CG36" s="350"/>
      <c r="CH36" s="350"/>
      <c r="CI36" s="350"/>
      <c r="CJ36" s="350"/>
      <c r="CK36" s="350"/>
      <c r="CL36" s="350"/>
      <c r="CM36" s="350"/>
      <c r="CN36" s="350"/>
      <c r="CO36" s="350"/>
      <c r="CP36" s="350"/>
      <c r="CQ36" s="350"/>
      <c r="CR36" s="350"/>
      <c r="CS36" s="350"/>
      <c r="CT36" s="350"/>
      <c r="CU36" s="350"/>
      <c r="CV36" s="350"/>
      <c r="CW36" s="350"/>
      <c r="CX36" s="350"/>
      <c r="CY36" s="350"/>
      <c r="CZ36" s="350"/>
      <c r="DA36" s="350"/>
      <c r="DB36" s="350"/>
      <c r="DC36" s="350"/>
      <c r="DD36" s="350"/>
      <c r="DE36" s="350"/>
      <c r="DF36" s="350"/>
      <c r="DG36" s="350"/>
      <c r="DH36" s="350"/>
      <c r="DI36" s="350"/>
      <c r="DJ36" s="350"/>
      <c r="DK36" s="350"/>
      <c r="DL36" s="350"/>
      <c r="DM36" s="350"/>
      <c r="DN36" s="351"/>
      <c r="DO36" s="350"/>
      <c r="DP36" s="350"/>
      <c r="DQ36" s="350"/>
      <c r="DR36" s="350"/>
      <c r="DS36" s="350"/>
      <c r="DT36" s="350"/>
      <c r="DU36" s="350"/>
      <c r="DV36" s="350"/>
      <c r="DW36" s="350"/>
      <c r="DX36" s="350"/>
      <c r="DY36" s="350"/>
      <c r="DZ36" s="352"/>
      <c r="EA36" s="352"/>
    </row>
    <row r="37" spans="1:132" x14ac:dyDescent="0.25">
      <c r="A37" s="350"/>
      <c r="B37" s="351"/>
      <c r="C37" s="350"/>
      <c r="D37" s="350"/>
      <c r="E37" s="350"/>
      <c r="F37" s="350"/>
      <c r="G37" s="350"/>
      <c r="H37" s="350"/>
      <c r="I37" s="350"/>
      <c r="J37" s="350"/>
      <c r="K37" s="350"/>
      <c r="L37" s="350"/>
      <c r="M37" s="350"/>
      <c r="N37" s="350"/>
      <c r="O37" s="350"/>
      <c r="P37" s="350"/>
      <c r="Q37" s="350"/>
      <c r="R37" s="350"/>
      <c r="S37" s="350"/>
      <c r="T37" s="350"/>
      <c r="U37" s="350"/>
      <c r="V37" s="350"/>
      <c r="W37" s="350"/>
      <c r="X37" s="350"/>
      <c r="Y37" s="350"/>
      <c r="Z37" s="350"/>
      <c r="AA37" s="350"/>
      <c r="AB37" s="350"/>
      <c r="AC37" s="350"/>
      <c r="AD37" s="350"/>
      <c r="AE37" s="350"/>
      <c r="AF37" s="350"/>
      <c r="AG37" s="350"/>
      <c r="AH37" s="350"/>
      <c r="AI37" s="350"/>
      <c r="AJ37" s="350"/>
      <c r="AK37" s="350"/>
      <c r="AL37" s="350"/>
      <c r="AM37" s="350"/>
      <c r="AN37" s="350"/>
      <c r="AO37" s="350"/>
      <c r="AP37" s="350"/>
      <c r="AQ37" s="350"/>
      <c r="AR37" s="350"/>
      <c r="AS37" s="350"/>
      <c r="AT37" s="350"/>
      <c r="AU37" s="350"/>
      <c r="AV37" s="350"/>
      <c r="AW37" s="350"/>
      <c r="AX37" s="350"/>
      <c r="AY37" s="350"/>
      <c r="AZ37" s="350"/>
      <c r="BA37" s="350"/>
      <c r="BB37" s="350"/>
      <c r="BC37" s="350"/>
      <c r="BD37" s="350"/>
      <c r="BE37" s="350"/>
      <c r="BF37" s="350"/>
      <c r="BG37" s="350"/>
      <c r="BH37" s="350"/>
      <c r="BI37" s="350"/>
      <c r="BJ37" s="350"/>
      <c r="BK37" s="350"/>
      <c r="BL37" s="350"/>
      <c r="BM37" s="350"/>
      <c r="BN37" s="350"/>
      <c r="BO37" s="350"/>
      <c r="BP37" s="350"/>
      <c r="BQ37" s="350"/>
      <c r="BR37" s="350"/>
      <c r="BS37" s="350"/>
      <c r="BT37" s="350"/>
      <c r="BU37" s="350"/>
      <c r="BV37" s="350"/>
      <c r="BW37" s="350"/>
      <c r="BX37" s="350"/>
      <c r="BY37" s="350"/>
      <c r="BZ37" s="350"/>
      <c r="CA37" s="350"/>
      <c r="CB37" s="350"/>
      <c r="CC37" s="350"/>
      <c r="CD37" s="350"/>
      <c r="CE37" s="350"/>
      <c r="CF37" s="350"/>
      <c r="CG37" s="350"/>
      <c r="CH37" s="350"/>
      <c r="CI37" s="350"/>
      <c r="CJ37" s="350"/>
      <c r="CK37" s="350"/>
      <c r="CL37" s="350"/>
      <c r="CM37" s="350"/>
      <c r="CN37" s="350"/>
      <c r="CO37" s="350"/>
      <c r="CP37" s="350"/>
      <c r="CQ37" s="350"/>
      <c r="CR37" s="350"/>
      <c r="CS37" s="350"/>
      <c r="CT37" s="350"/>
      <c r="CU37" s="350"/>
      <c r="CV37" s="350"/>
      <c r="CW37" s="350"/>
      <c r="CX37" s="350"/>
      <c r="CY37" s="350"/>
      <c r="CZ37" s="350"/>
      <c r="DA37" s="350"/>
      <c r="DB37" s="350"/>
      <c r="DC37" s="350"/>
      <c r="DD37" s="350"/>
      <c r="DE37" s="350"/>
      <c r="DF37" s="350"/>
      <c r="DG37" s="350"/>
      <c r="DH37" s="350"/>
      <c r="DI37" s="350"/>
      <c r="DJ37" s="350"/>
      <c r="DK37" s="350"/>
      <c r="DL37" s="350"/>
      <c r="DM37" s="350"/>
      <c r="DN37" s="351"/>
      <c r="DO37" s="350"/>
      <c r="DP37" s="350"/>
      <c r="DQ37" s="350"/>
      <c r="DR37" s="350"/>
      <c r="DS37" s="350"/>
      <c r="DT37" s="350"/>
      <c r="DU37" s="350"/>
      <c r="DV37" s="350"/>
      <c r="DW37" s="350"/>
      <c r="DX37" s="350"/>
      <c r="DY37" s="350"/>
      <c r="DZ37" s="352"/>
      <c r="EA37" s="352"/>
    </row>
    <row r="38" spans="1:132" x14ac:dyDescent="0.25">
      <c r="A38" s="350"/>
      <c r="B38" s="351"/>
      <c r="C38" s="350"/>
      <c r="D38" s="350"/>
      <c r="E38" s="350"/>
      <c r="F38" s="350"/>
      <c r="G38" s="350"/>
      <c r="H38" s="350"/>
      <c r="I38" s="350"/>
      <c r="J38" s="350"/>
      <c r="K38" s="350"/>
      <c r="L38" s="350"/>
      <c r="M38" s="350"/>
      <c r="N38" s="350"/>
      <c r="O38" s="350"/>
      <c r="P38" s="350"/>
      <c r="Q38" s="350"/>
      <c r="R38" s="350"/>
      <c r="S38" s="350"/>
      <c r="T38" s="350"/>
      <c r="U38" s="350"/>
      <c r="V38" s="350"/>
      <c r="W38" s="350"/>
      <c r="X38" s="350"/>
      <c r="Y38" s="350"/>
      <c r="Z38" s="350"/>
      <c r="AA38" s="350"/>
      <c r="AB38" s="350"/>
      <c r="AC38" s="350"/>
      <c r="AD38" s="350"/>
      <c r="AE38" s="350"/>
      <c r="AF38" s="350"/>
      <c r="AG38" s="350"/>
      <c r="AH38" s="350"/>
      <c r="AI38" s="350"/>
      <c r="AJ38" s="350"/>
      <c r="AK38" s="350"/>
      <c r="AL38" s="350"/>
      <c r="AM38" s="350"/>
      <c r="AN38" s="350"/>
      <c r="AO38" s="350"/>
      <c r="AP38" s="350"/>
      <c r="AQ38" s="350"/>
      <c r="AR38" s="350"/>
      <c r="AS38" s="350"/>
      <c r="AT38" s="350"/>
      <c r="AU38" s="350"/>
      <c r="AV38" s="350"/>
      <c r="AW38" s="350"/>
      <c r="AX38" s="350"/>
      <c r="AY38" s="350"/>
      <c r="AZ38" s="350"/>
      <c r="BA38" s="350"/>
      <c r="BB38" s="350"/>
      <c r="BC38" s="350"/>
      <c r="BD38" s="350"/>
      <c r="BE38" s="350"/>
      <c r="BF38" s="350"/>
      <c r="BG38" s="350"/>
      <c r="BH38" s="350"/>
      <c r="BI38" s="350"/>
      <c r="BJ38" s="350"/>
      <c r="BK38" s="350"/>
      <c r="BL38" s="350"/>
      <c r="BM38" s="350"/>
      <c r="BN38" s="350"/>
      <c r="BO38" s="350"/>
      <c r="BP38" s="350"/>
      <c r="BQ38" s="350"/>
      <c r="BR38" s="350"/>
      <c r="BS38" s="350"/>
      <c r="BT38" s="350"/>
      <c r="BU38" s="350"/>
      <c r="BV38" s="350"/>
      <c r="BW38" s="350"/>
      <c r="BX38" s="350"/>
      <c r="BY38" s="350"/>
      <c r="BZ38" s="350"/>
      <c r="CA38" s="350"/>
      <c r="CB38" s="350"/>
      <c r="CC38" s="350"/>
      <c r="CD38" s="350"/>
      <c r="CE38" s="350"/>
      <c r="CF38" s="350"/>
      <c r="CG38" s="350"/>
      <c r="CH38" s="350"/>
      <c r="CI38" s="350"/>
      <c r="CJ38" s="350"/>
      <c r="CK38" s="350"/>
      <c r="CL38" s="350"/>
      <c r="CM38" s="350"/>
      <c r="CN38" s="350"/>
      <c r="CO38" s="350"/>
      <c r="CP38" s="350"/>
      <c r="CQ38" s="350"/>
      <c r="CR38" s="350"/>
      <c r="CS38" s="350"/>
      <c r="CT38" s="350"/>
      <c r="CU38" s="350"/>
      <c r="CV38" s="350"/>
      <c r="CW38" s="350"/>
      <c r="CX38" s="350"/>
      <c r="CY38" s="350"/>
      <c r="CZ38" s="350"/>
      <c r="DA38" s="350"/>
      <c r="DB38" s="350"/>
      <c r="DC38" s="350"/>
      <c r="DD38" s="350"/>
      <c r="DE38" s="350"/>
      <c r="DF38" s="350"/>
      <c r="DG38" s="350"/>
      <c r="DH38" s="350"/>
      <c r="DI38" s="350"/>
      <c r="DJ38" s="350"/>
      <c r="DK38" s="350"/>
      <c r="DL38" s="350"/>
      <c r="DM38" s="350"/>
      <c r="DN38" s="351"/>
      <c r="DO38" s="350"/>
      <c r="DP38" s="350"/>
      <c r="DQ38" s="350"/>
      <c r="DR38" s="350"/>
      <c r="DS38" s="350"/>
      <c r="DT38" s="350"/>
      <c r="DU38" s="350"/>
      <c r="DV38" s="350"/>
      <c r="DW38" s="350"/>
      <c r="DX38" s="350"/>
      <c r="DY38" s="350"/>
      <c r="DZ38" s="352"/>
      <c r="EA38" s="352"/>
    </row>
    <row r="39" spans="1:132" x14ac:dyDescent="0.25">
      <c r="A39" s="350"/>
      <c r="B39" s="351"/>
      <c r="C39" s="350"/>
      <c r="D39" s="350"/>
      <c r="E39" s="350"/>
      <c r="F39" s="350"/>
      <c r="G39" s="350"/>
      <c r="H39" s="350"/>
      <c r="I39" s="350"/>
      <c r="J39" s="350"/>
      <c r="K39" s="350"/>
      <c r="L39" s="350"/>
      <c r="M39" s="350"/>
      <c r="N39" s="350"/>
      <c r="O39" s="350"/>
      <c r="P39" s="350"/>
      <c r="Q39" s="350"/>
      <c r="R39" s="350"/>
      <c r="S39" s="350"/>
      <c r="T39" s="350"/>
      <c r="U39" s="350"/>
      <c r="V39" s="350"/>
      <c r="W39" s="350"/>
      <c r="X39" s="350"/>
      <c r="Y39" s="350"/>
      <c r="Z39" s="350"/>
      <c r="AA39" s="350"/>
      <c r="AB39" s="350"/>
      <c r="AC39" s="350"/>
      <c r="AD39" s="350"/>
      <c r="AE39" s="350"/>
      <c r="AF39" s="350"/>
      <c r="AG39" s="350"/>
      <c r="AH39" s="350"/>
      <c r="AI39" s="350"/>
      <c r="AJ39" s="350"/>
      <c r="AK39" s="350"/>
      <c r="AL39" s="350"/>
      <c r="AM39" s="350"/>
      <c r="AN39" s="350"/>
      <c r="AO39" s="350"/>
      <c r="AP39" s="350"/>
      <c r="AQ39" s="350"/>
      <c r="AR39" s="350"/>
      <c r="AS39" s="350"/>
      <c r="AT39" s="350"/>
      <c r="AU39" s="350"/>
      <c r="AV39" s="350"/>
      <c r="AW39" s="350"/>
      <c r="AX39" s="350"/>
      <c r="AY39" s="350"/>
      <c r="AZ39" s="350"/>
      <c r="BA39" s="350"/>
      <c r="BB39" s="350"/>
      <c r="BC39" s="350"/>
      <c r="BD39" s="350"/>
      <c r="BE39" s="350"/>
      <c r="BF39" s="350"/>
      <c r="BG39" s="350"/>
      <c r="BH39" s="350"/>
      <c r="BI39" s="350"/>
      <c r="BJ39" s="350"/>
      <c r="BK39" s="350"/>
      <c r="BL39" s="350"/>
      <c r="BM39" s="350"/>
      <c r="BN39" s="350"/>
      <c r="BO39" s="350"/>
      <c r="BP39" s="350"/>
      <c r="BQ39" s="350"/>
      <c r="BR39" s="350"/>
      <c r="BS39" s="350"/>
      <c r="BT39" s="350"/>
      <c r="BU39" s="350"/>
      <c r="BV39" s="350"/>
      <c r="BW39" s="350"/>
      <c r="BX39" s="350"/>
      <c r="BY39" s="350"/>
      <c r="BZ39" s="350"/>
      <c r="CA39" s="350"/>
      <c r="CB39" s="350"/>
      <c r="CC39" s="350"/>
      <c r="CD39" s="350"/>
      <c r="CE39" s="350"/>
      <c r="CF39" s="350"/>
      <c r="CG39" s="350"/>
      <c r="CH39" s="350"/>
      <c r="CI39" s="350"/>
      <c r="CJ39" s="350"/>
      <c r="CK39" s="350"/>
      <c r="CL39" s="350"/>
      <c r="CM39" s="350"/>
      <c r="CN39" s="350"/>
      <c r="CO39" s="350"/>
      <c r="CP39" s="350"/>
      <c r="CQ39" s="350"/>
      <c r="CR39" s="350"/>
      <c r="CS39" s="350"/>
      <c r="CT39" s="350"/>
      <c r="CU39" s="350"/>
      <c r="CV39" s="350"/>
      <c r="CW39" s="350"/>
      <c r="CX39" s="350"/>
      <c r="CY39" s="350"/>
      <c r="CZ39" s="350"/>
      <c r="DA39" s="350"/>
      <c r="DB39" s="350"/>
      <c r="DC39" s="350"/>
      <c r="DD39" s="350"/>
      <c r="DE39" s="350"/>
      <c r="DF39" s="350"/>
      <c r="DG39" s="350"/>
      <c r="DH39" s="350"/>
      <c r="DI39" s="350"/>
      <c r="DJ39" s="350"/>
      <c r="DK39" s="350"/>
      <c r="DL39" s="350"/>
      <c r="DM39" s="350"/>
      <c r="DN39" s="351"/>
      <c r="DO39" s="350"/>
      <c r="DP39" s="350"/>
      <c r="DQ39" s="350"/>
      <c r="DR39" s="350"/>
      <c r="DS39" s="350"/>
      <c r="DT39" s="350"/>
      <c r="DU39" s="350"/>
      <c r="DV39" s="350"/>
      <c r="DW39" s="350"/>
      <c r="DX39" s="350"/>
      <c r="DY39" s="350"/>
      <c r="DZ39" s="352"/>
      <c r="EA39" s="352"/>
    </row>
    <row r="40" spans="1:132" x14ac:dyDescent="0.25">
      <c r="A40" s="350"/>
      <c r="B40" s="351"/>
      <c r="C40" s="350"/>
      <c r="D40" s="350"/>
      <c r="E40" s="350"/>
      <c r="F40" s="350"/>
      <c r="G40" s="350"/>
      <c r="H40" s="350"/>
      <c r="I40" s="350"/>
      <c r="J40" s="350"/>
      <c r="K40" s="350"/>
      <c r="L40" s="350"/>
      <c r="M40" s="350"/>
      <c r="N40" s="350"/>
      <c r="O40" s="350"/>
      <c r="P40" s="350"/>
      <c r="Q40" s="350"/>
      <c r="R40" s="350"/>
      <c r="S40" s="350"/>
      <c r="T40" s="350"/>
      <c r="U40" s="350"/>
      <c r="V40" s="350"/>
      <c r="W40" s="350"/>
      <c r="X40" s="350"/>
      <c r="Y40" s="350"/>
      <c r="Z40" s="350"/>
      <c r="AA40" s="350"/>
      <c r="AB40" s="350"/>
      <c r="AC40" s="350"/>
      <c r="AD40" s="350"/>
      <c r="AE40" s="350"/>
      <c r="AF40" s="350"/>
      <c r="AG40" s="350"/>
      <c r="AH40" s="350"/>
      <c r="AI40" s="350"/>
      <c r="AJ40" s="350"/>
      <c r="AK40" s="350"/>
      <c r="AL40" s="350"/>
      <c r="AM40" s="350"/>
      <c r="AN40" s="350"/>
      <c r="AO40" s="350"/>
      <c r="AP40" s="350"/>
      <c r="AQ40" s="350"/>
      <c r="AR40" s="350"/>
      <c r="AS40" s="350"/>
      <c r="AT40" s="350"/>
      <c r="AU40" s="350"/>
      <c r="AV40" s="350"/>
      <c r="AW40" s="350"/>
      <c r="AX40" s="350"/>
      <c r="AY40" s="350"/>
      <c r="AZ40" s="350"/>
      <c r="BA40" s="350"/>
      <c r="BB40" s="350"/>
      <c r="BC40" s="350"/>
      <c r="BD40" s="350"/>
      <c r="BE40" s="350"/>
      <c r="BF40" s="350"/>
      <c r="BG40" s="350"/>
      <c r="BH40" s="350"/>
      <c r="BI40" s="350"/>
      <c r="BJ40" s="350"/>
      <c r="BK40" s="350"/>
      <c r="BL40" s="350"/>
      <c r="BM40" s="350"/>
      <c r="BN40" s="350"/>
      <c r="BO40" s="350"/>
      <c r="BP40" s="350"/>
      <c r="BQ40" s="350"/>
      <c r="BR40" s="350"/>
      <c r="BS40" s="350"/>
      <c r="BT40" s="350"/>
      <c r="BU40" s="350"/>
      <c r="BV40" s="350"/>
      <c r="BW40" s="350"/>
      <c r="BX40" s="350"/>
      <c r="BY40" s="350"/>
      <c r="BZ40" s="350"/>
      <c r="CA40" s="350"/>
      <c r="CB40" s="350"/>
      <c r="CC40" s="350"/>
      <c r="CD40" s="350"/>
      <c r="CE40" s="350"/>
      <c r="CF40" s="350"/>
      <c r="CG40" s="350"/>
      <c r="CH40" s="350"/>
      <c r="CI40" s="350"/>
      <c r="CJ40" s="350"/>
      <c r="CK40" s="350"/>
      <c r="CL40" s="350"/>
      <c r="CM40" s="350"/>
      <c r="CN40" s="350"/>
      <c r="CO40" s="350"/>
      <c r="CP40" s="350"/>
      <c r="CQ40" s="350"/>
      <c r="CR40" s="350"/>
      <c r="CS40" s="350"/>
      <c r="CT40" s="350"/>
      <c r="CU40" s="350"/>
      <c r="CV40" s="350"/>
      <c r="CW40" s="350"/>
      <c r="CX40" s="350"/>
      <c r="CY40" s="350"/>
      <c r="CZ40" s="350"/>
      <c r="DA40" s="350"/>
      <c r="DB40" s="350"/>
      <c r="DC40" s="350"/>
      <c r="DD40" s="350"/>
      <c r="DE40" s="350"/>
      <c r="DF40" s="350"/>
      <c r="DG40" s="350"/>
      <c r="DH40" s="350"/>
      <c r="DI40" s="350"/>
      <c r="DJ40" s="350"/>
      <c r="DK40" s="350"/>
      <c r="DL40" s="350"/>
      <c r="DM40" s="350"/>
      <c r="DN40" s="351"/>
      <c r="DO40" s="350"/>
      <c r="DP40" s="350"/>
      <c r="DQ40" s="350"/>
      <c r="DR40" s="350"/>
      <c r="DS40" s="350"/>
      <c r="DT40" s="350"/>
      <c r="DU40" s="350"/>
      <c r="DV40" s="350"/>
      <c r="DW40" s="350"/>
      <c r="DX40" s="350"/>
      <c r="DY40" s="350"/>
      <c r="DZ40" s="352"/>
      <c r="EA40" s="352"/>
    </row>
    <row r="41" spans="1:132" x14ac:dyDescent="0.25">
      <c r="A41" s="350"/>
      <c r="B41" s="351"/>
      <c r="C41" s="350"/>
      <c r="D41" s="350"/>
      <c r="E41" s="350"/>
      <c r="F41" s="350"/>
      <c r="G41" s="350"/>
      <c r="H41" s="350"/>
      <c r="I41" s="350"/>
      <c r="J41" s="350"/>
      <c r="K41" s="350"/>
      <c r="L41" s="350"/>
      <c r="M41" s="350"/>
      <c r="N41" s="350"/>
      <c r="O41" s="350"/>
      <c r="P41" s="350"/>
      <c r="Q41" s="350"/>
      <c r="R41" s="350"/>
      <c r="S41" s="350"/>
      <c r="T41" s="350"/>
      <c r="U41" s="350"/>
      <c r="V41" s="350"/>
      <c r="W41" s="350"/>
      <c r="X41" s="350"/>
      <c r="Y41" s="350"/>
      <c r="Z41" s="350"/>
      <c r="AA41" s="350"/>
      <c r="AB41" s="350"/>
      <c r="AC41" s="350"/>
      <c r="AD41" s="350"/>
      <c r="AE41" s="350"/>
      <c r="AF41" s="350"/>
      <c r="AG41" s="350"/>
      <c r="AH41" s="350"/>
      <c r="AI41" s="350"/>
      <c r="AJ41" s="350"/>
      <c r="AK41" s="350"/>
      <c r="AL41" s="350"/>
      <c r="AM41" s="350"/>
      <c r="AN41" s="350"/>
      <c r="AO41" s="350"/>
      <c r="AP41" s="350"/>
      <c r="AQ41" s="350"/>
      <c r="AR41" s="350"/>
      <c r="AS41" s="350"/>
      <c r="AT41" s="350"/>
      <c r="AU41" s="350"/>
      <c r="AV41" s="350"/>
      <c r="AW41" s="350"/>
      <c r="AX41" s="350"/>
      <c r="AY41" s="350"/>
      <c r="AZ41" s="350"/>
      <c r="BA41" s="350"/>
      <c r="BB41" s="350"/>
      <c r="BC41" s="350"/>
      <c r="BD41" s="350"/>
      <c r="BE41" s="350"/>
      <c r="BF41" s="350"/>
      <c r="BG41" s="350"/>
      <c r="BH41" s="350"/>
      <c r="BI41" s="350"/>
      <c r="BJ41" s="350"/>
      <c r="BK41" s="350"/>
      <c r="BL41" s="350"/>
      <c r="BM41" s="350"/>
      <c r="BN41" s="350"/>
      <c r="BO41" s="350"/>
      <c r="BP41" s="350"/>
      <c r="BQ41" s="350"/>
      <c r="BR41" s="350"/>
      <c r="BS41" s="350"/>
      <c r="BT41" s="350"/>
      <c r="BU41" s="350"/>
      <c r="BV41" s="350"/>
      <c r="BW41" s="350"/>
      <c r="BX41" s="350"/>
      <c r="BY41" s="350"/>
      <c r="BZ41" s="350"/>
      <c r="CA41" s="350"/>
      <c r="CB41" s="350"/>
      <c r="CC41" s="350"/>
      <c r="CD41" s="350"/>
      <c r="CE41" s="350"/>
      <c r="CF41" s="350"/>
      <c r="CG41" s="350"/>
      <c r="CH41" s="350"/>
      <c r="CI41" s="350"/>
      <c r="CJ41" s="350"/>
      <c r="CK41" s="350"/>
      <c r="CL41" s="350"/>
      <c r="CM41" s="350"/>
      <c r="CN41" s="350"/>
      <c r="CO41" s="350"/>
      <c r="CP41" s="350"/>
      <c r="CQ41" s="350"/>
      <c r="CR41" s="350"/>
      <c r="CS41" s="350"/>
      <c r="CT41" s="350"/>
      <c r="CU41" s="350"/>
      <c r="CV41" s="350"/>
      <c r="CW41" s="350"/>
      <c r="CX41" s="350"/>
      <c r="CY41" s="350"/>
      <c r="CZ41" s="350"/>
      <c r="DA41" s="350"/>
      <c r="DB41" s="350"/>
      <c r="DC41" s="350"/>
      <c r="DD41" s="350"/>
      <c r="DE41" s="350"/>
      <c r="DF41" s="350"/>
      <c r="DG41" s="350"/>
      <c r="DH41" s="350"/>
      <c r="DI41" s="350"/>
      <c r="DJ41" s="350"/>
      <c r="DK41" s="350"/>
      <c r="DL41" s="350"/>
      <c r="DM41" s="350"/>
      <c r="DN41" s="351"/>
      <c r="DO41" s="350"/>
      <c r="DP41" s="350"/>
      <c r="DQ41" s="350"/>
      <c r="DR41" s="350"/>
      <c r="DS41" s="350"/>
      <c r="DT41" s="350"/>
      <c r="DU41" s="350"/>
      <c r="DV41" s="350"/>
      <c r="DW41" s="350"/>
      <c r="DX41" s="350"/>
      <c r="DY41" s="350"/>
      <c r="DZ41" s="352"/>
      <c r="EA41" s="352"/>
    </row>
    <row r="42" spans="1:132" x14ac:dyDescent="0.25">
      <c r="A42" s="350"/>
      <c r="B42" s="351"/>
      <c r="C42" s="350"/>
      <c r="D42" s="350"/>
      <c r="E42" s="350"/>
      <c r="F42" s="350"/>
      <c r="G42" s="350"/>
      <c r="H42" s="350"/>
      <c r="I42" s="350"/>
      <c r="J42" s="350"/>
      <c r="K42" s="350"/>
      <c r="L42" s="350"/>
      <c r="M42" s="350"/>
      <c r="N42" s="350"/>
      <c r="O42" s="350"/>
      <c r="P42" s="350"/>
      <c r="Q42" s="350"/>
      <c r="R42" s="350"/>
      <c r="S42" s="350"/>
      <c r="T42" s="350"/>
      <c r="U42" s="350"/>
      <c r="V42" s="350"/>
      <c r="W42" s="350"/>
      <c r="X42" s="350"/>
      <c r="Y42" s="350"/>
      <c r="Z42" s="350"/>
      <c r="AA42" s="350"/>
      <c r="AB42" s="350"/>
      <c r="AC42" s="350"/>
      <c r="AD42" s="350"/>
      <c r="AE42" s="350"/>
      <c r="AF42" s="350"/>
      <c r="AG42" s="350"/>
      <c r="AH42" s="350"/>
      <c r="AI42" s="350"/>
      <c r="AJ42" s="350"/>
      <c r="AK42" s="350"/>
      <c r="AL42" s="350"/>
      <c r="AM42" s="350"/>
      <c r="AN42" s="350"/>
      <c r="AO42" s="350"/>
      <c r="AP42" s="350"/>
      <c r="AQ42" s="350"/>
      <c r="AR42" s="350"/>
      <c r="AS42" s="350"/>
      <c r="AT42" s="350"/>
      <c r="AU42" s="350"/>
      <c r="AV42" s="350"/>
      <c r="AW42" s="350"/>
      <c r="AX42" s="350"/>
      <c r="AY42" s="350"/>
      <c r="AZ42" s="350"/>
      <c r="BA42" s="350"/>
      <c r="BB42" s="350"/>
      <c r="BC42" s="350"/>
      <c r="BD42" s="350"/>
      <c r="BE42" s="350"/>
      <c r="BF42" s="350"/>
      <c r="BG42" s="350"/>
      <c r="BH42" s="350"/>
      <c r="BI42" s="350"/>
      <c r="BJ42" s="350"/>
      <c r="BK42" s="350"/>
      <c r="BL42" s="350"/>
      <c r="BM42" s="350"/>
      <c r="BN42" s="350"/>
      <c r="BO42" s="350"/>
      <c r="BP42" s="350"/>
      <c r="BQ42" s="350"/>
      <c r="BR42" s="350"/>
      <c r="BS42" s="350"/>
      <c r="BT42" s="350"/>
      <c r="BU42" s="350"/>
      <c r="BV42" s="350"/>
      <c r="BW42" s="350"/>
      <c r="BX42" s="350"/>
      <c r="BY42" s="350"/>
      <c r="BZ42" s="350"/>
      <c r="CA42" s="350"/>
      <c r="CB42" s="350"/>
      <c r="CC42" s="350"/>
      <c r="CD42" s="350"/>
      <c r="CE42" s="350"/>
      <c r="CF42" s="350"/>
      <c r="CG42" s="350"/>
      <c r="CH42" s="350"/>
      <c r="CI42" s="350"/>
      <c r="CJ42" s="350"/>
      <c r="CK42" s="350"/>
      <c r="CL42" s="350"/>
      <c r="CM42" s="350"/>
      <c r="CN42" s="350"/>
      <c r="CO42" s="350"/>
      <c r="CP42" s="350"/>
      <c r="CQ42" s="350"/>
      <c r="CR42" s="350"/>
      <c r="CS42" s="350"/>
      <c r="CT42" s="350"/>
      <c r="CU42" s="350"/>
      <c r="CV42" s="350"/>
      <c r="CW42" s="350"/>
      <c r="CX42" s="350"/>
      <c r="CY42" s="350"/>
      <c r="CZ42" s="350"/>
      <c r="DA42" s="350"/>
      <c r="DB42" s="350"/>
      <c r="DC42" s="350"/>
      <c r="DD42" s="350"/>
      <c r="DE42" s="350"/>
      <c r="DF42" s="350"/>
      <c r="DG42" s="350"/>
      <c r="DH42" s="350"/>
      <c r="DI42" s="350"/>
      <c r="DJ42" s="350"/>
      <c r="DK42" s="350"/>
      <c r="DL42" s="350"/>
      <c r="DM42" s="350"/>
      <c r="DN42" s="351"/>
      <c r="DO42" s="350"/>
      <c r="DP42" s="350"/>
      <c r="DQ42" s="350"/>
      <c r="DR42" s="350"/>
      <c r="DS42" s="350"/>
      <c r="DT42" s="350"/>
      <c r="DU42" s="350"/>
      <c r="DV42" s="350"/>
      <c r="DW42" s="350"/>
      <c r="DX42" s="350"/>
      <c r="DY42" s="350"/>
      <c r="DZ42" s="352"/>
      <c r="EA42" s="352"/>
    </row>
    <row r="43" spans="1:132" x14ac:dyDescent="0.25">
      <c r="A43" s="350"/>
      <c r="B43" s="351"/>
      <c r="C43" s="350"/>
      <c r="D43" s="350"/>
      <c r="E43" s="350"/>
      <c r="F43" s="350"/>
      <c r="G43" s="350"/>
      <c r="H43" s="350"/>
      <c r="I43" s="350"/>
      <c r="J43" s="350"/>
      <c r="K43" s="350"/>
      <c r="L43" s="350"/>
      <c r="M43" s="350"/>
      <c r="N43" s="350"/>
      <c r="O43" s="350"/>
      <c r="P43" s="350"/>
      <c r="Q43" s="350"/>
      <c r="R43" s="350"/>
      <c r="S43" s="350"/>
      <c r="T43" s="350"/>
      <c r="U43" s="350"/>
      <c r="V43" s="350"/>
      <c r="W43" s="350"/>
      <c r="X43" s="350"/>
      <c r="Y43" s="350"/>
      <c r="Z43" s="350"/>
      <c r="AA43" s="350"/>
      <c r="AB43" s="350"/>
      <c r="AC43" s="350"/>
      <c r="AD43" s="350"/>
      <c r="AE43" s="350"/>
      <c r="AF43" s="350"/>
      <c r="AG43" s="350"/>
      <c r="AH43" s="350"/>
      <c r="AI43" s="350"/>
      <c r="AJ43" s="350"/>
      <c r="AK43" s="350"/>
      <c r="AL43" s="350"/>
      <c r="AM43" s="350"/>
      <c r="AN43" s="350"/>
      <c r="AO43" s="350"/>
      <c r="AP43" s="350"/>
      <c r="AQ43" s="350"/>
      <c r="AR43" s="350"/>
      <c r="AS43" s="350"/>
      <c r="AT43" s="350"/>
      <c r="AU43" s="350"/>
      <c r="AV43" s="350"/>
      <c r="AW43" s="350"/>
      <c r="AX43" s="350"/>
      <c r="AY43" s="350"/>
      <c r="AZ43" s="350"/>
      <c r="BA43" s="350"/>
      <c r="BB43" s="350"/>
      <c r="BC43" s="350"/>
      <c r="BD43" s="350"/>
      <c r="BE43" s="350"/>
      <c r="BF43" s="350"/>
      <c r="BG43" s="350"/>
      <c r="BH43" s="350"/>
      <c r="BI43" s="350"/>
      <c r="BJ43" s="350"/>
      <c r="BK43" s="350"/>
      <c r="BL43" s="350"/>
      <c r="BM43" s="350"/>
      <c r="BN43" s="350"/>
      <c r="BO43" s="350"/>
      <c r="BP43" s="350"/>
      <c r="BQ43" s="350"/>
      <c r="BR43" s="350"/>
      <c r="BS43" s="350"/>
      <c r="BT43" s="350"/>
      <c r="BU43" s="350"/>
      <c r="BV43" s="350"/>
      <c r="BW43" s="350"/>
      <c r="BX43" s="350"/>
      <c r="BY43" s="350"/>
      <c r="BZ43" s="350"/>
      <c r="CA43" s="350"/>
      <c r="CB43" s="350"/>
      <c r="CC43" s="350"/>
      <c r="CD43" s="350"/>
      <c r="CE43" s="350"/>
      <c r="CF43" s="350"/>
      <c r="CG43" s="350"/>
      <c r="CH43" s="350"/>
      <c r="CI43" s="350"/>
      <c r="CJ43" s="350"/>
      <c r="CK43" s="350"/>
      <c r="CL43" s="350"/>
      <c r="CM43" s="350"/>
      <c r="CN43" s="350"/>
      <c r="CO43" s="350"/>
      <c r="CP43" s="350"/>
      <c r="CQ43" s="350"/>
      <c r="CR43" s="350"/>
      <c r="CS43" s="350"/>
      <c r="CT43" s="350"/>
      <c r="CU43" s="350"/>
      <c r="CV43" s="350"/>
      <c r="CW43" s="350"/>
      <c r="CX43" s="350"/>
      <c r="CY43" s="350"/>
      <c r="CZ43" s="350"/>
      <c r="DA43" s="350"/>
      <c r="DB43" s="350"/>
      <c r="DC43" s="350"/>
      <c r="DD43" s="350"/>
      <c r="DE43" s="350"/>
      <c r="DF43" s="350"/>
      <c r="DG43" s="350"/>
      <c r="DH43" s="350"/>
      <c r="DI43" s="350"/>
      <c r="DJ43" s="350"/>
      <c r="DK43" s="350"/>
      <c r="DL43" s="350"/>
      <c r="DM43" s="350"/>
      <c r="DN43" s="351"/>
      <c r="DO43" s="350"/>
      <c r="DP43" s="350"/>
      <c r="DQ43" s="350"/>
      <c r="DR43" s="350"/>
      <c r="DS43" s="350"/>
      <c r="DT43" s="350"/>
      <c r="DU43" s="350"/>
      <c r="DV43" s="350"/>
      <c r="DW43" s="350"/>
      <c r="DX43" s="350"/>
      <c r="DY43" s="350"/>
      <c r="DZ43" s="352"/>
      <c r="EA43" s="352"/>
    </row>
    <row r="44" spans="1:132" x14ac:dyDescent="0.25">
      <c r="A44" s="350"/>
      <c r="B44" s="351"/>
      <c r="C44" s="350"/>
      <c r="D44" s="350"/>
      <c r="E44" s="350"/>
      <c r="F44" s="350"/>
      <c r="G44" s="350"/>
      <c r="H44" s="350"/>
      <c r="I44" s="350"/>
      <c r="J44" s="350"/>
      <c r="K44" s="350"/>
      <c r="L44" s="350"/>
      <c r="M44" s="350"/>
      <c r="N44" s="350"/>
      <c r="O44" s="350"/>
      <c r="P44" s="350"/>
      <c r="Q44" s="350"/>
      <c r="R44" s="350"/>
      <c r="S44" s="350"/>
      <c r="T44" s="350"/>
      <c r="U44" s="350"/>
      <c r="V44" s="350"/>
      <c r="W44" s="350"/>
      <c r="X44" s="350"/>
      <c r="Y44" s="350"/>
      <c r="Z44" s="350"/>
      <c r="AA44" s="350"/>
      <c r="AB44" s="350"/>
      <c r="AC44" s="350"/>
      <c r="AD44" s="350"/>
      <c r="AE44" s="350"/>
      <c r="AF44" s="350"/>
      <c r="AG44" s="350"/>
      <c r="AH44" s="350"/>
      <c r="AI44" s="350"/>
      <c r="AJ44" s="350"/>
      <c r="AK44" s="350"/>
      <c r="AL44" s="350"/>
      <c r="AM44" s="350"/>
      <c r="AN44" s="350"/>
      <c r="AO44" s="350"/>
      <c r="AP44" s="350"/>
      <c r="AQ44" s="350"/>
      <c r="AR44" s="350"/>
      <c r="AS44" s="350"/>
      <c r="AT44" s="350"/>
      <c r="AU44" s="350"/>
      <c r="AV44" s="350"/>
      <c r="AW44" s="350"/>
      <c r="AX44" s="350"/>
      <c r="AY44" s="350"/>
      <c r="AZ44" s="350"/>
      <c r="BA44" s="350"/>
      <c r="BB44" s="350"/>
      <c r="BC44" s="350"/>
      <c r="BD44" s="350"/>
      <c r="BE44" s="350"/>
      <c r="BF44" s="350"/>
      <c r="BG44" s="350"/>
      <c r="BH44" s="350"/>
      <c r="BI44" s="350"/>
      <c r="BJ44" s="350"/>
      <c r="BK44" s="350"/>
      <c r="BL44" s="350"/>
      <c r="BM44" s="350"/>
      <c r="BN44" s="350"/>
      <c r="BO44" s="350"/>
      <c r="BP44" s="350"/>
      <c r="BQ44" s="350"/>
      <c r="BR44" s="350"/>
      <c r="BS44" s="350"/>
      <c r="BT44" s="350"/>
      <c r="BU44" s="350"/>
      <c r="BV44" s="350"/>
      <c r="BW44" s="350"/>
      <c r="BX44" s="350"/>
      <c r="BY44" s="350"/>
      <c r="BZ44" s="350"/>
      <c r="CA44" s="350"/>
      <c r="CB44" s="350"/>
      <c r="CC44" s="350"/>
      <c r="CD44" s="350"/>
      <c r="CE44" s="350"/>
      <c r="CF44" s="350"/>
      <c r="CG44" s="350"/>
      <c r="CH44" s="350"/>
      <c r="CI44" s="350"/>
      <c r="CJ44" s="350"/>
      <c r="CK44" s="350"/>
      <c r="CL44" s="350"/>
      <c r="CM44" s="350"/>
      <c r="CN44" s="350"/>
      <c r="CO44" s="350"/>
      <c r="CP44" s="350"/>
      <c r="CQ44" s="350"/>
      <c r="CR44" s="350"/>
      <c r="CS44" s="350"/>
      <c r="CT44" s="350"/>
      <c r="CU44" s="350"/>
      <c r="CV44" s="350"/>
      <c r="CW44" s="350"/>
      <c r="CX44" s="350"/>
      <c r="CY44" s="350"/>
      <c r="CZ44" s="350"/>
      <c r="DA44" s="350"/>
      <c r="DB44" s="350"/>
      <c r="DC44" s="350"/>
      <c r="DD44" s="350"/>
      <c r="DE44" s="350"/>
      <c r="DF44" s="350"/>
      <c r="DG44" s="350"/>
      <c r="DH44" s="350"/>
      <c r="DI44" s="350"/>
      <c r="DJ44" s="350"/>
      <c r="DK44" s="350"/>
      <c r="DL44" s="350"/>
      <c r="DM44" s="350"/>
      <c r="DN44" s="351"/>
      <c r="DO44" s="350"/>
      <c r="DP44" s="350"/>
      <c r="DQ44" s="350"/>
      <c r="DR44" s="350"/>
      <c r="DS44" s="350"/>
      <c r="DT44" s="350"/>
      <c r="DU44" s="350"/>
      <c r="DV44" s="350"/>
      <c r="DW44" s="350"/>
      <c r="DX44" s="350"/>
      <c r="DY44" s="350"/>
      <c r="DZ44" s="352"/>
      <c r="EA44" s="352"/>
    </row>
    <row r="45" spans="1:132" x14ac:dyDescent="0.25">
      <c r="A45" s="350"/>
      <c r="B45" s="351"/>
      <c r="C45" s="350"/>
      <c r="D45" s="350"/>
      <c r="E45" s="350"/>
      <c r="F45" s="350"/>
      <c r="G45" s="350"/>
      <c r="H45" s="350"/>
      <c r="I45" s="350"/>
      <c r="J45" s="350"/>
      <c r="K45" s="350"/>
      <c r="L45" s="350"/>
      <c r="M45" s="350"/>
      <c r="N45" s="350"/>
      <c r="O45" s="350"/>
      <c r="P45" s="350"/>
      <c r="Q45" s="350"/>
      <c r="R45" s="350"/>
      <c r="S45" s="350"/>
      <c r="T45" s="350"/>
      <c r="U45" s="350"/>
      <c r="V45" s="350"/>
      <c r="W45" s="350"/>
      <c r="X45" s="350"/>
      <c r="Y45" s="350"/>
      <c r="Z45" s="350"/>
      <c r="AA45" s="350"/>
      <c r="AB45" s="350"/>
      <c r="AC45" s="350"/>
      <c r="AD45" s="350"/>
      <c r="AE45" s="350"/>
      <c r="AF45" s="350"/>
      <c r="AG45" s="350"/>
      <c r="AH45" s="350"/>
      <c r="AI45" s="350"/>
      <c r="AJ45" s="350"/>
      <c r="AK45" s="350"/>
      <c r="AL45" s="350"/>
      <c r="AM45" s="350"/>
      <c r="AN45" s="350"/>
      <c r="AO45" s="350"/>
      <c r="AP45" s="350"/>
      <c r="AQ45" s="350"/>
      <c r="AR45" s="350"/>
      <c r="AS45" s="350"/>
      <c r="AT45" s="350"/>
      <c r="AU45" s="350"/>
      <c r="AV45" s="350"/>
      <c r="AW45" s="350"/>
      <c r="AX45" s="350"/>
      <c r="AY45" s="350"/>
      <c r="AZ45" s="350"/>
      <c r="BA45" s="350"/>
      <c r="BB45" s="350"/>
      <c r="BC45" s="350"/>
      <c r="BD45" s="350"/>
      <c r="BE45" s="350"/>
      <c r="BF45" s="350"/>
      <c r="BG45" s="350"/>
      <c r="BH45" s="350"/>
      <c r="BI45" s="350"/>
      <c r="BJ45" s="350"/>
      <c r="BK45" s="350"/>
      <c r="BL45" s="350"/>
      <c r="BM45" s="350"/>
      <c r="BN45" s="350"/>
      <c r="BO45" s="350"/>
      <c r="BP45" s="350"/>
      <c r="BQ45" s="350"/>
      <c r="BR45" s="350"/>
      <c r="BS45" s="350"/>
      <c r="BT45" s="350"/>
      <c r="BU45" s="350"/>
      <c r="BV45" s="350"/>
      <c r="BW45" s="350"/>
      <c r="BX45" s="350"/>
      <c r="BY45" s="350"/>
      <c r="BZ45" s="350"/>
      <c r="CA45" s="350"/>
      <c r="CB45" s="350"/>
      <c r="CC45" s="350"/>
      <c r="CD45" s="350"/>
      <c r="CE45" s="350"/>
      <c r="CF45" s="350"/>
      <c r="CG45" s="350"/>
      <c r="CH45" s="350"/>
      <c r="CI45" s="350"/>
      <c r="CJ45" s="350"/>
      <c r="CK45" s="350"/>
      <c r="CL45" s="350"/>
      <c r="CM45" s="350"/>
      <c r="CN45" s="350"/>
      <c r="CO45" s="350"/>
      <c r="CP45" s="350"/>
      <c r="CQ45" s="350"/>
      <c r="CR45" s="350"/>
      <c r="CS45" s="350"/>
      <c r="CT45" s="350"/>
      <c r="CU45" s="350"/>
      <c r="CV45" s="350"/>
      <c r="CW45" s="350"/>
      <c r="CX45" s="350"/>
      <c r="CY45" s="350"/>
      <c r="CZ45" s="350"/>
      <c r="DA45" s="350"/>
      <c r="DB45" s="350"/>
      <c r="DC45" s="350"/>
      <c r="DD45" s="350"/>
      <c r="DE45" s="350"/>
      <c r="DF45" s="350"/>
      <c r="DG45" s="350"/>
      <c r="DH45" s="350"/>
      <c r="DI45" s="350"/>
      <c r="DJ45" s="350"/>
      <c r="DK45" s="350"/>
      <c r="DL45" s="350"/>
      <c r="DM45" s="350"/>
      <c r="DN45" s="351"/>
      <c r="DO45" s="350"/>
      <c r="DP45" s="350"/>
      <c r="DQ45" s="350"/>
      <c r="DR45" s="350"/>
      <c r="DS45" s="350"/>
      <c r="DT45" s="350"/>
      <c r="DU45" s="350"/>
      <c r="DV45" s="350"/>
      <c r="DW45" s="350"/>
      <c r="DX45" s="350"/>
      <c r="DY45" s="350"/>
      <c r="DZ45" s="352"/>
      <c r="EA45" s="352"/>
    </row>
    <row r="46" spans="1:132" x14ac:dyDescent="0.25">
      <c r="A46" s="350"/>
      <c r="B46" s="351"/>
      <c r="C46" s="350"/>
      <c r="D46" s="350"/>
      <c r="E46" s="350"/>
      <c r="F46" s="350"/>
      <c r="G46" s="350"/>
      <c r="H46" s="350"/>
      <c r="I46" s="350"/>
      <c r="J46" s="350"/>
      <c r="K46" s="350"/>
      <c r="L46" s="350"/>
      <c r="M46" s="350"/>
      <c r="N46" s="350"/>
      <c r="O46" s="350"/>
      <c r="P46" s="350"/>
      <c r="Q46" s="350"/>
      <c r="R46" s="350"/>
      <c r="S46" s="350"/>
      <c r="T46" s="350"/>
      <c r="U46" s="350"/>
      <c r="V46" s="350"/>
      <c r="W46" s="350"/>
      <c r="X46" s="350"/>
      <c r="Y46" s="350"/>
      <c r="Z46" s="350"/>
      <c r="AA46" s="350"/>
      <c r="AB46" s="350"/>
      <c r="AC46" s="350"/>
      <c r="AD46" s="350"/>
      <c r="AE46" s="350"/>
      <c r="AF46" s="350"/>
      <c r="AG46" s="350"/>
      <c r="AH46" s="350"/>
      <c r="AI46" s="350"/>
      <c r="AJ46" s="350"/>
      <c r="AK46" s="350"/>
      <c r="AL46" s="350"/>
      <c r="AM46" s="350"/>
      <c r="AN46" s="350"/>
      <c r="AO46" s="350"/>
      <c r="AP46" s="350"/>
      <c r="AQ46" s="350"/>
      <c r="AR46" s="350"/>
      <c r="AS46" s="350"/>
      <c r="AT46" s="350"/>
      <c r="AU46" s="350"/>
      <c r="AV46" s="350"/>
      <c r="AW46" s="350"/>
      <c r="AX46" s="350"/>
      <c r="AY46" s="350"/>
      <c r="AZ46" s="350"/>
      <c r="BA46" s="350"/>
      <c r="BB46" s="350"/>
      <c r="BC46" s="350"/>
      <c r="BD46" s="350"/>
      <c r="BE46" s="350"/>
      <c r="BF46" s="350"/>
      <c r="BG46" s="350"/>
      <c r="BH46" s="350"/>
      <c r="BI46" s="350"/>
      <c r="BJ46" s="350"/>
      <c r="BK46" s="350"/>
      <c r="BL46" s="350"/>
      <c r="BM46" s="350"/>
      <c r="BN46" s="350"/>
      <c r="BO46" s="350"/>
      <c r="BP46" s="350"/>
      <c r="BQ46" s="350"/>
      <c r="BR46" s="350"/>
      <c r="BS46" s="350"/>
      <c r="BT46" s="350"/>
      <c r="BU46" s="350"/>
      <c r="BV46" s="350"/>
      <c r="BW46" s="350"/>
      <c r="BX46" s="350"/>
      <c r="BY46" s="350"/>
      <c r="BZ46" s="350"/>
      <c r="CA46" s="350"/>
      <c r="CB46" s="350"/>
      <c r="CC46" s="350"/>
      <c r="CD46" s="350"/>
      <c r="CE46" s="350"/>
      <c r="CF46" s="350"/>
      <c r="CG46" s="350"/>
      <c r="CH46" s="350"/>
      <c r="CI46" s="350"/>
      <c r="CJ46" s="350"/>
      <c r="CK46" s="350"/>
      <c r="CL46" s="350"/>
      <c r="CM46" s="350"/>
      <c r="CN46" s="350"/>
      <c r="CO46" s="350"/>
      <c r="CP46" s="350"/>
      <c r="CQ46" s="350"/>
      <c r="CR46" s="350"/>
      <c r="CS46" s="350"/>
      <c r="CT46" s="350"/>
      <c r="CU46" s="350"/>
      <c r="CV46" s="350"/>
      <c r="CW46" s="350"/>
      <c r="CX46" s="350"/>
      <c r="CY46" s="350"/>
      <c r="CZ46" s="350"/>
      <c r="DA46" s="350"/>
      <c r="DB46" s="350"/>
      <c r="DC46" s="350"/>
      <c r="DD46" s="350"/>
      <c r="DE46" s="350"/>
      <c r="DF46" s="350"/>
      <c r="DG46" s="350"/>
      <c r="DH46" s="350"/>
      <c r="DI46" s="350"/>
      <c r="DJ46" s="350"/>
      <c r="DK46" s="350"/>
      <c r="DL46" s="350"/>
      <c r="DM46" s="350"/>
      <c r="DN46" s="351"/>
      <c r="DO46" s="350"/>
      <c r="DP46" s="350"/>
      <c r="DQ46" s="350"/>
      <c r="DR46" s="350"/>
      <c r="DS46" s="350"/>
      <c r="DT46" s="350"/>
      <c r="DU46" s="350"/>
      <c r="DV46" s="350"/>
      <c r="DW46" s="350"/>
      <c r="DX46" s="350"/>
      <c r="DY46" s="350"/>
      <c r="DZ46" s="352"/>
      <c r="EA46" s="352"/>
    </row>
    <row r="47" spans="1:132" x14ac:dyDescent="0.25">
      <c r="A47" s="350"/>
      <c r="B47" s="351"/>
      <c r="C47" s="350"/>
      <c r="D47" s="350"/>
      <c r="E47" s="350"/>
      <c r="F47" s="350"/>
      <c r="G47" s="350"/>
      <c r="H47" s="350"/>
      <c r="I47" s="350"/>
      <c r="J47" s="350"/>
      <c r="K47" s="350"/>
      <c r="L47" s="350"/>
      <c r="M47" s="350"/>
      <c r="N47" s="350"/>
      <c r="O47" s="350"/>
      <c r="P47" s="350"/>
      <c r="Q47" s="350"/>
      <c r="R47" s="350"/>
      <c r="S47" s="350"/>
      <c r="T47" s="350"/>
      <c r="U47" s="350"/>
      <c r="V47" s="350"/>
      <c r="W47" s="350"/>
      <c r="X47" s="350"/>
      <c r="Y47" s="350"/>
      <c r="Z47" s="350"/>
      <c r="AA47" s="350"/>
      <c r="AB47" s="350"/>
      <c r="AC47" s="350"/>
      <c r="AD47" s="350"/>
      <c r="AE47" s="350"/>
      <c r="AF47" s="350"/>
      <c r="AG47" s="350"/>
      <c r="AH47" s="350"/>
      <c r="AI47" s="350"/>
      <c r="AJ47" s="350"/>
      <c r="AK47" s="350"/>
      <c r="AL47" s="350"/>
      <c r="AM47" s="350"/>
      <c r="AN47" s="350"/>
      <c r="AO47" s="350"/>
      <c r="AP47" s="350"/>
      <c r="AQ47" s="350"/>
      <c r="AR47" s="350"/>
      <c r="AS47" s="350"/>
      <c r="AT47" s="350"/>
      <c r="AU47" s="350"/>
      <c r="AV47" s="350"/>
      <c r="AW47" s="350"/>
      <c r="AX47" s="350"/>
      <c r="AY47" s="350"/>
      <c r="AZ47" s="350"/>
      <c r="BA47" s="350"/>
      <c r="BB47" s="350"/>
      <c r="BC47" s="350"/>
      <c r="BD47" s="350"/>
      <c r="BE47" s="350"/>
      <c r="BF47" s="350"/>
      <c r="BG47" s="350"/>
      <c r="BH47" s="350"/>
      <c r="BI47" s="350"/>
      <c r="BJ47" s="350"/>
      <c r="BK47" s="350"/>
      <c r="BL47" s="350"/>
      <c r="BM47" s="350"/>
      <c r="BN47" s="350"/>
      <c r="BO47" s="350"/>
      <c r="BP47" s="350"/>
      <c r="BQ47" s="350"/>
      <c r="BR47" s="350"/>
      <c r="BS47" s="350"/>
      <c r="BT47" s="350"/>
      <c r="BU47" s="350"/>
      <c r="BV47" s="350"/>
      <c r="BW47" s="350"/>
      <c r="BX47" s="350"/>
      <c r="BY47" s="350"/>
      <c r="BZ47" s="350"/>
      <c r="CA47" s="350"/>
      <c r="CB47" s="350"/>
      <c r="CC47" s="350"/>
      <c r="CD47" s="350"/>
      <c r="CE47" s="350"/>
      <c r="CF47" s="350"/>
      <c r="CG47" s="350"/>
      <c r="CH47" s="350"/>
      <c r="CI47" s="350"/>
      <c r="CJ47" s="350"/>
      <c r="CK47" s="350"/>
      <c r="CL47" s="350"/>
      <c r="CM47" s="350"/>
      <c r="CN47" s="350"/>
      <c r="CO47" s="350"/>
      <c r="CP47" s="350"/>
      <c r="CQ47" s="350"/>
      <c r="CR47" s="350"/>
      <c r="CS47" s="350"/>
      <c r="CT47" s="350"/>
      <c r="CU47" s="350"/>
      <c r="CV47" s="350"/>
      <c r="CW47" s="350"/>
      <c r="CX47" s="350"/>
      <c r="CY47" s="350"/>
      <c r="CZ47" s="350"/>
      <c r="DA47" s="350"/>
      <c r="DB47" s="350"/>
      <c r="DC47" s="350"/>
      <c r="DD47" s="350"/>
      <c r="DE47" s="350"/>
      <c r="DF47" s="350"/>
      <c r="DG47" s="350"/>
      <c r="DH47" s="350"/>
      <c r="DI47" s="350"/>
      <c r="DJ47" s="350"/>
      <c r="DK47" s="350"/>
      <c r="DL47" s="350"/>
      <c r="DM47" s="350"/>
      <c r="DN47" s="351"/>
      <c r="DO47" s="350"/>
      <c r="DP47" s="350"/>
      <c r="DQ47" s="350"/>
      <c r="DR47" s="350"/>
      <c r="DS47" s="350"/>
      <c r="DT47" s="350"/>
      <c r="DU47" s="350"/>
      <c r="DV47" s="350"/>
      <c r="DW47" s="350"/>
      <c r="DX47" s="350"/>
      <c r="DY47" s="350"/>
      <c r="DZ47" s="352"/>
      <c r="EA47" s="352"/>
    </row>
    <row r="48" spans="1:132" x14ac:dyDescent="0.25">
      <c r="A48" s="350"/>
      <c r="B48" s="351"/>
      <c r="C48" s="350"/>
      <c r="D48" s="350"/>
      <c r="E48" s="350"/>
      <c r="F48" s="350"/>
      <c r="G48" s="350"/>
      <c r="H48" s="350"/>
      <c r="I48" s="350"/>
      <c r="J48" s="350"/>
      <c r="K48" s="350"/>
      <c r="L48" s="350"/>
      <c r="M48" s="350"/>
      <c r="N48" s="350"/>
      <c r="O48" s="350"/>
      <c r="P48" s="350"/>
      <c r="Q48" s="350"/>
      <c r="R48" s="350"/>
      <c r="S48" s="350"/>
      <c r="T48" s="350"/>
      <c r="U48" s="350"/>
      <c r="V48" s="350"/>
      <c r="W48" s="350"/>
      <c r="X48" s="350"/>
      <c r="Y48" s="350"/>
      <c r="Z48" s="350"/>
      <c r="AA48" s="350"/>
      <c r="AB48" s="350"/>
      <c r="AC48" s="350"/>
      <c r="AD48" s="350"/>
      <c r="AE48" s="350"/>
      <c r="AF48" s="350"/>
      <c r="AG48" s="350"/>
      <c r="AH48" s="350"/>
      <c r="AI48" s="350"/>
      <c r="AJ48" s="350"/>
      <c r="AK48" s="350"/>
      <c r="AL48" s="350"/>
      <c r="AM48" s="350"/>
      <c r="AN48" s="350"/>
      <c r="AO48" s="350"/>
      <c r="AP48" s="350"/>
      <c r="AQ48" s="350"/>
      <c r="AR48" s="350"/>
      <c r="AS48" s="350"/>
      <c r="AT48" s="350"/>
      <c r="AU48" s="350"/>
      <c r="AV48" s="350"/>
      <c r="AW48" s="350"/>
      <c r="AX48" s="350"/>
      <c r="AY48" s="350"/>
      <c r="AZ48" s="350"/>
      <c r="BA48" s="350"/>
      <c r="BB48" s="350"/>
      <c r="BC48" s="350"/>
      <c r="BD48" s="350"/>
      <c r="BE48" s="350"/>
      <c r="BF48" s="350"/>
      <c r="BG48" s="350"/>
      <c r="BH48" s="350"/>
      <c r="BI48" s="350"/>
      <c r="BJ48" s="350"/>
      <c r="BK48" s="350"/>
      <c r="BL48" s="350"/>
      <c r="BM48" s="350"/>
      <c r="BN48" s="350"/>
      <c r="BO48" s="350"/>
      <c r="BP48" s="350"/>
      <c r="BQ48" s="350"/>
      <c r="BR48" s="350"/>
      <c r="BS48" s="350"/>
      <c r="BT48" s="350"/>
      <c r="BU48" s="350"/>
      <c r="BV48" s="350"/>
      <c r="BW48" s="350"/>
      <c r="BX48" s="350"/>
      <c r="BY48" s="350"/>
      <c r="BZ48" s="350"/>
      <c r="CA48" s="350"/>
      <c r="CB48" s="350"/>
      <c r="CC48" s="350"/>
      <c r="CD48" s="350"/>
      <c r="CE48" s="350"/>
      <c r="CF48" s="350"/>
      <c r="CG48" s="350"/>
      <c r="CH48" s="350"/>
      <c r="CI48" s="350"/>
      <c r="CJ48" s="350"/>
      <c r="CK48" s="350"/>
      <c r="CL48" s="350"/>
      <c r="CM48" s="350"/>
      <c r="CN48" s="350"/>
      <c r="CO48" s="350"/>
      <c r="CP48" s="350"/>
      <c r="CQ48" s="350"/>
      <c r="CR48" s="350"/>
      <c r="CS48" s="350"/>
      <c r="CT48" s="350"/>
      <c r="CU48" s="350"/>
      <c r="CV48" s="350"/>
      <c r="CW48" s="350"/>
      <c r="CX48" s="350"/>
      <c r="CY48" s="350"/>
      <c r="CZ48" s="350"/>
      <c r="DA48" s="350"/>
      <c r="DB48" s="350"/>
      <c r="DC48" s="350"/>
      <c r="DD48" s="350"/>
      <c r="DE48" s="350"/>
      <c r="DF48" s="350"/>
      <c r="DG48" s="350"/>
      <c r="DH48" s="350"/>
      <c r="DI48" s="350"/>
      <c r="DJ48" s="350"/>
      <c r="DK48" s="350"/>
      <c r="DL48" s="350"/>
      <c r="DM48" s="350"/>
      <c r="DN48" s="351"/>
      <c r="DO48" s="350"/>
      <c r="DP48" s="350"/>
      <c r="DQ48" s="350"/>
      <c r="DR48" s="350"/>
      <c r="DS48" s="350"/>
      <c r="DT48" s="350"/>
      <c r="DU48" s="350"/>
      <c r="DV48" s="350"/>
      <c r="DW48" s="350"/>
      <c r="DX48" s="350"/>
      <c r="DY48" s="350"/>
      <c r="DZ48" s="352"/>
      <c r="EA48" s="352"/>
    </row>
    <row r="49" spans="1:173" x14ac:dyDescent="0.25">
      <c r="A49" s="350"/>
      <c r="B49" s="351"/>
      <c r="C49" s="350"/>
      <c r="D49" s="350"/>
      <c r="E49" s="350"/>
      <c r="F49" s="350"/>
      <c r="G49" s="350"/>
      <c r="H49" s="350"/>
      <c r="I49" s="350"/>
      <c r="J49" s="350"/>
      <c r="K49" s="350"/>
      <c r="L49" s="350"/>
      <c r="M49" s="350"/>
      <c r="N49" s="350"/>
      <c r="O49" s="350"/>
      <c r="P49" s="350"/>
      <c r="Q49" s="350"/>
      <c r="R49" s="350"/>
      <c r="S49" s="350"/>
      <c r="T49" s="350"/>
      <c r="U49" s="350"/>
      <c r="V49" s="350"/>
      <c r="W49" s="350"/>
      <c r="X49" s="350"/>
      <c r="Y49" s="350"/>
      <c r="Z49" s="350"/>
      <c r="AA49" s="350"/>
      <c r="AB49" s="350"/>
      <c r="AC49" s="350"/>
      <c r="AD49" s="350"/>
      <c r="AE49" s="350"/>
      <c r="AF49" s="350"/>
      <c r="AG49" s="350"/>
      <c r="AH49" s="350"/>
      <c r="AI49" s="350"/>
      <c r="AJ49" s="350"/>
      <c r="AK49" s="350"/>
      <c r="AL49" s="350"/>
      <c r="AM49" s="350"/>
      <c r="AN49" s="350"/>
      <c r="AO49" s="350"/>
      <c r="AP49" s="350"/>
      <c r="AQ49" s="350"/>
      <c r="AR49" s="350"/>
      <c r="AS49" s="350"/>
      <c r="AT49" s="350"/>
      <c r="AU49" s="350"/>
      <c r="AV49" s="350"/>
      <c r="AW49" s="350"/>
      <c r="AX49" s="350"/>
      <c r="AY49" s="350"/>
      <c r="AZ49" s="350"/>
      <c r="BA49" s="350"/>
      <c r="BB49" s="350"/>
      <c r="BC49" s="350"/>
      <c r="BD49" s="350"/>
      <c r="BE49" s="350"/>
      <c r="BF49" s="350"/>
      <c r="BG49" s="350"/>
      <c r="BH49" s="350"/>
      <c r="BI49" s="350"/>
      <c r="BJ49" s="350"/>
      <c r="BK49" s="350"/>
      <c r="BL49" s="350"/>
      <c r="BM49" s="350"/>
      <c r="BN49" s="350"/>
      <c r="BO49" s="350"/>
      <c r="BP49" s="350"/>
      <c r="BQ49" s="350"/>
      <c r="BR49" s="350"/>
      <c r="BS49" s="350"/>
      <c r="BT49" s="350"/>
      <c r="BU49" s="350"/>
      <c r="BV49" s="350"/>
      <c r="BW49" s="350"/>
      <c r="BX49" s="350"/>
      <c r="BY49" s="350"/>
      <c r="BZ49" s="350"/>
      <c r="CA49" s="350"/>
      <c r="CB49" s="350"/>
      <c r="CC49" s="350"/>
      <c r="CD49" s="350"/>
      <c r="CE49" s="350"/>
      <c r="CF49" s="350"/>
      <c r="CG49" s="350"/>
      <c r="CH49" s="350"/>
      <c r="CI49" s="350"/>
      <c r="CJ49" s="350"/>
      <c r="CK49" s="350"/>
      <c r="CL49" s="350"/>
      <c r="CM49" s="350"/>
      <c r="CN49" s="350"/>
      <c r="CO49" s="350"/>
      <c r="CP49" s="350"/>
      <c r="CQ49" s="350"/>
      <c r="CR49" s="350"/>
      <c r="CS49" s="350"/>
      <c r="CT49" s="350"/>
      <c r="CU49" s="350"/>
      <c r="CV49" s="350"/>
      <c r="CW49" s="350"/>
      <c r="CX49" s="350"/>
      <c r="CY49" s="350"/>
      <c r="CZ49" s="350"/>
      <c r="DA49" s="350"/>
      <c r="DB49" s="350"/>
      <c r="DC49" s="350"/>
      <c r="DD49" s="350"/>
      <c r="DE49" s="350"/>
      <c r="DF49" s="350"/>
      <c r="DG49" s="350"/>
      <c r="DH49" s="350"/>
      <c r="DI49" s="350"/>
      <c r="DJ49" s="350"/>
      <c r="DK49" s="350"/>
      <c r="DL49" s="350"/>
      <c r="DM49" s="350"/>
      <c r="DN49" s="351"/>
      <c r="DO49" s="350"/>
      <c r="DP49" s="350"/>
      <c r="DQ49" s="350"/>
      <c r="DR49" s="350"/>
      <c r="DS49" s="350"/>
      <c r="DT49" s="350"/>
      <c r="DU49" s="350"/>
      <c r="DV49" s="350"/>
      <c r="DW49" s="350"/>
      <c r="DX49" s="350"/>
      <c r="DY49" s="350"/>
      <c r="DZ49" s="352"/>
      <c r="EA49" s="352"/>
    </row>
    <row r="50" spans="1:173" x14ac:dyDescent="0.25">
      <c r="A50" s="350"/>
      <c r="B50" s="351"/>
      <c r="C50" s="350"/>
      <c r="D50" s="350"/>
      <c r="E50" s="350"/>
      <c r="F50" s="350"/>
      <c r="G50" s="350"/>
      <c r="H50" s="350"/>
      <c r="I50" s="350"/>
      <c r="J50" s="350"/>
      <c r="K50" s="350"/>
      <c r="L50" s="350"/>
      <c r="M50" s="350"/>
      <c r="N50" s="350"/>
      <c r="O50" s="350"/>
      <c r="P50" s="350"/>
      <c r="Q50" s="350"/>
      <c r="R50" s="350"/>
      <c r="S50" s="350"/>
      <c r="T50" s="350"/>
      <c r="U50" s="350"/>
      <c r="V50" s="350"/>
      <c r="W50" s="350"/>
      <c r="X50" s="350"/>
      <c r="Y50" s="350"/>
      <c r="Z50" s="350"/>
      <c r="AA50" s="350"/>
      <c r="AB50" s="350"/>
      <c r="AC50" s="350"/>
      <c r="AD50" s="350"/>
      <c r="AE50" s="350"/>
      <c r="AF50" s="350"/>
      <c r="AG50" s="350"/>
      <c r="AH50" s="350"/>
      <c r="AI50" s="350"/>
      <c r="AJ50" s="350"/>
      <c r="AK50" s="350"/>
      <c r="AL50" s="350"/>
      <c r="AM50" s="350"/>
      <c r="AN50" s="350"/>
      <c r="AO50" s="350"/>
      <c r="AP50" s="350"/>
      <c r="AQ50" s="350"/>
      <c r="AR50" s="350"/>
      <c r="AS50" s="350"/>
      <c r="AT50" s="350"/>
      <c r="AU50" s="350"/>
      <c r="AV50" s="350"/>
      <c r="AW50" s="350"/>
      <c r="AX50" s="350"/>
      <c r="AY50" s="350"/>
      <c r="AZ50" s="350"/>
      <c r="BA50" s="350"/>
      <c r="BB50" s="350"/>
      <c r="BC50" s="350"/>
      <c r="BD50" s="350"/>
      <c r="BE50" s="350"/>
      <c r="BF50" s="350"/>
      <c r="BG50" s="350"/>
      <c r="BH50" s="350"/>
      <c r="BI50" s="350"/>
      <c r="BJ50" s="350"/>
      <c r="BK50" s="350"/>
      <c r="BL50" s="350"/>
      <c r="BM50" s="350"/>
      <c r="BN50" s="350"/>
      <c r="BO50" s="350"/>
      <c r="BP50" s="350"/>
      <c r="BQ50" s="350"/>
      <c r="BR50" s="350"/>
      <c r="BS50" s="350"/>
      <c r="BT50" s="350"/>
      <c r="BU50" s="350"/>
      <c r="BV50" s="350"/>
      <c r="BW50" s="350"/>
      <c r="BX50" s="350"/>
      <c r="BY50" s="350"/>
      <c r="BZ50" s="350"/>
      <c r="CA50" s="350"/>
      <c r="CB50" s="350"/>
      <c r="CC50" s="350"/>
      <c r="CD50" s="350"/>
      <c r="CE50" s="350"/>
      <c r="CF50" s="350"/>
      <c r="CG50" s="350"/>
      <c r="CH50" s="350"/>
      <c r="CI50" s="350"/>
      <c r="CJ50" s="350"/>
      <c r="CK50" s="350"/>
      <c r="CL50" s="350"/>
      <c r="CM50" s="350"/>
      <c r="CN50" s="350"/>
      <c r="CO50" s="350"/>
      <c r="CP50" s="350"/>
      <c r="CQ50" s="350"/>
      <c r="CR50" s="350"/>
      <c r="CS50" s="350"/>
      <c r="CT50" s="350"/>
      <c r="CU50" s="350"/>
      <c r="CV50" s="350"/>
      <c r="CW50" s="350"/>
      <c r="CX50" s="350"/>
      <c r="CY50" s="350"/>
      <c r="CZ50" s="350"/>
      <c r="DA50" s="350"/>
      <c r="DB50" s="350"/>
      <c r="DC50" s="350"/>
      <c r="DD50" s="350"/>
      <c r="DE50" s="350"/>
      <c r="DF50" s="350"/>
      <c r="DG50" s="350"/>
      <c r="DH50" s="350"/>
      <c r="DI50" s="350"/>
      <c r="DJ50" s="350"/>
      <c r="DK50" s="350"/>
      <c r="DL50" s="350"/>
      <c r="DM50" s="350"/>
      <c r="DN50" s="351"/>
      <c r="DO50" s="350"/>
      <c r="DP50" s="350"/>
      <c r="DQ50" s="350"/>
      <c r="DR50" s="350"/>
      <c r="DS50" s="350"/>
      <c r="DT50" s="350"/>
      <c r="DU50" s="350"/>
      <c r="DV50" s="350"/>
      <c r="DW50" s="350"/>
      <c r="DX50" s="350"/>
      <c r="DY50" s="350"/>
      <c r="DZ50" s="352"/>
      <c r="EA50" s="352"/>
    </row>
    <row r="51" spans="1:173" x14ac:dyDescent="0.25">
      <c r="A51" s="350"/>
      <c r="B51" s="351"/>
      <c r="C51" s="350"/>
      <c r="D51" s="350"/>
      <c r="E51" s="350"/>
      <c r="F51" s="350"/>
      <c r="G51" s="350"/>
      <c r="H51" s="350"/>
      <c r="I51" s="350"/>
      <c r="J51" s="350"/>
      <c r="K51" s="350"/>
      <c r="L51" s="350"/>
      <c r="M51" s="350"/>
      <c r="N51" s="350"/>
      <c r="O51" s="350"/>
      <c r="P51" s="350"/>
      <c r="Q51" s="350"/>
      <c r="R51" s="350"/>
      <c r="S51" s="350"/>
      <c r="T51" s="350"/>
      <c r="U51" s="350"/>
      <c r="V51" s="350"/>
      <c r="W51" s="350"/>
      <c r="X51" s="350"/>
      <c r="Y51" s="350"/>
      <c r="Z51" s="350"/>
      <c r="AA51" s="350"/>
      <c r="AB51" s="350"/>
      <c r="AC51" s="350"/>
      <c r="AD51" s="350"/>
      <c r="AE51" s="350"/>
      <c r="AF51" s="350"/>
      <c r="AG51" s="350"/>
      <c r="AH51" s="350"/>
      <c r="AI51" s="350"/>
      <c r="AJ51" s="350"/>
      <c r="AK51" s="350"/>
      <c r="AL51" s="350"/>
      <c r="AM51" s="350"/>
      <c r="AN51" s="350"/>
      <c r="AO51" s="350"/>
      <c r="AP51" s="350"/>
      <c r="AQ51" s="350"/>
      <c r="AR51" s="350"/>
      <c r="AS51" s="350"/>
      <c r="AT51" s="350"/>
      <c r="AU51" s="350"/>
      <c r="AV51" s="350"/>
      <c r="AW51" s="350"/>
      <c r="AX51" s="350"/>
      <c r="AY51" s="350"/>
      <c r="AZ51" s="350"/>
      <c r="BA51" s="350"/>
      <c r="BB51" s="350"/>
      <c r="BC51" s="350"/>
      <c r="BD51" s="350"/>
      <c r="BE51" s="350"/>
      <c r="BF51" s="350"/>
      <c r="BG51" s="350"/>
      <c r="BH51" s="350"/>
      <c r="BI51" s="350"/>
      <c r="BJ51" s="350"/>
      <c r="BK51" s="350"/>
      <c r="BL51" s="350"/>
      <c r="BM51" s="350"/>
      <c r="BN51" s="350"/>
      <c r="BO51" s="350"/>
      <c r="BP51" s="350"/>
      <c r="BQ51" s="350"/>
      <c r="BR51" s="350"/>
      <c r="BS51" s="350"/>
      <c r="BT51" s="350"/>
      <c r="BU51" s="350"/>
      <c r="BV51" s="350"/>
      <c r="BW51" s="350"/>
      <c r="BX51" s="350"/>
      <c r="BY51" s="350"/>
      <c r="BZ51" s="350"/>
      <c r="CA51" s="350"/>
      <c r="CB51" s="350"/>
      <c r="CC51" s="350"/>
      <c r="CD51" s="350"/>
      <c r="CE51" s="350"/>
      <c r="CF51" s="350"/>
      <c r="CG51" s="350"/>
      <c r="CH51" s="350"/>
      <c r="CI51" s="350"/>
      <c r="CJ51" s="350"/>
      <c r="CK51" s="350"/>
      <c r="CL51" s="350"/>
      <c r="CM51" s="350"/>
      <c r="CN51" s="350"/>
      <c r="CO51" s="350"/>
      <c r="CP51" s="350"/>
      <c r="CQ51" s="350"/>
      <c r="CR51" s="350"/>
      <c r="CS51" s="350"/>
      <c r="CT51" s="350"/>
      <c r="CU51" s="350"/>
      <c r="CV51" s="350"/>
      <c r="CW51" s="350"/>
      <c r="CX51" s="350"/>
      <c r="CY51" s="350"/>
      <c r="CZ51" s="350"/>
      <c r="DA51" s="350"/>
      <c r="DB51" s="350"/>
      <c r="DC51" s="350"/>
      <c r="DD51" s="350"/>
      <c r="DE51" s="350"/>
      <c r="DF51" s="350"/>
      <c r="DG51" s="350"/>
      <c r="DH51" s="350"/>
      <c r="DI51" s="350"/>
      <c r="DJ51" s="350"/>
      <c r="DK51" s="350"/>
      <c r="DL51" s="350"/>
      <c r="DM51" s="350"/>
      <c r="DN51" s="351"/>
      <c r="DO51" s="350"/>
      <c r="DP51" s="350"/>
      <c r="DQ51" s="350"/>
      <c r="DR51" s="350"/>
      <c r="DS51" s="350"/>
      <c r="DT51" s="350"/>
      <c r="DU51" s="350"/>
      <c r="DV51" s="350"/>
      <c r="DW51" s="350"/>
      <c r="DX51" s="350"/>
      <c r="DY51" s="350"/>
      <c r="DZ51" s="352"/>
      <c r="EA51" s="352"/>
    </row>
    <row r="52" spans="1:173" x14ac:dyDescent="0.25">
      <c r="A52" s="350"/>
      <c r="B52" s="351"/>
      <c r="C52" s="350"/>
      <c r="D52" s="350"/>
      <c r="E52" s="350"/>
      <c r="F52" s="350"/>
      <c r="G52" s="350"/>
      <c r="H52" s="350"/>
      <c r="I52" s="350"/>
      <c r="J52" s="350"/>
      <c r="K52" s="350"/>
      <c r="L52" s="350"/>
      <c r="M52" s="350"/>
      <c r="N52" s="350"/>
      <c r="O52" s="350"/>
      <c r="P52" s="350"/>
      <c r="Q52" s="350"/>
      <c r="R52" s="350"/>
      <c r="S52" s="350"/>
      <c r="T52" s="350"/>
      <c r="U52" s="350"/>
      <c r="V52" s="350"/>
      <c r="W52" s="350"/>
      <c r="X52" s="350"/>
      <c r="Y52" s="350"/>
      <c r="Z52" s="350"/>
      <c r="AA52" s="350"/>
      <c r="AB52" s="350"/>
      <c r="AC52" s="350"/>
      <c r="AD52" s="350"/>
      <c r="AE52" s="350"/>
      <c r="AF52" s="350"/>
      <c r="AG52" s="350"/>
      <c r="AH52" s="350"/>
      <c r="AI52" s="350"/>
      <c r="AJ52" s="350"/>
      <c r="AK52" s="350"/>
      <c r="AL52" s="350"/>
      <c r="AM52" s="350"/>
      <c r="AN52" s="350"/>
      <c r="AO52" s="350"/>
      <c r="AP52" s="350"/>
      <c r="AQ52" s="350"/>
      <c r="AR52" s="350"/>
      <c r="AS52" s="350"/>
      <c r="AT52" s="350"/>
      <c r="AU52" s="350"/>
      <c r="AV52" s="350"/>
      <c r="AW52" s="350"/>
      <c r="AX52" s="350"/>
      <c r="AY52" s="350"/>
      <c r="AZ52" s="350"/>
      <c r="BA52" s="350"/>
      <c r="BB52" s="350"/>
      <c r="BC52" s="350"/>
      <c r="BD52" s="350"/>
      <c r="BE52" s="350"/>
      <c r="BF52" s="350"/>
      <c r="BG52" s="350"/>
      <c r="BH52" s="350"/>
      <c r="BI52" s="350"/>
      <c r="BJ52" s="350"/>
      <c r="BK52" s="350"/>
      <c r="BL52" s="350"/>
      <c r="BM52" s="350"/>
      <c r="BN52" s="350"/>
      <c r="BO52" s="350"/>
      <c r="BP52" s="350"/>
      <c r="BQ52" s="350"/>
      <c r="BR52" s="350"/>
      <c r="BS52" s="350"/>
      <c r="BT52" s="350"/>
      <c r="BU52" s="350"/>
      <c r="BV52" s="350"/>
      <c r="BW52" s="350"/>
      <c r="BX52" s="350"/>
      <c r="BY52" s="350"/>
      <c r="BZ52" s="350"/>
      <c r="CA52" s="350"/>
      <c r="CB52" s="350"/>
      <c r="CC52" s="350"/>
      <c r="CD52" s="350"/>
      <c r="CE52" s="350"/>
      <c r="CF52" s="350"/>
      <c r="CG52" s="350"/>
      <c r="CH52" s="350"/>
      <c r="CI52" s="350"/>
      <c r="CJ52" s="350"/>
      <c r="CK52" s="350"/>
      <c r="CL52" s="350"/>
      <c r="CM52" s="350"/>
      <c r="CN52" s="350"/>
      <c r="CO52" s="350"/>
      <c r="CP52" s="350"/>
      <c r="CQ52" s="350"/>
      <c r="CR52" s="350"/>
      <c r="CS52" s="350"/>
      <c r="CT52" s="350"/>
      <c r="CU52" s="350"/>
      <c r="CV52" s="350"/>
      <c r="CW52" s="350"/>
      <c r="CX52" s="350"/>
      <c r="CY52" s="350"/>
      <c r="CZ52" s="350"/>
      <c r="DA52" s="350"/>
      <c r="DB52" s="350"/>
      <c r="DC52" s="350"/>
      <c r="DD52" s="350"/>
      <c r="DE52" s="350"/>
      <c r="DF52" s="350"/>
      <c r="DG52" s="350"/>
      <c r="DH52" s="350"/>
      <c r="DI52" s="350"/>
      <c r="DJ52" s="350"/>
      <c r="DK52" s="350"/>
      <c r="DL52" s="350"/>
      <c r="DM52" s="350"/>
      <c r="DN52" s="351"/>
      <c r="DO52" s="350"/>
      <c r="DP52" s="350"/>
      <c r="DQ52" s="350"/>
      <c r="DR52" s="350"/>
      <c r="DS52" s="350"/>
      <c r="DT52" s="350"/>
      <c r="DU52" s="350"/>
      <c r="DV52" s="350"/>
      <c r="DW52" s="350"/>
      <c r="DX52" s="350"/>
      <c r="DY52" s="350"/>
      <c r="DZ52" s="352"/>
      <c r="EA52" s="352"/>
    </row>
    <row r="53" spans="1:173" x14ac:dyDescent="0.25">
      <c r="A53" s="350"/>
      <c r="B53" s="351"/>
      <c r="C53" s="350"/>
      <c r="D53" s="350"/>
      <c r="E53" s="350"/>
      <c r="F53" s="350"/>
      <c r="G53" s="350"/>
      <c r="H53" s="350"/>
      <c r="I53" s="350"/>
      <c r="J53" s="350"/>
      <c r="K53" s="350"/>
      <c r="L53" s="350"/>
      <c r="M53" s="350"/>
      <c r="N53" s="350"/>
      <c r="O53" s="350"/>
      <c r="P53" s="350"/>
      <c r="Q53" s="350"/>
      <c r="R53" s="350"/>
      <c r="S53" s="350"/>
      <c r="T53" s="350"/>
      <c r="U53" s="350"/>
      <c r="V53" s="350"/>
      <c r="W53" s="350"/>
      <c r="X53" s="350"/>
      <c r="Y53" s="350"/>
      <c r="Z53" s="350"/>
      <c r="AA53" s="350"/>
      <c r="AB53" s="350"/>
      <c r="AC53" s="350"/>
      <c r="AD53" s="350"/>
      <c r="AE53" s="350"/>
      <c r="AF53" s="350"/>
      <c r="AG53" s="350"/>
      <c r="AH53" s="350"/>
      <c r="AI53" s="350"/>
      <c r="AJ53" s="350"/>
      <c r="AK53" s="350"/>
      <c r="AL53" s="350"/>
      <c r="AM53" s="350"/>
      <c r="AN53" s="350"/>
      <c r="AO53" s="350"/>
      <c r="AP53" s="350"/>
      <c r="AQ53" s="350"/>
      <c r="AR53" s="350"/>
      <c r="AS53" s="350"/>
      <c r="AT53" s="350"/>
      <c r="AU53" s="350"/>
      <c r="AV53" s="350"/>
      <c r="AW53" s="350"/>
      <c r="AX53" s="350"/>
      <c r="AY53" s="350"/>
      <c r="AZ53" s="350"/>
      <c r="BA53" s="350"/>
      <c r="BB53" s="350"/>
      <c r="BC53" s="350"/>
      <c r="BD53" s="350"/>
      <c r="BE53" s="350"/>
      <c r="BF53" s="350"/>
      <c r="BG53" s="350"/>
      <c r="BH53" s="350"/>
      <c r="BI53" s="350"/>
      <c r="BJ53" s="350"/>
      <c r="BK53" s="350"/>
      <c r="BL53" s="350"/>
      <c r="BM53" s="350"/>
      <c r="BN53" s="350"/>
      <c r="BO53" s="350"/>
      <c r="BP53" s="350"/>
      <c r="BQ53" s="350"/>
      <c r="BR53" s="350"/>
      <c r="BS53" s="350"/>
      <c r="BT53" s="350"/>
      <c r="BU53" s="350"/>
      <c r="BV53" s="350"/>
      <c r="BW53" s="350"/>
      <c r="BX53" s="350"/>
      <c r="BY53" s="350"/>
      <c r="BZ53" s="350"/>
      <c r="CA53" s="350"/>
      <c r="CB53" s="350"/>
      <c r="CC53" s="350"/>
      <c r="CD53" s="350"/>
      <c r="CE53" s="350"/>
      <c r="CF53" s="350"/>
      <c r="CG53" s="350"/>
      <c r="CH53" s="350"/>
      <c r="CI53" s="350"/>
      <c r="CJ53" s="350"/>
      <c r="CK53" s="350"/>
      <c r="CL53" s="350"/>
      <c r="CM53" s="350"/>
      <c r="CN53" s="350"/>
      <c r="CO53" s="350"/>
      <c r="CP53" s="350"/>
      <c r="CQ53" s="350"/>
      <c r="CR53" s="350"/>
      <c r="CS53" s="350"/>
      <c r="CT53" s="350"/>
      <c r="CU53" s="350"/>
      <c r="CV53" s="350"/>
      <c r="CW53" s="350"/>
      <c r="CX53" s="350"/>
      <c r="CY53" s="350"/>
      <c r="CZ53" s="350"/>
      <c r="DA53" s="350"/>
      <c r="DB53" s="350"/>
      <c r="DC53" s="350"/>
      <c r="DD53" s="350"/>
      <c r="DE53" s="350"/>
      <c r="DF53" s="350"/>
      <c r="DG53" s="350"/>
      <c r="DH53" s="350"/>
      <c r="DI53" s="350"/>
      <c r="DJ53" s="350"/>
      <c r="DK53" s="350"/>
      <c r="DL53" s="350"/>
      <c r="DM53" s="350"/>
      <c r="DN53" s="351"/>
      <c r="DO53" s="350"/>
      <c r="DP53" s="350"/>
      <c r="DQ53" s="350"/>
      <c r="DR53" s="350"/>
      <c r="DS53" s="350"/>
      <c r="DT53" s="350"/>
      <c r="DU53" s="350"/>
      <c r="DV53" s="350"/>
      <c r="DW53" s="350"/>
      <c r="DX53" s="350"/>
      <c r="DY53" s="350"/>
      <c r="DZ53" s="352"/>
      <c r="EA53" s="352"/>
    </row>
    <row r="54" spans="1:173" x14ac:dyDescent="0.25">
      <c r="A54" s="350"/>
      <c r="B54" s="351"/>
      <c r="C54" s="350"/>
      <c r="D54" s="350"/>
      <c r="E54" s="350"/>
      <c r="F54" s="350"/>
      <c r="G54" s="350"/>
      <c r="H54" s="350"/>
      <c r="I54" s="350"/>
      <c r="J54" s="350"/>
      <c r="K54" s="350"/>
      <c r="L54" s="350"/>
      <c r="M54" s="350"/>
      <c r="N54" s="350"/>
      <c r="O54" s="350"/>
      <c r="P54" s="350"/>
      <c r="Q54" s="350"/>
      <c r="R54" s="350"/>
      <c r="S54" s="350"/>
      <c r="T54" s="350"/>
      <c r="U54" s="350"/>
      <c r="V54" s="350"/>
      <c r="W54" s="350"/>
      <c r="X54" s="350"/>
      <c r="Y54" s="350"/>
      <c r="Z54" s="350"/>
      <c r="AA54" s="350"/>
      <c r="AB54" s="350"/>
      <c r="AC54" s="350"/>
      <c r="AD54" s="350"/>
      <c r="AE54" s="350"/>
      <c r="AF54" s="350"/>
      <c r="AG54" s="350"/>
      <c r="AH54" s="350"/>
      <c r="AI54" s="350"/>
      <c r="AJ54" s="350"/>
      <c r="AK54" s="350"/>
      <c r="AL54" s="350"/>
      <c r="AM54" s="350"/>
      <c r="AN54" s="350"/>
      <c r="AO54" s="350"/>
      <c r="AP54" s="350"/>
      <c r="AQ54" s="350"/>
      <c r="AR54" s="350"/>
      <c r="AS54" s="350"/>
      <c r="AT54" s="350"/>
      <c r="AU54" s="350"/>
      <c r="AV54" s="350"/>
      <c r="AW54" s="350"/>
      <c r="AX54" s="350"/>
      <c r="AY54" s="350"/>
      <c r="AZ54" s="350"/>
      <c r="BA54" s="350"/>
      <c r="BB54" s="350"/>
      <c r="BC54" s="350"/>
      <c r="BD54" s="350"/>
      <c r="BE54" s="350"/>
      <c r="BF54" s="350"/>
      <c r="BG54" s="350"/>
      <c r="BH54" s="350"/>
      <c r="BI54" s="350"/>
      <c r="BJ54" s="350"/>
      <c r="BK54" s="350"/>
      <c r="BL54" s="350"/>
      <c r="BM54" s="350"/>
      <c r="BN54" s="350"/>
      <c r="BO54" s="350"/>
      <c r="BP54" s="350"/>
      <c r="BQ54" s="350"/>
      <c r="BR54" s="350"/>
      <c r="BS54" s="350"/>
      <c r="BT54" s="350"/>
      <c r="BU54" s="350"/>
      <c r="BV54" s="350"/>
      <c r="BW54" s="350"/>
      <c r="BX54" s="350"/>
      <c r="BY54" s="350"/>
      <c r="BZ54" s="350"/>
      <c r="CA54" s="350"/>
      <c r="CB54" s="350"/>
      <c r="CC54" s="350"/>
      <c r="CD54" s="350"/>
      <c r="CE54" s="350"/>
      <c r="CF54" s="350"/>
      <c r="CG54" s="350"/>
      <c r="CH54" s="350"/>
      <c r="CI54" s="350"/>
      <c r="CJ54" s="350"/>
      <c r="CK54" s="350"/>
      <c r="CL54" s="350"/>
      <c r="CM54" s="350"/>
      <c r="CN54" s="350"/>
      <c r="CO54" s="350"/>
      <c r="CP54" s="350"/>
      <c r="CQ54" s="350"/>
      <c r="CR54" s="350"/>
      <c r="CS54" s="350"/>
      <c r="CT54" s="350"/>
      <c r="CU54" s="350"/>
      <c r="CV54" s="350"/>
      <c r="CW54" s="350"/>
      <c r="CX54" s="350"/>
      <c r="CY54" s="350"/>
      <c r="CZ54" s="350"/>
      <c r="DA54" s="350"/>
      <c r="DB54" s="350"/>
      <c r="DC54" s="350"/>
      <c r="DD54" s="350"/>
      <c r="DE54" s="350"/>
      <c r="DF54" s="350"/>
      <c r="DG54" s="350"/>
      <c r="DH54" s="350"/>
      <c r="DI54" s="350"/>
      <c r="DJ54" s="350"/>
      <c r="DK54" s="350"/>
      <c r="DL54" s="350"/>
      <c r="DM54" s="350"/>
      <c r="DN54" s="351"/>
      <c r="DO54" s="350"/>
      <c r="DP54" s="350"/>
      <c r="DQ54" s="350"/>
      <c r="DR54" s="350"/>
      <c r="DS54" s="350"/>
      <c r="DT54" s="350"/>
      <c r="DU54" s="350"/>
      <c r="DV54" s="350"/>
      <c r="DW54" s="350"/>
      <c r="DX54" s="350"/>
      <c r="DY54" s="350"/>
      <c r="DZ54" s="352"/>
      <c r="EA54" s="352"/>
    </row>
    <row r="55" spans="1:173" x14ac:dyDescent="0.25">
      <c r="A55" s="350"/>
      <c r="B55" s="351"/>
      <c r="C55" s="350"/>
      <c r="D55" s="350"/>
      <c r="E55" s="350"/>
      <c r="F55" s="350"/>
      <c r="G55" s="350"/>
      <c r="H55" s="350"/>
      <c r="I55" s="350"/>
      <c r="J55" s="350"/>
      <c r="K55" s="350"/>
      <c r="L55" s="350"/>
      <c r="M55" s="350"/>
      <c r="N55" s="350"/>
      <c r="O55" s="350"/>
      <c r="P55" s="350"/>
      <c r="Q55" s="350"/>
      <c r="R55" s="350"/>
      <c r="S55" s="350"/>
      <c r="T55" s="350"/>
      <c r="U55" s="350"/>
      <c r="V55" s="350"/>
      <c r="W55" s="350"/>
      <c r="X55" s="350"/>
      <c r="Y55" s="350"/>
      <c r="Z55" s="350"/>
      <c r="AA55" s="350"/>
      <c r="AB55" s="350"/>
      <c r="AC55" s="350"/>
      <c r="AD55" s="350"/>
      <c r="AE55" s="350"/>
      <c r="AF55" s="350"/>
      <c r="AG55" s="350"/>
      <c r="AH55" s="350"/>
      <c r="AI55" s="350"/>
      <c r="AJ55" s="350"/>
      <c r="AK55" s="350"/>
      <c r="AL55" s="350"/>
      <c r="AM55" s="350"/>
      <c r="AN55" s="350"/>
      <c r="AO55" s="350"/>
      <c r="AP55" s="350"/>
      <c r="AQ55" s="350"/>
      <c r="AR55" s="350"/>
      <c r="AS55" s="350"/>
      <c r="AT55" s="350"/>
      <c r="AU55" s="350"/>
      <c r="AV55" s="350"/>
      <c r="AW55" s="350"/>
      <c r="AX55" s="350"/>
      <c r="AY55" s="350"/>
      <c r="AZ55" s="350"/>
      <c r="BA55" s="350"/>
      <c r="BB55" s="350"/>
      <c r="BC55" s="350"/>
      <c r="BD55" s="350"/>
      <c r="BE55" s="350"/>
      <c r="BF55" s="350"/>
      <c r="BG55" s="350"/>
      <c r="BH55" s="350"/>
      <c r="BI55" s="350"/>
      <c r="BJ55" s="350"/>
      <c r="BK55" s="350"/>
      <c r="BL55" s="350"/>
      <c r="BM55" s="350"/>
      <c r="BN55" s="350"/>
      <c r="BO55" s="350"/>
      <c r="BP55" s="350"/>
      <c r="BQ55" s="350"/>
      <c r="BR55" s="350"/>
      <c r="BS55" s="350"/>
      <c r="BT55" s="350"/>
      <c r="BU55" s="350"/>
      <c r="BV55" s="350"/>
      <c r="BW55" s="350"/>
      <c r="BX55" s="350"/>
      <c r="BY55" s="350"/>
      <c r="BZ55" s="350"/>
      <c r="CA55" s="350"/>
      <c r="CB55" s="350"/>
      <c r="CC55" s="350"/>
      <c r="CD55" s="350"/>
      <c r="CE55" s="350"/>
      <c r="CF55" s="350"/>
      <c r="CG55" s="350"/>
      <c r="CH55" s="350"/>
      <c r="CI55" s="350"/>
      <c r="CJ55" s="350"/>
      <c r="CK55" s="350"/>
      <c r="CL55" s="350"/>
      <c r="CM55" s="350"/>
      <c r="CN55" s="350"/>
      <c r="CO55" s="350"/>
      <c r="CP55" s="350"/>
      <c r="CQ55" s="350"/>
      <c r="CR55" s="350"/>
      <c r="CS55" s="350"/>
      <c r="CT55" s="350"/>
      <c r="CU55" s="350"/>
      <c r="CV55" s="350"/>
      <c r="CW55" s="350"/>
      <c r="CX55" s="350"/>
      <c r="CY55" s="350"/>
      <c r="CZ55" s="350"/>
      <c r="DA55" s="350"/>
      <c r="DB55" s="350"/>
      <c r="DC55" s="350"/>
      <c r="DD55" s="350"/>
      <c r="DE55" s="350"/>
      <c r="DF55" s="350"/>
      <c r="DG55" s="350"/>
      <c r="DH55" s="350"/>
      <c r="DI55" s="350"/>
      <c r="DJ55" s="350"/>
      <c r="DK55" s="350"/>
      <c r="DL55" s="350"/>
      <c r="DM55" s="350"/>
      <c r="DN55" s="351"/>
      <c r="DO55" s="350"/>
      <c r="DP55" s="350"/>
      <c r="DQ55" s="350"/>
      <c r="DR55" s="350"/>
      <c r="DS55" s="350"/>
      <c r="DT55" s="350"/>
      <c r="DU55" s="350"/>
      <c r="DV55" s="350"/>
      <c r="DW55" s="350"/>
      <c r="DX55" s="350"/>
      <c r="DY55" s="350"/>
      <c r="DZ55" s="352"/>
      <c r="EA55" s="352"/>
    </row>
    <row r="56" spans="1:173" x14ac:dyDescent="0.25">
      <c r="A56" s="350"/>
      <c r="B56" s="351"/>
      <c r="C56" s="350"/>
      <c r="D56" s="350"/>
      <c r="E56" s="350"/>
      <c r="F56" s="350"/>
      <c r="G56" s="350"/>
      <c r="H56" s="350"/>
      <c r="I56" s="350"/>
      <c r="J56" s="350"/>
      <c r="K56" s="350"/>
      <c r="L56" s="350"/>
      <c r="M56" s="350"/>
      <c r="N56" s="350"/>
      <c r="O56" s="350"/>
      <c r="P56" s="350"/>
      <c r="Q56" s="350"/>
      <c r="R56" s="350"/>
      <c r="S56" s="350"/>
      <c r="T56" s="350"/>
      <c r="U56" s="350"/>
      <c r="V56" s="350"/>
      <c r="W56" s="350"/>
      <c r="X56" s="350"/>
      <c r="Y56" s="350"/>
      <c r="Z56" s="350"/>
      <c r="AA56" s="350"/>
      <c r="AB56" s="350"/>
      <c r="AC56" s="350"/>
      <c r="AD56" s="350"/>
      <c r="AE56" s="350"/>
      <c r="AF56" s="350"/>
      <c r="AG56" s="350"/>
      <c r="AH56" s="350"/>
      <c r="AI56" s="350"/>
      <c r="AJ56" s="350"/>
      <c r="AK56" s="350"/>
      <c r="AL56" s="350"/>
      <c r="AM56" s="350"/>
      <c r="AN56" s="350"/>
      <c r="AO56" s="350"/>
      <c r="AP56" s="350"/>
      <c r="AQ56" s="350"/>
      <c r="AR56" s="350"/>
      <c r="AS56" s="350"/>
      <c r="AT56" s="350"/>
      <c r="AU56" s="350"/>
      <c r="AV56" s="350"/>
      <c r="AW56" s="350"/>
      <c r="AX56" s="350"/>
      <c r="AY56" s="350"/>
      <c r="AZ56" s="350"/>
      <c r="BA56" s="350"/>
      <c r="BB56" s="350"/>
      <c r="BC56" s="350"/>
      <c r="BD56" s="350"/>
      <c r="BE56" s="350"/>
      <c r="BF56" s="350"/>
      <c r="BG56" s="350"/>
      <c r="BH56" s="350"/>
      <c r="BI56" s="350"/>
      <c r="BJ56" s="350"/>
      <c r="BK56" s="350"/>
      <c r="BL56" s="350"/>
      <c r="BM56" s="350"/>
      <c r="BN56" s="350"/>
      <c r="BO56" s="350"/>
      <c r="BP56" s="350"/>
      <c r="BQ56" s="350"/>
      <c r="BR56" s="350"/>
      <c r="BS56" s="350"/>
      <c r="BT56" s="350"/>
      <c r="BU56" s="350"/>
      <c r="BV56" s="350"/>
      <c r="BW56" s="350"/>
      <c r="BX56" s="350"/>
      <c r="BY56" s="350"/>
      <c r="BZ56" s="350"/>
      <c r="CA56" s="350"/>
      <c r="CB56" s="350"/>
      <c r="CC56" s="350"/>
      <c r="CD56" s="350"/>
      <c r="CE56" s="350"/>
      <c r="CF56" s="350"/>
      <c r="CG56" s="350"/>
      <c r="CH56" s="350"/>
      <c r="CI56" s="350"/>
      <c r="CJ56" s="350"/>
      <c r="CK56" s="350"/>
      <c r="CL56" s="350"/>
      <c r="CM56" s="350"/>
      <c r="CN56" s="350"/>
      <c r="CO56" s="350"/>
      <c r="CP56" s="350"/>
      <c r="CQ56" s="350"/>
      <c r="CR56" s="350"/>
      <c r="CS56" s="350"/>
      <c r="CT56" s="350"/>
      <c r="CU56" s="350"/>
      <c r="CV56" s="350"/>
      <c r="CW56" s="350"/>
      <c r="CX56" s="350"/>
      <c r="CY56" s="350"/>
      <c r="CZ56" s="350"/>
      <c r="DA56" s="350"/>
      <c r="DB56" s="350"/>
      <c r="DC56" s="350"/>
      <c r="DD56" s="350"/>
      <c r="DE56" s="350"/>
      <c r="DF56" s="350"/>
      <c r="DG56" s="350"/>
      <c r="DH56" s="350"/>
      <c r="DI56" s="350"/>
      <c r="DJ56" s="350"/>
      <c r="DK56" s="350"/>
      <c r="DL56" s="350"/>
      <c r="DM56" s="350"/>
      <c r="DN56" s="351"/>
      <c r="DO56" s="350"/>
      <c r="DP56" s="350"/>
      <c r="DQ56" s="350"/>
      <c r="DR56" s="350"/>
      <c r="DS56" s="350"/>
      <c r="DT56" s="350"/>
      <c r="DU56" s="350"/>
      <c r="DV56" s="350"/>
      <c r="DW56" s="350"/>
      <c r="DX56" s="350"/>
      <c r="DY56" s="350"/>
      <c r="DZ56" s="352"/>
      <c r="EA56" s="352"/>
    </row>
    <row r="57" spans="1:173" x14ac:dyDescent="0.25">
      <c r="A57" s="350"/>
      <c r="B57" s="351"/>
      <c r="C57" s="350"/>
      <c r="D57" s="350"/>
      <c r="E57" s="350"/>
      <c r="F57" s="350"/>
      <c r="G57" s="350"/>
      <c r="H57" s="350"/>
      <c r="I57" s="350"/>
      <c r="J57" s="350"/>
      <c r="K57" s="350"/>
      <c r="L57" s="350"/>
      <c r="M57" s="350"/>
      <c r="N57" s="350"/>
      <c r="O57" s="350"/>
      <c r="P57" s="350"/>
      <c r="Q57" s="350"/>
      <c r="R57" s="350"/>
      <c r="S57" s="350"/>
      <c r="T57" s="350"/>
      <c r="U57" s="350"/>
      <c r="V57" s="350"/>
      <c r="W57" s="350"/>
      <c r="X57" s="350"/>
      <c r="Y57" s="350"/>
      <c r="Z57" s="350"/>
      <c r="AA57" s="350"/>
      <c r="AB57" s="350"/>
      <c r="AC57" s="350"/>
      <c r="AD57" s="350"/>
      <c r="AE57" s="350"/>
      <c r="AF57" s="350"/>
      <c r="AG57" s="350"/>
      <c r="AH57" s="350"/>
      <c r="AI57" s="350"/>
      <c r="AJ57" s="350"/>
      <c r="AK57" s="350"/>
      <c r="AL57" s="350"/>
      <c r="AM57" s="350"/>
      <c r="AN57" s="350"/>
      <c r="AO57" s="350"/>
      <c r="AP57" s="350"/>
      <c r="AQ57" s="350"/>
      <c r="AR57" s="350"/>
      <c r="AS57" s="350"/>
      <c r="AT57" s="350"/>
      <c r="AU57" s="350"/>
      <c r="AV57" s="350"/>
      <c r="AW57" s="350"/>
      <c r="AX57" s="350"/>
      <c r="AY57" s="350"/>
      <c r="AZ57" s="350"/>
      <c r="BA57" s="350"/>
      <c r="BB57" s="350"/>
      <c r="BC57" s="350"/>
      <c r="BD57" s="350"/>
      <c r="BE57" s="350"/>
      <c r="BF57" s="350"/>
      <c r="BG57" s="350"/>
      <c r="BH57" s="350"/>
      <c r="BI57" s="350"/>
      <c r="BJ57" s="350"/>
      <c r="BK57" s="350"/>
      <c r="BL57" s="350"/>
      <c r="BM57" s="350"/>
      <c r="BN57" s="350"/>
      <c r="BO57" s="350"/>
      <c r="BP57" s="350"/>
      <c r="BQ57" s="350"/>
      <c r="BR57" s="350"/>
      <c r="BS57" s="350"/>
      <c r="BT57" s="350"/>
      <c r="BU57" s="350"/>
      <c r="BV57" s="350"/>
      <c r="BW57" s="350"/>
      <c r="BX57" s="350"/>
      <c r="BY57" s="350"/>
      <c r="BZ57" s="350"/>
      <c r="CA57" s="350"/>
      <c r="CB57" s="350"/>
      <c r="CC57" s="350"/>
      <c r="CD57" s="350"/>
      <c r="CE57" s="350"/>
      <c r="CF57" s="350"/>
      <c r="CG57" s="350"/>
      <c r="CH57" s="350"/>
      <c r="CI57" s="350"/>
      <c r="CJ57" s="350"/>
      <c r="CK57" s="350"/>
      <c r="CL57" s="350"/>
      <c r="CM57" s="350"/>
      <c r="CN57" s="350"/>
      <c r="CO57" s="350"/>
      <c r="CP57" s="350"/>
      <c r="CQ57" s="350"/>
      <c r="CR57" s="350"/>
      <c r="CS57" s="350"/>
      <c r="CT57" s="350"/>
      <c r="CU57" s="350"/>
      <c r="CV57" s="350"/>
      <c r="CW57" s="350"/>
      <c r="CX57" s="350"/>
      <c r="CY57" s="350"/>
      <c r="CZ57" s="350"/>
      <c r="DA57" s="350"/>
      <c r="DB57" s="350"/>
      <c r="DC57" s="350"/>
      <c r="DD57" s="350"/>
      <c r="DE57" s="350"/>
      <c r="DF57" s="350"/>
      <c r="DG57" s="350"/>
      <c r="DH57" s="350"/>
      <c r="DI57" s="350"/>
      <c r="DJ57" s="350"/>
      <c r="DK57" s="350"/>
      <c r="DL57" s="350"/>
      <c r="DM57" s="350"/>
      <c r="DN57" s="351"/>
      <c r="DO57" s="350"/>
      <c r="DP57" s="350"/>
      <c r="DQ57" s="350"/>
      <c r="DR57" s="350"/>
      <c r="DS57" s="350"/>
      <c r="DT57" s="350"/>
      <c r="DU57" s="350"/>
      <c r="DV57" s="350"/>
      <c r="DW57" s="350"/>
      <c r="DX57" s="350"/>
      <c r="DY57" s="350"/>
      <c r="DZ57" s="352"/>
      <c r="EA57" s="352"/>
    </row>
    <row r="58" spans="1:173" x14ac:dyDescent="0.25">
      <c r="A58" s="350"/>
      <c r="B58" s="351"/>
      <c r="C58" s="350"/>
      <c r="D58" s="350"/>
      <c r="E58" s="350"/>
      <c r="F58" s="350"/>
      <c r="G58" s="350"/>
      <c r="H58" s="350"/>
      <c r="I58" s="350"/>
      <c r="J58" s="350"/>
      <c r="K58" s="350"/>
      <c r="L58" s="350"/>
      <c r="M58" s="350"/>
      <c r="N58" s="350"/>
      <c r="O58" s="350"/>
      <c r="P58" s="350"/>
      <c r="Q58" s="350"/>
      <c r="R58" s="350"/>
      <c r="S58" s="350"/>
      <c r="T58" s="350"/>
      <c r="U58" s="350"/>
      <c r="V58" s="350"/>
      <c r="W58" s="350"/>
      <c r="X58" s="350"/>
      <c r="Y58" s="350"/>
      <c r="Z58" s="350"/>
      <c r="AA58" s="350"/>
      <c r="AB58" s="350"/>
      <c r="AC58" s="350"/>
      <c r="AD58" s="350"/>
      <c r="AE58" s="350"/>
      <c r="AF58" s="350"/>
      <c r="AG58" s="350"/>
      <c r="AH58" s="350"/>
      <c r="AI58" s="350"/>
      <c r="AJ58" s="350"/>
      <c r="AK58" s="350"/>
      <c r="AL58" s="350"/>
      <c r="AM58" s="350"/>
      <c r="AN58" s="350"/>
      <c r="AO58" s="350"/>
      <c r="AP58" s="350"/>
      <c r="AQ58" s="350"/>
      <c r="AR58" s="350"/>
      <c r="AS58" s="350"/>
      <c r="AT58" s="350"/>
      <c r="AU58" s="350"/>
      <c r="AV58" s="350"/>
      <c r="AW58" s="350"/>
      <c r="AX58" s="350"/>
      <c r="AY58" s="350"/>
      <c r="AZ58" s="350"/>
      <c r="BA58" s="350"/>
      <c r="BB58" s="350"/>
      <c r="BC58" s="350"/>
      <c r="BD58" s="350"/>
      <c r="BE58" s="350"/>
      <c r="BF58" s="350"/>
      <c r="BG58" s="350"/>
      <c r="BH58" s="350"/>
      <c r="BI58" s="350"/>
      <c r="BJ58" s="350"/>
      <c r="BK58" s="350"/>
      <c r="BL58" s="350"/>
      <c r="BM58" s="350"/>
      <c r="BN58" s="350"/>
      <c r="BO58" s="350"/>
      <c r="BP58" s="350"/>
      <c r="BQ58" s="350"/>
      <c r="BR58" s="350"/>
      <c r="BS58" s="350"/>
      <c r="BT58" s="350"/>
      <c r="BU58" s="350"/>
      <c r="BV58" s="350"/>
      <c r="BW58" s="350"/>
      <c r="BX58" s="350"/>
      <c r="BY58" s="350"/>
      <c r="BZ58" s="350"/>
      <c r="CA58" s="350"/>
      <c r="CB58" s="350"/>
      <c r="CC58" s="350"/>
      <c r="CD58" s="350"/>
      <c r="CE58" s="350"/>
      <c r="CF58" s="350"/>
      <c r="CG58" s="350"/>
      <c r="CH58" s="350"/>
      <c r="CI58" s="350"/>
      <c r="CJ58" s="350"/>
      <c r="CK58" s="350"/>
      <c r="CL58" s="350"/>
      <c r="CM58" s="350"/>
      <c r="CN58" s="350"/>
      <c r="CO58" s="350"/>
      <c r="CP58" s="350"/>
      <c r="CQ58" s="350"/>
      <c r="CR58" s="350"/>
      <c r="CS58" s="350"/>
      <c r="CT58" s="350"/>
      <c r="CU58" s="350"/>
      <c r="CV58" s="350"/>
      <c r="CW58" s="350"/>
      <c r="CX58" s="350"/>
      <c r="CY58" s="350"/>
      <c r="CZ58" s="350"/>
      <c r="DA58" s="350"/>
      <c r="DB58" s="350"/>
      <c r="DC58" s="350"/>
      <c r="DD58" s="350"/>
      <c r="DE58" s="350"/>
      <c r="DF58" s="350"/>
      <c r="DG58" s="350"/>
      <c r="DH58" s="350"/>
      <c r="DI58" s="350"/>
      <c r="DJ58" s="350"/>
      <c r="DK58" s="350"/>
      <c r="DL58" s="350"/>
      <c r="DM58" s="350"/>
      <c r="DN58" s="351"/>
      <c r="DO58" s="350"/>
      <c r="DP58" s="350"/>
      <c r="DQ58" s="350"/>
      <c r="DR58" s="350"/>
      <c r="DS58" s="350"/>
      <c r="DT58" s="350"/>
      <c r="DU58" s="350"/>
      <c r="DV58" s="350"/>
      <c r="DW58" s="350"/>
      <c r="DX58" s="350"/>
      <c r="DY58" s="350"/>
      <c r="DZ58" s="352"/>
      <c r="EA58" s="352"/>
    </row>
    <row r="59" spans="1:173" x14ac:dyDescent="0.25">
      <c r="A59" s="350"/>
      <c r="B59" s="351"/>
      <c r="C59" s="350"/>
      <c r="D59" s="350"/>
      <c r="E59" s="350"/>
      <c r="F59" s="350"/>
      <c r="G59" s="350"/>
      <c r="H59" s="350"/>
      <c r="I59" s="350"/>
      <c r="J59" s="350"/>
      <c r="K59" s="350"/>
      <c r="L59" s="350"/>
      <c r="M59" s="350"/>
      <c r="N59" s="350"/>
      <c r="O59" s="350"/>
      <c r="P59" s="350"/>
      <c r="Q59" s="350"/>
      <c r="R59" s="350"/>
      <c r="S59" s="350"/>
      <c r="T59" s="350"/>
      <c r="U59" s="350"/>
      <c r="V59" s="350"/>
      <c r="W59" s="350"/>
      <c r="X59" s="350"/>
      <c r="Y59" s="350"/>
      <c r="Z59" s="350"/>
      <c r="AA59" s="350"/>
      <c r="AB59" s="350"/>
      <c r="AC59" s="350"/>
      <c r="AD59" s="350"/>
      <c r="AE59" s="350"/>
      <c r="AF59" s="350"/>
      <c r="AG59" s="350"/>
      <c r="AH59" s="350"/>
      <c r="AI59" s="350"/>
      <c r="AJ59" s="350"/>
      <c r="AK59" s="350"/>
      <c r="AL59" s="350"/>
      <c r="AM59" s="350"/>
      <c r="AN59" s="350"/>
      <c r="AO59" s="350"/>
      <c r="AP59" s="350"/>
      <c r="AQ59" s="350"/>
      <c r="AR59" s="350"/>
      <c r="AS59" s="350"/>
      <c r="AT59" s="350"/>
      <c r="AU59" s="350"/>
      <c r="AV59" s="350"/>
      <c r="AW59" s="350"/>
      <c r="AX59" s="350"/>
      <c r="AY59" s="350"/>
      <c r="AZ59" s="350"/>
      <c r="BA59" s="350"/>
      <c r="BB59" s="350"/>
      <c r="BC59" s="350"/>
      <c r="BD59" s="350"/>
      <c r="BE59" s="350"/>
      <c r="BF59" s="350"/>
      <c r="BG59" s="350"/>
      <c r="BH59" s="350"/>
      <c r="BI59" s="350"/>
      <c r="BJ59" s="350"/>
      <c r="BK59" s="350"/>
      <c r="BL59" s="350"/>
      <c r="BM59" s="350"/>
      <c r="BN59" s="350"/>
      <c r="BO59" s="350"/>
      <c r="BP59" s="350"/>
      <c r="BQ59" s="350"/>
      <c r="BR59" s="350"/>
      <c r="BS59" s="350"/>
      <c r="BT59" s="350"/>
      <c r="BU59" s="350"/>
      <c r="BV59" s="350"/>
      <c r="BW59" s="350"/>
      <c r="BX59" s="350"/>
      <c r="BY59" s="350"/>
      <c r="BZ59" s="350"/>
      <c r="CA59" s="350"/>
      <c r="CB59" s="350"/>
      <c r="CC59" s="350"/>
      <c r="CD59" s="350"/>
      <c r="CE59" s="350"/>
      <c r="CF59" s="350"/>
      <c r="CG59" s="350"/>
      <c r="CH59" s="350"/>
      <c r="CI59" s="350"/>
      <c r="CJ59" s="350"/>
      <c r="CK59" s="350"/>
      <c r="CL59" s="350"/>
      <c r="CM59" s="350"/>
      <c r="CN59" s="350"/>
      <c r="CO59" s="350"/>
      <c r="CP59" s="350"/>
      <c r="CQ59" s="350"/>
      <c r="CR59" s="350"/>
      <c r="CS59" s="350"/>
      <c r="CT59" s="350"/>
      <c r="CU59" s="350"/>
      <c r="CV59" s="350"/>
      <c r="CW59" s="350"/>
      <c r="CX59" s="350"/>
      <c r="CY59" s="350"/>
      <c r="CZ59" s="350"/>
      <c r="DA59" s="350"/>
      <c r="DB59" s="350"/>
      <c r="DC59" s="350"/>
      <c r="DD59" s="350"/>
      <c r="DE59" s="350"/>
      <c r="DF59" s="350"/>
      <c r="DG59" s="350"/>
      <c r="DH59" s="350"/>
      <c r="DI59" s="350"/>
      <c r="DJ59" s="350"/>
      <c r="DK59" s="350"/>
      <c r="DL59" s="350"/>
      <c r="DM59" s="350"/>
      <c r="DN59" s="351"/>
      <c r="DO59" s="350"/>
      <c r="DP59" s="350"/>
      <c r="DQ59" s="350"/>
      <c r="DR59" s="350"/>
      <c r="DS59" s="350"/>
      <c r="DT59" s="350"/>
      <c r="DU59" s="350"/>
      <c r="DV59" s="350"/>
      <c r="DW59" s="350"/>
      <c r="DX59" s="350"/>
      <c r="DY59" s="350"/>
      <c r="DZ59" s="352"/>
      <c r="EA59" s="352"/>
    </row>
    <row r="60" spans="1:173" x14ac:dyDescent="0.25">
      <c r="A60" s="350"/>
      <c r="B60" s="351"/>
      <c r="C60" s="350"/>
      <c r="D60" s="350"/>
      <c r="E60" s="350"/>
      <c r="F60" s="350"/>
      <c r="G60" s="350"/>
      <c r="H60" s="350"/>
      <c r="I60" s="350"/>
      <c r="J60" s="350"/>
      <c r="K60" s="350"/>
      <c r="L60" s="350"/>
      <c r="M60" s="350"/>
      <c r="N60" s="350"/>
      <c r="O60" s="350"/>
      <c r="P60" s="350"/>
      <c r="Q60" s="350"/>
      <c r="R60" s="350"/>
      <c r="S60" s="350"/>
      <c r="T60" s="350"/>
      <c r="U60" s="350"/>
      <c r="V60" s="350"/>
      <c r="W60" s="350"/>
      <c r="X60" s="350"/>
      <c r="Y60" s="350"/>
      <c r="Z60" s="350"/>
      <c r="AA60" s="350"/>
      <c r="AB60" s="350"/>
      <c r="AC60" s="350"/>
      <c r="AD60" s="350"/>
      <c r="AE60" s="350"/>
      <c r="AF60" s="350"/>
      <c r="AG60" s="350"/>
      <c r="AH60" s="350"/>
      <c r="AI60" s="350"/>
      <c r="AJ60" s="350"/>
      <c r="AK60" s="350"/>
      <c r="AL60" s="350"/>
      <c r="AM60" s="350"/>
      <c r="AN60" s="350"/>
      <c r="AO60" s="350"/>
      <c r="AP60" s="350"/>
      <c r="AQ60" s="350"/>
      <c r="AR60" s="350"/>
      <c r="AS60" s="350"/>
      <c r="AT60" s="350"/>
      <c r="AU60" s="350"/>
      <c r="AV60" s="350"/>
      <c r="AW60" s="350"/>
      <c r="AX60" s="350"/>
      <c r="AY60" s="350"/>
      <c r="AZ60" s="350"/>
      <c r="BA60" s="350"/>
      <c r="BB60" s="350"/>
      <c r="BC60" s="350"/>
      <c r="BD60" s="350"/>
      <c r="BE60" s="350"/>
      <c r="BF60" s="350"/>
      <c r="BG60" s="350"/>
      <c r="BH60" s="350"/>
      <c r="BI60" s="350"/>
      <c r="BJ60" s="350"/>
      <c r="BK60" s="350"/>
      <c r="BL60" s="350"/>
      <c r="BM60" s="350"/>
      <c r="BN60" s="350"/>
      <c r="BO60" s="350"/>
      <c r="BP60" s="350"/>
      <c r="BQ60" s="350"/>
      <c r="BR60" s="350"/>
      <c r="BS60" s="350"/>
      <c r="BT60" s="350"/>
      <c r="BU60" s="350"/>
      <c r="BV60" s="350"/>
      <c r="BW60" s="350"/>
      <c r="BX60" s="350"/>
      <c r="BY60" s="350"/>
      <c r="BZ60" s="350"/>
      <c r="CA60" s="350"/>
      <c r="CB60" s="350"/>
      <c r="CC60" s="350"/>
      <c r="CD60" s="350"/>
      <c r="CE60" s="350"/>
      <c r="CF60" s="350"/>
      <c r="CG60" s="350"/>
      <c r="CH60" s="350"/>
      <c r="CI60" s="350"/>
      <c r="CJ60" s="350"/>
      <c r="CK60" s="350"/>
      <c r="CL60" s="350"/>
      <c r="CM60" s="350"/>
      <c r="CN60" s="350"/>
      <c r="CO60" s="350"/>
      <c r="CP60" s="350"/>
      <c r="CQ60" s="350"/>
      <c r="CR60" s="350"/>
      <c r="CS60" s="350"/>
      <c r="CT60" s="350"/>
      <c r="CU60" s="350"/>
      <c r="CV60" s="350"/>
      <c r="CW60" s="350"/>
      <c r="CX60" s="350"/>
      <c r="CY60" s="350"/>
      <c r="CZ60" s="350"/>
      <c r="DA60" s="350"/>
      <c r="DB60" s="350"/>
      <c r="DC60" s="350"/>
      <c r="DD60" s="350"/>
      <c r="DE60" s="350"/>
      <c r="DF60" s="350"/>
      <c r="DG60" s="350"/>
      <c r="DH60" s="350"/>
      <c r="DI60" s="350"/>
      <c r="DJ60" s="350"/>
      <c r="DK60" s="350"/>
      <c r="DL60" s="350"/>
      <c r="DM60" s="350"/>
      <c r="DN60" s="351"/>
      <c r="DO60" s="350"/>
      <c r="DP60" s="350"/>
      <c r="DQ60" s="350"/>
      <c r="DR60" s="350"/>
      <c r="DS60" s="350"/>
      <c r="DT60" s="350"/>
      <c r="DU60" s="350"/>
      <c r="DV60" s="350"/>
      <c r="DW60" s="350"/>
      <c r="DX60" s="350"/>
      <c r="DY60" s="350"/>
      <c r="DZ60" s="352"/>
      <c r="EA60" s="352"/>
    </row>
    <row r="61" spans="1:173" x14ac:dyDescent="0.25">
      <c r="A61" s="350"/>
      <c r="B61" s="351"/>
      <c r="C61" s="350"/>
      <c r="D61" s="350"/>
      <c r="E61" s="350"/>
      <c r="F61" s="350"/>
      <c r="G61" s="350"/>
      <c r="H61" s="350"/>
      <c r="I61" s="350"/>
      <c r="J61" s="350"/>
      <c r="K61" s="350"/>
      <c r="L61" s="350"/>
      <c r="M61" s="350"/>
      <c r="N61" s="350"/>
      <c r="O61" s="350"/>
      <c r="P61" s="350"/>
      <c r="Q61" s="350"/>
      <c r="R61" s="350"/>
      <c r="S61" s="350"/>
      <c r="T61" s="350"/>
      <c r="U61" s="350"/>
      <c r="V61" s="350"/>
      <c r="W61" s="350"/>
      <c r="X61" s="350"/>
      <c r="Y61" s="350"/>
      <c r="Z61" s="350"/>
      <c r="AA61" s="350"/>
      <c r="AB61" s="350"/>
      <c r="AC61" s="350"/>
      <c r="AD61" s="350"/>
      <c r="AE61" s="350"/>
      <c r="AF61" s="350"/>
      <c r="AG61" s="350"/>
      <c r="AH61" s="350"/>
      <c r="AI61" s="350"/>
      <c r="AJ61" s="350"/>
      <c r="AK61" s="350"/>
      <c r="AL61" s="350"/>
      <c r="AM61" s="350"/>
      <c r="AN61" s="350"/>
      <c r="AO61" s="350"/>
      <c r="AP61" s="350"/>
      <c r="AQ61" s="350"/>
      <c r="AR61" s="350"/>
      <c r="AS61" s="350"/>
      <c r="AT61" s="350"/>
      <c r="AU61" s="350"/>
      <c r="AV61" s="350"/>
      <c r="AW61" s="350"/>
      <c r="AX61" s="350"/>
      <c r="AY61" s="350"/>
      <c r="AZ61" s="350"/>
      <c r="BA61" s="350"/>
      <c r="BB61" s="350"/>
      <c r="BC61" s="350"/>
      <c r="BD61" s="350"/>
      <c r="BE61" s="350"/>
      <c r="BF61" s="350"/>
      <c r="BG61" s="350"/>
      <c r="BH61" s="350"/>
      <c r="BI61" s="350"/>
      <c r="BJ61" s="350"/>
      <c r="BK61" s="350"/>
      <c r="BL61" s="350"/>
      <c r="BM61" s="350"/>
      <c r="BN61" s="350"/>
      <c r="BO61" s="350"/>
      <c r="BP61" s="350"/>
      <c r="BQ61" s="350"/>
      <c r="BR61" s="350"/>
      <c r="BS61" s="350"/>
      <c r="BT61" s="350"/>
      <c r="BU61" s="350"/>
      <c r="BV61" s="350"/>
      <c r="BW61" s="350"/>
      <c r="BX61" s="350"/>
      <c r="BY61" s="350"/>
      <c r="BZ61" s="350"/>
      <c r="CA61" s="350"/>
      <c r="CB61" s="350"/>
      <c r="CC61" s="350"/>
      <c r="CD61" s="350"/>
      <c r="CE61" s="350"/>
      <c r="CF61" s="350"/>
      <c r="CG61" s="350"/>
      <c r="CH61" s="350"/>
      <c r="CI61" s="350"/>
      <c r="CJ61" s="350"/>
      <c r="CK61" s="350"/>
      <c r="CL61" s="350"/>
      <c r="CM61" s="350"/>
      <c r="CN61" s="350"/>
      <c r="CO61" s="350"/>
      <c r="CP61" s="350"/>
      <c r="CQ61" s="350"/>
      <c r="CR61" s="350"/>
      <c r="CS61" s="350"/>
      <c r="CT61" s="350"/>
      <c r="CU61" s="350"/>
      <c r="CV61" s="350"/>
      <c r="CW61" s="350"/>
      <c r="CX61" s="350"/>
      <c r="CY61" s="350"/>
      <c r="CZ61" s="350"/>
      <c r="DA61" s="350"/>
      <c r="DB61" s="350"/>
      <c r="DC61" s="350"/>
      <c r="DD61" s="350"/>
      <c r="DE61" s="350"/>
      <c r="DF61" s="350"/>
      <c r="DG61" s="350"/>
      <c r="DH61" s="350"/>
      <c r="DI61" s="350"/>
      <c r="DJ61" s="350"/>
      <c r="DK61" s="350"/>
      <c r="DL61" s="350"/>
      <c r="DM61" s="350"/>
      <c r="DN61" s="351"/>
      <c r="DO61" s="350"/>
      <c r="DP61" s="350"/>
      <c r="DQ61" s="350"/>
      <c r="DR61" s="350"/>
      <c r="DS61" s="350"/>
      <c r="DT61" s="350"/>
      <c r="DU61" s="350"/>
      <c r="DV61" s="350"/>
      <c r="DW61" s="350"/>
      <c r="DX61" s="350"/>
      <c r="DY61" s="350"/>
      <c r="DZ61" s="352"/>
      <c r="EA61" s="352"/>
    </row>
    <row r="62" spans="1:173" x14ac:dyDescent="0.25">
      <c r="A62" s="350"/>
      <c r="B62" s="351"/>
      <c r="C62" s="350"/>
      <c r="D62" s="350"/>
      <c r="E62" s="350"/>
      <c r="F62" s="350"/>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0"/>
      <c r="AE62" s="350"/>
      <c r="AF62" s="350"/>
      <c r="AG62" s="350"/>
      <c r="AH62" s="350"/>
      <c r="AI62" s="350"/>
      <c r="AJ62" s="350"/>
      <c r="AK62" s="350"/>
      <c r="AL62" s="350"/>
      <c r="AM62" s="350"/>
      <c r="AN62" s="350"/>
      <c r="AO62" s="350"/>
      <c r="AP62" s="350"/>
      <c r="AQ62" s="350"/>
      <c r="AR62" s="350"/>
      <c r="AS62" s="350"/>
      <c r="AT62" s="350"/>
      <c r="AU62" s="350"/>
      <c r="AV62" s="350"/>
      <c r="AW62" s="350"/>
      <c r="AX62" s="350"/>
      <c r="AY62" s="350"/>
      <c r="AZ62" s="350"/>
      <c r="BA62" s="350"/>
      <c r="BB62" s="350"/>
      <c r="BC62" s="350"/>
      <c r="BD62" s="350"/>
      <c r="BE62" s="350"/>
      <c r="BF62" s="350"/>
      <c r="BG62" s="350"/>
      <c r="BH62" s="350"/>
      <c r="BI62" s="350"/>
      <c r="BJ62" s="350"/>
      <c r="BK62" s="350"/>
      <c r="BL62" s="350"/>
      <c r="BM62" s="350"/>
      <c r="BN62" s="350"/>
      <c r="BO62" s="350"/>
      <c r="BP62" s="350"/>
      <c r="BQ62" s="350"/>
      <c r="BR62" s="350"/>
      <c r="BS62" s="350"/>
      <c r="BT62" s="350"/>
      <c r="BU62" s="350"/>
      <c r="BV62" s="350"/>
      <c r="BW62" s="350"/>
      <c r="BX62" s="350"/>
      <c r="BY62" s="350"/>
      <c r="BZ62" s="350"/>
      <c r="CA62" s="350"/>
      <c r="CB62" s="350"/>
      <c r="CC62" s="350"/>
      <c r="CD62" s="350"/>
      <c r="CE62" s="350"/>
      <c r="CF62" s="350"/>
      <c r="CG62" s="350"/>
      <c r="CH62" s="350"/>
      <c r="CI62" s="350"/>
      <c r="CJ62" s="350"/>
      <c r="CK62" s="350"/>
      <c r="CL62" s="350"/>
      <c r="CM62" s="350"/>
      <c r="CN62" s="350"/>
      <c r="CO62" s="350"/>
      <c r="CP62" s="350"/>
      <c r="CQ62" s="350"/>
      <c r="CR62" s="350"/>
      <c r="CS62" s="350"/>
      <c r="CT62" s="350"/>
      <c r="CU62" s="350"/>
      <c r="CV62" s="350"/>
      <c r="CW62" s="350"/>
      <c r="CX62" s="350"/>
      <c r="CY62" s="350"/>
      <c r="CZ62" s="350"/>
      <c r="DA62" s="350"/>
      <c r="DB62" s="350"/>
      <c r="DC62" s="350"/>
      <c r="DD62" s="350"/>
      <c r="DE62" s="350"/>
      <c r="DF62" s="350"/>
      <c r="DG62" s="350"/>
      <c r="DH62" s="350"/>
      <c r="DI62" s="350"/>
      <c r="DJ62" s="350"/>
      <c r="DK62" s="350"/>
      <c r="DL62" s="350"/>
      <c r="DM62" s="350"/>
      <c r="DN62" s="351"/>
      <c r="DO62" s="350"/>
      <c r="DP62" s="350"/>
      <c r="DQ62" s="350"/>
      <c r="DR62" s="350"/>
      <c r="DS62" s="350"/>
      <c r="DT62" s="350"/>
      <c r="DU62" s="350"/>
      <c r="DV62" s="350"/>
      <c r="DW62" s="350"/>
      <c r="DX62" s="350"/>
      <c r="DY62" s="350"/>
      <c r="DZ62" s="352"/>
      <c r="EA62" s="352"/>
    </row>
    <row r="63" spans="1:173" x14ac:dyDescent="0.25">
      <c r="A63" s="350"/>
      <c r="B63" s="351"/>
      <c r="C63" s="350"/>
      <c r="D63" s="350"/>
      <c r="E63" s="350"/>
      <c r="F63" s="350"/>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0"/>
      <c r="AE63" s="350"/>
      <c r="AF63" s="350"/>
      <c r="AG63" s="350"/>
      <c r="AH63" s="350"/>
      <c r="AI63" s="350"/>
      <c r="AJ63" s="350"/>
      <c r="AK63" s="350"/>
      <c r="AL63" s="350"/>
      <c r="AM63" s="350"/>
      <c r="AN63" s="350"/>
      <c r="AO63" s="350"/>
      <c r="AP63" s="350"/>
      <c r="AQ63" s="350"/>
      <c r="AR63" s="350"/>
      <c r="AS63" s="350"/>
      <c r="AT63" s="350"/>
      <c r="AU63" s="350"/>
      <c r="AV63" s="350"/>
      <c r="AW63" s="350"/>
      <c r="AX63" s="350"/>
      <c r="AY63" s="350"/>
      <c r="AZ63" s="350"/>
      <c r="BA63" s="350"/>
      <c r="BB63" s="350"/>
      <c r="BC63" s="350"/>
      <c r="BD63" s="350"/>
      <c r="BE63" s="350"/>
      <c r="BF63" s="350"/>
      <c r="BG63" s="350"/>
      <c r="BH63" s="350"/>
      <c r="BI63" s="350"/>
      <c r="BJ63" s="350"/>
      <c r="BK63" s="350"/>
      <c r="BL63" s="350"/>
      <c r="BM63" s="350"/>
      <c r="BN63" s="350"/>
      <c r="BO63" s="350"/>
      <c r="BP63" s="350"/>
      <c r="BQ63" s="350"/>
      <c r="BR63" s="350"/>
      <c r="BS63" s="350"/>
      <c r="BT63" s="350"/>
      <c r="BU63" s="350"/>
      <c r="BV63" s="350"/>
      <c r="BW63" s="350"/>
      <c r="BX63" s="350"/>
      <c r="BY63" s="350"/>
      <c r="BZ63" s="350"/>
      <c r="CA63" s="350"/>
      <c r="CB63" s="350"/>
      <c r="CC63" s="350"/>
      <c r="CD63" s="350"/>
      <c r="CE63" s="350"/>
      <c r="CF63" s="350"/>
      <c r="CG63" s="350"/>
      <c r="CH63" s="350"/>
      <c r="CI63" s="350"/>
      <c r="CJ63" s="350"/>
      <c r="CK63" s="350"/>
      <c r="CL63" s="350"/>
      <c r="CM63" s="350"/>
      <c r="CN63" s="350"/>
      <c r="CO63" s="350"/>
      <c r="CP63" s="350"/>
      <c r="CQ63" s="350"/>
      <c r="CR63" s="350"/>
      <c r="CS63" s="350"/>
      <c r="CT63" s="350"/>
      <c r="CU63" s="350"/>
      <c r="CV63" s="350"/>
      <c r="CW63" s="350"/>
      <c r="CX63" s="350"/>
      <c r="CY63" s="350"/>
      <c r="CZ63" s="350"/>
      <c r="DA63" s="350"/>
      <c r="DB63" s="350"/>
      <c r="DC63" s="350"/>
      <c r="DD63" s="350"/>
      <c r="DE63" s="350"/>
      <c r="DF63" s="350"/>
      <c r="DG63" s="350"/>
      <c r="DH63" s="350"/>
      <c r="DI63" s="350"/>
      <c r="DJ63" s="350"/>
      <c r="DK63" s="350"/>
      <c r="DL63" s="350"/>
      <c r="DM63" s="350"/>
      <c r="DN63" s="351"/>
      <c r="DO63" s="350"/>
      <c r="DP63" s="350"/>
      <c r="DQ63" s="350"/>
      <c r="DR63" s="350"/>
      <c r="DS63" s="350"/>
      <c r="DT63" s="350"/>
      <c r="DU63" s="350"/>
      <c r="DV63" s="350"/>
      <c r="DW63" s="350"/>
      <c r="DX63" s="350"/>
      <c r="DY63" s="350"/>
      <c r="DZ63" s="352"/>
      <c r="EA63" s="352"/>
    </row>
    <row r="64" spans="1:173" ht="13.8" thickBot="1" x14ac:dyDescent="0.3">
      <c r="A64" s="350"/>
      <c r="B64" s="351"/>
      <c r="C64" s="350"/>
      <c r="D64" s="350"/>
      <c r="E64" s="350"/>
      <c r="F64" s="350"/>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0"/>
      <c r="AE64" s="350"/>
      <c r="AF64" s="350"/>
      <c r="AG64" s="350"/>
      <c r="AH64" s="350"/>
      <c r="AI64" s="350"/>
      <c r="AJ64" s="350"/>
      <c r="AK64" s="350"/>
      <c r="AL64" s="350"/>
      <c r="AM64" s="350"/>
      <c r="AN64" s="350"/>
      <c r="AO64" s="350"/>
      <c r="AP64" s="350"/>
      <c r="AQ64" s="350"/>
      <c r="AR64" s="350"/>
      <c r="AS64" s="350"/>
      <c r="AT64" s="350"/>
      <c r="AU64" s="350"/>
      <c r="AV64" s="350"/>
      <c r="AW64" s="350"/>
      <c r="AX64" s="350"/>
      <c r="AY64" s="350"/>
      <c r="AZ64" s="350"/>
      <c r="BA64" s="350"/>
      <c r="BB64" s="350"/>
      <c r="BC64" s="350"/>
      <c r="BD64" s="350"/>
      <c r="BE64" s="350"/>
      <c r="BF64" s="350"/>
      <c r="BG64" s="350"/>
      <c r="BH64" s="350"/>
      <c r="BI64" s="350"/>
      <c r="BJ64" s="350"/>
      <c r="BK64" s="350"/>
      <c r="BL64" s="350"/>
      <c r="BM64" s="350"/>
      <c r="BN64" s="350"/>
      <c r="BO64" s="350"/>
      <c r="BP64" s="350"/>
      <c r="BQ64" s="350"/>
      <c r="BR64" s="350"/>
      <c r="BS64" s="350"/>
      <c r="BT64" s="350"/>
      <c r="BU64" s="350"/>
      <c r="BV64" s="350"/>
      <c r="BW64" s="350"/>
      <c r="BX64" s="350"/>
      <c r="BY64" s="350"/>
      <c r="BZ64" s="350"/>
      <c r="CA64" s="350"/>
      <c r="CB64" s="350"/>
      <c r="CC64" s="350"/>
      <c r="CD64" s="350"/>
      <c r="CE64" s="350"/>
      <c r="CF64" s="350"/>
      <c r="CG64" s="350"/>
      <c r="CH64" s="350"/>
      <c r="CI64" s="350"/>
      <c r="CJ64" s="350"/>
      <c r="CK64" s="350"/>
      <c r="CL64" s="350"/>
      <c r="CM64" s="350"/>
      <c r="CN64" s="350"/>
      <c r="CO64" s="350"/>
      <c r="CP64" s="350"/>
      <c r="CQ64" s="350"/>
      <c r="CR64" s="350"/>
      <c r="CS64" s="350"/>
      <c r="CT64" s="350"/>
      <c r="CU64" s="350"/>
      <c r="CV64" s="350"/>
      <c r="CW64" s="350"/>
      <c r="CX64" s="350"/>
      <c r="CY64" s="350"/>
      <c r="CZ64" s="350"/>
      <c r="DA64" s="350"/>
      <c r="DB64" s="350"/>
      <c r="DC64" s="350"/>
      <c r="DD64" s="350"/>
      <c r="DE64" s="350"/>
      <c r="DF64" s="350"/>
      <c r="DG64" s="350"/>
      <c r="DH64" s="350"/>
      <c r="DI64" s="350"/>
      <c r="DJ64" s="350"/>
      <c r="DK64" s="350"/>
      <c r="DL64" s="350"/>
      <c r="DM64" s="350"/>
      <c r="DN64" s="351"/>
      <c r="DO64" s="350"/>
      <c r="DP64" s="350"/>
      <c r="DQ64" s="350"/>
      <c r="DR64" s="350"/>
      <c r="DS64" s="350"/>
      <c r="DT64" s="350"/>
      <c r="DU64" s="350"/>
      <c r="DV64" s="350"/>
      <c r="DW64" s="350"/>
      <c r="DX64" s="350"/>
      <c r="DY64" s="350"/>
      <c r="DZ64" s="352"/>
      <c r="EA64" s="352"/>
      <c r="FQ64" s="594"/>
    </row>
    <row r="65" spans="1:173" ht="15" customHeight="1" x14ac:dyDescent="0.25">
      <c r="A65" s="475" t="s">
        <v>7</v>
      </c>
      <c r="B65" s="1400" t="s">
        <v>51</v>
      </c>
      <c r="C65" s="1401"/>
      <c r="D65" s="1401"/>
      <c r="E65" s="1401"/>
      <c r="F65" s="1401"/>
      <c r="G65" s="1401"/>
      <c r="H65" s="1401"/>
      <c r="I65" s="1401"/>
      <c r="J65" s="1401"/>
      <c r="K65" s="1401"/>
      <c r="L65" s="1401"/>
      <c r="M65" s="1401"/>
      <c r="N65" s="1401"/>
      <c r="O65" s="1401"/>
      <c r="P65" s="1401"/>
      <c r="Q65" s="1401"/>
      <c r="R65" s="1401"/>
      <c r="S65" s="1401"/>
      <c r="T65" s="1401"/>
      <c r="U65" s="1401"/>
      <c r="V65" s="1401"/>
      <c r="W65" s="1401"/>
      <c r="X65" s="1401"/>
      <c r="Y65" s="1401"/>
      <c r="Z65" s="1401"/>
      <c r="AA65" s="1401"/>
      <c r="AB65" s="1401"/>
      <c r="AC65" s="1401"/>
      <c r="AD65" s="1401"/>
      <c r="AE65" s="1401"/>
      <c r="AF65" s="1401"/>
      <c r="AG65" s="1401"/>
      <c r="AH65" s="1401"/>
      <c r="AI65" s="1401"/>
      <c r="AJ65" s="1401"/>
      <c r="AK65" s="1401"/>
      <c r="AL65" s="1401"/>
      <c r="AM65" s="1401"/>
      <c r="AN65" s="1401"/>
      <c r="AO65" s="1401"/>
      <c r="AP65" s="1401"/>
      <c r="AQ65" s="1401"/>
      <c r="AR65" s="1401"/>
      <c r="AS65" s="1401"/>
      <c r="AT65" s="1401"/>
      <c r="AU65" s="1401"/>
      <c r="AV65" s="1401"/>
      <c r="AW65" s="1401"/>
      <c r="AX65" s="1401"/>
      <c r="AY65" s="1401"/>
      <c r="AZ65" s="1401"/>
      <c r="BA65" s="1401"/>
      <c r="BB65" s="1401"/>
      <c r="BC65" s="1401"/>
      <c r="BD65" s="1401"/>
      <c r="BE65" s="1401"/>
      <c r="BF65" s="1401"/>
      <c r="BG65" s="1401"/>
      <c r="BH65" s="1401"/>
      <c r="BI65" s="1401"/>
      <c r="BJ65" s="1401"/>
      <c r="BK65" s="1401"/>
      <c r="BL65" s="1401"/>
      <c r="BM65" s="1401"/>
      <c r="BN65" s="1401"/>
      <c r="BO65" s="1401"/>
      <c r="BP65" s="1401"/>
      <c r="BQ65" s="1401"/>
      <c r="BR65" s="1401"/>
      <c r="BS65" s="1401"/>
      <c r="BT65" s="1401"/>
      <c r="BU65" s="1401"/>
      <c r="BV65" s="1401"/>
      <c r="BW65" s="1401"/>
      <c r="BX65" s="1401"/>
      <c r="BY65" s="1401"/>
      <c r="BZ65" s="1401"/>
      <c r="CA65" s="1401"/>
      <c r="CB65" s="1401"/>
      <c r="CC65" s="1401"/>
      <c r="CD65" s="1401"/>
      <c r="CE65" s="1401"/>
      <c r="CF65" s="1401"/>
      <c r="CG65" s="1401"/>
      <c r="CH65" s="1401"/>
      <c r="CI65" s="1401"/>
      <c r="CJ65" s="1401"/>
      <c r="CK65" s="1401"/>
      <c r="CL65" s="1401"/>
      <c r="CM65" s="1401"/>
      <c r="CN65" s="1401"/>
      <c r="CO65" s="1401"/>
      <c r="CP65" s="1401"/>
      <c r="CQ65" s="1401"/>
      <c r="CR65" s="1401"/>
      <c r="CS65" s="1401"/>
      <c r="CT65" s="1401"/>
      <c r="CU65" s="1401"/>
      <c r="CV65" s="1401"/>
      <c r="CW65" s="1401"/>
      <c r="CX65" s="1401"/>
      <c r="CY65" s="1401"/>
      <c r="CZ65" s="1401"/>
      <c r="DA65" s="1401"/>
      <c r="DB65" s="1401"/>
      <c r="DC65" s="1401"/>
      <c r="DD65" s="1401"/>
      <c r="DE65" s="1401"/>
      <c r="DF65" s="1401"/>
      <c r="DG65" s="1401"/>
      <c r="DH65" s="1401"/>
      <c r="DI65" s="1401"/>
      <c r="DJ65" s="1401"/>
      <c r="DK65" s="1401"/>
      <c r="DL65" s="1401"/>
      <c r="DM65" s="1401"/>
      <c r="DN65" s="1401"/>
      <c r="DO65" s="1401"/>
      <c r="DP65" s="1402"/>
      <c r="DQ65" s="359"/>
      <c r="DR65" s="1403" t="s">
        <v>93</v>
      </c>
      <c r="DS65" s="1404"/>
      <c r="DT65" s="1404"/>
      <c r="DU65" s="1404"/>
      <c r="DV65" s="1404"/>
      <c r="DW65" s="1404"/>
      <c r="DX65" s="1404"/>
      <c r="DY65" s="1404"/>
      <c r="DZ65" s="1404"/>
      <c r="EA65" s="1405"/>
      <c r="FQ65" s="594"/>
    </row>
    <row r="66" spans="1:173" ht="15" customHeight="1" x14ac:dyDescent="0.25">
      <c r="A66" s="476"/>
      <c r="B66" s="1406">
        <v>1</v>
      </c>
      <c r="C66" s="1407"/>
      <c r="D66" s="1407"/>
      <c r="E66" s="1407"/>
      <c r="F66" s="1407"/>
      <c r="G66" s="1407"/>
      <c r="H66" s="1408"/>
      <c r="I66" s="1412">
        <v>2</v>
      </c>
      <c r="J66" s="1413"/>
      <c r="K66" s="1413"/>
      <c r="L66" s="1413"/>
      <c r="M66" s="1413"/>
      <c r="N66" s="1413"/>
      <c r="O66" s="1413"/>
      <c r="P66" s="1413"/>
      <c r="Q66" s="1413"/>
      <c r="R66" s="1413"/>
      <c r="S66" s="1413"/>
      <c r="T66" s="1413"/>
      <c r="U66" s="1413"/>
      <c r="V66" s="1413"/>
      <c r="W66" s="1413"/>
      <c r="X66" s="1413"/>
      <c r="Y66" s="1413"/>
      <c r="Z66" s="1413"/>
      <c r="AA66" s="1413"/>
      <c r="AB66" s="1413"/>
      <c r="AC66" s="1413"/>
      <c r="AD66" s="1413"/>
      <c r="AE66" s="1413"/>
      <c r="AF66" s="1413"/>
      <c r="AG66" s="1413"/>
      <c r="AH66" s="1413"/>
      <c r="AI66" s="1413"/>
      <c r="AJ66" s="1413"/>
      <c r="AK66" s="1413"/>
      <c r="AL66" s="1413"/>
      <c r="AM66" s="1413"/>
      <c r="AN66" s="1413"/>
      <c r="AO66" s="1413"/>
      <c r="AP66" s="1413"/>
      <c r="AQ66" s="1413"/>
      <c r="AR66" s="1413"/>
      <c r="AS66" s="1413"/>
      <c r="AT66" s="1413"/>
      <c r="AU66" s="1413"/>
      <c r="AV66" s="1413"/>
      <c r="AW66" s="1413"/>
      <c r="AX66" s="1413"/>
      <c r="AY66" s="1413"/>
      <c r="AZ66" s="1413"/>
      <c r="BA66" s="1413"/>
      <c r="BB66" s="1413"/>
      <c r="BC66" s="1413"/>
      <c r="BD66" s="1413"/>
      <c r="BE66" s="1413"/>
      <c r="BF66" s="1413"/>
      <c r="BG66" s="1413"/>
      <c r="BH66" s="1413"/>
      <c r="BI66" s="1413"/>
      <c r="BJ66" s="1413"/>
      <c r="BK66" s="1413"/>
      <c r="BL66" s="1413"/>
      <c r="BM66" s="1413"/>
      <c r="BN66" s="1413"/>
      <c r="BO66" s="1413"/>
      <c r="BP66" s="1413"/>
      <c r="BQ66" s="1413"/>
      <c r="BR66" s="1413"/>
      <c r="BS66" s="1413"/>
      <c r="BT66" s="1413"/>
      <c r="BU66" s="1413"/>
      <c r="BV66" s="1413"/>
      <c r="BW66" s="1413"/>
      <c r="BX66" s="1413"/>
      <c r="BY66" s="1413"/>
      <c r="BZ66" s="1413"/>
      <c r="CA66" s="1413"/>
      <c r="CB66" s="1413"/>
      <c r="CC66" s="1413"/>
      <c r="CD66" s="1413"/>
      <c r="CE66" s="1413"/>
      <c r="CF66" s="1413"/>
      <c r="CG66" s="1413"/>
      <c r="CH66" s="1413"/>
      <c r="CI66" s="1413"/>
      <c r="CJ66" s="1413"/>
      <c r="CK66" s="1413"/>
      <c r="CL66" s="1413"/>
      <c r="CM66" s="1413"/>
      <c r="CN66" s="1413"/>
      <c r="CO66" s="1413"/>
      <c r="CP66" s="1413"/>
      <c r="CQ66" s="1413"/>
      <c r="CR66" s="1413"/>
      <c r="CS66" s="1413"/>
      <c r="CT66" s="1413"/>
      <c r="CU66" s="1413"/>
      <c r="CV66" s="1413"/>
      <c r="CW66" s="1413"/>
      <c r="CX66" s="1413"/>
      <c r="CY66" s="1413"/>
      <c r="CZ66" s="1413"/>
      <c r="DA66" s="1413"/>
      <c r="DB66" s="1413"/>
      <c r="DC66" s="1413"/>
      <c r="DD66" s="1426"/>
      <c r="DE66" s="1412">
        <v>3</v>
      </c>
      <c r="DF66" s="1413"/>
      <c r="DG66" s="1413"/>
      <c r="DH66" s="1412">
        <v>4</v>
      </c>
      <c r="DI66" s="1413"/>
      <c r="DJ66" s="1413"/>
      <c r="DK66" s="1413"/>
      <c r="DL66" s="1413"/>
      <c r="DM66" s="1413"/>
      <c r="DN66" s="1413"/>
      <c r="DO66" s="1413"/>
      <c r="DP66" s="1414"/>
      <c r="DQ66" s="360"/>
      <c r="DR66" s="1409" t="s">
        <v>94</v>
      </c>
      <c r="DS66" s="1410"/>
      <c r="DT66" s="1410"/>
      <c r="DU66" s="1410"/>
      <c r="DV66" s="1410"/>
      <c r="DW66" s="1410"/>
      <c r="DX66" s="1410"/>
      <c r="DY66" s="1410"/>
      <c r="DZ66" s="1410"/>
      <c r="EA66" s="1411"/>
      <c r="FQ66" s="594"/>
    </row>
    <row r="67" spans="1:173" ht="15" customHeight="1" thickBot="1" x14ac:dyDescent="0.25">
      <c r="A67" s="361" t="s">
        <v>53</v>
      </c>
      <c r="B67" s="1394">
        <v>10</v>
      </c>
      <c r="C67" s="1395"/>
      <c r="D67" s="1395"/>
      <c r="E67" s="1395"/>
      <c r="F67" s="1395"/>
      <c r="G67" s="1395"/>
      <c r="H67" s="1395"/>
      <c r="I67" s="1395"/>
      <c r="J67" s="1395"/>
      <c r="K67" s="1396"/>
      <c r="L67" s="1397">
        <v>20</v>
      </c>
      <c r="M67" s="1395"/>
      <c r="N67" s="1395"/>
      <c r="O67" s="1395"/>
      <c r="P67" s="1395"/>
      <c r="Q67" s="1395"/>
      <c r="R67" s="1395"/>
      <c r="S67" s="1395"/>
      <c r="T67" s="1395"/>
      <c r="U67" s="1396"/>
      <c r="V67" s="1397">
        <v>30</v>
      </c>
      <c r="W67" s="1395"/>
      <c r="X67" s="1395"/>
      <c r="Y67" s="1395"/>
      <c r="Z67" s="1395"/>
      <c r="AA67" s="1395"/>
      <c r="AB67" s="1395"/>
      <c r="AC67" s="1395"/>
      <c r="AD67" s="1395"/>
      <c r="AE67" s="1396"/>
      <c r="AF67" s="1397">
        <v>40</v>
      </c>
      <c r="AG67" s="1395"/>
      <c r="AH67" s="1395"/>
      <c r="AI67" s="1395"/>
      <c r="AJ67" s="1395"/>
      <c r="AK67" s="1395"/>
      <c r="AL67" s="1395"/>
      <c r="AM67" s="1395"/>
      <c r="AN67" s="1395"/>
      <c r="AO67" s="1396"/>
      <c r="AP67" s="1397">
        <v>50</v>
      </c>
      <c r="AQ67" s="1395"/>
      <c r="AR67" s="1395"/>
      <c r="AS67" s="1395"/>
      <c r="AT67" s="1395"/>
      <c r="AU67" s="1395"/>
      <c r="AV67" s="1395"/>
      <c r="AW67" s="1395"/>
      <c r="AX67" s="1395"/>
      <c r="AY67" s="1396"/>
      <c r="AZ67" s="1388">
        <v>60</v>
      </c>
      <c r="BA67" s="1389"/>
      <c r="BB67" s="1389"/>
      <c r="BC67" s="1389"/>
      <c r="BD67" s="1389"/>
      <c r="BE67" s="1389"/>
      <c r="BF67" s="1389"/>
      <c r="BG67" s="1389"/>
      <c r="BH67" s="1389"/>
      <c r="BI67" s="1390"/>
      <c r="BJ67" s="1388">
        <v>70</v>
      </c>
      <c r="BK67" s="1389"/>
      <c r="BL67" s="1389"/>
      <c r="BM67" s="1389"/>
      <c r="BN67" s="1389"/>
      <c r="BO67" s="1389"/>
      <c r="BP67" s="1389"/>
      <c r="BQ67" s="1389"/>
      <c r="BR67" s="1389"/>
      <c r="BS67" s="1390"/>
      <c r="BT67" s="1388">
        <v>80</v>
      </c>
      <c r="BU67" s="1389"/>
      <c r="BV67" s="1389"/>
      <c r="BW67" s="1389"/>
      <c r="BX67" s="1389"/>
      <c r="BY67" s="1389"/>
      <c r="BZ67" s="1389"/>
      <c r="CA67" s="1389"/>
      <c r="CB67" s="1389"/>
      <c r="CC67" s="1390"/>
      <c r="CD67" s="1388">
        <v>90</v>
      </c>
      <c r="CE67" s="1389"/>
      <c r="CF67" s="1389"/>
      <c r="CG67" s="1389"/>
      <c r="CH67" s="1389"/>
      <c r="CI67" s="1389"/>
      <c r="CJ67" s="1389"/>
      <c r="CK67" s="1389"/>
      <c r="CL67" s="1389"/>
      <c r="CM67" s="1390"/>
      <c r="CN67" s="1388">
        <v>100</v>
      </c>
      <c r="CO67" s="1389"/>
      <c r="CP67" s="1389"/>
      <c r="CQ67" s="1389"/>
      <c r="CR67" s="1389"/>
      <c r="CS67" s="1389"/>
      <c r="CT67" s="1389"/>
      <c r="CU67" s="1389"/>
      <c r="CV67" s="1389"/>
      <c r="CW67" s="1390"/>
      <c r="CX67" s="1388">
        <v>110</v>
      </c>
      <c r="CY67" s="1389"/>
      <c r="CZ67" s="1389"/>
      <c r="DA67" s="1389"/>
      <c r="DB67" s="1389"/>
      <c r="DC67" s="1389"/>
      <c r="DD67" s="1389"/>
      <c r="DE67" s="1389"/>
      <c r="DF67" s="1389"/>
      <c r="DG67" s="1390"/>
      <c r="DH67" s="1391" t="s">
        <v>477</v>
      </c>
      <c r="DI67" s="1392"/>
      <c r="DJ67" s="1392"/>
      <c r="DK67" s="1392"/>
      <c r="DL67" s="1392"/>
      <c r="DM67" s="1392"/>
      <c r="DN67" s="1392"/>
      <c r="DO67" s="1392"/>
      <c r="DP67" s="1393"/>
      <c r="DQ67" s="360"/>
      <c r="DR67" s="1409" t="s">
        <v>95</v>
      </c>
      <c r="DS67" s="1410"/>
      <c r="DT67" s="1410"/>
      <c r="DU67" s="1410"/>
      <c r="DV67" s="1410"/>
      <c r="DW67" s="1410"/>
      <c r="DX67" s="1410"/>
      <c r="DY67" s="1410"/>
      <c r="DZ67" s="1410"/>
      <c r="EA67" s="1411"/>
      <c r="FQ67" s="594"/>
    </row>
    <row r="68" spans="1:173" ht="12" customHeight="1" thickBot="1" x14ac:dyDescent="0.3">
      <c r="A68" s="147" t="s">
        <v>55</v>
      </c>
      <c r="B68" s="363"/>
      <c r="C68" s="364"/>
      <c r="D68" s="364"/>
      <c r="E68" s="364"/>
      <c r="F68" s="365"/>
      <c r="G68" s="366"/>
      <c r="H68" s="364"/>
      <c r="I68" s="364"/>
      <c r="J68" s="364"/>
      <c r="K68" s="367"/>
      <c r="L68" s="368"/>
      <c r="M68" s="364"/>
      <c r="N68" s="364"/>
      <c r="O68" s="364"/>
      <c r="P68" s="365"/>
      <c r="Q68" s="366"/>
      <c r="R68" s="364"/>
      <c r="S68" s="364"/>
      <c r="T68" s="364"/>
      <c r="U68" s="367"/>
      <c r="V68" s="368"/>
      <c r="W68" s="364"/>
      <c r="X68" s="364"/>
      <c r="Y68" s="364"/>
      <c r="Z68" s="365"/>
      <c r="AA68" s="366"/>
      <c r="AB68" s="364"/>
      <c r="AC68" s="364"/>
      <c r="AD68" s="364"/>
      <c r="AE68" s="367"/>
      <c r="AF68" s="368"/>
      <c r="AG68" s="364"/>
      <c r="AH68" s="364"/>
      <c r="AI68" s="364"/>
      <c r="AJ68" s="365"/>
      <c r="AK68" s="366"/>
      <c r="AL68" s="364"/>
      <c r="AM68" s="364"/>
      <c r="AN68" s="364"/>
      <c r="AO68" s="367"/>
      <c r="AP68" s="368"/>
      <c r="AQ68" s="364"/>
      <c r="AR68" s="364"/>
      <c r="AS68" s="364"/>
      <c r="AT68" s="365"/>
      <c r="AU68" s="366"/>
      <c r="AV68" s="364"/>
      <c r="AW68" s="364"/>
      <c r="AX68" s="364"/>
      <c r="AY68" s="367"/>
      <c r="AZ68" s="368"/>
      <c r="BA68" s="364"/>
      <c r="BB68" s="364"/>
      <c r="BC68" s="364"/>
      <c r="BD68" s="365"/>
      <c r="BE68" s="366"/>
      <c r="BF68" s="364"/>
      <c r="BG68" s="364"/>
      <c r="BH68" s="364"/>
      <c r="BI68" s="367"/>
      <c r="BJ68" s="368"/>
      <c r="BK68" s="364"/>
      <c r="BL68" s="364"/>
      <c r="BM68" s="364"/>
      <c r="BN68" s="365"/>
      <c r="BO68" s="366"/>
      <c r="BP68" s="364"/>
      <c r="BQ68" s="364"/>
      <c r="BR68" s="364"/>
      <c r="BS68" s="367"/>
      <c r="BT68" s="368"/>
      <c r="BU68" s="364"/>
      <c r="BV68" s="364"/>
      <c r="BW68" s="364"/>
      <c r="BX68" s="365"/>
      <c r="BY68" s="366"/>
      <c r="BZ68" s="364"/>
      <c r="CA68" s="364"/>
      <c r="CB68" s="364"/>
      <c r="CC68" s="367"/>
      <c r="CD68" s="368"/>
      <c r="CE68" s="364"/>
      <c r="CF68" s="364"/>
      <c r="CG68" s="364"/>
      <c r="CH68" s="365"/>
      <c r="CI68" s="366"/>
      <c r="CJ68" s="364"/>
      <c r="CK68" s="364"/>
      <c r="CL68" s="364"/>
      <c r="CM68" s="367"/>
      <c r="CN68" s="368"/>
      <c r="CO68" s="364"/>
      <c r="CP68" s="364"/>
      <c r="CQ68" s="364"/>
      <c r="CR68" s="365"/>
      <c r="CS68" s="366"/>
      <c r="CT68" s="364"/>
      <c r="CU68" s="364"/>
      <c r="CV68" s="364"/>
      <c r="CW68" s="367"/>
      <c r="CX68" s="368"/>
      <c r="CY68" s="364"/>
      <c r="CZ68" s="364"/>
      <c r="DA68" s="364"/>
      <c r="DB68" s="365"/>
      <c r="DC68" s="366"/>
      <c r="DD68" s="364"/>
      <c r="DE68" s="364"/>
      <c r="DF68" s="364"/>
      <c r="DG68" s="367"/>
      <c r="DH68" s="368"/>
      <c r="DI68" s="364"/>
      <c r="DJ68" s="364"/>
      <c r="DK68" s="364"/>
      <c r="DL68" s="365"/>
      <c r="DM68" s="366"/>
      <c r="DN68" s="364"/>
      <c r="DO68" s="364"/>
      <c r="DP68" s="369"/>
      <c r="DQ68" s="370"/>
      <c r="DR68" s="1382" t="s">
        <v>338</v>
      </c>
      <c r="DS68" s="1383"/>
      <c r="DT68" s="1384" t="s">
        <v>99</v>
      </c>
      <c r="DU68" s="1490"/>
      <c r="DV68" s="1491" t="s">
        <v>100</v>
      </c>
      <c r="DW68" s="1491"/>
      <c r="DX68" s="1384" t="s">
        <v>101</v>
      </c>
      <c r="DY68" s="1383"/>
      <c r="DZ68" s="1384" t="s">
        <v>339</v>
      </c>
      <c r="EA68" s="1385"/>
      <c r="FQ68" s="594"/>
    </row>
    <row r="69" spans="1:173" ht="12" customHeight="1" x14ac:dyDescent="0.25">
      <c r="A69" s="147"/>
      <c r="B69" s="371"/>
      <c r="C69" s="372"/>
      <c r="D69" s="372"/>
      <c r="E69" s="372"/>
      <c r="F69" s="373"/>
      <c r="G69" s="374"/>
      <c r="H69" s="372"/>
      <c r="I69" s="372"/>
      <c r="J69" s="372"/>
      <c r="K69" s="375"/>
      <c r="L69" s="376"/>
      <c r="M69" s="372"/>
      <c r="N69" s="372"/>
      <c r="O69" s="372"/>
      <c r="P69" s="373"/>
      <c r="Q69" s="374"/>
      <c r="R69" s="372"/>
      <c r="S69" s="372"/>
      <c r="T69" s="372"/>
      <c r="U69" s="375"/>
      <c r="V69" s="376"/>
      <c r="W69" s="372"/>
      <c r="X69" s="372"/>
      <c r="Y69" s="372"/>
      <c r="Z69" s="373"/>
      <c r="AA69" s="374"/>
      <c r="AB69" s="372"/>
      <c r="AC69" s="372"/>
      <c r="AD69" s="372"/>
      <c r="AE69" s="375"/>
      <c r="AF69" s="376"/>
      <c r="AG69" s="372"/>
      <c r="AH69" s="372"/>
      <c r="AI69" s="372"/>
      <c r="AJ69" s="373"/>
      <c r="AK69" s="374"/>
      <c r="AL69" s="372"/>
      <c r="AM69" s="372"/>
      <c r="AN69" s="372"/>
      <c r="AO69" s="375"/>
      <c r="AP69" s="376"/>
      <c r="AQ69" s="372"/>
      <c r="AR69" s="372"/>
      <c r="AS69" s="372"/>
      <c r="AT69" s="373"/>
      <c r="AU69" s="374"/>
      <c r="AV69" s="372"/>
      <c r="AW69" s="372"/>
      <c r="AX69" s="372"/>
      <c r="AY69" s="375"/>
      <c r="AZ69" s="376"/>
      <c r="BA69" s="372"/>
      <c r="BB69" s="372"/>
      <c r="BC69" s="372"/>
      <c r="BD69" s="373"/>
      <c r="BE69" s="374"/>
      <c r="BF69" s="372"/>
      <c r="BG69" s="372"/>
      <c r="BH69" s="372"/>
      <c r="BI69" s="375"/>
      <c r="BJ69" s="376"/>
      <c r="BK69" s="372"/>
      <c r="BL69" s="372"/>
      <c r="BM69" s="372"/>
      <c r="BN69" s="373"/>
      <c r="BO69" s="374"/>
      <c r="BP69" s="372"/>
      <c r="BQ69" s="372"/>
      <c r="BR69" s="372"/>
      <c r="BS69" s="375"/>
      <c r="BT69" s="376"/>
      <c r="BU69" s="372"/>
      <c r="BV69" s="372"/>
      <c r="BW69" s="372"/>
      <c r="BX69" s="373"/>
      <c r="BY69" s="374"/>
      <c r="BZ69" s="372"/>
      <c r="CA69" s="372"/>
      <c r="CB69" s="372"/>
      <c r="CC69" s="375"/>
      <c r="CD69" s="376"/>
      <c r="CE69" s="372"/>
      <c r="CF69" s="372"/>
      <c r="CG69" s="372"/>
      <c r="CH69" s="373"/>
      <c r="CI69" s="374"/>
      <c r="CJ69" s="372"/>
      <c r="CK69" s="372"/>
      <c r="CL69" s="372"/>
      <c r="CM69" s="375"/>
      <c r="CN69" s="376"/>
      <c r="CO69" s="372"/>
      <c r="CP69" s="372"/>
      <c r="CQ69" s="372"/>
      <c r="CR69" s="373"/>
      <c r="CS69" s="374"/>
      <c r="CT69" s="372"/>
      <c r="CU69" s="372"/>
      <c r="CV69" s="372"/>
      <c r="CW69" s="375"/>
      <c r="CX69" s="376"/>
      <c r="CY69" s="372"/>
      <c r="CZ69" s="372"/>
      <c r="DA69" s="372"/>
      <c r="DB69" s="373"/>
      <c r="DC69" s="374"/>
      <c r="DD69" s="372"/>
      <c r="DE69" s="372"/>
      <c r="DF69" s="372"/>
      <c r="DG69" s="375"/>
      <c r="DH69" s="376"/>
      <c r="DI69" s="372"/>
      <c r="DJ69" s="372"/>
      <c r="DK69" s="372"/>
      <c r="DL69" s="373"/>
      <c r="DM69" s="374"/>
      <c r="DN69" s="372"/>
      <c r="DO69" s="372"/>
      <c r="DP69" s="377"/>
      <c r="DQ69" s="378"/>
      <c r="DR69" s="379" t="s">
        <v>96</v>
      </c>
      <c r="DS69" s="595" t="s">
        <v>38</v>
      </c>
      <c r="DT69" s="596" t="s">
        <v>96</v>
      </c>
      <c r="DU69" s="596" t="s">
        <v>38</v>
      </c>
      <c r="DV69" s="380" t="s">
        <v>96</v>
      </c>
      <c r="DW69" s="380" t="s">
        <v>38</v>
      </c>
      <c r="DX69" s="381" t="s">
        <v>96</v>
      </c>
      <c r="DY69" s="380" t="s">
        <v>38</v>
      </c>
      <c r="DZ69" s="381" t="s">
        <v>96</v>
      </c>
      <c r="EA69" s="382" t="s">
        <v>38</v>
      </c>
    </row>
    <row r="70" spans="1:173" x14ac:dyDescent="0.25">
      <c r="A70" s="1422" t="s">
        <v>56</v>
      </c>
      <c r="B70" s="597" t="s">
        <v>494</v>
      </c>
      <c r="C70" s="296" t="s">
        <v>494</v>
      </c>
      <c r="D70" s="296" t="s">
        <v>494</v>
      </c>
      <c r="E70" s="296" t="s">
        <v>494</v>
      </c>
      <c r="F70" s="384" t="s">
        <v>494</v>
      </c>
      <c r="G70" s="296" t="s">
        <v>494</v>
      </c>
      <c r="H70" s="296" t="s">
        <v>494</v>
      </c>
      <c r="I70" s="296" t="s">
        <v>496</v>
      </c>
      <c r="J70" s="296" t="s">
        <v>482</v>
      </c>
      <c r="K70" s="385" t="s">
        <v>482</v>
      </c>
      <c r="L70" s="296" t="s">
        <v>482</v>
      </c>
      <c r="M70" s="296" t="s">
        <v>482</v>
      </c>
      <c r="N70" s="296" t="s">
        <v>494</v>
      </c>
      <c r="O70" s="296" t="s">
        <v>494</v>
      </c>
      <c r="P70" s="384" t="s">
        <v>494</v>
      </c>
      <c r="Q70" s="296" t="s">
        <v>494</v>
      </c>
      <c r="R70" s="296" t="s">
        <v>494</v>
      </c>
      <c r="S70" s="296" t="s">
        <v>482</v>
      </c>
      <c r="T70" s="296" t="s">
        <v>496</v>
      </c>
      <c r="U70" s="385" t="s">
        <v>495</v>
      </c>
      <c r="V70" s="296" t="s">
        <v>495</v>
      </c>
      <c r="W70" s="296" t="s">
        <v>495</v>
      </c>
      <c r="X70" s="296" t="s">
        <v>495</v>
      </c>
      <c r="Y70" s="296" t="s">
        <v>495</v>
      </c>
      <c r="Z70" s="384" t="s">
        <v>495</v>
      </c>
      <c r="AA70" s="296" t="s">
        <v>495</v>
      </c>
      <c r="AB70" s="296" t="s">
        <v>495</v>
      </c>
      <c r="AC70" s="296" t="s">
        <v>482</v>
      </c>
      <c r="AD70" s="296" t="s">
        <v>495</v>
      </c>
      <c r="AE70" s="385" t="s">
        <v>495</v>
      </c>
      <c r="AF70" s="296" t="s">
        <v>496</v>
      </c>
      <c r="AG70" s="296" t="s">
        <v>496</v>
      </c>
      <c r="AH70" s="296" t="s">
        <v>496</v>
      </c>
      <c r="AI70" s="296" t="s">
        <v>495</v>
      </c>
      <c r="AJ70" s="384" t="s">
        <v>496</v>
      </c>
      <c r="AK70" s="296" t="s">
        <v>495</v>
      </c>
      <c r="AL70" s="296" t="s">
        <v>495</v>
      </c>
      <c r="AM70" s="296" t="s">
        <v>495</v>
      </c>
      <c r="AN70" s="296" t="s">
        <v>495</v>
      </c>
      <c r="AO70" s="385" t="s">
        <v>495</v>
      </c>
      <c r="AP70" s="296" t="s">
        <v>495</v>
      </c>
      <c r="AQ70" s="296" t="s">
        <v>495</v>
      </c>
      <c r="AR70" s="296" t="s">
        <v>496</v>
      </c>
      <c r="AS70" s="296" t="s">
        <v>495</v>
      </c>
      <c r="AT70" s="384" t="s">
        <v>495</v>
      </c>
      <c r="AU70" s="296" t="s">
        <v>495</v>
      </c>
      <c r="AV70" s="296" t="s">
        <v>495</v>
      </c>
      <c r="AW70" s="296" t="s">
        <v>495</v>
      </c>
      <c r="AX70" s="296" t="s">
        <v>495</v>
      </c>
      <c r="AY70" s="385" t="s">
        <v>495</v>
      </c>
      <c r="AZ70" s="296" t="s">
        <v>495</v>
      </c>
      <c r="BA70" s="296" t="s">
        <v>495</v>
      </c>
      <c r="BB70" s="296" t="s">
        <v>495</v>
      </c>
      <c r="BC70" s="296" t="s">
        <v>495</v>
      </c>
      <c r="BD70" s="384" t="s">
        <v>495</v>
      </c>
      <c r="BE70" s="296" t="s">
        <v>495</v>
      </c>
      <c r="BF70" s="296" t="s">
        <v>495</v>
      </c>
      <c r="BG70" s="296" t="s">
        <v>495</v>
      </c>
      <c r="BH70" s="296" t="s">
        <v>495</v>
      </c>
      <c r="BI70" s="385" t="s">
        <v>495</v>
      </c>
      <c r="BJ70" s="296" t="s">
        <v>495</v>
      </c>
      <c r="BK70" s="296" t="s">
        <v>495</v>
      </c>
      <c r="BL70" s="296" t="s">
        <v>495</v>
      </c>
      <c r="BM70" s="296" t="s">
        <v>495</v>
      </c>
      <c r="BN70" s="384" t="s">
        <v>495</v>
      </c>
      <c r="BO70" s="296" t="s">
        <v>495</v>
      </c>
      <c r="BP70" s="296" t="s">
        <v>496</v>
      </c>
      <c r="BQ70" s="296" t="s">
        <v>495</v>
      </c>
      <c r="BR70" s="296" t="s">
        <v>495</v>
      </c>
      <c r="BS70" s="385" t="s">
        <v>495</v>
      </c>
      <c r="BT70" s="296" t="s">
        <v>495</v>
      </c>
      <c r="BU70" s="296" t="s">
        <v>495</v>
      </c>
      <c r="BV70" s="296" t="s">
        <v>495</v>
      </c>
      <c r="BW70" s="296" t="s">
        <v>495</v>
      </c>
      <c r="BX70" s="384" t="s">
        <v>495</v>
      </c>
      <c r="BY70" s="296" t="s">
        <v>495</v>
      </c>
      <c r="BZ70" s="296" t="s">
        <v>495</v>
      </c>
      <c r="CA70" s="296" t="s">
        <v>495</v>
      </c>
      <c r="CB70" s="296" t="s">
        <v>495</v>
      </c>
      <c r="CC70" s="385" t="s">
        <v>495</v>
      </c>
      <c r="CD70" s="296" t="s">
        <v>495</v>
      </c>
      <c r="CE70" s="296" t="s">
        <v>495</v>
      </c>
      <c r="CF70" s="296" t="s">
        <v>495</v>
      </c>
      <c r="CG70" s="296" t="s">
        <v>495</v>
      </c>
      <c r="CH70" s="384" t="s">
        <v>495</v>
      </c>
      <c r="CI70" s="296" t="s">
        <v>495</v>
      </c>
      <c r="CJ70" s="296" t="s">
        <v>495</v>
      </c>
      <c r="CK70" s="296" t="s">
        <v>495</v>
      </c>
      <c r="CL70" s="296" t="s">
        <v>495</v>
      </c>
      <c r="CM70" s="385" t="s">
        <v>495</v>
      </c>
      <c r="CN70" s="296" t="s">
        <v>495</v>
      </c>
      <c r="CO70" s="296" t="s">
        <v>496</v>
      </c>
      <c r="CP70" s="296" t="s">
        <v>495</v>
      </c>
      <c r="CQ70" s="296" t="s">
        <v>495</v>
      </c>
      <c r="CR70" s="384" t="s">
        <v>495</v>
      </c>
      <c r="CS70" s="296" t="s">
        <v>495</v>
      </c>
      <c r="CT70" s="296" t="s">
        <v>495</v>
      </c>
      <c r="CU70" s="296" t="s">
        <v>495</v>
      </c>
      <c r="CV70" s="296" t="s">
        <v>495</v>
      </c>
      <c r="CW70" s="385" t="s">
        <v>495</v>
      </c>
      <c r="CX70" s="296" t="s">
        <v>495</v>
      </c>
      <c r="CY70" s="296" t="s">
        <v>495</v>
      </c>
      <c r="CZ70" s="296" t="s">
        <v>495</v>
      </c>
      <c r="DA70" s="296" t="s">
        <v>495</v>
      </c>
      <c r="DB70" s="384" t="s">
        <v>495</v>
      </c>
      <c r="DC70" s="296" t="s">
        <v>495</v>
      </c>
      <c r="DD70" s="296" t="s">
        <v>496</v>
      </c>
      <c r="DE70" s="296" t="s">
        <v>482</v>
      </c>
      <c r="DF70" s="296" t="s">
        <v>482</v>
      </c>
      <c r="DG70" s="296" t="s">
        <v>496</v>
      </c>
      <c r="DH70" s="598" t="s">
        <v>482</v>
      </c>
      <c r="DI70" s="296" t="s">
        <v>482</v>
      </c>
      <c r="DJ70" s="296" t="s">
        <v>482</v>
      </c>
      <c r="DK70" s="296" t="s">
        <v>482</v>
      </c>
      <c r="DL70" s="384" t="s">
        <v>482</v>
      </c>
      <c r="DM70" s="296" t="s">
        <v>482</v>
      </c>
      <c r="DN70" s="296" t="s">
        <v>482</v>
      </c>
      <c r="DO70" s="296" t="s">
        <v>482</v>
      </c>
      <c r="DP70" s="599" t="s">
        <v>482</v>
      </c>
      <c r="DQ70" s="413" t="s">
        <v>482</v>
      </c>
      <c r="DR70" s="600" t="s">
        <v>54</v>
      </c>
      <c r="DS70" s="601"/>
      <c r="DT70" s="150"/>
      <c r="DU70" s="602"/>
      <c r="DV70" s="603"/>
      <c r="DW70" s="604"/>
      <c r="DX70" s="605"/>
      <c r="DY70" s="605"/>
      <c r="DZ70" s="606"/>
      <c r="EA70" s="607"/>
    </row>
    <row r="71" spans="1:173" ht="15" customHeight="1" x14ac:dyDescent="0.2">
      <c r="A71" s="1387"/>
      <c r="B71" s="371"/>
      <c r="C71" s="372"/>
      <c r="D71" s="372"/>
      <c r="E71" s="372"/>
      <c r="F71" s="373"/>
      <c r="G71" s="374"/>
      <c r="H71" s="372"/>
      <c r="I71" s="372"/>
      <c r="J71" s="372"/>
      <c r="K71" s="375"/>
      <c r="L71" s="376"/>
      <c r="M71" s="372"/>
      <c r="N71" s="372"/>
      <c r="O71" s="372"/>
      <c r="P71" s="373"/>
      <c r="Q71" s="374"/>
      <c r="R71" s="372"/>
      <c r="S71" s="372"/>
      <c r="T71" s="372"/>
      <c r="U71" s="375"/>
      <c r="V71" s="376"/>
      <c r="W71" s="372"/>
      <c r="X71" s="372"/>
      <c r="Y71" s="372"/>
      <c r="Z71" s="373"/>
      <c r="AA71" s="374"/>
      <c r="AB71" s="372"/>
      <c r="AC71" s="372"/>
      <c r="AD71" s="372"/>
      <c r="AE71" s="375"/>
      <c r="AF71" s="376"/>
      <c r="AG71" s="372"/>
      <c r="AH71" s="372"/>
      <c r="AI71" s="372"/>
      <c r="AJ71" s="373"/>
      <c r="AK71" s="374"/>
      <c r="AL71" s="372"/>
      <c r="AM71" s="372"/>
      <c r="AN71" s="372"/>
      <c r="AO71" s="375"/>
      <c r="AP71" s="376"/>
      <c r="AQ71" s="372"/>
      <c r="AR71" s="372"/>
      <c r="AS71" s="372"/>
      <c r="AT71" s="373"/>
      <c r="AU71" s="374"/>
      <c r="AV71" s="372"/>
      <c r="AW71" s="372"/>
      <c r="AX71" s="372"/>
      <c r="AY71" s="375"/>
      <c r="AZ71" s="376"/>
      <c r="BA71" s="372"/>
      <c r="BB71" s="372"/>
      <c r="BC71" s="372"/>
      <c r="BD71" s="373"/>
      <c r="BE71" s="374"/>
      <c r="BF71" s="372"/>
      <c r="BG71" s="372"/>
      <c r="BH71" s="372"/>
      <c r="BI71" s="375"/>
      <c r="BJ71" s="376"/>
      <c r="BK71" s="372"/>
      <c r="BL71" s="372"/>
      <c r="BM71" s="372"/>
      <c r="BN71" s="373"/>
      <c r="BO71" s="374"/>
      <c r="BP71" s="372"/>
      <c r="BQ71" s="372"/>
      <c r="BR71" s="372"/>
      <c r="BS71" s="375"/>
      <c r="BT71" s="376"/>
      <c r="BU71" s="372"/>
      <c r="BV71" s="372"/>
      <c r="BW71" s="372"/>
      <c r="BX71" s="373"/>
      <c r="BY71" s="374"/>
      <c r="BZ71" s="372"/>
      <c r="CA71" s="372"/>
      <c r="CB71" s="372"/>
      <c r="CC71" s="375"/>
      <c r="CD71" s="376"/>
      <c r="CE71" s="372"/>
      <c r="CF71" s="372"/>
      <c r="CG71" s="372"/>
      <c r="CH71" s="373"/>
      <c r="CI71" s="374"/>
      <c r="CJ71" s="372"/>
      <c r="CK71" s="372"/>
      <c r="CL71" s="372"/>
      <c r="CM71" s="375"/>
      <c r="CN71" s="376"/>
      <c r="CO71" s="372"/>
      <c r="CP71" s="372"/>
      <c r="CQ71" s="372"/>
      <c r="CR71" s="373"/>
      <c r="CS71" s="374"/>
      <c r="CT71" s="372"/>
      <c r="CU71" s="372"/>
      <c r="CV71" s="372"/>
      <c r="CW71" s="375"/>
      <c r="CX71" s="376"/>
      <c r="CY71" s="372"/>
      <c r="CZ71" s="372"/>
      <c r="DA71" s="372"/>
      <c r="DB71" s="373"/>
      <c r="DC71" s="374"/>
      <c r="DD71" s="372"/>
      <c r="DE71" s="372"/>
      <c r="DF71" s="372"/>
      <c r="DG71" s="375"/>
      <c r="DH71" s="376"/>
      <c r="DI71" s="372"/>
      <c r="DJ71" s="372"/>
      <c r="DK71" s="372"/>
      <c r="DL71" s="373"/>
      <c r="DM71" s="374"/>
      <c r="DN71" s="372"/>
      <c r="DO71" s="372"/>
      <c r="DP71" s="377"/>
      <c r="DQ71" s="378"/>
      <c r="DR71" s="608">
        <f>+'ESTADO RED TEC'!C59</f>
        <v>79.372550000000004</v>
      </c>
      <c r="DS71" s="610">
        <f>DR71/$EC71*100</f>
        <v>66.32709765555407</v>
      </c>
      <c r="DT71" s="609">
        <f>+'ESTADO RED TEC'!E59</f>
        <v>10.91977</v>
      </c>
      <c r="DU71" s="610">
        <f>DT71/$EC71*100</f>
        <v>9.1250268659150997</v>
      </c>
      <c r="DV71" s="609">
        <f>+'ESTADO RED TEC'!G59</f>
        <v>18.40419</v>
      </c>
      <c r="DW71" s="610">
        <f>DV71/$EC71*100</f>
        <v>15.37932833708091</v>
      </c>
      <c r="DX71" s="610">
        <f>+'ESTADO RED TEC'!I59</f>
        <v>10.97185</v>
      </c>
      <c r="DY71" s="610">
        <f>DX71/$EC71*100</f>
        <v>9.1685471414499204</v>
      </c>
      <c r="DZ71" s="610">
        <f>+'ESTADO RED TEC'!K59</f>
        <v>0</v>
      </c>
      <c r="EA71" s="632">
        <f>DZ71/$EC71*100</f>
        <v>0</v>
      </c>
      <c r="EC71" s="511">
        <f>DR71+DT71+DV71+DX71+DZ71</f>
        <v>119.66836000000001</v>
      </c>
      <c r="ED71" s="512">
        <f>DS71+DU71+DW71+DY71+EA71</f>
        <v>100</v>
      </c>
      <c r="EE71" s="614"/>
      <c r="FP71" s="1074">
        <f>+DR71+DT71+DV71+DX71+DZ71</f>
        <v>119.66836000000001</v>
      </c>
    </row>
    <row r="72" spans="1:173" x14ac:dyDescent="0.25">
      <c r="A72" s="1386" t="s">
        <v>90</v>
      </c>
      <c r="B72" s="371"/>
      <c r="C72" s="372"/>
      <c r="D72" s="372"/>
      <c r="E72" s="372"/>
      <c r="F72" s="373"/>
      <c r="G72" s="374"/>
      <c r="H72" s="372"/>
      <c r="I72" s="372"/>
      <c r="J72" s="372"/>
      <c r="K72" s="375"/>
      <c r="L72" s="376"/>
      <c r="M72" s="372"/>
      <c r="N72" s="372"/>
      <c r="O72" s="372"/>
      <c r="P72" s="373"/>
      <c r="Q72" s="374"/>
      <c r="R72" s="372"/>
      <c r="S72" s="372"/>
      <c r="T72" s="372"/>
      <c r="U72" s="375"/>
      <c r="V72" s="376"/>
      <c r="W72" s="372"/>
      <c r="X72" s="372"/>
      <c r="Y72" s="372"/>
      <c r="Z72" s="373"/>
      <c r="AA72" s="374"/>
      <c r="AB72" s="372"/>
      <c r="AC72" s="372"/>
      <c r="AD72" s="372"/>
      <c r="AE72" s="375"/>
      <c r="AF72" s="376"/>
      <c r="AG72" s="372"/>
      <c r="AH72" s="372"/>
      <c r="AI72" s="372"/>
      <c r="AJ72" s="373"/>
      <c r="AK72" s="374"/>
      <c r="AL72" s="372"/>
      <c r="AM72" s="372"/>
      <c r="AN72" s="372"/>
      <c r="AO72" s="375"/>
      <c r="AP72" s="376"/>
      <c r="AQ72" s="372"/>
      <c r="AR72" s="372"/>
      <c r="AS72" s="372"/>
      <c r="AT72" s="373"/>
      <c r="AU72" s="374"/>
      <c r="AV72" s="372"/>
      <c r="AW72" s="372"/>
      <c r="AX72" s="372"/>
      <c r="AY72" s="375"/>
      <c r="AZ72" s="376"/>
      <c r="BA72" s="372"/>
      <c r="BB72" s="372"/>
      <c r="BC72" s="372"/>
      <c r="BD72" s="373"/>
      <c r="BE72" s="374"/>
      <c r="BF72" s="372"/>
      <c r="BG72" s="372"/>
      <c r="BH72" s="372"/>
      <c r="BI72" s="375"/>
      <c r="BJ72" s="376"/>
      <c r="BK72" s="372"/>
      <c r="BL72" s="372"/>
      <c r="BM72" s="372"/>
      <c r="BN72" s="373"/>
      <c r="BO72" s="374"/>
      <c r="BP72" s="372"/>
      <c r="BQ72" s="372"/>
      <c r="BR72" s="372"/>
      <c r="BS72" s="375"/>
      <c r="BT72" s="376"/>
      <c r="BU72" s="372"/>
      <c r="BV72" s="372"/>
      <c r="BW72" s="372"/>
      <c r="BX72" s="373"/>
      <c r="BY72" s="374"/>
      <c r="BZ72" s="372"/>
      <c r="CA72" s="372"/>
      <c r="CB72" s="372"/>
      <c r="CC72" s="375"/>
      <c r="CD72" s="376"/>
      <c r="CE72" s="372"/>
      <c r="CF72" s="372"/>
      <c r="CG72" s="372"/>
      <c r="CH72" s="373"/>
      <c r="CI72" s="374"/>
      <c r="CJ72" s="372"/>
      <c r="CK72" s="372"/>
      <c r="CL72" s="372"/>
      <c r="CM72" s="375"/>
      <c r="CN72" s="376"/>
      <c r="CO72" s="372"/>
      <c r="CP72" s="372"/>
      <c r="CQ72" s="372"/>
      <c r="CR72" s="373"/>
      <c r="CS72" s="374"/>
      <c r="CT72" s="372"/>
      <c r="CU72" s="372"/>
      <c r="CV72" s="372"/>
      <c r="CW72" s="375"/>
      <c r="CX72" s="376"/>
      <c r="CY72" s="372"/>
      <c r="CZ72" s="372"/>
      <c r="DA72" s="372"/>
      <c r="DB72" s="373"/>
      <c r="DC72" s="374"/>
      <c r="DD72" s="372"/>
      <c r="DE72" s="372"/>
      <c r="DF72" s="372"/>
      <c r="DG72" s="375"/>
      <c r="DH72" s="376"/>
      <c r="DI72" s="372"/>
      <c r="DJ72" s="372"/>
      <c r="DK72" s="372"/>
      <c r="DL72" s="373"/>
      <c r="DM72" s="374"/>
      <c r="DN72" s="372"/>
      <c r="DO72" s="372"/>
      <c r="DP72" s="377"/>
      <c r="DQ72" s="413"/>
      <c r="DR72" s="615"/>
      <c r="DS72" s="616"/>
      <c r="DT72" s="617"/>
      <c r="DU72" s="618"/>
      <c r="DV72" s="619"/>
      <c r="DW72" s="620"/>
      <c r="DX72" s="605"/>
      <c r="DY72" s="605"/>
      <c r="DZ72" s="621"/>
      <c r="EA72" s="622"/>
      <c r="EC72" s="514"/>
      <c r="ED72" s="515"/>
      <c r="EE72" s="514"/>
      <c r="FP72" s="521">
        <f t="shared" ref="FP72:FP86" si="0">+DR72+DT72+DV72+DX72+DZ72</f>
        <v>0</v>
      </c>
    </row>
    <row r="73" spans="1:173" ht="15" customHeight="1" x14ac:dyDescent="0.25">
      <c r="A73" s="1387"/>
      <c r="B73" s="371"/>
      <c r="C73" s="372"/>
      <c r="D73" s="372"/>
      <c r="E73" s="372"/>
      <c r="F73" s="373"/>
      <c r="G73" s="374"/>
      <c r="H73" s="372"/>
      <c r="I73" s="372"/>
      <c r="J73" s="372"/>
      <c r="K73" s="375"/>
      <c r="L73" s="376"/>
      <c r="M73" s="372"/>
      <c r="N73" s="372"/>
      <c r="O73" s="372"/>
      <c r="P73" s="373"/>
      <c r="Q73" s="374"/>
      <c r="R73" s="372"/>
      <c r="S73" s="372"/>
      <c r="T73" s="372"/>
      <c r="U73" s="375"/>
      <c r="V73" s="376"/>
      <c r="W73" s="372"/>
      <c r="X73" s="372"/>
      <c r="Y73" s="372"/>
      <c r="Z73" s="373"/>
      <c r="AA73" s="374"/>
      <c r="AB73" s="372"/>
      <c r="AC73" s="372"/>
      <c r="AD73" s="372"/>
      <c r="AE73" s="375"/>
      <c r="AF73" s="376"/>
      <c r="AG73" s="372"/>
      <c r="AH73" s="372"/>
      <c r="AI73" s="372"/>
      <c r="AJ73" s="373"/>
      <c r="AK73" s="374"/>
      <c r="AL73" s="372"/>
      <c r="AM73" s="372"/>
      <c r="AN73" s="372"/>
      <c r="AO73" s="375"/>
      <c r="AP73" s="376"/>
      <c r="AQ73" s="372"/>
      <c r="AR73" s="372"/>
      <c r="AS73" s="372"/>
      <c r="AT73" s="373"/>
      <c r="AU73" s="374"/>
      <c r="AV73" s="372"/>
      <c r="AW73" s="372"/>
      <c r="AX73" s="372"/>
      <c r="AY73" s="375"/>
      <c r="AZ73" s="376"/>
      <c r="BA73" s="372"/>
      <c r="BB73" s="372"/>
      <c r="BC73" s="372"/>
      <c r="BD73" s="373"/>
      <c r="BE73" s="374"/>
      <c r="BF73" s="372"/>
      <c r="BG73" s="372"/>
      <c r="BH73" s="372"/>
      <c r="BI73" s="375"/>
      <c r="BJ73" s="376"/>
      <c r="BK73" s="372"/>
      <c r="BL73" s="372"/>
      <c r="BM73" s="372"/>
      <c r="BN73" s="373"/>
      <c r="BO73" s="374"/>
      <c r="BP73" s="372"/>
      <c r="BQ73" s="372"/>
      <c r="BR73" s="372"/>
      <c r="BS73" s="375"/>
      <c r="BT73" s="376"/>
      <c r="BU73" s="372"/>
      <c r="BV73" s="372"/>
      <c r="BW73" s="372"/>
      <c r="BX73" s="373"/>
      <c r="BY73" s="374"/>
      <c r="BZ73" s="372"/>
      <c r="CA73" s="372"/>
      <c r="CB73" s="372"/>
      <c r="CC73" s="375"/>
      <c r="CD73" s="376"/>
      <c r="CE73" s="372"/>
      <c r="CF73" s="372"/>
      <c r="CG73" s="372"/>
      <c r="CH73" s="373"/>
      <c r="CI73" s="374"/>
      <c r="CJ73" s="372"/>
      <c r="CK73" s="372"/>
      <c r="CL73" s="372"/>
      <c r="CM73" s="375"/>
      <c r="CN73" s="376"/>
      <c r="CO73" s="372"/>
      <c r="CP73" s="372"/>
      <c r="CQ73" s="372"/>
      <c r="CR73" s="373"/>
      <c r="CS73" s="374"/>
      <c r="CT73" s="372"/>
      <c r="CU73" s="372"/>
      <c r="CV73" s="372"/>
      <c r="CW73" s="375"/>
      <c r="CX73" s="376"/>
      <c r="CY73" s="372"/>
      <c r="CZ73" s="372"/>
      <c r="DA73" s="372"/>
      <c r="DB73" s="373"/>
      <c r="DC73" s="374"/>
      <c r="DD73" s="372"/>
      <c r="DE73" s="372"/>
      <c r="DF73" s="372"/>
      <c r="DG73" s="375"/>
      <c r="DH73" s="376"/>
      <c r="DI73" s="372"/>
      <c r="DJ73" s="372"/>
      <c r="DK73" s="372"/>
      <c r="DL73" s="373"/>
      <c r="DM73" s="374"/>
      <c r="DN73" s="372"/>
      <c r="DO73" s="372"/>
      <c r="DP73" s="377"/>
      <c r="DQ73" s="378"/>
      <c r="DR73" s="623"/>
      <c r="DS73" s="624"/>
      <c r="DT73" s="624"/>
      <c r="DU73" s="624"/>
      <c r="DV73" s="624"/>
      <c r="DW73" s="624"/>
      <c r="DX73" s="624"/>
      <c r="DY73" s="625"/>
      <c r="DZ73" s="612"/>
      <c r="EA73" s="626"/>
      <c r="EC73" s="511">
        <f>DR73+DT73+DV73+DX73+DZ73</f>
        <v>0</v>
      </c>
      <c r="ED73" s="512">
        <f>DS73+DU73+DW73+DY73+EA73</f>
        <v>0</v>
      </c>
      <c r="EE73" s="514"/>
      <c r="FP73" s="521">
        <f t="shared" si="0"/>
        <v>0</v>
      </c>
    </row>
    <row r="74" spans="1:173" x14ac:dyDescent="0.25">
      <c r="A74" s="1386" t="s">
        <v>483</v>
      </c>
      <c r="B74" s="371"/>
      <c r="C74" s="372"/>
      <c r="D74" s="372"/>
      <c r="E74" s="390"/>
      <c r="F74" s="373"/>
      <c r="G74" s="374"/>
      <c r="H74" s="390"/>
      <c r="I74" s="372"/>
      <c r="J74" s="372"/>
      <c r="K74" s="375"/>
      <c r="L74" s="376"/>
      <c r="M74" s="372"/>
      <c r="N74" s="372"/>
      <c r="O74" s="372"/>
      <c r="P74" s="373"/>
      <c r="Q74" s="374"/>
      <c r="R74" s="372"/>
      <c r="S74" s="390"/>
      <c r="T74" s="296"/>
      <c r="U74" s="375"/>
      <c r="V74" s="376"/>
      <c r="W74" s="372"/>
      <c r="X74" s="372"/>
      <c r="Y74" s="372"/>
      <c r="Z74" s="391"/>
      <c r="AA74" s="374"/>
      <c r="AB74" s="372"/>
      <c r="AC74" s="372"/>
      <c r="AD74" s="372"/>
      <c r="AE74" s="375"/>
      <c r="AF74" s="376"/>
      <c r="AG74" s="372"/>
      <c r="AH74" s="372"/>
      <c r="AI74" s="372"/>
      <c r="AJ74" s="373"/>
      <c r="AK74" s="374"/>
      <c r="AL74" s="372"/>
      <c r="AM74" s="390"/>
      <c r="AN74" s="372"/>
      <c r="AO74" s="375"/>
      <c r="AP74" s="376"/>
      <c r="AQ74" s="372"/>
      <c r="AR74" s="372"/>
      <c r="AS74" s="372"/>
      <c r="AT74" s="373"/>
      <c r="AU74" s="374"/>
      <c r="AV74" s="390"/>
      <c r="AW74" s="372"/>
      <c r="AX74" s="372"/>
      <c r="AY74" s="375"/>
      <c r="AZ74" s="376"/>
      <c r="BA74" s="372"/>
      <c r="BB74" s="372"/>
      <c r="BC74" s="372"/>
      <c r="BD74" s="373"/>
      <c r="BE74" s="374"/>
      <c r="BF74" s="372"/>
      <c r="BG74" s="372"/>
      <c r="BH74" s="372"/>
      <c r="BI74" s="375"/>
      <c r="BJ74" s="376"/>
      <c r="BK74" s="372"/>
      <c r="BL74" s="372"/>
      <c r="BM74" s="372"/>
      <c r="BN74" s="373"/>
      <c r="BO74" s="374"/>
      <c r="BP74" s="372"/>
      <c r="BQ74" s="372"/>
      <c r="BR74" s="372"/>
      <c r="BS74" s="375"/>
      <c r="BT74" s="376"/>
      <c r="BU74" s="390"/>
      <c r="BV74" s="372"/>
      <c r="BW74" s="372"/>
      <c r="BX74" s="373"/>
      <c r="BY74" s="374"/>
      <c r="BZ74" s="372"/>
      <c r="CA74" s="372"/>
      <c r="CB74" s="372"/>
      <c r="CC74" s="375"/>
      <c r="CD74" s="376"/>
      <c r="CE74" s="372"/>
      <c r="CF74" s="372"/>
      <c r="CG74" s="372"/>
      <c r="CH74" s="373"/>
      <c r="CI74" s="374"/>
      <c r="CJ74" s="372"/>
      <c r="CK74" s="372"/>
      <c r="CL74" s="372"/>
      <c r="CM74" s="375"/>
      <c r="CN74" s="376"/>
      <c r="CO74" s="372"/>
      <c r="CP74" s="372"/>
      <c r="CQ74" s="372"/>
      <c r="CR74" s="373"/>
      <c r="CS74" s="374"/>
      <c r="CT74" s="372"/>
      <c r="CU74" s="372"/>
      <c r="CV74" s="372"/>
      <c r="CW74" s="375"/>
      <c r="CX74" s="376"/>
      <c r="CY74" s="372"/>
      <c r="CZ74" s="372"/>
      <c r="DA74" s="372"/>
      <c r="DB74" s="373"/>
      <c r="DC74" s="374"/>
      <c r="DD74" s="372"/>
      <c r="DE74" s="372"/>
      <c r="DF74" s="372"/>
      <c r="DG74" s="375"/>
      <c r="DH74" s="376"/>
      <c r="DI74" s="372"/>
      <c r="DJ74" s="372"/>
      <c r="DK74" s="372"/>
      <c r="DL74" s="373"/>
      <c r="DM74" s="374"/>
      <c r="DN74" s="372"/>
      <c r="DO74" s="372"/>
      <c r="DP74" s="377"/>
      <c r="DQ74" s="413"/>
      <c r="DR74" s="615"/>
      <c r="DS74" s="616"/>
      <c r="DT74" s="627"/>
      <c r="DU74" s="628"/>
      <c r="DV74" s="629"/>
      <c r="DW74" s="620"/>
      <c r="DX74" s="605"/>
      <c r="DY74" s="605"/>
      <c r="DZ74" s="621"/>
      <c r="EA74" s="630"/>
      <c r="EC74" s="514"/>
      <c r="ED74" s="515"/>
      <c r="EE74" s="514"/>
      <c r="FP74" s="521">
        <f t="shared" si="0"/>
        <v>0</v>
      </c>
    </row>
    <row r="75" spans="1:173" ht="15" customHeight="1" x14ac:dyDescent="0.25">
      <c r="A75" s="1387"/>
      <c r="B75" s="371"/>
      <c r="C75" s="372"/>
      <c r="D75" s="372"/>
      <c r="E75" s="372"/>
      <c r="F75" s="373"/>
      <c r="G75" s="374"/>
      <c r="H75" s="372"/>
      <c r="I75" s="372"/>
      <c r="J75" s="372"/>
      <c r="K75" s="375"/>
      <c r="L75" s="376"/>
      <c r="M75" s="372"/>
      <c r="N75" s="372"/>
      <c r="O75" s="372"/>
      <c r="P75" s="373"/>
      <c r="Q75" s="374"/>
      <c r="R75" s="372"/>
      <c r="S75" s="372"/>
      <c r="T75" s="372"/>
      <c r="U75" s="375"/>
      <c r="V75" s="376"/>
      <c r="W75" s="372"/>
      <c r="X75" s="372"/>
      <c r="Y75" s="372"/>
      <c r="Z75" s="373"/>
      <c r="AA75" s="374"/>
      <c r="AB75" s="372"/>
      <c r="AC75" s="372"/>
      <c r="AD75" s="372"/>
      <c r="AE75" s="375"/>
      <c r="AF75" s="376"/>
      <c r="AG75" s="372"/>
      <c r="AH75" s="372"/>
      <c r="AI75" s="372"/>
      <c r="AJ75" s="373"/>
      <c r="AK75" s="374"/>
      <c r="AL75" s="372"/>
      <c r="AM75" s="372"/>
      <c r="AN75" s="372"/>
      <c r="AO75" s="375"/>
      <c r="AP75" s="376"/>
      <c r="AQ75" s="372"/>
      <c r="AR75" s="372"/>
      <c r="AS75" s="372"/>
      <c r="AT75" s="373"/>
      <c r="AU75" s="374"/>
      <c r="AV75" s="372"/>
      <c r="AW75" s="372"/>
      <c r="AX75" s="372"/>
      <c r="AY75" s="375"/>
      <c r="AZ75" s="376"/>
      <c r="BA75" s="372"/>
      <c r="BB75" s="372"/>
      <c r="BC75" s="372"/>
      <c r="BD75" s="373"/>
      <c r="BE75" s="374"/>
      <c r="BF75" s="372"/>
      <c r="BG75" s="372"/>
      <c r="BH75" s="372"/>
      <c r="BI75" s="375"/>
      <c r="BJ75" s="376"/>
      <c r="BK75" s="372"/>
      <c r="BL75" s="372"/>
      <c r="BM75" s="372"/>
      <c r="BN75" s="373"/>
      <c r="BO75" s="374"/>
      <c r="BP75" s="372"/>
      <c r="BQ75" s="372"/>
      <c r="BR75" s="372"/>
      <c r="BS75" s="375"/>
      <c r="BT75" s="376"/>
      <c r="BU75" s="372"/>
      <c r="BV75" s="372"/>
      <c r="BW75" s="372"/>
      <c r="BX75" s="373"/>
      <c r="BY75" s="374"/>
      <c r="BZ75" s="372"/>
      <c r="CA75" s="372"/>
      <c r="CB75" s="372"/>
      <c r="CC75" s="375"/>
      <c r="CD75" s="376"/>
      <c r="CE75" s="372"/>
      <c r="CF75" s="372"/>
      <c r="CG75" s="372"/>
      <c r="CH75" s="373"/>
      <c r="CI75" s="374"/>
      <c r="CJ75" s="372"/>
      <c r="CK75" s="372"/>
      <c r="CL75" s="372"/>
      <c r="CM75" s="375"/>
      <c r="CN75" s="376"/>
      <c r="CO75" s="372"/>
      <c r="CP75" s="372"/>
      <c r="CQ75" s="372"/>
      <c r="CR75" s="373"/>
      <c r="CS75" s="374"/>
      <c r="CT75" s="372"/>
      <c r="CU75" s="372"/>
      <c r="CV75" s="372"/>
      <c r="CW75" s="375"/>
      <c r="CX75" s="376"/>
      <c r="CY75" s="372"/>
      <c r="CZ75" s="372"/>
      <c r="DA75" s="372"/>
      <c r="DB75" s="373"/>
      <c r="DC75" s="374"/>
      <c r="DD75" s="372"/>
      <c r="DE75" s="372"/>
      <c r="DF75" s="372"/>
      <c r="DG75" s="375"/>
      <c r="DH75" s="376"/>
      <c r="DI75" s="372"/>
      <c r="DJ75" s="372"/>
      <c r="DK75" s="372"/>
      <c r="DL75" s="373"/>
      <c r="DM75" s="374"/>
      <c r="DN75" s="372"/>
      <c r="DO75" s="372"/>
      <c r="DP75" s="377"/>
      <c r="DQ75" s="378"/>
      <c r="DR75" s="608"/>
      <c r="DS75" s="610">
        <f>DR75/$EC75*100</f>
        <v>0</v>
      </c>
      <c r="DT75" s="610"/>
      <c r="DU75" s="610">
        <f>DT75/$EC75*100</f>
        <v>0</v>
      </c>
      <c r="DV75" s="610">
        <v>7</v>
      </c>
      <c r="DW75" s="610">
        <f>DV75/$EC75*100</f>
        <v>100</v>
      </c>
      <c r="DX75" s="610"/>
      <c r="DY75" s="610">
        <f>DX75/$EC75*100</f>
        <v>0</v>
      </c>
      <c r="DZ75" s="631"/>
      <c r="EA75" s="632">
        <f>DZ75/$EC75*100</f>
        <v>0</v>
      </c>
      <c r="EC75" s="511">
        <f>DR75+DT75+DV75+DX75+DZ75</f>
        <v>7</v>
      </c>
      <c r="ED75" s="512">
        <f>DS75+DU75+DW75+DY75+EA75</f>
        <v>100</v>
      </c>
      <c r="EE75" s="514"/>
      <c r="FP75" s="521">
        <f t="shared" si="0"/>
        <v>7</v>
      </c>
    </row>
    <row r="76" spans="1:173" x14ac:dyDescent="0.25">
      <c r="A76" s="1386" t="s">
        <v>57</v>
      </c>
      <c r="B76" s="633" t="s">
        <v>494</v>
      </c>
      <c r="C76" s="296" t="s">
        <v>506</v>
      </c>
      <c r="D76" s="296" t="s">
        <v>506</v>
      </c>
      <c r="E76" s="296" t="s">
        <v>506</v>
      </c>
      <c r="F76" s="384" t="s">
        <v>506</v>
      </c>
      <c r="G76" s="296" t="s">
        <v>506</v>
      </c>
      <c r="H76" s="296" t="s">
        <v>506</v>
      </c>
      <c r="I76" s="296" t="s">
        <v>506</v>
      </c>
      <c r="J76" s="296" t="s">
        <v>506</v>
      </c>
      <c r="K76" s="385" t="s">
        <v>506</v>
      </c>
      <c r="L76" s="296" t="s">
        <v>506</v>
      </c>
      <c r="M76" s="296" t="s">
        <v>494</v>
      </c>
      <c r="N76" s="296" t="s">
        <v>494</v>
      </c>
      <c r="O76" s="296" t="s">
        <v>494</v>
      </c>
      <c r="P76" s="384" t="s">
        <v>494</v>
      </c>
      <c r="Q76" s="296" t="s">
        <v>494</v>
      </c>
      <c r="R76" s="296" t="s">
        <v>494</v>
      </c>
      <c r="S76" s="296" t="s">
        <v>494</v>
      </c>
      <c r="T76" s="296" t="s">
        <v>494</v>
      </c>
      <c r="U76" s="385" t="s">
        <v>494</v>
      </c>
      <c r="V76" s="296" t="s">
        <v>494</v>
      </c>
      <c r="W76" s="296" t="s">
        <v>494</v>
      </c>
      <c r="X76" s="296" t="s">
        <v>494</v>
      </c>
      <c r="Y76" s="296" t="s">
        <v>494</v>
      </c>
      <c r="Z76" s="384" t="s">
        <v>494</v>
      </c>
      <c r="AA76" s="296" t="s">
        <v>494</v>
      </c>
      <c r="AB76" s="296" t="s">
        <v>494</v>
      </c>
      <c r="AC76" s="296" t="s">
        <v>494</v>
      </c>
      <c r="AD76" s="296" t="s">
        <v>494</v>
      </c>
      <c r="AE76" s="385" t="s">
        <v>494</v>
      </c>
      <c r="AF76" s="296" t="s">
        <v>494</v>
      </c>
      <c r="AG76" s="296" t="s">
        <v>494</v>
      </c>
      <c r="AH76" s="296" t="s">
        <v>494</v>
      </c>
      <c r="AI76" s="296" t="s">
        <v>494</v>
      </c>
      <c r="AJ76" s="384" t="s">
        <v>494</v>
      </c>
      <c r="AK76" s="296" t="s">
        <v>494</v>
      </c>
      <c r="AL76" s="296" t="s">
        <v>494</v>
      </c>
      <c r="AM76" s="296" t="s">
        <v>494</v>
      </c>
      <c r="AN76" s="296" t="s">
        <v>494</v>
      </c>
      <c r="AO76" s="385" t="s">
        <v>494</v>
      </c>
      <c r="AP76" s="296" t="s">
        <v>494</v>
      </c>
      <c r="AQ76" s="296" t="s">
        <v>494</v>
      </c>
      <c r="AR76" s="296" t="s">
        <v>494</v>
      </c>
      <c r="AS76" s="296" t="s">
        <v>494</v>
      </c>
      <c r="AT76" s="384" t="s">
        <v>494</v>
      </c>
      <c r="AU76" s="296" t="s">
        <v>494</v>
      </c>
      <c r="AV76" s="296" t="s">
        <v>494</v>
      </c>
      <c r="AW76" s="296" t="s">
        <v>494</v>
      </c>
      <c r="AX76" s="296" t="s">
        <v>482</v>
      </c>
      <c r="AY76" s="385" t="s">
        <v>482</v>
      </c>
      <c r="AZ76" s="296" t="s">
        <v>494</v>
      </c>
      <c r="BA76" s="296" t="s">
        <v>494</v>
      </c>
      <c r="BB76" s="296" t="s">
        <v>482</v>
      </c>
      <c r="BC76" s="296" t="s">
        <v>482</v>
      </c>
      <c r="BD76" s="384" t="s">
        <v>494</v>
      </c>
      <c r="BE76" s="296" t="s">
        <v>494</v>
      </c>
      <c r="BF76" s="296" t="s">
        <v>482</v>
      </c>
      <c r="BG76" s="296" t="s">
        <v>496</v>
      </c>
      <c r="BH76" s="296" t="s">
        <v>496</v>
      </c>
      <c r="BI76" s="385" t="s">
        <v>496</v>
      </c>
      <c r="BJ76" s="296" t="s">
        <v>496</v>
      </c>
      <c r="BK76" s="296" t="s">
        <v>496</v>
      </c>
      <c r="BL76" s="296" t="s">
        <v>482</v>
      </c>
      <c r="BM76" s="296" t="s">
        <v>506</v>
      </c>
      <c r="BN76" s="384" t="s">
        <v>506</v>
      </c>
      <c r="BO76" s="296" t="s">
        <v>506</v>
      </c>
      <c r="BP76" s="296" t="s">
        <v>496</v>
      </c>
      <c r="BQ76" s="296" t="s">
        <v>496</v>
      </c>
      <c r="BR76" s="296" t="s">
        <v>496</v>
      </c>
      <c r="BS76" s="385" t="s">
        <v>494</v>
      </c>
      <c r="BT76" s="296" t="s">
        <v>496</v>
      </c>
      <c r="BU76" s="296" t="s">
        <v>496</v>
      </c>
      <c r="BV76" s="296" t="s">
        <v>506</v>
      </c>
      <c r="BW76" s="296" t="s">
        <v>506</v>
      </c>
      <c r="BX76" s="384" t="s">
        <v>506</v>
      </c>
      <c r="BY76" s="296" t="s">
        <v>506</v>
      </c>
      <c r="BZ76" s="296" t="s">
        <v>506</v>
      </c>
      <c r="CA76" s="296" t="s">
        <v>506</v>
      </c>
      <c r="CB76" s="296" t="s">
        <v>506</v>
      </c>
      <c r="CC76" s="385" t="s">
        <v>506</v>
      </c>
      <c r="CD76" s="296" t="s">
        <v>506</v>
      </c>
      <c r="CE76" s="296" t="s">
        <v>506</v>
      </c>
      <c r="CF76" s="296" t="s">
        <v>506</v>
      </c>
      <c r="CG76" s="296" t="s">
        <v>506</v>
      </c>
      <c r="CH76" s="384" t="s">
        <v>506</v>
      </c>
      <c r="CI76" s="296" t="s">
        <v>506</v>
      </c>
      <c r="CJ76" s="296" t="s">
        <v>506</v>
      </c>
      <c r="CK76" s="296" t="s">
        <v>506</v>
      </c>
      <c r="CL76" s="296" t="s">
        <v>506</v>
      </c>
      <c r="CM76" s="385" t="s">
        <v>506</v>
      </c>
      <c r="CN76" s="296" t="s">
        <v>506</v>
      </c>
      <c r="CO76" s="296" t="s">
        <v>506</v>
      </c>
      <c r="CP76" s="296" t="s">
        <v>506</v>
      </c>
      <c r="CQ76" s="296" t="s">
        <v>506</v>
      </c>
      <c r="CR76" s="384" t="s">
        <v>506</v>
      </c>
      <c r="CS76" s="296" t="s">
        <v>506</v>
      </c>
      <c r="CT76" s="296" t="s">
        <v>506</v>
      </c>
      <c r="CU76" s="296" t="s">
        <v>506</v>
      </c>
      <c r="CV76" s="296" t="s">
        <v>496</v>
      </c>
      <c r="CW76" s="385" t="s">
        <v>496</v>
      </c>
      <c r="CX76" s="296" t="s">
        <v>496</v>
      </c>
      <c r="CY76" s="296" t="s">
        <v>496</v>
      </c>
      <c r="CZ76" s="296" t="s">
        <v>496</v>
      </c>
      <c r="DA76" s="296" t="s">
        <v>506</v>
      </c>
      <c r="DB76" s="384" t="s">
        <v>506</v>
      </c>
      <c r="DC76" s="296" t="s">
        <v>506</v>
      </c>
      <c r="DD76" s="296" t="s">
        <v>506</v>
      </c>
      <c r="DE76" s="296" t="s">
        <v>482</v>
      </c>
      <c r="DF76" s="296" t="s">
        <v>482</v>
      </c>
      <c r="DG76" s="385" t="s">
        <v>482</v>
      </c>
      <c r="DH76" s="296" t="s">
        <v>496</v>
      </c>
      <c r="DI76" s="296" t="s">
        <v>482</v>
      </c>
      <c r="DJ76" s="296" t="s">
        <v>482</v>
      </c>
      <c r="DK76" s="296" t="s">
        <v>482</v>
      </c>
      <c r="DL76" s="384" t="s">
        <v>482</v>
      </c>
      <c r="DM76" s="296" t="s">
        <v>482</v>
      </c>
      <c r="DN76" s="296" t="s">
        <v>482</v>
      </c>
      <c r="DO76" s="296" t="s">
        <v>482</v>
      </c>
      <c r="DP76" s="599" t="s">
        <v>482</v>
      </c>
      <c r="DQ76" s="413" t="s">
        <v>482</v>
      </c>
      <c r="DR76" s="634" t="s">
        <v>54</v>
      </c>
      <c r="DS76" s="635"/>
      <c r="DT76" s="636"/>
      <c r="DU76" s="637"/>
      <c r="DV76" s="638"/>
      <c r="DW76" s="639"/>
      <c r="DX76" s="640"/>
      <c r="DY76" s="640"/>
      <c r="DZ76" s="641"/>
      <c r="EA76" s="642"/>
      <c r="EC76" s="514"/>
      <c r="ED76" s="515"/>
      <c r="EE76" s="514"/>
      <c r="FP76" s="521"/>
    </row>
    <row r="77" spans="1:173" ht="15" customHeight="1" x14ac:dyDescent="0.25">
      <c r="A77" s="1387"/>
      <c r="B77" s="371"/>
      <c r="C77" s="372"/>
      <c r="D77" s="372"/>
      <c r="E77" s="372"/>
      <c r="F77" s="373"/>
      <c r="G77" s="374"/>
      <c r="H77" s="372"/>
      <c r="I77" s="372"/>
      <c r="J77" s="372"/>
      <c r="K77" s="375"/>
      <c r="L77" s="376"/>
      <c r="M77" s="372"/>
      <c r="N77" s="372"/>
      <c r="O77" s="372"/>
      <c r="P77" s="373"/>
      <c r="Q77" s="374"/>
      <c r="R77" s="372"/>
      <c r="S77" s="372"/>
      <c r="T77" s="372"/>
      <c r="U77" s="375"/>
      <c r="V77" s="376"/>
      <c r="W77" s="372"/>
      <c r="X77" s="372"/>
      <c r="Y77" s="372"/>
      <c r="Z77" s="373"/>
      <c r="AA77" s="374"/>
      <c r="AB77" s="372"/>
      <c r="AC77" s="372"/>
      <c r="AD77" s="372"/>
      <c r="AE77" s="375"/>
      <c r="AF77" s="376"/>
      <c r="AG77" s="372"/>
      <c r="AH77" s="372"/>
      <c r="AI77" s="372"/>
      <c r="AJ77" s="373"/>
      <c r="AK77" s="374"/>
      <c r="AL77" s="372"/>
      <c r="AM77" s="372"/>
      <c r="AN77" s="372"/>
      <c r="AO77" s="375"/>
      <c r="AP77" s="376"/>
      <c r="AQ77" s="372"/>
      <c r="AR77" s="372"/>
      <c r="AS77" s="372"/>
      <c r="AT77" s="373"/>
      <c r="AU77" s="374"/>
      <c r="AV77" s="372"/>
      <c r="AW77" s="372"/>
      <c r="AX77" s="372"/>
      <c r="AY77" s="375"/>
      <c r="AZ77" s="376"/>
      <c r="BA77" s="372"/>
      <c r="BB77" s="372"/>
      <c r="BC77" s="372"/>
      <c r="BD77" s="373"/>
      <c r="BE77" s="374"/>
      <c r="BF77" s="372"/>
      <c r="BG77" s="372"/>
      <c r="BH77" s="372"/>
      <c r="BI77" s="375"/>
      <c r="BJ77" s="376"/>
      <c r="BK77" s="372"/>
      <c r="BL77" s="372"/>
      <c r="BM77" s="372"/>
      <c r="BN77" s="373"/>
      <c r="BO77" s="374"/>
      <c r="BP77" s="372"/>
      <c r="BQ77" s="372"/>
      <c r="BR77" s="372"/>
      <c r="BS77" s="375"/>
      <c r="BT77" s="376"/>
      <c r="BU77" s="372"/>
      <c r="BV77" s="372"/>
      <c r="BW77" s="372"/>
      <c r="BX77" s="373"/>
      <c r="BY77" s="374"/>
      <c r="BZ77" s="372"/>
      <c r="CA77" s="372"/>
      <c r="CB77" s="372"/>
      <c r="CC77" s="375"/>
      <c r="CD77" s="376"/>
      <c r="CE77" s="372"/>
      <c r="CF77" s="372"/>
      <c r="CG77" s="372"/>
      <c r="CH77" s="373"/>
      <c r="CI77" s="374"/>
      <c r="CJ77" s="372"/>
      <c r="CK77" s="372"/>
      <c r="CL77" s="372"/>
      <c r="CM77" s="375"/>
      <c r="CN77" s="376"/>
      <c r="CO77" s="372"/>
      <c r="CP77" s="372"/>
      <c r="CQ77" s="372"/>
      <c r="CR77" s="373"/>
      <c r="CS77" s="374"/>
      <c r="CT77" s="372"/>
      <c r="CU77" s="372"/>
      <c r="CV77" s="372"/>
      <c r="CW77" s="375"/>
      <c r="CX77" s="376"/>
      <c r="CY77" s="372"/>
      <c r="CZ77" s="372"/>
      <c r="DA77" s="372"/>
      <c r="DB77" s="373"/>
      <c r="DC77" s="374"/>
      <c r="DD77" s="372"/>
      <c r="DE77" s="372"/>
      <c r="DF77" s="372"/>
      <c r="DG77" s="375"/>
      <c r="DH77" s="376"/>
      <c r="DI77" s="372"/>
      <c r="DJ77" s="372"/>
      <c r="DK77" s="372"/>
      <c r="DL77" s="373"/>
      <c r="DM77" s="374"/>
      <c r="DN77" s="372"/>
      <c r="DO77" s="372"/>
      <c r="DP77" s="377"/>
      <c r="DQ77" s="378"/>
      <c r="DR77" s="608">
        <v>0</v>
      </c>
      <c r="DS77" s="610">
        <f>DR77/$EC77*100</f>
        <v>0</v>
      </c>
      <c r="DT77" s="610">
        <f>0.99+5.919+0.903+0.532</f>
        <v>8.3439999999999994</v>
      </c>
      <c r="DU77" s="610">
        <f>DT77/$EC77*100</f>
        <v>6.9655229985808491</v>
      </c>
      <c r="DV77" s="610">
        <f>21.299-0.397</f>
        <v>20.902000000000001</v>
      </c>
      <c r="DW77" s="610">
        <f>DV77/$EC77*100</f>
        <v>17.448868853827531</v>
      </c>
      <c r="DX77" s="610">
        <f>43.896-0.424</f>
        <v>43.472000000000001</v>
      </c>
      <c r="DY77" s="610">
        <f>DX77/$EC77*100</f>
        <v>36.290174471992657</v>
      </c>
      <c r="DZ77" s="610">
        <f>52.2-0.03-5.098</f>
        <v>47.072000000000003</v>
      </c>
      <c r="EA77" s="632">
        <f>DZ77/$EC77*100</f>
        <v>39.295433675598964</v>
      </c>
      <c r="EC77" s="511">
        <f>DR77+DT77+DV77+DX77+DZ77</f>
        <v>119.79</v>
      </c>
      <c r="ED77" s="512">
        <f>DS77+DU77+DW77+DY77+EA77</f>
        <v>100</v>
      </c>
      <c r="EE77" s="514"/>
      <c r="FP77" s="1074">
        <f>+DR77+DT77+DV77+DX77+DZ77</f>
        <v>119.79</v>
      </c>
    </row>
    <row r="78" spans="1:173" x14ac:dyDescent="0.25">
      <c r="A78" s="1386" t="s">
        <v>228</v>
      </c>
      <c r="B78" s="633" t="s">
        <v>482</v>
      </c>
      <c r="C78" s="296" t="s">
        <v>482</v>
      </c>
      <c r="D78" s="296" t="s">
        <v>482</v>
      </c>
      <c r="E78" s="296" t="s">
        <v>482</v>
      </c>
      <c r="F78" s="384" t="s">
        <v>482</v>
      </c>
      <c r="G78" s="296" t="s">
        <v>482</v>
      </c>
      <c r="H78" s="296" t="s">
        <v>482</v>
      </c>
      <c r="I78" s="296" t="s">
        <v>496</v>
      </c>
      <c r="J78" s="296" t="s">
        <v>496</v>
      </c>
      <c r="K78" s="385" t="s">
        <v>496</v>
      </c>
      <c r="L78" s="296" t="s">
        <v>496</v>
      </c>
      <c r="M78" s="296" t="s">
        <v>496</v>
      </c>
      <c r="N78" s="296" t="s">
        <v>496</v>
      </c>
      <c r="O78" s="296" t="s">
        <v>496</v>
      </c>
      <c r="P78" s="384" t="s">
        <v>496</v>
      </c>
      <c r="Q78" s="296" t="s">
        <v>496</v>
      </c>
      <c r="R78" s="296" t="s">
        <v>496</v>
      </c>
      <c r="S78" s="296" t="s">
        <v>495</v>
      </c>
      <c r="T78" s="296" t="s">
        <v>495</v>
      </c>
      <c r="U78" s="385" t="s">
        <v>495</v>
      </c>
      <c r="V78" s="296" t="s">
        <v>495</v>
      </c>
      <c r="W78" s="296" t="s">
        <v>495</v>
      </c>
      <c r="X78" s="296" t="s">
        <v>495</v>
      </c>
      <c r="Y78" s="296" t="s">
        <v>495</v>
      </c>
      <c r="Z78" s="384" t="s">
        <v>495</v>
      </c>
      <c r="AA78" s="296" t="s">
        <v>495</v>
      </c>
      <c r="AB78" s="296" t="s">
        <v>495</v>
      </c>
      <c r="AC78" s="296" t="s">
        <v>495</v>
      </c>
      <c r="AD78" s="296" t="s">
        <v>495</v>
      </c>
      <c r="AE78" s="385" t="s">
        <v>495</v>
      </c>
      <c r="AF78" s="296" t="s">
        <v>495</v>
      </c>
      <c r="AG78" s="296" t="s">
        <v>496</v>
      </c>
      <c r="AH78" s="296" t="s">
        <v>495</v>
      </c>
      <c r="AI78" s="296" t="s">
        <v>495</v>
      </c>
      <c r="AJ78" s="384" t="s">
        <v>496</v>
      </c>
      <c r="AK78" s="296" t="s">
        <v>495</v>
      </c>
      <c r="AL78" s="296" t="s">
        <v>495</v>
      </c>
      <c r="AM78" s="296" t="s">
        <v>496</v>
      </c>
      <c r="AN78" s="296" t="s">
        <v>495</v>
      </c>
      <c r="AO78" s="385" t="s">
        <v>496</v>
      </c>
      <c r="AP78" s="296" t="s">
        <v>495</v>
      </c>
      <c r="AQ78" s="296" t="s">
        <v>495</v>
      </c>
      <c r="AR78" s="296" t="s">
        <v>496</v>
      </c>
      <c r="AS78" s="296" t="s">
        <v>495</v>
      </c>
      <c r="AT78" s="384" t="s">
        <v>496</v>
      </c>
      <c r="AU78" s="296" t="s">
        <v>496</v>
      </c>
      <c r="AV78" s="296" t="s">
        <v>495</v>
      </c>
      <c r="AW78" s="296" t="s">
        <v>496</v>
      </c>
      <c r="AX78" s="296" t="s">
        <v>496</v>
      </c>
      <c r="AY78" s="385" t="s">
        <v>495</v>
      </c>
      <c r="AZ78" s="296" t="s">
        <v>496</v>
      </c>
      <c r="BA78" s="296" t="s">
        <v>495</v>
      </c>
      <c r="BB78" s="296" t="s">
        <v>496</v>
      </c>
      <c r="BC78" s="296" t="s">
        <v>496</v>
      </c>
      <c r="BD78" s="384" t="s">
        <v>495</v>
      </c>
      <c r="BE78" s="296" t="s">
        <v>495</v>
      </c>
      <c r="BF78" s="296" t="s">
        <v>496</v>
      </c>
      <c r="BG78" s="296" t="s">
        <v>495</v>
      </c>
      <c r="BH78" s="296" t="s">
        <v>496</v>
      </c>
      <c r="BI78" s="385" t="s">
        <v>495</v>
      </c>
      <c r="BJ78" s="296" t="s">
        <v>496</v>
      </c>
      <c r="BK78" s="296" t="s">
        <v>495</v>
      </c>
      <c r="BL78" s="296" t="s">
        <v>496</v>
      </c>
      <c r="BM78" s="296" t="s">
        <v>495</v>
      </c>
      <c r="BN78" s="384" t="s">
        <v>496</v>
      </c>
      <c r="BO78" s="296" t="s">
        <v>496</v>
      </c>
      <c r="BP78" s="296" t="s">
        <v>495</v>
      </c>
      <c r="BQ78" s="296" t="s">
        <v>496</v>
      </c>
      <c r="BR78" s="296" t="s">
        <v>496</v>
      </c>
      <c r="BS78" s="385" t="s">
        <v>496</v>
      </c>
      <c r="BT78" s="296" t="s">
        <v>495</v>
      </c>
      <c r="BU78" s="296" t="s">
        <v>496</v>
      </c>
      <c r="BV78" s="296" t="s">
        <v>496</v>
      </c>
      <c r="BW78" s="296" t="s">
        <v>495</v>
      </c>
      <c r="BX78" s="384" t="s">
        <v>496</v>
      </c>
      <c r="BY78" s="296" t="s">
        <v>496</v>
      </c>
      <c r="BZ78" s="296" t="s">
        <v>495</v>
      </c>
      <c r="CA78" s="296" t="s">
        <v>496</v>
      </c>
      <c r="CB78" s="296" t="s">
        <v>495</v>
      </c>
      <c r="CC78" s="385" t="s">
        <v>495</v>
      </c>
      <c r="CD78" s="296" t="s">
        <v>496</v>
      </c>
      <c r="CE78" s="296" t="s">
        <v>495</v>
      </c>
      <c r="CF78" s="296" t="s">
        <v>496</v>
      </c>
      <c r="CG78" s="296" t="s">
        <v>495</v>
      </c>
      <c r="CH78" s="384" t="s">
        <v>495</v>
      </c>
      <c r="CI78" s="296" t="s">
        <v>496</v>
      </c>
      <c r="CJ78" s="296" t="s">
        <v>495</v>
      </c>
      <c r="CK78" s="296" t="s">
        <v>495</v>
      </c>
      <c r="CL78" s="296" t="s">
        <v>496</v>
      </c>
      <c r="CM78" s="385" t="s">
        <v>496</v>
      </c>
      <c r="CN78" s="296" t="s">
        <v>495</v>
      </c>
      <c r="CO78" s="296" t="s">
        <v>496</v>
      </c>
      <c r="CP78" s="296" t="s">
        <v>495</v>
      </c>
      <c r="CQ78" s="296" t="s">
        <v>496</v>
      </c>
      <c r="CR78" s="384" t="s">
        <v>495</v>
      </c>
      <c r="CS78" s="296" t="s">
        <v>495</v>
      </c>
      <c r="CT78" s="296" t="s">
        <v>496</v>
      </c>
      <c r="CU78" s="296" t="s">
        <v>496</v>
      </c>
      <c r="CV78" s="296" t="s">
        <v>496</v>
      </c>
      <c r="CW78" s="385" t="s">
        <v>495</v>
      </c>
      <c r="CX78" s="296" t="s">
        <v>496</v>
      </c>
      <c r="CY78" s="296" t="s">
        <v>495</v>
      </c>
      <c r="CZ78" s="296" t="s">
        <v>496</v>
      </c>
      <c r="DA78" s="296" t="s">
        <v>496</v>
      </c>
      <c r="DB78" s="384" t="s">
        <v>495</v>
      </c>
      <c r="DC78" s="296" t="s">
        <v>496</v>
      </c>
      <c r="DD78" s="296" t="s">
        <v>496</v>
      </c>
      <c r="DE78" s="296" t="s">
        <v>482</v>
      </c>
      <c r="DF78" s="296" t="s">
        <v>482</v>
      </c>
      <c r="DG78" s="385" t="s">
        <v>482</v>
      </c>
      <c r="DH78" s="296" t="s">
        <v>482</v>
      </c>
      <c r="DI78" s="296" t="s">
        <v>482</v>
      </c>
      <c r="DJ78" s="296" t="s">
        <v>496</v>
      </c>
      <c r="DK78" s="296" t="s">
        <v>482</v>
      </c>
      <c r="DL78" s="384" t="s">
        <v>482</v>
      </c>
      <c r="DM78" s="296" t="s">
        <v>494</v>
      </c>
      <c r="DN78" s="296" t="s">
        <v>494</v>
      </c>
      <c r="DO78" s="296" t="s">
        <v>482</v>
      </c>
      <c r="DP78" s="599" t="s">
        <v>482</v>
      </c>
      <c r="DQ78" s="413" t="s">
        <v>482</v>
      </c>
      <c r="DR78" s="643" t="s">
        <v>54</v>
      </c>
      <c r="DS78" s="635"/>
      <c r="DT78" s="636"/>
      <c r="DU78" s="637"/>
      <c r="DV78" s="638"/>
      <c r="DW78" s="639"/>
      <c r="DX78" s="640"/>
      <c r="DY78" s="640"/>
      <c r="DZ78" s="641"/>
      <c r="EA78" s="642"/>
      <c r="EC78" s="514"/>
      <c r="ED78" s="515"/>
      <c r="EE78" s="514"/>
      <c r="FP78" s="521"/>
    </row>
    <row r="79" spans="1:173" ht="15" customHeight="1" x14ac:dyDescent="0.25">
      <c r="A79" s="1387"/>
      <c r="B79" s="371"/>
      <c r="C79" s="372"/>
      <c r="D79" s="372"/>
      <c r="E79" s="372"/>
      <c r="F79" s="373"/>
      <c r="G79" s="374"/>
      <c r="H79" s="372"/>
      <c r="I79" s="372"/>
      <c r="J79" s="372"/>
      <c r="K79" s="375"/>
      <c r="L79" s="376"/>
      <c r="M79" s="372"/>
      <c r="N79" s="372"/>
      <c r="O79" s="372"/>
      <c r="P79" s="373"/>
      <c r="Q79" s="374"/>
      <c r="R79" s="372"/>
      <c r="S79" s="372"/>
      <c r="T79" s="372"/>
      <c r="U79" s="375"/>
      <c r="V79" s="376"/>
      <c r="W79" s="372"/>
      <c r="X79" s="372"/>
      <c r="Y79" s="372"/>
      <c r="Z79" s="373"/>
      <c r="AA79" s="374"/>
      <c r="AB79" s="372"/>
      <c r="AC79" s="372"/>
      <c r="AD79" s="372"/>
      <c r="AE79" s="375"/>
      <c r="AF79" s="376"/>
      <c r="AG79" s="372"/>
      <c r="AH79" s="372"/>
      <c r="AI79" s="372"/>
      <c r="AJ79" s="373"/>
      <c r="AK79" s="374"/>
      <c r="AL79" s="372"/>
      <c r="AM79" s="372"/>
      <c r="AN79" s="372"/>
      <c r="AO79" s="375"/>
      <c r="AP79" s="376"/>
      <c r="AQ79" s="372"/>
      <c r="AR79" s="372"/>
      <c r="AS79" s="372"/>
      <c r="AT79" s="373"/>
      <c r="AU79" s="374"/>
      <c r="AV79" s="372"/>
      <c r="AW79" s="372"/>
      <c r="AX79" s="372"/>
      <c r="AY79" s="375"/>
      <c r="AZ79" s="376"/>
      <c r="BA79" s="372"/>
      <c r="BB79" s="372"/>
      <c r="BC79" s="372"/>
      <c r="BD79" s="373"/>
      <c r="BE79" s="374"/>
      <c r="BF79" s="372"/>
      <c r="BG79" s="372"/>
      <c r="BH79" s="372"/>
      <c r="BI79" s="375"/>
      <c r="BJ79" s="376"/>
      <c r="BK79" s="372"/>
      <c r="BL79" s="372"/>
      <c r="BM79" s="372"/>
      <c r="BN79" s="373"/>
      <c r="BO79" s="374"/>
      <c r="BP79" s="372"/>
      <c r="BQ79" s="372"/>
      <c r="BR79" s="372"/>
      <c r="BS79" s="375"/>
      <c r="BT79" s="376"/>
      <c r="BU79" s="372"/>
      <c r="BV79" s="372"/>
      <c r="BW79" s="372"/>
      <c r="BX79" s="373"/>
      <c r="BY79" s="374"/>
      <c r="BZ79" s="372"/>
      <c r="CA79" s="372"/>
      <c r="CB79" s="372"/>
      <c r="CC79" s="375"/>
      <c r="CD79" s="376"/>
      <c r="CE79" s="372"/>
      <c r="CF79" s="372"/>
      <c r="CG79" s="372"/>
      <c r="CH79" s="373"/>
      <c r="CI79" s="374"/>
      <c r="CJ79" s="372"/>
      <c r="CK79" s="372"/>
      <c r="CL79" s="372"/>
      <c r="CM79" s="375"/>
      <c r="CN79" s="376"/>
      <c r="CO79" s="372"/>
      <c r="CP79" s="372"/>
      <c r="CQ79" s="372"/>
      <c r="CR79" s="373"/>
      <c r="CS79" s="374"/>
      <c r="CT79" s="372"/>
      <c r="CU79" s="372"/>
      <c r="CV79" s="372"/>
      <c r="CW79" s="375"/>
      <c r="CX79" s="376"/>
      <c r="CY79" s="372"/>
      <c r="CZ79" s="372"/>
      <c r="DA79" s="372"/>
      <c r="DB79" s="373"/>
      <c r="DC79" s="374"/>
      <c r="DD79" s="372"/>
      <c r="DE79" s="372"/>
      <c r="DF79" s="372"/>
      <c r="DG79" s="375"/>
      <c r="DH79" s="376"/>
      <c r="DI79" s="372"/>
      <c r="DJ79" s="372"/>
      <c r="DK79" s="372"/>
      <c r="DL79" s="373"/>
      <c r="DM79" s="374"/>
      <c r="DN79" s="372"/>
      <c r="DO79" s="372"/>
      <c r="DP79" s="377"/>
      <c r="DQ79" s="378"/>
      <c r="DR79" s="608">
        <v>48.332999999999998</v>
      </c>
      <c r="DS79" s="610">
        <f>DR79/$EC79*100</f>
        <v>40.348109191084397</v>
      </c>
      <c r="DT79" s="610">
        <f>51.4-0.02+0.532</f>
        <v>51.911999999999992</v>
      </c>
      <c r="DU79" s="610">
        <f>DT79/$EC79*100</f>
        <v>43.335837716002999</v>
      </c>
      <c r="DV79" s="610">
        <v>16.145</v>
      </c>
      <c r="DW79" s="610">
        <f>DV79/$EC79*100</f>
        <v>13.477752733951082</v>
      </c>
      <c r="DX79" s="610">
        <f>1.97+1.43</f>
        <v>3.4</v>
      </c>
      <c r="DY79" s="610">
        <f>DX79/$EC79*100</f>
        <v>2.8383003589615163</v>
      </c>
      <c r="DZ79" s="631"/>
      <c r="EA79" s="632">
        <f>DZ79/$EC79*100</f>
        <v>0</v>
      </c>
      <c r="EC79" s="511">
        <f>DR79+DT79+DV79+DX79+DZ79</f>
        <v>119.78999999999999</v>
      </c>
      <c r="ED79" s="512">
        <f>DS79+DU79+DW79+DY79+EA79</f>
        <v>100</v>
      </c>
      <c r="EE79" s="514"/>
      <c r="FP79" s="1074">
        <f t="shared" si="0"/>
        <v>119.78999999999999</v>
      </c>
    </row>
    <row r="80" spans="1:173" x14ac:dyDescent="0.25">
      <c r="A80" s="1386" t="s">
        <v>58</v>
      </c>
      <c r="B80" s="644"/>
      <c r="C80" s="645"/>
      <c r="D80" s="645"/>
      <c r="E80" s="645"/>
      <c r="F80" s="646"/>
      <c r="G80" s="645"/>
      <c r="H80" s="645"/>
      <c r="I80" s="645" t="s">
        <v>482</v>
      </c>
      <c r="J80" s="645" t="s">
        <v>482</v>
      </c>
      <c r="K80" s="647" t="s">
        <v>482</v>
      </c>
      <c r="L80" s="645" t="s">
        <v>482</v>
      </c>
      <c r="M80" s="645" t="s">
        <v>482</v>
      </c>
      <c r="N80" s="645" t="s">
        <v>482</v>
      </c>
      <c r="O80" s="645" t="s">
        <v>482</v>
      </c>
      <c r="P80" s="646" t="s">
        <v>482</v>
      </c>
      <c r="Q80" s="645" t="s">
        <v>482</v>
      </c>
      <c r="R80" s="645" t="s">
        <v>482</v>
      </c>
      <c r="S80" s="645" t="s">
        <v>482</v>
      </c>
      <c r="T80" s="645" t="s">
        <v>482</v>
      </c>
      <c r="U80" s="647" t="s">
        <v>482</v>
      </c>
      <c r="V80" s="645" t="s">
        <v>482</v>
      </c>
      <c r="W80" s="645" t="s">
        <v>482</v>
      </c>
      <c r="X80" s="645" t="s">
        <v>482</v>
      </c>
      <c r="Y80" s="645" t="s">
        <v>482</v>
      </c>
      <c r="Z80" s="646" t="s">
        <v>482</v>
      </c>
      <c r="AA80" s="645" t="s">
        <v>482</v>
      </c>
      <c r="AB80" s="645" t="s">
        <v>482</v>
      </c>
      <c r="AC80" s="645" t="s">
        <v>482</v>
      </c>
      <c r="AD80" s="645" t="s">
        <v>482</v>
      </c>
      <c r="AE80" s="647" t="s">
        <v>482</v>
      </c>
      <c r="AF80" s="645" t="s">
        <v>482</v>
      </c>
      <c r="AG80" s="645" t="s">
        <v>482</v>
      </c>
      <c r="AH80" s="645" t="s">
        <v>482</v>
      </c>
      <c r="AI80" s="645" t="s">
        <v>482</v>
      </c>
      <c r="AJ80" s="646" t="s">
        <v>482</v>
      </c>
      <c r="AK80" s="645" t="s">
        <v>482</v>
      </c>
      <c r="AL80" s="645" t="s">
        <v>482</v>
      </c>
      <c r="AM80" s="645" t="s">
        <v>482</v>
      </c>
      <c r="AN80" s="645" t="s">
        <v>482</v>
      </c>
      <c r="AO80" s="647" t="s">
        <v>482</v>
      </c>
      <c r="AP80" s="645" t="s">
        <v>482</v>
      </c>
      <c r="AQ80" s="645" t="s">
        <v>482</v>
      </c>
      <c r="AR80" s="645" t="s">
        <v>482</v>
      </c>
      <c r="AS80" s="645" t="s">
        <v>482</v>
      </c>
      <c r="AT80" s="646" t="s">
        <v>482</v>
      </c>
      <c r="AU80" s="645" t="s">
        <v>482</v>
      </c>
      <c r="AV80" s="645" t="s">
        <v>482</v>
      </c>
      <c r="AW80" s="645" t="s">
        <v>482</v>
      </c>
      <c r="AX80" s="645" t="s">
        <v>482</v>
      </c>
      <c r="AY80" s="647" t="s">
        <v>482</v>
      </c>
      <c r="AZ80" s="645" t="s">
        <v>482</v>
      </c>
      <c r="BA80" s="645" t="s">
        <v>482</v>
      </c>
      <c r="BB80" s="645" t="s">
        <v>482</v>
      </c>
      <c r="BC80" s="645" t="s">
        <v>482</v>
      </c>
      <c r="BD80" s="646" t="s">
        <v>482</v>
      </c>
      <c r="BE80" s="645" t="s">
        <v>482</v>
      </c>
      <c r="BF80" s="645" t="s">
        <v>482</v>
      </c>
      <c r="BG80" s="645" t="s">
        <v>482</v>
      </c>
      <c r="BH80" s="645" t="s">
        <v>482</v>
      </c>
      <c r="BI80" s="647" t="s">
        <v>482</v>
      </c>
      <c r="BJ80" s="645" t="s">
        <v>482</v>
      </c>
      <c r="BK80" s="645" t="s">
        <v>482</v>
      </c>
      <c r="BL80" s="645" t="s">
        <v>482</v>
      </c>
      <c r="BM80" s="645" t="s">
        <v>482</v>
      </c>
      <c r="BN80" s="646" t="s">
        <v>482</v>
      </c>
      <c r="BO80" s="645" t="s">
        <v>482</v>
      </c>
      <c r="BP80" s="645" t="s">
        <v>482</v>
      </c>
      <c r="BQ80" s="645" t="s">
        <v>482</v>
      </c>
      <c r="BR80" s="645" t="s">
        <v>482</v>
      </c>
      <c r="BS80" s="647" t="s">
        <v>482</v>
      </c>
      <c r="BT80" s="645" t="s">
        <v>482</v>
      </c>
      <c r="BU80" s="645" t="s">
        <v>482</v>
      </c>
      <c r="BV80" s="645" t="s">
        <v>482</v>
      </c>
      <c r="BW80" s="645" t="s">
        <v>482</v>
      </c>
      <c r="BX80" s="646" t="s">
        <v>482</v>
      </c>
      <c r="BY80" s="645" t="s">
        <v>482</v>
      </c>
      <c r="BZ80" s="645" t="s">
        <v>482</v>
      </c>
      <c r="CA80" s="645" t="s">
        <v>482</v>
      </c>
      <c r="CB80" s="645" t="s">
        <v>482</v>
      </c>
      <c r="CC80" s="647" t="s">
        <v>482</v>
      </c>
      <c r="CD80" s="645" t="s">
        <v>482</v>
      </c>
      <c r="CE80" s="645" t="s">
        <v>482</v>
      </c>
      <c r="CF80" s="645" t="s">
        <v>482</v>
      </c>
      <c r="CG80" s="645" t="s">
        <v>482</v>
      </c>
      <c r="CH80" s="646" t="s">
        <v>482</v>
      </c>
      <c r="CI80" s="645" t="s">
        <v>482</v>
      </c>
      <c r="CJ80" s="645" t="s">
        <v>482</v>
      </c>
      <c r="CK80" s="645" t="s">
        <v>482</v>
      </c>
      <c r="CL80" s="645" t="s">
        <v>482</v>
      </c>
      <c r="CM80" s="647" t="s">
        <v>482</v>
      </c>
      <c r="CN80" s="645" t="s">
        <v>482</v>
      </c>
      <c r="CO80" s="645" t="s">
        <v>482</v>
      </c>
      <c r="CP80" s="645" t="s">
        <v>482</v>
      </c>
      <c r="CQ80" s="645"/>
      <c r="CR80" s="646"/>
      <c r="CS80" s="645"/>
      <c r="CT80" s="645"/>
      <c r="CU80" s="645"/>
      <c r="CV80" s="645"/>
      <c r="CW80" s="647"/>
      <c r="CX80" s="645"/>
      <c r="CY80" s="645"/>
      <c r="CZ80" s="645"/>
      <c r="DA80" s="645"/>
      <c r="DB80" s="387"/>
      <c r="DC80" s="386"/>
      <c r="DD80" s="386"/>
      <c r="DE80" s="386"/>
      <c r="DF80" s="386"/>
      <c r="DG80" s="388"/>
      <c r="DH80" s="386"/>
      <c r="DI80" s="296" t="s">
        <v>496</v>
      </c>
      <c r="DJ80" s="296" t="s">
        <v>496</v>
      </c>
      <c r="DK80" s="296" t="s">
        <v>496</v>
      </c>
      <c r="DL80" s="384" t="s">
        <v>496</v>
      </c>
      <c r="DM80" s="296" t="s">
        <v>496</v>
      </c>
      <c r="DN80" s="296" t="s">
        <v>496</v>
      </c>
      <c r="DO80" s="296" t="s">
        <v>496</v>
      </c>
      <c r="DP80" s="599" t="s">
        <v>496</v>
      </c>
      <c r="DQ80" s="413" t="s">
        <v>482</v>
      </c>
      <c r="DR80" s="643" t="s">
        <v>54</v>
      </c>
      <c r="DS80" s="635"/>
      <c r="DT80" s="636"/>
      <c r="DU80" s="637"/>
      <c r="DV80" s="648"/>
      <c r="DW80" s="639"/>
      <c r="DX80" s="640"/>
      <c r="DY80" s="640"/>
      <c r="DZ80" s="641"/>
      <c r="EA80" s="642"/>
      <c r="EC80" s="514"/>
      <c r="ED80" s="515"/>
      <c r="EE80" s="514"/>
      <c r="FP80" s="1074"/>
    </row>
    <row r="81" spans="1:187" ht="15" customHeight="1" x14ac:dyDescent="0.25">
      <c r="A81" s="1387"/>
      <c r="B81" s="371"/>
      <c r="C81" s="372"/>
      <c r="D81" s="372"/>
      <c r="E81" s="372"/>
      <c r="F81" s="373"/>
      <c r="G81" s="374"/>
      <c r="H81" s="372"/>
      <c r="I81" s="372"/>
      <c r="J81" s="372"/>
      <c r="K81" s="375"/>
      <c r="L81" s="376"/>
      <c r="M81" s="372"/>
      <c r="N81" s="372"/>
      <c r="O81" s="372"/>
      <c r="P81" s="373"/>
      <c r="Q81" s="374"/>
      <c r="R81" s="372"/>
      <c r="S81" s="372"/>
      <c r="T81" s="372"/>
      <c r="U81" s="375"/>
      <c r="V81" s="376"/>
      <c r="W81" s="372"/>
      <c r="X81" s="372"/>
      <c r="Y81" s="372"/>
      <c r="Z81" s="373"/>
      <c r="AA81" s="374"/>
      <c r="AB81" s="372"/>
      <c r="AC81" s="372"/>
      <c r="AD81" s="372"/>
      <c r="AE81" s="375"/>
      <c r="AF81" s="376"/>
      <c r="AG81" s="372"/>
      <c r="AH81" s="372"/>
      <c r="AI81" s="372"/>
      <c r="AJ81" s="373"/>
      <c r="AK81" s="374"/>
      <c r="AL81" s="372"/>
      <c r="AM81" s="372"/>
      <c r="AN81" s="372"/>
      <c r="AO81" s="375"/>
      <c r="AP81" s="376"/>
      <c r="AQ81" s="372"/>
      <c r="AR81" s="372"/>
      <c r="AS81" s="372"/>
      <c r="AT81" s="373"/>
      <c r="AU81" s="374"/>
      <c r="AV81" s="372"/>
      <c r="AW81" s="372"/>
      <c r="AX81" s="372"/>
      <c r="AY81" s="375"/>
      <c r="AZ81" s="376"/>
      <c r="BA81" s="372"/>
      <c r="BB81" s="372"/>
      <c r="BC81" s="372"/>
      <c r="BD81" s="373"/>
      <c r="BE81" s="374"/>
      <c r="BF81" s="372"/>
      <c r="BG81" s="372"/>
      <c r="BH81" s="372"/>
      <c r="BI81" s="375"/>
      <c r="BJ81" s="376"/>
      <c r="BK81" s="372"/>
      <c r="BL81" s="372"/>
      <c r="BM81" s="372"/>
      <c r="BN81" s="373"/>
      <c r="BO81" s="374"/>
      <c r="BP81" s="372"/>
      <c r="BQ81" s="372"/>
      <c r="BR81" s="372"/>
      <c r="BS81" s="375"/>
      <c r="BT81" s="376"/>
      <c r="BU81" s="372"/>
      <c r="BV81" s="372"/>
      <c r="BW81" s="372"/>
      <c r="BX81" s="373"/>
      <c r="BY81" s="374"/>
      <c r="BZ81" s="372"/>
      <c r="CA81" s="372"/>
      <c r="CB81" s="372"/>
      <c r="CC81" s="375"/>
      <c r="CD81" s="376"/>
      <c r="CE81" s="372"/>
      <c r="CF81" s="372"/>
      <c r="CG81" s="372"/>
      <c r="CH81" s="373"/>
      <c r="CI81" s="374"/>
      <c r="CJ81" s="372"/>
      <c r="CK81" s="372"/>
      <c r="CL81" s="372"/>
      <c r="CM81" s="375"/>
      <c r="CN81" s="376"/>
      <c r="CO81" s="372"/>
      <c r="CP81" s="372"/>
      <c r="CQ81" s="372"/>
      <c r="CR81" s="373"/>
      <c r="CS81" s="374"/>
      <c r="CT81" s="372"/>
      <c r="CU81" s="372"/>
      <c r="CV81" s="372"/>
      <c r="CW81" s="375"/>
      <c r="CX81" s="376"/>
      <c r="CY81" s="372"/>
      <c r="CZ81" s="372"/>
      <c r="DA81" s="372"/>
      <c r="DB81" s="373"/>
      <c r="DC81" s="374"/>
      <c r="DD81" s="372"/>
      <c r="DE81" s="372"/>
      <c r="DF81" s="372"/>
      <c r="DG81" s="375"/>
      <c r="DH81" s="376"/>
      <c r="DI81" s="372"/>
      <c r="DJ81" s="372"/>
      <c r="DK81" s="372"/>
      <c r="DL81" s="373"/>
      <c r="DM81" s="374"/>
      <c r="DN81" s="372"/>
      <c r="DO81" s="372"/>
      <c r="DP81" s="377"/>
      <c r="DQ81" s="378"/>
      <c r="DR81" s="608"/>
      <c r="DS81" s="610">
        <f>DR81/$EC81*100</f>
        <v>0</v>
      </c>
      <c r="DT81" s="610">
        <f>14.11+0.532</f>
        <v>14.641999999999999</v>
      </c>
      <c r="DU81" s="610">
        <f>DT81/$EC81*100</f>
        <v>12.223057016445445</v>
      </c>
      <c r="DV81" s="610">
        <f>102.613-4.21</f>
        <v>98.403000000000006</v>
      </c>
      <c r="DW81" s="610">
        <f>DV81/$EC81*100</f>
        <v>82.146255947908841</v>
      </c>
      <c r="DX81" s="610"/>
      <c r="DY81" s="610">
        <f>DX81/$EC81*100</f>
        <v>0</v>
      </c>
      <c r="DZ81" s="631">
        <v>6.7450000000000001</v>
      </c>
      <c r="EA81" s="632">
        <f>DZ81/$EC81*100</f>
        <v>5.630687035645713</v>
      </c>
      <c r="EC81" s="511">
        <f>DR81+DT81+DV81+DX81+DZ81</f>
        <v>119.79</v>
      </c>
      <c r="ED81" s="512">
        <f>DS81+DU81+DW81+DY81+EA81</f>
        <v>100</v>
      </c>
      <c r="EE81" s="514"/>
      <c r="FP81" s="1074">
        <f t="shared" si="0"/>
        <v>119.79</v>
      </c>
    </row>
    <row r="82" spans="1:187" x14ac:dyDescent="0.25">
      <c r="A82" s="1386" t="s">
        <v>59</v>
      </c>
      <c r="B82" s="427"/>
      <c r="C82" s="390"/>
      <c r="D82" s="390"/>
      <c r="E82" s="1336" t="s">
        <v>54</v>
      </c>
      <c r="F82" s="391"/>
      <c r="G82" s="392"/>
      <c r="H82" s="390"/>
      <c r="I82" s="390"/>
      <c r="J82" s="390"/>
      <c r="K82" s="436"/>
      <c r="L82" s="389"/>
      <c r="M82" s="390"/>
      <c r="N82" s="390"/>
      <c r="O82" s="390"/>
      <c r="P82" s="391"/>
      <c r="Q82" s="392"/>
      <c r="R82" s="390"/>
      <c r="S82" s="390"/>
      <c r="T82" s="390"/>
      <c r="U82" s="436"/>
      <c r="V82" s="389"/>
      <c r="W82" s="390"/>
      <c r="X82" s="390"/>
      <c r="Y82" s="390"/>
      <c r="Z82" s="391"/>
      <c r="AA82" s="392"/>
      <c r="AB82" s="390"/>
      <c r="AC82" s="390"/>
      <c r="AD82" s="390"/>
      <c r="AE82" s="436"/>
      <c r="AF82" s="389"/>
      <c r="AG82" s="390"/>
      <c r="AH82" s="390"/>
      <c r="AI82" s="390"/>
      <c r="AJ82" s="391"/>
      <c r="AK82" s="392"/>
      <c r="AL82" s="390"/>
      <c r="AM82" s="390"/>
      <c r="AN82" s="390"/>
      <c r="AO82" s="436"/>
      <c r="AP82" s="389"/>
      <c r="AQ82" s="390"/>
      <c r="AR82" s="390"/>
      <c r="AS82" s="390"/>
      <c r="AT82" s="391"/>
      <c r="AU82" s="392"/>
      <c r="AV82" s="390"/>
      <c r="AW82" s="390"/>
      <c r="AX82" s="390"/>
      <c r="AY82" s="436"/>
      <c r="AZ82" s="389"/>
      <c r="BA82" s="390"/>
      <c r="BB82" s="390"/>
      <c r="BC82" s="390"/>
      <c r="BD82" s="391"/>
      <c r="BE82" s="392"/>
      <c r="BF82" s="390"/>
      <c r="BG82" s="390"/>
      <c r="BH82" s="390"/>
      <c r="BI82" s="436"/>
      <c r="BJ82" s="389"/>
      <c r="BK82" s="390"/>
      <c r="BL82" s="390"/>
      <c r="BM82" s="390"/>
      <c r="BN82" s="391"/>
      <c r="BO82" s="392"/>
      <c r="BP82" s="390"/>
      <c r="BQ82" s="390"/>
      <c r="BR82" s="390"/>
      <c r="BS82" s="436"/>
      <c r="BT82" s="389"/>
      <c r="BU82" s="390"/>
      <c r="BV82" s="390"/>
      <c r="BW82" s="390"/>
      <c r="BX82" s="391"/>
      <c r="BY82" s="392"/>
      <c r="BZ82" s="390"/>
      <c r="CA82" s="390"/>
      <c r="CB82" s="390"/>
      <c r="CC82" s="436"/>
      <c r="CD82" s="389"/>
      <c r="CE82" s="390"/>
      <c r="CF82" s="390"/>
      <c r="CG82" s="390"/>
      <c r="CH82" s="391"/>
      <c r="CI82" s="392"/>
      <c r="CJ82" s="390"/>
      <c r="CK82" s="390"/>
      <c r="CL82" s="390"/>
      <c r="CM82" s="436"/>
      <c r="CN82" s="389"/>
      <c r="CO82" s="390"/>
      <c r="CP82" s="390"/>
      <c r="CQ82" s="390"/>
      <c r="CR82" s="391"/>
      <c r="CS82" s="392"/>
      <c r="CT82" s="390"/>
      <c r="CU82" s="390"/>
      <c r="CV82" s="390"/>
      <c r="CW82" s="436"/>
      <c r="CX82" s="389"/>
      <c r="CY82" s="390"/>
      <c r="CZ82" s="390"/>
      <c r="DA82" s="390"/>
      <c r="DB82" s="391"/>
      <c r="DC82" s="392"/>
      <c r="DD82" s="390"/>
      <c r="DE82" s="390"/>
      <c r="DF82" s="390"/>
      <c r="DG82" s="436"/>
      <c r="DH82" s="389"/>
      <c r="DI82" s="390"/>
      <c r="DJ82" s="390"/>
      <c r="DK82" s="390"/>
      <c r="DL82" s="391"/>
      <c r="DM82" s="392"/>
      <c r="DN82" s="390"/>
      <c r="DO82" s="390"/>
      <c r="DP82" s="393"/>
      <c r="DQ82" s="413"/>
      <c r="DR82" s="643"/>
      <c r="DS82" s="635"/>
      <c r="DT82" s="636"/>
      <c r="DU82" s="637"/>
      <c r="DV82" s="638"/>
      <c r="DW82" s="639"/>
      <c r="DX82" s="640"/>
      <c r="DY82" s="640"/>
      <c r="DZ82" s="641"/>
      <c r="EA82" s="642"/>
      <c r="EC82" s="514"/>
      <c r="ED82" s="515"/>
      <c r="EE82" s="514"/>
      <c r="EG82" s="1980" t="s">
        <v>86</v>
      </c>
      <c r="EH82" s="1981"/>
      <c r="EI82" s="1957" t="s">
        <v>1134</v>
      </c>
      <c r="FP82" s="1074">
        <f t="shared" si="0"/>
        <v>0</v>
      </c>
    </row>
    <row r="83" spans="1:187" ht="15" customHeight="1" x14ac:dyDescent="0.25">
      <c r="A83" s="1387"/>
      <c r="B83" s="371"/>
      <c r="C83" s="372"/>
      <c r="D83" s="372"/>
      <c r="E83" s="372"/>
      <c r="F83" s="373"/>
      <c r="G83" s="374"/>
      <c r="H83" s="372"/>
      <c r="I83" s="372"/>
      <c r="J83" s="372"/>
      <c r="K83" s="375"/>
      <c r="L83" s="376"/>
      <c r="M83" s="372"/>
      <c r="N83" s="372"/>
      <c r="O83" s="372"/>
      <c r="P83" s="373"/>
      <c r="Q83" s="374"/>
      <c r="R83" s="372"/>
      <c r="S83" s="372"/>
      <c r="T83" s="372"/>
      <c r="U83" s="375"/>
      <c r="V83" s="376"/>
      <c r="W83" s="372"/>
      <c r="X83" s="372"/>
      <c r="Y83" s="372"/>
      <c r="Z83" s="373"/>
      <c r="AA83" s="374"/>
      <c r="AB83" s="372"/>
      <c r="AC83" s="372"/>
      <c r="AD83" s="372"/>
      <c r="AE83" s="375"/>
      <c r="AF83" s="376"/>
      <c r="AG83" s="372"/>
      <c r="AH83" s="372"/>
      <c r="AI83" s="372"/>
      <c r="AJ83" s="373"/>
      <c r="AK83" s="374"/>
      <c r="AL83" s="372"/>
      <c r="AM83" s="372"/>
      <c r="AN83" s="372"/>
      <c r="AO83" s="375"/>
      <c r="AP83" s="376"/>
      <c r="AQ83" s="372"/>
      <c r="AR83" s="372"/>
      <c r="AS83" s="372"/>
      <c r="AT83" s="373"/>
      <c r="AU83" s="374"/>
      <c r="AV83" s="372"/>
      <c r="AW83" s="372"/>
      <c r="AX83" s="372"/>
      <c r="AY83" s="375"/>
      <c r="AZ83" s="376"/>
      <c r="BA83" s="372"/>
      <c r="BB83" s="372"/>
      <c r="BC83" s="372"/>
      <c r="BD83" s="373"/>
      <c r="BE83" s="374"/>
      <c r="BF83" s="372"/>
      <c r="BG83" s="372"/>
      <c r="BH83" s="372"/>
      <c r="BI83" s="375"/>
      <c r="BJ83" s="376"/>
      <c r="BK83" s="372"/>
      <c r="BL83" s="372"/>
      <c r="BM83" s="372"/>
      <c r="BN83" s="373"/>
      <c r="BO83" s="374"/>
      <c r="BP83" s="372"/>
      <c r="BQ83" s="372"/>
      <c r="BR83" s="372"/>
      <c r="BS83" s="375"/>
      <c r="BT83" s="376"/>
      <c r="BU83" s="372"/>
      <c r="BV83" s="372"/>
      <c r="BW83" s="372"/>
      <c r="BX83" s="373"/>
      <c r="BY83" s="374"/>
      <c r="BZ83" s="372"/>
      <c r="CA83" s="372"/>
      <c r="CB83" s="372"/>
      <c r="CC83" s="375"/>
      <c r="CD83" s="376"/>
      <c r="CE83" s="372"/>
      <c r="CF83" s="372"/>
      <c r="CG83" s="372"/>
      <c r="CH83" s="373"/>
      <c r="CI83" s="374"/>
      <c r="CJ83" s="372"/>
      <c r="CK83" s="372"/>
      <c r="CL83" s="372"/>
      <c r="CM83" s="375"/>
      <c r="CN83" s="376"/>
      <c r="CO83" s="372"/>
      <c r="CP83" s="372"/>
      <c r="CQ83" s="372"/>
      <c r="CR83" s="373"/>
      <c r="CS83" s="374"/>
      <c r="CT83" s="372"/>
      <c r="CU83" s="372"/>
      <c r="CV83" s="372"/>
      <c r="CW83" s="375"/>
      <c r="CX83" s="376"/>
      <c r="CY83" s="372"/>
      <c r="CZ83" s="372"/>
      <c r="DA83" s="372"/>
      <c r="DB83" s="373"/>
      <c r="DC83" s="374"/>
      <c r="DD83" s="372"/>
      <c r="DE83" s="372"/>
      <c r="DF83" s="372"/>
      <c r="DG83" s="375"/>
      <c r="DH83" s="376"/>
      <c r="DI83" s="372"/>
      <c r="DJ83" s="372"/>
      <c r="DK83" s="372"/>
      <c r="DL83" s="373"/>
      <c r="DM83" s="374"/>
      <c r="DN83" s="372"/>
      <c r="DO83" s="372"/>
      <c r="DP83" s="377"/>
      <c r="DQ83" s="378"/>
      <c r="DR83" s="608"/>
      <c r="DS83" s="610">
        <f>DR83/$EC$81*100</f>
        <v>0</v>
      </c>
      <c r="DT83" s="610">
        <v>0</v>
      </c>
      <c r="DU83" s="610">
        <f>DT83/$EC$81*100</f>
        <v>0</v>
      </c>
      <c r="DV83" s="610">
        <f>119.258+0.532</f>
        <v>119.78999999999999</v>
      </c>
      <c r="DW83" s="610">
        <f>DV83/$EC$81*100</f>
        <v>99.999999999999986</v>
      </c>
      <c r="DX83" s="610"/>
      <c r="DY83" s="610">
        <f>DX83/$EC$81*100</f>
        <v>0</v>
      </c>
      <c r="DZ83" s="631"/>
      <c r="EA83" s="632">
        <f>DZ83/$EC$81*100</f>
        <v>0</v>
      </c>
      <c r="EC83" s="511">
        <f>DR83+DT83+DV83+DX83+DZ83</f>
        <v>119.78999999999999</v>
      </c>
      <c r="ED83" s="512">
        <f>DS83+DU83+DW83+DY83+EA83</f>
        <v>99.999999999999986</v>
      </c>
      <c r="EE83" s="514"/>
      <c r="EG83" s="1296" t="s">
        <v>338</v>
      </c>
      <c r="EH83" s="2031" t="s">
        <v>340</v>
      </c>
      <c r="EI83" s="1958"/>
      <c r="FP83" s="1074">
        <f t="shared" si="0"/>
        <v>119.78999999999999</v>
      </c>
    </row>
    <row r="84" spans="1:187" x14ac:dyDescent="0.25">
      <c r="A84" s="1386" t="s">
        <v>60</v>
      </c>
      <c r="B84" s="597" t="s">
        <v>482</v>
      </c>
      <c r="C84" s="296" t="s">
        <v>506</v>
      </c>
      <c r="D84" s="296" t="s">
        <v>506</v>
      </c>
      <c r="E84" s="296" t="s">
        <v>506</v>
      </c>
      <c r="F84" s="384" t="s">
        <v>506</v>
      </c>
      <c r="G84" s="296" t="s">
        <v>506</v>
      </c>
      <c r="H84" s="296" t="s">
        <v>506</v>
      </c>
      <c r="I84" s="296" t="s">
        <v>506</v>
      </c>
      <c r="J84" s="296" t="s">
        <v>506</v>
      </c>
      <c r="K84" s="385" t="s">
        <v>506</v>
      </c>
      <c r="L84" s="296" t="s">
        <v>482</v>
      </c>
      <c r="M84" s="296" t="s">
        <v>506</v>
      </c>
      <c r="N84" s="296" t="s">
        <v>506</v>
      </c>
      <c r="O84" s="296" t="s">
        <v>482</v>
      </c>
      <c r="P84" s="384" t="s">
        <v>506</v>
      </c>
      <c r="Q84" s="296" t="s">
        <v>482</v>
      </c>
      <c r="R84" s="296" t="s">
        <v>506</v>
      </c>
      <c r="S84" s="296" t="s">
        <v>506</v>
      </c>
      <c r="T84" s="296" t="s">
        <v>482</v>
      </c>
      <c r="U84" s="385" t="s">
        <v>482</v>
      </c>
      <c r="V84" s="296" t="s">
        <v>496</v>
      </c>
      <c r="W84" s="296" t="s">
        <v>496</v>
      </c>
      <c r="X84" s="296" t="s">
        <v>482</v>
      </c>
      <c r="Y84" s="296" t="s">
        <v>482</v>
      </c>
      <c r="Z84" s="384" t="s">
        <v>482</v>
      </c>
      <c r="AA84" s="296" t="s">
        <v>482</v>
      </c>
      <c r="AB84" s="296" t="s">
        <v>496</v>
      </c>
      <c r="AC84" s="296" t="s">
        <v>496</v>
      </c>
      <c r="AD84" s="296" t="s">
        <v>496</v>
      </c>
      <c r="AE84" s="385" t="s">
        <v>496</v>
      </c>
      <c r="AF84" s="296" t="s">
        <v>496</v>
      </c>
      <c r="AG84" s="296" t="s">
        <v>482</v>
      </c>
      <c r="AH84" s="296" t="s">
        <v>482</v>
      </c>
      <c r="AI84" s="296" t="s">
        <v>482</v>
      </c>
      <c r="AJ84" s="384" t="s">
        <v>482</v>
      </c>
      <c r="AK84" s="296" t="s">
        <v>482</v>
      </c>
      <c r="AL84" s="296" t="s">
        <v>482</v>
      </c>
      <c r="AM84" s="296" t="s">
        <v>482</v>
      </c>
      <c r="AN84" s="296" t="s">
        <v>482</v>
      </c>
      <c r="AO84" s="385" t="s">
        <v>482</v>
      </c>
      <c r="AP84" s="296" t="s">
        <v>482</v>
      </c>
      <c r="AQ84" s="296" t="s">
        <v>506</v>
      </c>
      <c r="AR84" s="296" t="s">
        <v>482</v>
      </c>
      <c r="AS84" s="296" t="s">
        <v>496</v>
      </c>
      <c r="AT84" s="384" t="s">
        <v>482</v>
      </c>
      <c r="AU84" s="296" t="s">
        <v>482</v>
      </c>
      <c r="AV84" s="296" t="s">
        <v>482</v>
      </c>
      <c r="AW84" s="296" t="s">
        <v>482</v>
      </c>
      <c r="AX84" s="296" t="s">
        <v>482</v>
      </c>
      <c r="AY84" s="385" t="s">
        <v>482</v>
      </c>
      <c r="AZ84" s="296" t="s">
        <v>482</v>
      </c>
      <c r="BA84" s="296" t="s">
        <v>496</v>
      </c>
      <c r="BB84" s="296" t="s">
        <v>482</v>
      </c>
      <c r="BC84" s="296" t="s">
        <v>496</v>
      </c>
      <c r="BD84" s="384" t="s">
        <v>496</v>
      </c>
      <c r="BE84" s="296" t="s">
        <v>496</v>
      </c>
      <c r="BF84" s="296" t="s">
        <v>496</v>
      </c>
      <c r="BG84" s="296" t="s">
        <v>496</v>
      </c>
      <c r="BH84" s="296" t="s">
        <v>482</v>
      </c>
      <c r="BI84" s="385" t="s">
        <v>496</v>
      </c>
      <c r="BJ84" s="296" t="s">
        <v>496</v>
      </c>
      <c r="BK84" s="296" t="s">
        <v>482</v>
      </c>
      <c r="BL84" s="296" t="s">
        <v>496</v>
      </c>
      <c r="BM84" s="296" t="s">
        <v>482</v>
      </c>
      <c r="BN84" s="384" t="s">
        <v>482</v>
      </c>
      <c r="BO84" s="296" t="s">
        <v>482</v>
      </c>
      <c r="BP84" s="296" t="s">
        <v>506</v>
      </c>
      <c r="BQ84" s="296" t="s">
        <v>506</v>
      </c>
      <c r="BR84" s="296" t="s">
        <v>482</v>
      </c>
      <c r="BS84" s="385" t="s">
        <v>482</v>
      </c>
      <c r="BT84" s="296" t="s">
        <v>482</v>
      </c>
      <c r="BU84" s="296" t="s">
        <v>482</v>
      </c>
      <c r="BV84" s="296" t="s">
        <v>482</v>
      </c>
      <c r="BW84" s="296" t="s">
        <v>482</v>
      </c>
      <c r="BX84" s="384" t="s">
        <v>482</v>
      </c>
      <c r="BY84" s="296" t="s">
        <v>482</v>
      </c>
      <c r="BZ84" s="296" t="s">
        <v>482</v>
      </c>
      <c r="CA84" s="296" t="s">
        <v>482</v>
      </c>
      <c r="CB84" s="296" t="s">
        <v>482</v>
      </c>
      <c r="CC84" s="385" t="s">
        <v>496</v>
      </c>
      <c r="CD84" s="296" t="s">
        <v>482</v>
      </c>
      <c r="CE84" s="296" t="s">
        <v>496</v>
      </c>
      <c r="CF84" s="296" t="s">
        <v>482</v>
      </c>
      <c r="CG84" s="296" t="s">
        <v>496</v>
      </c>
      <c r="CH84" s="384" t="s">
        <v>496</v>
      </c>
      <c r="CI84" s="296" t="s">
        <v>482</v>
      </c>
      <c r="CJ84" s="296" t="s">
        <v>482</v>
      </c>
      <c r="CK84" s="296" t="s">
        <v>482</v>
      </c>
      <c r="CL84" s="296" t="s">
        <v>482</v>
      </c>
      <c r="CM84" s="385" t="s">
        <v>496</v>
      </c>
      <c r="CN84" s="296" t="s">
        <v>482</v>
      </c>
      <c r="CO84" s="296" t="s">
        <v>496</v>
      </c>
      <c r="CP84" s="296" t="s">
        <v>496</v>
      </c>
      <c r="CQ84" s="296" t="s">
        <v>496</v>
      </c>
      <c r="CR84" s="384" t="s">
        <v>496</v>
      </c>
      <c r="CS84" s="296" t="s">
        <v>496</v>
      </c>
      <c r="CT84" s="296" t="s">
        <v>482</v>
      </c>
      <c r="CU84" s="296" t="s">
        <v>496</v>
      </c>
      <c r="CV84" s="296" t="s">
        <v>482</v>
      </c>
      <c r="CW84" s="385" t="s">
        <v>482</v>
      </c>
      <c r="CX84" s="296" t="s">
        <v>496</v>
      </c>
      <c r="CY84" s="296" t="s">
        <v>482</v>
      </c>
      <c r="CZ84" s="296" t="s">
        <v>496</v>
      </c>
      <c r="DA84" s="296" t="s">
        <v>496</v>
      </c>
      <c r="DB84" s="384" t="s">
        <v>496</v>
      </c>
      <c r="DC84" s="296" t="s">
        <v>496</v>
      </c>
      <c r="DD84" s="296" t="s">
        <v>496</v>
      </c>
      <c r="DE84" s="296" t="s">
        <v>482</v>
      </c>
      <c r="DF84" s="296" t="s">
        <v>482</v>
      </c>
      <c r="DG84" s="385" t="s">
        <v>496</v>
      </c>
      <c r="DH84" s="296" t="s">
        <v>496</v>
      </c>
      <c r="DI84" s="296" t="s">
        <v>496</v>
      </c>
      <c r="DJ84" s="296" t="s">
        <v>496</v>
      </c>
      <c r="DK84" s="296" t="s">
        <v>496</v>
      </c>
      <c r="DL84" s="384" t="s">
        <v>496</v>
      </c>
      <c r="DM84" s="296" t="s">
        <v>496</v>
      </c>
      <c r="DN84" s="296" t="s">
        <v>496</v>
      </c>
      <c r="DO84" s="296" t="s">
        <v>496</v>
      </c>
      <c r="DP84" s="599" t="s">
        <v>496</v>
      </c>
      <c r="DQ84" s="413" t="s">
        <v>482</v>
      </c>
      <c r="DR84" s="643" t="s">
        <v>54</v>
      </c>
      <c r="DS84" s="635"/>
      <c r="DT84" s="636"/>
      <c r="DU84" s="637"/>
      <c r="DV84" s="638"/>
      <c r="DW84" s="639"/>
      <c r="DX84" s="640"/>
      <c r="DY84" s="640"/>
      <c r="DZ84" s="641"/>
      <c r="EA84" s="642"/>
      <c r="EC84" s="514"/>
      <c r="ED84" s="515"/>
      <c r="EE84" s="514"/>
      <c r="EG84" s="145" t="s">
        <v>99</v>
      </c>
      <c r="EH84" s="143" t="s">
        <v>87</v>
      </c>
      <c r="EI84" s="1958"/>
      <c r="FP84" s="1074"/>
    </row>
    <row r="85" spans="1:187" ht="15" customHeight="1" x14ac:dyDescent="0.25">
      <c r="A85" s="1387"/>
      <c r="B85" s="371"/>
      <c r="C85" s="372"/>
      <c r="D85" s="372"/>
      <c r="E85" s="372"/>
      <c r="F85" s="373"/>
      <c r="G85" s="374"/>
      <c r="H85" s="372"/>
      <c r="I85" s="372"/>
      <c r="J85" s="372"/>
      <c r="K85" s="375"/>
      <c r="L85" s="376"/>
      <c r="M85" s="372"/>
      <c r="N85" s="372"/>
      <c r="O85" s="372"/>
      <c r="P85" s="373"/>
      <c r="Q85" s="374"/>
      <c r="R85" s="372"/>
      <c r="S85" s="372"/>
      <c r="T85" s="372"/>
      <c r="U85" s="375"/>
      <c r="V85" s="376"/>
      <c r="W85" s="372"/>
      <c r="X85" s="372"/>
      <c r="Y85" s="372"/>
      <c r="Z85" s="373"/>
      <c r="AA85" s="374"/>
      <c r="AB85" s="372"/>
      <c r="AC85" s="372"/>
      <c r="AD85" s="372"/>
      <c r="AE85" s="375"/>
      <c r="AF85" s="376"/>
      <c r="AG85" s="372"/>
      <c r="AH85" s="372"/>
      <c r="AI85" s="372"/>
      <c r="AJ85" s="373"/>
      <c r="AK85" s="374"/>
      <c r="AL85" s="372"/>
      <c r="AM85" s="372"/>
      <c r="AN85" s="372"/>
      <c r="AO85" s="375"/>
      <c r="AP85" s="376"/>
      <c r="AQ85" s="372"/>
      <c r="AR85" s="372"/>
      <c r="AS85" s="372"/>
      <c r="AT85" s="373"/>
      <c r="AU85" s="374"/>
      <c r="AV85" s="372"/>
      <c r="AW85" s="372"/>
      <c r="AX85" s="372"/>
      <c r="AY85" s="375"/>
      <c r="AZ85" s="376"/>
      <c r="BA85" s="372"/>
      <c r="BB85" s="372"/>
      <c r="BC85" s="372"/>
      <c r="BD85" s="373"/>
      <c r="BE85" s="374"/>
      <c r="BF85" s="372"/>
      <c r="BG85" s="372"/>
      <c r="BH85" s="372"/>
      <c r="BI85" s="375"/>
      <c r="BJ85" s="376"/>
      <c r="BK85" s="372"/>
      <c r="BL85" s="372"/>
      <c r="BM85" s="372"/>
      <c r="BN85" s="373"/>
      <c r="BO85" s="374"/>
      <c r="BP85" s="372"/>
      <c r="BQ85" s="372"/>
      <c r="BR85" s="372"/>
      <c r="BS85" s="375"/>
      <c r="BT85" s="376"/>
      <c r="BU85" s="372"/>
      <c r="BV85" s="372"/>
      <c r="BW85" s="372"/>
      <c r="BX85" s="373"/>
      <c r="BY85" s="374"/>
      <c r="BZ85" s="372"/>
      <c r="CA85" s="372"/>
      <c r="CB85" s="372"/>
      <c r="CC85" s="375"/>
      <c r="CD85" s="376"/>
      <c r="CE85" s="372"/>
      <c r="CF85" s="372"/>
      <c r="CG85" s="372"/>
      <c r="CH85" s="373"/>
      <c r="CI85" s="374"/>
      <c r="CJ85" s="372"/>
      <c r="CK85" s="372"/>
      <c r="CL85" s="372"/>
      <c r="CM85" s="375"/>
      <c r="CN85" s="376"/>
      <c r="CO85" s="372"/>
      <c r="CP85" s="372"/>
      <c r="CQ85" s="372"/>
      <c r="CR85" s="373"/>
      <c r="CS85" s="374"/>
      <c r="CT85" s="372"/>
      <c r="CU85" s="372"/>
      <c r="CV85" s="372"/>
      <c r="CW85" s="375"/>
      <c r="CX85" s="376"/>
      <c r="CY85" s="372"/>
      <c r="CZ85" s="372"/>
      <c r="DA85" s="372"/>
      <c r="DB85" s="373"/>
      <c r="DC85" s="374"/>
      <c r="DD85" s="372"/>
      <c r="DE85" s="372"/>
      <c r="DF85" s="372"/>
      <c r="DG85" s="375"/>
      <c r="DH85" s="376"/>
      <c r="DI85" s="372"/>
      <c r="DJ85" s="372"/>
      <c r="DK85" s="372"/>
      <c r="DL85" s="373"/>
      <c r="DM85" s="374"/>
      <c r="DN85" s="372"/>
      <c r="DO85" s="372"/>
      <c r="DP85" s="377"/>
      <c r="DQ85" s="378"/>
      <c r="DR85" s="608">
        <v>0</v>
      </c>
      <c r="DS85" s="610">
        <f>DR85/$EC85*100</f>
        <v>0</v>
      </c>
      <c r="DT85" s="610">
        <f>43.377+0.532</f>
        <v>43.909000000000006</v>
      </c>
      <c r="DU85" s="610">
        <f>DT85/$EC85*100</f>
        <v>36.654979547541529</v>
      </c>
      <c r="DV85" s="610">
        <f>59.454-0.85+1.43</f>
        <v>60.033999999999999</v>
      </c>
      <c r="DW85" s="610">
        <f>DV85/$EC85*100</f>
        <v>50.116036397028132</v>
      </c>
      <c r="DX85" s="610">
        <v>0</v>
      </c>
      <c r="DY85" s="610">
        <f>DX85/$EC85*100</f>
        <v>0</v>
      </c>
      <c r="DZ85" s="631">
        <v>15.847</v>
      </c>
      <c r="EA85" s="632">
        <f>DZ85/$EC85*100</f>
        <v>13.228984055430335</v>
      </c>
      <c r="EC85" s="511">
        <f>DR85+DT85+DV85+DX85+DZ85</f>
        <v>119.79</v>
      </c>
      <c r="ED85" s="512">
        <f>DS85+DU85+DW85+DY85+EA85</f>
        <v>99.999999999999986</v>
      </c>
      <c r="EE85" s="514"/>
      <c r="EG85" s="144" t="s">
        <v>100</v>
      </c>
      <c r="EH85" s="143" t="s">
        <v>88</v>
      </c>
      <c r="EI85" s="1958"/>
      <c r="FP85" s="1074">
        <f t="shared" si="0"/>
        <v>119.79</v>
      </c>
      <c r="GE85" s="282"/>
    </row>
    <row r="86" spans="1:187" ht="13.8" thickBot="1" x14ac:dyDescent="0.3">
      <c r="A86" s="1386" t="s">
        <v>61</v>
      </c>
      <c r="B86" s="371"/>
      <c r="C86" s="372"/>
      <c r="D86" s="372"/>
      <c r="E86" s="372"/>
      <c r="F86" s="373"/>
      <c r="G86" s="374"/>
      <c r="H86" s="372"/>
      <c r="I86" s="390"/>
      <c r="J86" s="390"/>
      <c r="K86" s="436"/>
      <c r="L86" s="389"/>
      <c r="M86" s="390"/>
      <c r="N86" s="390"/>
      <c r="O86" s="390"/>
      <c r="P86" s="391"/>
      <c r="Q86" s="392"/>
      <c r="R86" s="390"/>
      <c r="S86" s="390"/>
      <c r="T86" s="390"/>
      <c r="U86" s="436"/>
      <c r="V86" s="389"/>
      <c r="W86" s="390"/>
      <c r="X86" s="390"/>
      <c r="Y86" s="390"/>
      <c r="Z86" s="391"/>
      <c r="AA86" s="392"/>
      <c r="AB86" s="390"/>
      <c r="AC86" s="390"/>
      <c r="AD86" s="390"/>
      <c r="AE86" s="436"/>
      <c r="AF86" s="389"/>
      <c r="AG86" s="390"/>
      <c r="AH86" s="390"/>
      <c r="AI86" s="390"/>
      <c r="AJ86" s="391"/>
      <c r="AK86" s="392"/>
      <c r="AL86" s="390"/>
      <c r="AM86" s="390"/>
      <c r="AN86" s="390"/>
      <c r="AO86" s="436"/>
      <c r="AP86" s="389"/>
      <c r="AQ86" s="390"/>
      <c r="AR86" s="390"/>
      <c r="AS86" s="390"/>
      <c r="AT86" s="391"/>
      <c r="AU86" s="392"/>
      <c r="AV86" s="390"/>
      <c r="AW86" s="390"/>
      <c r="AX86" s="390"/>
      <c r="AY86" s="436"/>
      <c r="AZ86" s="389"/>
      <c r="BA86" s="390"/>
      <c r="BB86" s="390"/>
      <c r="BC86" s="390"/>
      <c r="BD86" s="391"/>
      <c r="BE86" s="392"/>
      <c r="BF86" s="390"/>
      <c r="BG86" s="390"/>
      <c r="BH86" s="390"/>
      <c r="BI86" s="436"/>
      <c r="BJ86" s="389"/>
      <c r="BK86" s="390"/>
      <c r="BL86" s="390"/>
      <c r="BM86" s="390"/>
      <c r="BN86" s="391"/>
      <c r="BO86" s="392"/>
      <c r="BP86" s="390"/>
      <c r="BQ86" s="390"/>
      <c r="BR86" s="390"/>
      <c r="BS86" s="436"/>
      <c r="BT86" s="389"/>
      <c r="BU86" s="390"/>
      <c r="BV86" s="390"/>
      <c r="BW86" s="390"/>
      <c r="BX86" s="391"/>
      <c r="BY86" s="392"/>
      <c r="BZ86" s="390"/>
      <c r="CA86" s="390"/>
      <c r="CB86" s="390"/>
      <c r="CC86" s="436"/>
      <c r="CD86" s="389"/>
      <c r="CE86" s="390"/>
      <c r="CF86" s="390"/>
      <c r="CG86" s="390"/>
      <c r="CH86" s="391"/>
      <c r="CI86" s="392"/>
      <c r="CJ86" s="390"/>
      <c r="CK86" s="390"/>
      <c r="CL86" s="390"/>
      <c r="CM86" s="436"/>
      <c r="CN86" s="389"/>
      <c r="CO86" s="390"/>
      <c r="CP86" s="390"/>
      <c r="CQ86" s="390"/>
      <c r="CR86" s="391"/>
      <c r="CS86" s="392"/>
      <c r="CT86" s="390"/>
      <c r="CU86" s="390"/>
      <c r="CV86" s="390"/>
      <c r="CW86" s="436"/>
      <c r="CX86" s="389"/>
      <c r="CY86" s="390"/>
      <c r="CZ86" s="390"/>
      <c r="DA86" s="390"/>
      <c r="DB86" s="391"/>
      <c r="DC86" s="392"/>
      <c r="DD86" s="372"/>
      <c r="DE86" s="372"/>
      <c r="DF86" s="372"/>
      <c r="DG86" s="375"/>
      <c r="DH86" s="376"/>
      <c r="DI86" s="372"/>
      <c r="DJ86" s="372"/>
      <c r="DK86" s="372"/>
      <c r="DL86" s="373"/>
      <c r="DM86" s="374"/>
      <c r="DN86" s="372"/>
      <c r="DO86" s="372"/>
      <c r="DP86" s="377"/>
      <c r="DQ86" s="448"/>
      <c r="DR86" s="643"/>
      <c r="DS86" s="635"/>
      <c r="DT86" s="636"/>
      <c r="DU86" s="637"/>
      <c r="DV86" s="638"/>
      <c r="DW86" s="639"/>
      <c r="DX86" s="640"/>
      <c r="DY86" s="640"/>
      <c r="DZ86" s="641"/>
      <c r="EA86" s="642"/>
      <c r="EC86" s="514"/>
      <c r="ED86" s="515"/>
      <c r="EE86" s="514"/>
      <c r="EG86" s="1298" t="s">
        <v>101</v>
      </c>
      <c r="EH86" s="143" t="s">
        <v>89</v>
      </c>
      <c r="EI86" s="1958"/>
      <c r="FP86" s="521">
        <f t="shared" si="0"/>
        <v>0</v>
      </c>
    </row>
    <row r="87" spans="1:187" s="283" customFormat="1" ht="15" customHeight="1" thickBot="1" x14ac:dyDescent="0.3">
      <c r="A87" s="1423"/>
      <c r="B87" s="449"/>
      <c r="C87" s="450"/>
      <c r="D87" s="450"/>
      <c r="E87" s="450"/>
      <c r="F87" s="451"/>
      <c r="G87" s="452"/>
      <c r="H87" s="450"/>
      <c r="I87" s="450"/>
      <c r="J87" s="450"/>
      <c r="K87" s="453"/>
      <c r="L87" s="454"/>
      <c r="M87" s="450"/>
      <c r="N87" s="450"/>
      <c r="O87" s="450"/>
      <c r="P87" s="451"/>
      <c r="Q87" s="452"/>
      <c r="R87" s="450"/>
      <c r="S87" s="450"/>
      <c r="T87" s="450"/>
      <c r="U87" s="453"/>
      <c r="V87" s="454"/>
      <c r="W87" s="450"/>
      <c r="X87" s="450"/>
      <c r="Y87" s="450"/>
      <c r="Z87" s="451"/>
      <c r="AA87" s="452"/>
      <c r="AB87" s="450"/>
      <c r="AC87" s="450"/>
      <c r="AD87" s="450"/>
      <c r="AE87" s="453"/>
      <c r="AF87" s="454"/>
      <c r="AG87" s="450"/>
      <c r="AH87" s="450"/>
      <c r="AI87" s="450"/>
      <c r="AJ87" s="451"/>
      <c r="AK87" s="452"/>
      <c r="AL87" s="450"/>
      <c r="AM87" s="450"/>
      <c r="AN87" s="450"/>
      <c r="AO87" s="453"/>
      <c r="AP87" s="454"/>
      <c r="AQ87" s="450"/>
      <c r="AR87" s="450"/>
      <c r="AS87" s="450"/>
      <c r="AT87" s="451"/>
      <c r="AU87" s="452"/>
      <c r="AV87" s="450"/>
      <c r="AW87" s="450"/>
      <c r="AX87" s="450"/>
      <c r="AY87" s="453"/>
      <c r="AZ87" s="454"/>
      <c r="BA87" s="450"/>
      <c r="BB87" s="450"/>
      <c r="BC87" s="450"/>
      <c r="BD87" s="451"/>
      <c r="BE87" s="452"/>
      <c r="BF87" s="450"/>
      <c r="BG87" s="450"/>
      <c r="BH87" s="450"/>
      <c r="BI87" s="453"/>
      <c r="BJ87" s="454"/>
      <c r="BK87" s="450"/>
      <c r="BL87" s="450"/>
      <c r="BM87" s="450"/>
      <c r="BN87" s="451"/>
      <c r="BO87" s="452"/>
      <c r="BP87" s="450"/>
      <c r="BQ87" s="450"/>
      <c r="BR87" s="450"/>
      <c r="BS87" s="453"/>
      <c r="BT87" s="454"/>
      <c r="BU87" s="450"/>
      <c r="BV87" s="450"/>
      <c r="BW87" s="450"/>
      <c r="BX87" s="451"/>
      <c r="BY87" s="452"/>
      <c r="BZ87" s="450"/>
      <c r="CA87" s="450"/>
      <c r="CB87" s="450"/>
      <c r="CC87" s="453"/>
      <c r="CD87" s="454"/>
      <c r="CE87" s="450"/>
      <c r="CF87" s="450"/>
      <c r="CG87" s="450"/>
      <c r="CH87" s="451"/>
      <c r="CI87" s="452"/>
      <c r="CJ87" s="450"/>
      <c r="CK87" s="450"/>
      <c r="CL87" s="450"/>
      <c r="CM87" s="453"/>
      <c r="CN87" s="454"/>
      <c r="CO87" s="450"/>
      <c r="CP87" s="450"/>
      <c r="CQ87" s="450"/>
      <c r="CR87" s="451"/>
      <c r="CS87" s="452"/>
      <c r="CT87" s="450"/>
      <c r="CU87" s="450"/>
      <c r="CV87" s="450"/>
      <c r="CW87" s="453"/>
      <c r="CX87" s="454"/>
      <c r="CY87" s="450"/>
      <c r="CZ87" s="450"/>
      <c r="DA87" s="450"/>
      <c r="DB87" s="451"/>
      <c r="DC87" s="452"/>
      <c r="DD87" s="450"/>
      <c r="DE87" s="450"/>
      <c r="DF87" s="450"/>
      <c r="DG87" s="453"/>
      <c r="DH87" s="454"/>
      <c r="DI87" s="450"/>
      <c r="DJ87" s="450"/>
      <c r="DK87" s="450"/>
      <c r="DL87" s="451"/>
      <c r="DM87" s="452"/>
      <c r="DN87" s="450"/>
      <c r="DO87" s="450"/>
      <c r="DP87" s="455"/>
      <c r="DQ87" s="448"/>
      <c r="DR87" s="649"/>
      <c r="DS87" s="650">
        <f>DR87/$EC87*100</f>
        <v>0</v>
      </c>
      <c r="DT87" s="650">
        <v>0</v>
      </c>
      <c r="DU87" s="650">
        <f>DT87/$EC87*100</f>
        <v>0</v>
      </c>
      <c r="DV87" s="650">
        <v>100</v>
      </c>
      <c r="DW87" s="650">
        <f>DV87/$EC87*100</f>
        <v>100</v>
      </c>
      <c r="DX87" s="650"/>
      <c r="DY87" s="650">
        <f>DX87/$EC87*100</f>
        <v>0</v>
      </c>
      <c r="DZ87" s="651"/>
      <c r="EA87" s="652">
        <f>DZ87/$EC87*100</f>
        <v>0</v>
      </c>
      <c r="EC87" s="511">
        <f>DR87+DT87+DV87+DX87+DZ87</f>
        <v>100</v>
      </c>
      <c r="ED87" s="512">
        <f>DS87+DU87+DW87+DY87+EA87</f>
        <v>100</v>
      </c>
      <c r="EE87" s="514"/>
      <c r="EG87" s="1299" t="s">
        <v>339</v>
      </c>
      <c r="EH87" s="143" t="s">
        <v>341</v>
      </c>
      <c r="EI87" s="1959"/>
      <c r="FT87" s="281"/>
    </row>
    <row r="88" spans="1:187" x14ac:dyDescent="0.25">
      <c r="A88" s="282"/>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653"/>
      <c r="FQ88" s="653"/>
      <c r="FR88" s="653"/>
      <c r="FS88" s="654"/>
    </row>
    <row r="89" spans="1:187" x14ac:dyDescent="0.25">
      <c r="A89" s="45" t="s">
        <v>303</v>
      </c>
      <c r="EB89" s="1151"/>
      <c r="EC89" s="33"/>
      <c r="ED89" s="655"/>
      <c r="EE89" s="655"/>
      <c r="EF89" s="655"/>
      <c r="EG89" s="655"/>
      <c r="EH89" s="655"/>
      <c r="EI89" s="655"/>
      <c r="EJ89" s="655"/>
      <c r="EK89" s="655"/>
      <c r="EL89" s="655"/>
      <c r="EM89" s="655"/>
      <c r="EN89" s="655"/>
      <c r="EO89" s="655"/>
      <c r="EP89" s="655"/>
      <c r="EQ89" s="655"/>
      <c r="ER89" s="655"/>
      <c r="ES89" s="655"/>
      <c r="ET89" s="655"/>
      <c r="EU89" s="655"/>
      <c r="EV89" s="655"/>
      <c r="EW89" s="655"/>
      <c r="EX89" s="655"/>
      <c r="EY89" s="655"/>
      <c r="EZ89" s="655"/>
      <c r="FA89" s="655"/>
      <c r="FB89" s="655"/>
      <c r="FC89" s="655"/>
      <c r="FD89" s="655"/>
      <c r="FE89" s="655"/>
      <c r="FF89" s="655"/>
      <c r="FG89" s="655"/>
      <c r="FH89" s="655"/>
      <c r="FI89" s="655"/>
      <c r="FJ89" s="655"/>
      <c r="FK89" s="655"/>
      <c r="FL89" s="655"/>
      <c r="FM89" s="655"/>
      <c r="FN89" s="655"/>
      <c r="FO89" s="33"/>
      <c r="FP89" s="33"/>
      <c r="FQ89" s="33"/>
      <c r="FR89" s="33"/>
      <c r="FS89" s="33"/>
    </row>
    <row r="90" spans="1:187" ht="13.8" x14ac:dyDescent="0.25">
      <c r="A90" s="1989" t="s">
        <v>457</v>
      </c>
    </row>
    <row r="95" spans="1:187" x14ac:dyDescent="0.25">
      <c r="DS95" s="1492" t="s">
        <v>389</v>
      </c>
      <c r="DT95" s="1492"/>
      <c r="DU95" s="1492"/>
      <c r="DV95" s="1492"/>
      <c r="DW95" s="1492"/>
      <c r="DX95" s="1492"/>
      <c r="DY95" s="1492"/>
      <c r="DZ95" s="1492"/>
      <c r="EA95" s="1492"/>
    </row>
  </sheetData>
  <mergeCells count="148">
    <mergeCell ref="EG82:EH82"/>
    <mergeCell ref="EI82:EI87"/>
    <mergeCell ref="DS8:EA8"/>
    <mergeCell ref="B29:H29"/>
    <mergeCell ref="I29:AE29"/>
    <mergeCell ref="AF29:AK29"/>
    <mergeCell ref="AL29:BH29"/>
    <mergeCell ref="B28:H28"/>
    <mergeCell ref="I28:AE28"/>
    <mergeCell ref="AF28:AK28"/>
    <mergeCell ref="AL28:BH28"/>
    <mergeCell ref="B27:H27"/>
    <mergeCell ref="I27:AE27"/>
    <mergeCell ref="AF27:AK27"/>
    <mergeCell ref="AL27:BH27"/>
    <mergeCell ref="B24:H24"/>
    <mergeCell ref="I24:AE24"/>
    <mergeCell ref="AF24:AK24"/>
    <mergeCell ref="AL24:BH24"/>
    <mergeCell ref="B25:H25"/>
    <mergeCell ref="I25:AE25"/>
    <mergeCell ref="AF25:AK25"/>
    <mergeCell ref="AL25:BH25"/>
    <mergeCell ref="B26:H26"/>
    <mergeCell ref="I26:AE26"/>
    <mergeCell ref="AF26:AK26"/>
    <mergeCell ref="AL26:BH26"/>
    <mergeCell ref="DU18:DW18"/>
    <mergeCell ref="DY18:EA18"/>
    <mergeCell ref="B19:H19"/>
    <mergeCell ref="I19:AE19"/>
    <mergeCell ref="AF19:AK19"/>
    <mergeCell ref="AL19:BH19"/>
    <mergeCell ref="B20:H20"/>
    <mergeCell ref="I20:AE20"/>
    <mergeCell ref="AF20:AK20"/>
    <mergeCell ref="AL20:BH20"/>
    <mergeCell ref="A82:A83"/>
    <mergeCell ref="A84:A85"/>
    <mergeCell ref="A86:A87"/>
    <mergeCell ref="DS95:EA95"/>
    <mergeCell ref="A70:A71"/>
    <mergeCell ref="A72:A73"/>
    <mergeCell ref="A74:A75"/>
    <mergeCell ref="A76:A77"/>
    <mergeCell ref="A78:A79"/>
    <mergeCell ref="A80:A81"/>
    <mergeCell ref="CN67:CW67"/>
    <mergeCell ref="CX67:DG67"/>
    <mergeCell ref="DH67:DP67"/>
    <mergeCell ref="DR67:EA67"/>
    <mergeCell ref="DR68:DS68"/>
    <mergeCell ref="DT68:DU68"/>
    <mergeCell ref="DV68:DW68"/>
    <mergeCell ref="DX68:DY68"/>
    <mergeCell ref="DZ68:EA68"/>
    <mergeCell ref="B67:K67"/>
    <mergeCell ref="L67:U67"/>
    <mergeCell ref="V67:AE67"/>
    <mergeCell ref="AF67:AO67"/>
    <mergeCell ref="AP67:AY67"/>
    <mergeCell ref="AZ67:BI67"/>
    <mergeCell ref="BJ67:BS67"/>
    <mergeCell ref="BT67:CC67"/>
    <mergeCell ref="CD67:CM67"/>
    <mergeCell ref="DY32:EA32"/>
    <mergeCell ref="J33:CQ33"/>
    <mergeCell ref="DX33:EA33"/>
    <mergeCell ref="B65:DP65"/>
    <mergeCell ref="DR65:EA65"/>
    <mergeCell ref="B66:H66"/>
    <mergeCell ref="I66:DD66"/>
    <mergeCell ref="DE66:DG66"/>
    <mergeCell ref="DH66:DP66"/>
    <mergeCell ref="DR66:EA66"/>
    <mergeCell ref="B31:H31"/>
    <mergeCell ref="I31:AE31"/>
    <mergeCell ref="AF31:AK31"/>
    <mergeCell ref="AL31:BH31"/>
    <mergeCell ref="B32:H32"/>
    <mergeCell ref="I32:AE32"/>
    <mergeCell ref="AF32:AK32"/>
    <mergeCell ref="AL32:BH32"/>
    <mergeCell ref="DU32:DW32"/>
    <mergeCell ref="B17:H17"/>
    <mergeCell ref="I17:AE17"/>
    <mergeCell ref="AF17:AK17"/>
    <mergeCell ref="AL17:BH17"/>
    <mergeCell ref="B30:H30"/>
    <mergeCell ref="I30:AE30"/>
    <mergeCell ref="AF30:AK30"/>
    <mergeCell ref="AL30:BH30"/>
    <mergeCell ref="B18:H18"/>
    <mergeCell ref="I18:AE18"/>
    <mergeCell ref="AF18:AK18"/>
    <mergeCell ref="AL18:BH18"/>
    <mergeCell ref="B21:H21"/>
    <mergeCell ref="I21:AE21"/>
    <mergeCell ref="AF21:AK21"/>
    <mergeCell ref="AL21:BH21"/>
    <mergeCell ref="B22:H22"/>
    <mergeCell ref="I22:AE22"/>
    <mergeCell ref="AF22:AK22"/>
    <mergeCell ref="AL22:BH22"/>
    <mergeCell ref="B23:H23"/>
    <mergeCell ref="I23:AE23"/>
    <mergeCell ref="AF23:AK23"/>
    <mergeCell ref="AL23:BH23"/>
    <mergeCell ref="B14:H14"/>
    <mergeCell ref="I14:AE14"/>
    <mergeCell ref="AF14:AK14"/>
    <mergeCell ref="AL14:BH14"/>
    <mergeCell ref="B15:H15"/>
    <mergeCell ref="I15:AE15"/>
    <mergeCell ref="AF15:AK15"/>
    <mergeCell ref="AL15:BH15"/>
    <mergeCell ref="B16:H16"/>
    <mergeCell ref="I16:AE16"/>
    <mergeCell ref="AF16:AK16"/>
    <mergeCell ref="AL16:BH16"/>
    <mergeCell ref="B11:H11"/>
    <mergeCell ref="I11:AE11"/>
    <mergeCell ref="AF11:AK11"/>
    <mergeCell ref="AL11:BH11"/>
    <mergeCell ref="B12:H12"/>
    <mergeCell ref="I12:AE12"/>
    <mergeCell ref="AF12:AK12"/>
    <mergeCell ref="AL12:BH12"/>
    <mergeCell ref="B13:H13"/>
    <mergeCell ref="I13:AE13"/>
    <mergeCell ref="AF13:AK13"/>
    <mergeCell ref="AL13:BH13"/>
    <mergeCell ref="B9:H9"/>
    <mergeCell ref="I9:AE9"/>
    <mergeCell ref="AF9:AK9"/>
    <mergeCell ref="AL9:BH9"/>
    <mergeCell ref="B10:H10"/>
    <mergeCell ref="I10:AE10"/>
    <mergeCell ref="A1:EA1"/>
    <mergeCell ref="A2:EA2"/>
    <mergeCell ref="A3:EA3"/>
    <mergeCell ref="A4:EA4"/>
    <mergeCell ref="B6:CN6"/>
    <mergeCell ref="DV6:EA6"/>
    <mergeCell ref="AF10:AK10"/>
    <mergeCell ref="AL10:BH10"/>
    <mergeCell ref="B8:F8"/>
    <mergeCell ref="G8:BD8"/>
  </mergeCells>
  <phoneticPr fontId="147" type="noConversion"/>
  <conditionalFormatting sqref="B70:DP70">
    <cfRule type="cellIs" dxfId="324" priority="26" stopIfTrue="1" operator="equal">
      <formula>"Muy Bueno"</formula>
    </cfRule>
    <cfRule type="cellIs" dxfId="323" priority="27" stopIfTrue="1" operator="equal">
      <formula>"Bueno"</formula>
    </cfRule>
    <cfRule type="cellIs" dxfId="322" priority="28" stopIfTrue="1" operator="equal">
      <formula>"Regular"</formula>
    </cfRule>
    <cfRule type="cellIs" dxfId="321" priority="29" stopIfTrue="1" operator="equal">
      <formula>"Malo"</formula>
    </cfRule>
    <cfRule type="cellIs" dxfId="320" priority="30" stopIfTrue="1" operator="equal">
      <formula>"Muy Malo"</formula>
    </cfRule>
  </conditionalFormatting>
  <conditionalFormatting sqref="B76:DP76">
    <cfRule type="cellIs" dxfId="319" priority="21" stopIfTrue="1" operator="equal">
      <formula>"Muy Bueno"</formula>
    </cfRule>
    <cfRule type="cellIs" dxfId="318" priority="22" stopIfTrue="1" operator="equal">
      <formula>"Bueno"</formula>
    </cfRule>
    <cfRule type="cellIs" dxfId="317" priority="23" stopIfTrue="1" operator="equal">
      <formula>"Regular"</formula>
    </cfRule>
    <cfRule type="cellIs" dxfId="316" priority="24" stopIfTrue="1" operator="equal">
      <formula>"Malo"</formula>
    </cfRule>
    <cfRule type="cellIs" dxfId="315" priority="25" stopIfTrue="1" operator="equal">
      <formula>"Muy Malo"</formula>
    </cfRule>
  </conditionalFormatting>
  <conditionalFormatting sqref="B78:DP78">
    <cfRule type="cellIs" dxfId="314" priority="16" stopIfTrue="1" operator="equal">
      <formula>"Muy Bueno"</formula>
    </cfRule>
    <cfRule type="cellIs" dxfId="313" priority="17" stopIfTrue="1" operator="equal">
      <formula>"Bueno"</formula>
    </cfRule>
    <cfRule type="cellIs" dxfId="312" priority="18" stopIfTrue="1" operator="equal">
      <formula>"Regular"</formula>
    </cfRule>
    <cfRule type="cellIs" dxfId="311" priority="19" stopIfTrue="1" operator="equal">
      <formula>"Malo"</formula>
    </cfRule>
    <cfRule type="cellIs" dxfId="310" priority="20" stopIfTrue="1" operator="equal">
      <formula>"Muy Malo"</formula>
    </cfRule>
  </conditionalFormatting>
  <conditionalFormatting sqref="B80:DP80">
    <cfRule type="cellIs" dxfId="309" priority="11" stopIfTrue="1" operator="equal">
      <formula>"Muy Bueno"</formula>
    </cfRule>
    <cfRule type="cellIs" dxfId="308" priority="12" stopIfTrue="1" operator="equal">
      <formula>"Bueno"</formula>
    </cfRule>
    <cfRule type="cellIs" dxfId="307" priority="13" stopIfTrue="1" operator="equal">
      <formula>"Regular"</formula>
    </cfRule>
    <cfRule type="cellIs" dxfId="306" priority="14" stopIfTrue="1" operator="equal">
      <formula>"Malo"</formula>
    </cfRule>
    <cfRule type="cellIs" dxfId="305" priority="15" stopIfTrue="1" operator="equal">
      <formula>"Muy Malo"</formula>
    </cfRule>
  </conditionalFormatting>
  <conditionalFormatting sqref="B84:DP84">
    <cfRule type="cellIs" dxfId="304" priority="6" stopIfTrue="1" operator="equal">
      <formula>"Muy Bueno"</formula>
    </cfRule>
    <cfRule type="cellIs" dxfId="303" priority="7" stopIfTrue="1" operator="equal">
      <formula>"Bueno"</formula>
    </cfRule>
    <cfRule type="cellIs" dxfId="302" priority="8" stopIfTrue="1" operator="equal">
      <formula>"Regular"</formula>
    </cfRule>
    <cfRule type="cellIs" dxfId="301" priority="9" stopIfTrue="1" operator="equal">
      <formula>"Malo"</formula>
    </cfRule>
    <cfRule type="cellIs" dxfId="300" priority="10" stopIfTrue="1" operator="equal">
      <formula>"Muy Malo"</formula>
    </cfRule>
  </conditionalFormatting>
  <conditionalFormatting sqref="T74">
    <cfRule type="cellIs" dxfId="299" priority="1" stopIfTrue="1" operator="equal">
      <formula>"Muy Bueno"</formula>
    </cfRule>
    <cfRule type="cellIs" dxfId="298" priority="2" stopIfTrue="1" operator="equal">
      <formula>"Bueno"</formula>
    </cfRule>
    <cfRule type="cellIs" dxfId="297" priority="3" stopIfTrue="1" operator="equal">
      <formula>"Regular"</formula>
    </cfRule>
    <cfRule type="cellIs" dxfId="296" priority="4" stopIfTrue="1" operator="equal">
      <formula>"Malo"</formula>
    </cfRule>
    <cfRule type="cellIs" dxfId="295" priority="5" stopIfTrue="1" operator="equal">
      <formula>"Muy Malo"</formula>
    </cfRule>
  </conditionalFormatting>
  <dataValidations count="1">
    <dataValidation type="list" allowBlank="1" showInputMessage="1" showErrorMessage="1" sqref="B70:DP70" xr:uid="{00000000-0002-0000-0900-000000000000}">
      <formula1>"Muy Bueno, Bueno, Regular, Malo, Muy Malo"</formula1>
    </dataValidation>
  </dataValidations>
  <hyperlinks>
    <hyperlink ref="DS95" display="VOLVER A TABLA DE CONTENIDO" xr:uid="{00000000-0004-0000-0900-000000000000}"/>
    <hyperlink ref="DS95:EA95" location="'TABLA DE CONTENIDO'!A1" display="VOLVER A TABLA DE CONTENIDO" xr:uid="{00000000-0004-0000-0900-000001000000}"/>
  </hyperlinks>
  <pageMargins left="0.7" right="0.7" top="0.75" bottom="0.75" header="0.3" footer="0.3"/>
  <pageSetup scale="5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A76"/>
  <sheetViews>
    <sheetView zoomScaleNormal="100" zoomScaleSheetLayoutView="70" workbookViewId="0">
      <selection activeCell="DS70" sqref="DS70"/>
    </sheetView>
  </sheetViews>
  <sheetFormatPr baseColWidth="10" defaultColWidth="11.44140625" defaultRowHeight="13.2" x14ac:dyDescent="0.25"/>
  <cols>
    <col min="1" max="1" width="19" style="281" customWidth="1"/>
    <col min="2" max="105" width="0.5546875" style="281" customWidth="1"/>
    <col min="106" max="106" width="3" style="281" hidden="1" customWidth="1"/>
    <col min="107" max="116" width="5" style="281" customWidth="1"/>
    <col min="117" max="117" width="11.44140625" style="656" hidden="1" customWidth="1"/>
    <col min="118" max="118" width="8" style="656" hidden="1" customWidth="1"/>
    <col min="119" max="119" width="5.88671875" style="656" hidden="1" customWidth="1"/>
    <col min="120" max="120" width="11.44140625" style="656" hidden="1" customWidth="1"/>
    <col min="121" max="121" width="11.44140625" style="656"/>
    <col min="122" max="16384" width="11.44140625" style="281"/>
  </cols>
  <sheetData>
    <row r="1" spans="1:121" ht="22.8" x14ac:dyDescent="0.25">
      <c r="A1" s="1418" t="s">
        <v>47</v>
      </c>
      <c r="B1" s="1418"/>
      <c r="C1" s="1418"/>
      <c r="D1" s="1418"/>
      <c r="E1" s="1418"/>
      <c r="F1" s="1418"/>
      <c r="G1" s="1418"/>
      <c r="H1" s="1418"/>
      <c r="I1" s="1418"/>
      <c r="J1" s="1418"/>
      <c r="K1" s="1418"/>
      <c r="L1" s="1418"/>
      <c r="M1" s="1418"/>
      <c r="N1" s="1418"/>
      <c r="O1" s="1418"/>
      <c r="P1" s="1418"/>
      <c r="Q1" s="1418"/>
      <c r="R1" s="1418"/>
      <c r="S1" s="1418"/>
      <c r="T1" s="1418"/>
      <c r="U1" s="1418"/>
      <c r="V1" s="1418"/>
      <c r="W1" s="1418"/>
      <c r="X1" s="1418"/>
      <c r="Y1" s="1418"/>
      <c r="Z1" s="1418"/>
      <c r="AA1" s="1418"/>
      <c r="AB1" s="1418"/>
      <c r="AC1" s="1418"/>
      <c r="AD1" s="1418"/>
      <c r="AE1" s="1418"/>
      <c r="AF1" s="1418"/>
      <c r="AG1" s="1418"/>
      <c r="AH1" s="1418"/>
      <c r="AI1" s="1418"/>
      <c r="AJ1" s="1418"/>
      <c r="AK1" s="1418"/>
      <c r="AL1" s="1418"/>
      <c r="AM1" s="1418"/>
      <c r="AN1" s="1418"/>
      <c r="AO1" s="1418"/>
      <c r="AP1" s="1418"/>
      <c r="AQ1" s="1418"/>
      <c r="AR1" s="1418"/>
      <c r="AS1" s="1418"/>
      <c r="AT1" s="1418"/>
      <c r="AU1" s="1418"/>
      <c r="AV1" s="1418"/>
      <c r="AW1" s="1418"/>
      <c r="AX1" s="1418"/>
      <c r="AY1" s="1418"/>
      <c r="AZ1" s="1418"/>
      <c r="BA1" s="1418"/>
      <c r="BB1" s="1418"/>
      <c r="BC1" s="1418"/>
      <c r="BD1" s="1418"/>
      <c r="BE1" s="1418"/>
      <c r="BF1" s="1418"/>
      <c r="BG1" s="1418"/>
      <c r="BH1" s="1418"/>
      <c r="BI1" s="1418"/>
      <c r="BJ1" s="1418"/>
      <c r="BK1" s="1418"/>
      <c r="BL1" s="1418"/>
      <c r="BM1" s="1418"/>
      <c r="BN1" s="1418"/>
      <c r="BO1" s="1418"/>
      <c r="BP1" s="1418"/>
      <c r="BQ1" s="1418"/>
      <c r="BR1" s="1418"/>
      <c r="BS1" s="1418"/>
      <c r="BT1" s="1418"/>
      <c r="BU1" s="1418"/>
      <c r="BV1" s="1418"/>
      <c r="BW1" s="1418"/>
      <c r="BX1" s="1418"/>
      <c r="BY1" s="1418"/>
      <c r="BZ1" s="1418"/>
      <c r="CA1" s="1418"/>
      <c r="CB1" s="1418"/>
      <c r="CC1" s="1418"/>
      <c r="CD1" s="1418"/>
      <c r="CE1" s="1418"/>
      <c r="CF1" s="1418"/>
      <c r="CG1" s="1418"/>
      <c r="CH1" s="1418"/>
      <c r="CI1" s="1418"/>
      <c r="CJ1" s="1418"/>
      <c r="CK1" s="1418"/>
      <c r="CL1" s="1418"/>
      <c r="CM1" s="1418"/>
      <c r="CN1" s="1418"/>
      <c r="CO1" s="1418"/>
      <c r="CP1" s="1418"/>
      <c r="CQ1" s="1418"/>
      <c r="CR1" s="1418"/>
      <c r="CS1" s="1418"/>
      <c r="CT1" s="1418"/>
      <c r="CU1" s="1418"/>
      <c r="CV1" s="1418"/>
      <c r="CW1" s="1418"/>
      <c r="CX1" s="1418"/>
      <c r="CY1" s="1418"/>
      <c r="CZ1" s="1418"/>
      <c r="DA1" s="1418"/>
      <c r="DB1" s="1418"/>
      <c r="DC1" s="1418"/>
      <c r="DD1" s="1418"/>
      <c r="DE1" s="1418"/>
      <c r="DF1" s="1418"/>
      <c r="DG1" s="1418"/>
      <c r="DH1" s="1418"/>
      <c r="DI1" s="1418"/>
      <c r="DJ1" s="1418"/>
      <c r="DK1" s="1418"/>
      <c r="DL1" s="1418"/>
    </row>
    <row r="2" spans="1:121" ht="17.399999999999999" x14ac:dyDescent="0.25">
      <c r="A2" s="1419" t="s">
        <v>467</v>
      </c>
      <c r="B2" s="1419"/>
      <c r="C2" s="1419"/>
      <c r="D2" s="1419"/>
      <c r="E2" s="1419"/>
      <c r="F2" s="1419"/>
      <c r="G2" s="1419"/>
      <c r="H2" s="1419"/>
      <c r="I2" s="1419"/>
      <c r="J2" s="1419"/>
      <c r="K2" s="1419"/>
      <c r="L2" s="1419"/>
      <c r="M2" s="1419"/>
      <c r="N2" s="1419"/>
      <c r="O2" s="1419"/>
      <c r="P2" s="1419"/>
      <c r="Q2" s="1419"/>
      <c r="R2" s="1419"/>
      <c r="S2" s="1419"/>
      <c r="T2" s="1419"/>
      <c r="U2" s="1419"/>
      <c r="V2" s="1419"/>
      <c r="W2" s="1419"/>
      <c r="X2" s="1419"/>
      <c r="Y2" s="1419"/>
      <c r="Z2" s="1419"/>
      <c r="AA2" s="1419"/>
      <c r="AB2" s="1419"/>
      <c r="AC2" s="1419"/>
      <c r="AD2" s="1419"/>
      <c r="AE2" s="1419"/>
      <c r="AF2" s="1419"/>
      <c r="AG2" s="1419"/>
      <c r="AH2" s="1419"/>
      <c r="AI2" s="1419"/>
      <c r="AJ2" s="1419"/>
      <c r="AK2" s="1419"/>
      <c r="AL2" s="1419"/>
      <c r="AM2" s="1419"/>
      <c r="AN2" s="1419"/>
      <c r="AO2" s="1419"/>
      <c r="AP2" s="1419"/>
      <c r="AQ2" s="1419"/>
      <c r="AR2" s="1419"/>
      <c r="AS2" s="1419"/>
      <c r="AT2" s="1419"/>
      <c r="AU2" s="1419"/>
      <c r="AV2" s="1419"/>
      <c r="AW2" s="1419"/>
      <c r="AX2" s="1419"/>
      <c r="AY2" s="1419"/>
      <c r="AZ2" s="1419"/>
      <c r="BA2" s="1419"/>
      <c r="BB2" s="1419"/>
      <c r="BC2" s="1419"/>
      <c r="BD2" s="1419"/>
      <c r="BE2" s="1419"/>
      <c r="BF2" s="1419"/>
      <c r="BG2" s="1419"/>
      <c r="BH2" s="1419"/>
      <c r="BI2" s="1419"/>
      <c r="BJ2" s="1419"/>
      <c r="BK2" s="1419"/>
      <c r="BL2" s="1419"/>
      <c r="BM2" s="1419"/>
      <c r="BN2" s="1419"/>
      <c r="BO2" s="1419"/>
      <c r="BP2" s="1419"/>
      <c r="BQ2" s="1419"/>
      <c r="BR2" s="1419"/>
      <c r="BS2" s="1419"/>
      <c r="BT2" s="1419"/>
      <c r="BU2" s="1419"/>
      <c r="BV2" s="1419"/>
      <c r="BW2" s="1419"/>
      <c r="BX2" s="1419"/>
      <c r="BY2" s="1419"/>
      <c r="BZ2" s="1419"/>
      <c r="CA2" s="1419"/>
      <c r="CB2" s="1419"/>
      <c r="CC2" s="1419"/>
      <c r="CD2" s="1419"/>
      <c r="CE2" s="1419"/>
      <c r="CF2" s="1419"/>
      <c r="CG2" s="1419"/>
      <c r="CH2" s="1419"/>
      <c r="CI2" s="1419"/>
      <c r="CJ2" s="1419"/>
      <c r="CK2" s="1419"/>
      <c r="CL2" s="1419"/>
      <c r="CM2" s="1419"/>
      <c r="CN2" s="1419"/>
      <c r="CO2" s="1419"/>
      <c r="CP2" s="1419"/>
      <c r="CQ2" s="1419"/>
      <c r="CR2" s="1419"/>
      <c r="CS2" s="1419"/>
      <c r="CT2" s="1419"/>
      <c r="CU2" s="1419"/>
      <c r="CV2" s="1419"/>
      <c r="CW2" s="1419"/>
      <c r="CX2" s="1419"/>
      <c r="CY2" s="1419"/>
      <c r="CZ2" s="1419"/>
      <c r="DA2" s="1419"/>
      <c r="DB2" s="1419"/>
      <c r="DC2" s="1419"/>
      <c r="DD2" s="1419"/>
      <c r="DE2" s="1419"/>
      <c r="DF2" s="1419"/>
      <c r="DG2" s="1419"/>
      <c r="DH2" s="1419"/>
      <c r="DI2" s="1419"/>
      <c r="DJ2" s="1419"/>
      <c r="DK2" s="1419"/>
      <c r="DL2" s="1419"/>
    </row>
    <row r="3" spans="1:121" s="282" customFormat="1" ht="15.75" customHeight="1" x14ac:dyDescent="0.25">
      <c r="A3" s="1419" t="s">
        <v>342</v>
      </c>
      <c r="B3" s="1419"/>
      <c r="C3" s="1419"/>
      <c r="D3" s="1419"/>
      <c r="E3" s="1419"/>
      <c r="F3" s="1419"/>
      <c r="G3" s="1419"/>
      <c r="H3" s="1419"/>
      <c r="I3" s="1419"/>
      <c r="J3" s="1419"/>
      <c r="K3" s="1419"/>
      <c r="L3" s="1419"/>
      <c r="M3" s="1419"/>
      <c r="N3" s="1419"/>
      <c r="O3" s="1419"/>
      <c r="P3" s="1419"/>
      <c r="Q3" s="1419"/>
      <c r="R3" s="1419"/>
      <c r="S3" s="1419"/>
      <c r="T3" s="1419"/>
      <c r="U3" s="1419"/>
      <c r="V3" s="1419"/>
      <c r="W3" s="1419"/>
      <c r="X3" s="1419"/>
      <c r="Y3" s="1419"/>
      <c r="Z3" s="1419"/>
      <c r="AA3" s="1419"/>
      <c r="AB3" s="1419"/>
      <c r="AC3" s="1419"/>
      <c r="AD3" s="1419"/>
      <c r="AE3" s="1419"/>
      <c r="AF3" s="1419"/>
      <c r="AG3" s="1419"/>
      <c r="AH3" s="1419"/>
      <c r="AI3" s="1419"/>
      <c r="AJ3" s="1419"/>
      <c r="AK3" s="1419"/>
      <c r="AL3" s="1419"/>
      <c r="AM3" s="1419"/>
      <c r="AN3" s="1419"/>
      <c r="AO3" s="1419"/>
      <c r="AP3" s="1419"/>
      <c r="AQ3" s="1419"/>
      <c r="AR3" s="1419"/>
      <c r="AS3" s="1419"/>
      <c r="AT3" s="1419"/>
      <c r="AU3" s="1419"/>
      <c r="AV3" s="1419"/>
      <c r="AW3" s="1419"/>
      <c r="AX3" s="1419"/>
      <c r="AY3" s="1419"/>
      <c r="AZ3" s="1419"/>
      <c r="BA3" s="1419"/>
      <c r="BB3" s="1419"/>
      <c r="BC3" s="1419"/>
      <c r="BD3" s="1419"/>
      <c r="BE3" s="1419"/>
      <c r="BF3" s="1419"/>
      <c r="BG3" s="1419"/>
      <c r="BH3" s="1419"/>
      <c r="BI3" s="1419"/>
      <c r="BJ3" s="1419"/>
      <c r="BK3" s="1419"/>
      <c r="BL3" s="1419"/>
      <c r="BM3" s="1419"/>
      <c r="BN3" s="1419"/>
      <c r="BO3" s="1419"/>
      <c r="BP3" s="1419"/>
      <c r="BQ3" s="1419"/>
      <c r="BR3" s="1419"/>
      <c r="BS3" s="1419"/>
      <c r="BT3" s="1419"/>
      <c r="BU3" s="1419"/>
      <c r="BV3" s="1419"/>
      <c r="BW3" s="1419"/>
      <c r="BX3" s="1419"/>
      <c r="BY3" s="1419"/>
      <c r="BZ3" s="1419"/>
      <c r="CA3" s="1419"/>
      <c r="CB3" s="1419"/>
      <c r="CC3" s="1419"/>
      <c r="CD3" s="1419"/>
      <c r="CE3" s="1419"/>
      <c r="CF3" s="1419"/>
      <c r="CG3" s="1419"/>
      <c r="CH3" s="1419"/>
      <c r="CI3" s="1419"/>
      <c r="CJ3" s="1419"/>
      <c r="CK3" s="1419"/>
      <c r="CL3" s="1419"/>
      <c r="CM3" s="1419"/>
      <c r="CN3" s="1419"/>
      <c r="CO3" s="1419"/>
      <c r="CP3" s="1419"/>
      <c r="CQ3" s="1419"/>
      <c r="CR3" s="1419"/>
      <c r="CS3" s="1419"/>
      <c r="CT3" s="1419"/>
      <c r="CU3" s="1419"/>
      <c r="CV3" s="1419"/>
      <c r="CW3" s="1419"/>
      <c r="CX3" s="1419"/>
      <c r="CY3" s="1419"/>
      <c r="CZ3" s="1419"/>
      <c r="DA3" s="1419"/>
      <c r="DB3" s="1419"/>
      <c r="DC3" s="1419"/>
      <c r="DD3" s="1419"/>
      <c r="DE3" s="1419"/>
      <c r="DF3" s="1419"/>
      <c r="DG3" s="1419"/>
      <c r="DH3" s="1419"/>
      <c r="DI3" s="1419"/>
      <c r="DJ3" s="1419"/>
      <c r="DK3" s="1419"/>
      <c r="DL3" s="1419"/>
      <c r="DM3" s="656"/>
      <c r="DN3" s="656"/>
      <c r="DO3" s="656"/>
      <c r="DP3" s="656"/>
      <c r="DQ3" s="656"/>
    </row>
    <row r="4" spans="1:121" s="282" customFormat="1" ht="17.399999999999999" x14ac:dyDescent="0.25">
      <c r="A4" s="1419" t="s">
        <v>344</v>
      </c>
      <c r="B4" s="1419"/>
      <c r="C4" s="1419"/>
      <c r="D4" s="1419"/>
      <c r="E4" s="1419"/>
      <c r="F4" s="1419"/>
      <c r="G4" s="1419"/>
      <c r="H4" s="1419"/>
      <c r="I4" s="1419"/>
      <c r="J4" s="1419"/>
      <c r="K4" s="1419"/>
      <c r="L4" s="1419"/>
      <c r="M4" s="1419"/>
      <c r="N4" s="1419"/>
      <c r="O4" s="1419"/>
      <c r="P4" s="1419"/>
      <c r="Q4" s="1419"/>
      <c r="R4" s="1419"/>
      <c r="S4" s="1419"/>
      <c r="T4" s="1419"/>
      <c r="U4" s="1419"/>
      <c r="V4" s="1419"/>
      <c r="W4" s="1419"/>
      <c r="X4" s="1419"/>
      <c r="Y4" s="1419"/>
      <c r="Z4" s="1419"/>
      <c r="AA4" s="1419"/>
      <c r="AB4" s="1419"/>
      <c r="AC4" s="1419"/>
      <c r="AD4" s="1419"/>
      <c r="AE4" s="1419"/>
      <c r="AF4" s="1419"/>
      <c r="AG4" s="1419"/>
      <c r="AH4" s="1419"/>
      <c r="AI4" s="1419"/>
      <c r="AJ4" s="1419"/>
      <c r="AK4" s="1419"/>
      <c r="AL4" s="1419"/>
      <c r="AM4" s="1419"/>
      <c r="AN4" s="1419"/>
      <c r="AO4" s="1419"/>
      <c r="AP4" s="1419"/>
      <c r="AQ4" s="1419"/>
      <c r="AR4" s="1419"/>
      <c r="AS4" s="1419"/>
      <c r="AT4" s="1419"/>
      <c r="AU4" s="1419"/>
      <c r="AV4" s="1419"/>
      <c r="AW4" s="1419"/>
      <c r="AX4" s="1419"/>
      <c r="AY4" s="1419"/>
      <c r="AZ4" s="1419"/>
      <c r="BA4" s="1419"/>
      <c r="BB4" s="1419"/>
      <c r="BC4" s="1419"/>
      <c r="BD4" s="1419"/>
      <c r="BE4" s="1419"/>
      <c r="BF4" s="1419"/>
      <c r="BG4" s="1419"/>
      <c r="BH4" s="1419"/>
      <c r="BI4" s="1419"/>
      <c r="BJ4" s="1419"/>
      <c r="BK4" s="1419"/>
      <c r="BL4" s="1419"/>
      <c r="BM4" s="1419"/>
      <c r="BN4" s="1419"/>
      <c r="BO4" s="1419"/>
      <c r="BP4" s="1419"/>
      <c r="BQ4" s="1419"/>
      <c r="BR4" s="1419"/>
      <c r="BS4" s="1419"/>
      <c r="BT4" s="1419"/>
      <c r="BU4" s="1419"/>
      <c r="BV4" s="1419"/>
      <c r="BW4" s="1419"/>
      <c r="BX4" s="1419"/>
      <c r="BY4" s="1419"/>
      <c r="BZ4" s="1419"/>
      <c r="CA4" s="1419"/>
      <c r="CB4" s="1419"/>
      <c r="CC4" s="1419"/>
      <c r="CD4" s="1419"/>
      <c r="CE4" s="1419"/>
      <c r="CF4" s="1419"/>
      <c r="CG4" s="1419"/>
      <c r="CH4" s="1419"/>
      <c r="CI4" s="1419"/>
      <c r="CJ4" s="1419"/>
      <c r="CK4" s="1419"/>
      <c r="CL4" s="1419"/>
      <c r="CM4" s="1419"/>
      <c r="CN4" s="1419"/>
      <c r="CO4" s="1419"/>
      <c r="CP4" s="1419"/>
      <c r="CQ4" s="1419"/>
      <c r="CR4" s="1419"/>
      <c r="CS4" s="1419"/>
      <c r="CT4" s="1419"/>
      <c r="CU4" s="1419"/>
      <c r="CV4" s="1419"/>
      <c r="CW4" s="1419"/>
      <c r="CX4" s="1419"/>
      <c r="CY4" s="1419"/>
      <c r="CZ4" s="1419"/>
      <c r="DA4" s="1419"/>
      <c r="DB4" s="1419"/>
      <c r="DC4" s="1419"/>
      <c r="DD4" s="1419"/>
      <c r="DE4" s="1419"/>
      <c r="DF4" s="1419"/>
      <c r="DG4" s="1419"/>
      <c r="DH4" s="1419"/>
      <c r="DI4" s="1419"/>
      <c r="DJ4" s="1419"/>
      <c r="DK4" s="1419"/>
      <c r="DL4" s="1419"/>
      <c r="DM4" s="656"/>
      <c r="DN4" s="656"/>
      <c r="DO4" s="656"/>
      <c r="DP4" s="656"/>
      <c r="DQ4" s="656"/>
    </row>
    <row r="5" spans="1:121" s="282" customFormat="1" ht="17.399999999999999" x14ac:dyDescent="0.25">
      <c r="A5" s="464"/>
      <c r="B5" s="464"/>
      <c r="C5" s="464"/>
      <c r="D5" s="464"/>
      <c r="E5" s="464"/>
      <c r="F5" s="464"/>
      <c r="G5" s="464"/>
      <c r="H5" s="464"/>
      <c r="I5" s="464"/>
      <c r="J5" s="464"/>
      <c r="K5" s="464"/>
      <c r="L5" s="464"/>
      <c r="M5" s="464"/>
      <c r="N5" s="464"/>
      <c r="O5" s="464"/>
      <c r="P5" s="464"/>
      <c r="Q5" s="464"/>
      <c r="R5" s="464"/>
      <c r="S5" s="464"/>
      <c r="T5" s="464"/>
      <c r="U5" s="464"/>
      <c r="V5" s="464"/>
      <c r="W5" s="464"/>
      <c r="X5" s="464"/>
      <c r="Y5" s="464"/>
      <c r="Z5" s="464"/>
      <c r="AA5" s="464"/>
      <c r="AB5" s="464"/>
      <c r="AC5" s="464"/>
      <c r="AD5" s="464"/>
      <c r="AE5" s="464"/>
      <c r="AF5" s="464"/>
      <c r="AG5" s="464"/>
      <c r="AH5" s="464"/>
      <c r="AI5" s="464"/>
      <c r="AJ5" s="464"/>
      <c r="AK5" s="464"/>
      <c r="AL5" s="464"/>
      <c r="AM5" s="464"/>
      <c r="AN5" s="464"/>
      <c r="AO5" s="464"/>
      <c r="AP5" s="464"/>
      <c r="AQ5" s="464"/>
      <c r="AR5" s="464"/>
      <c r="AS5" s="464"/>
      <c r="AT5" s="464"/>
      <c r="AU5" s="464"/>
      <c r="AV5" s="464"/>
      <c r="AW5" s="464"/>
      <c r="AX5" s="464"/>
      <c r="AY5" s="464"/>
      <c r="AZ5" s="464"/>
      <c r="BA5" s="464"/>
      <c r="BB5" s="464"/>
      <c r="BC5" s="464"/>
      <c r="BD5" s="464"/>
      <c r="BE5" s="464"/>
      <c r="BF5" s="464"/>
      <c r="BG5" s="464"/>
      <c r="BH5" s="464"/>
      <c r="BI5" s="464"/>
      <c r="BJ5" s="464"/>
      <c r="BK5" s="464"/>
      <c r="BL5" s="464"/>
      <c r="BM5" s="464"/>
      <c r="BN5" s="464"/>
      <c r="BO5" s="464"/>
      <c r="BP5" s="464"/>
      <c r="BQ5" s="464"/>
      <c r="BR5" s="464"/>
      <c r="BS5" s="464"/>
      <c r="BT5" s="464"/>
      <c r="BU5" s="464"/>
      <c r="BV5" s="464"/>
      <c r="BW5" s="464"/>
      <c r="BX5" s="464"/>
      <c r="BY5" s="464"/>
      <c r="BZ5" s="464"/>
      <c r="CA5" s="464"/>
      <c r="CB5" s="464"/>
      <c r="CC5" s="464"/>
      <c r="CD5" s="464"/>
      <c r="CE5" s="464"/>
      <c r="CF5" s="464"/>
      <c r="CG5" s="464"/>
      <c r="CH5" s="464"/>
      <c r="CI5" s="464"/>
      <c r="CJ5" s="464"/>
      <c r="CK5" s="464"/>
      <c r="CL5" s="464"/>
      <c r="CM5" s="464"/>
      <c r="CN5" s="464"/>
      <c r="CO5" s="464"/>
      <c r="CP5" s="464"/>
      <c r="CQ5" s="464"/>
      <c r="CR5" s="464"/>
      <c r="CS5" s="464"/>
      <c r="CT5" s="464"/>
      <c r="CU5" s="464"/>
      <c r="CV5" s="464"/>
      <c r="CW5" s="464"/>
      <c r="CX5" s="464"/>
      <c r="CY5" s="464"/>
      <c r="CZ5" s="464"/>
      <c r="DA5" s="464"/>
      <c r="DB5" s="464"/>
      <c r="DC5" s="464"/>
      <c r="DD5" s="464"/>
      <c r="DE5" s="464"/>
      <c r="DF5" s="464"/>
      <c r="DG5" s="464"/>
      <c r="DH5" s="464"/>
      <c r="DI5" s="464"/>
      <c r="DJ5" s="464"/>
      <c r="DK5" s="464"/>
      <c r="DL5" s="464"/>
      <c r="DM5" s="656"/>
      <c r="DN5" s="656"/>
      <c r="DO5" s="656"/>
      <c r="DP5" s="656"/>
      <c r="DQ5" s="656"/>
    </row>
    <row r="6" spans="1:121" s="282" customFormat="1" ht="12" customHeight="1" x14ac:dyDescent="0.25">
      <c r="A6" s="325"/>
      <c r="B6" s="326"/>
      <c r="C6" s="326"/>
      <c r="D6" s="326"/>
      <c r="E6" s="326"/>
      <c r="F6" s="326"/>
      <c r="G6" s="326"/>
      <c r="H6" s="326"/>
      <c r="I6" s="326"/>
      <c r="J6" s="326"/>
      <c r="K6" s="326"/>
      <c r="L6" s="326"/>
      <c r="M6" s="326"/>
      <c r="N6" s="326"/>
      <c r="O6" s="326"/>
      <c r="P6" s="326"/>
      <c r="Q6" s="326"/>
      <c r="R6" s="326"/>
      <c r="S6" s="326"/>
      <c r="T6" s="326"/>
      <c r="U6" s="326"/>
      <c r="V6" s="326"/>
      <c r="W6" s="326"/>
      <c r="X6" s="326"/>
      <c r="Y6" s="326"/>
      <c r="Z6" s="326"/>
      <c r="AA6" s="326"/>
      <c r="AB6" s="326"/>
      <c r="AC6" s="326"/>
      <c r="AD6" s="326"/>
      <c r="AE6" s="326"/>
      <c r="AF6" s="326"/>
      <c r="AG6" s="326"/>
      <c r="AH6" s="326"/>
      <c r="AI6" s="326"/>
      <c r="AJ6" s="326"/>
      <c r="AK6" s="326"/>
      <c r="AL6" s="326"/>
      <c r="AM6" s="326"/>
      <c r="AN6" s="326"/>
      <c r="AO6" s="326"/>
      <c r="AP6" s="326"/>
      <c r="AQ6" s="326"/>
      <c r="AR6" s="326"/>
      <c r="AS6" s="326"/>
      <c r="AT6" s="326"/>
      <c r="AU6" s="326"/>
      <c r="AV6" s="326"/>
      <c r="AW6" s="326"/>
      <c r="AX6" s="326"/>
      <c r="AY6" s="326"/>
      <c r="AZ6" s="326"/>
      <c r="BA6" s="326"/>
      <c r="BB6" s="326"/>
      <c r="BC6" s="326"/>
      <c r="BD6" s="326"/>
      <c r="BE6" s="326"/>
      <c r="BF6" s="326"/>
      <c r="BG6" s="326"/>
      <c r="BH6" s="326"/>
      <c r="BI6" s="326"/>
      <c r="BJ6" s="326"/>
      <c r="BK6" s="326"/>
      <c r="BL6" s="326"/>
      <c r="BM6" s="326"/>
      <c r="BN6" s="326"/>
      <c r="BO6" s="326"/>
      <c r="BP6" s="326"/>
      <c r="BQ6" s="326"/>
      <c r="BR6" s="326"/>
      <c r="BS6" s="326"/>
      <c r="BT6" s="326"/>
      <c r="BU6" s="326"/>
      <c r="BV6" s="326"/>
      <c r="BW6" s="326"/>
      <c r="BX6" s="326"/>
      <c r="BY6" s="326"/>
      <c r="BZ6" s="326"/>
      <c r="CA6" s="326"/>
      <c r="CB6" s="326"/>
      <c r="CC6" s="326"/>
      <c r="CD6" s="326"/>
      <c r="CE6" s="326"/>
      <c r="CF6" s="326"/>
      <c r="CG6" s="326"/>
      <c r="CH6" s="326"/>
      <c r="CI6" s="326"/>
      <c r="CJ6" s="326"/>
      <c r="CK6" s="326"/>
      <c r="CL6" s="326"/>
      <c r="CM6" s="326"/>
      <c r="CN6" s="326"/>
      <c r="CO6" s="326"/>
      <c r="CP6" s="326"/>
      <c r="CQ6" s="326"/>
      <c r="CR6" s="326"/>
      <c r="CS6" s="326"/>
      <c r="CT6" s="326"/>
      <c r="CU6" s="326"/>
      <c r="CV6" s="326"/>
      <c r="CW6" s="326"/>
      <c r="CX6" s="326"/>
      <c r="CY6" s="326"/>
      <c r="CZ6" s="326"/>
      <c r="DA6" s="326"/>
      <c r="DB6" s="326"/>
      <c r="DC6" s="326"/>
      <c r="DD6" s="326"/>
      <c r="DE6" s="326"/>
      <c r="DF6" s="326"/>
      <c r="DG6" s="326"/>
      <c r="DH6" s="326"/>
      <c r="DI6" s="326"/>
      <c r="DJ6" s="326"/>
      <c r="DK6" s="326"/>
      <c r="DL6" s="326"/>
      <c r="DM6" s="656"/>
      <c r="DN6" s="656"/>
      <c r="DO6" s="656"/>
      <c r="DP6" s="656"/>
      <c r="DQ6" s="656"/>
    </row>
    <row r="7" spans="1:121" x14ac:dyDescent="0.25">
      <c r="A7" s="327" t="s">
        <v>92</v>
      </c>
      <c r="B7" s="1420" t="s">
        <v>507</v>
      </c>
      <c r="C7" s="1420"/>
      <c r="D7" s="1420"/>
      <c r="E7" s="1420"/>
      <c r="F7" s="1420"/>
      <c r="G7" s="1420"/>
      <c r="H7" s="1420"/>
      <c r="I7" s="1420"/>
      <c r="J7" s="1420"/>
      <c r="K7" s="1420"/>
      <c r="L7" s="1420"/>
      <c r="M7" s="1420"/>
      <c r="N7" s="1420"/>
      <c r="O7" s="1420"/>
      <c r="P7" s="1420"/>
      <c r="Q7" s="1420"/>
      <c r="R7" s="1420"/>
      <c r="S7" s="1420"/>
      <c r="T7" s="1420"/>
      <c r="U7" s="1420"/>
      <c r="V7" s="1420"/>
      <c r="W7" s="1420"/>
      <c r="X7" s="1420"/>
      <c r="Y7" s="1420"/>
      <c r="Z7" s="1420"/>
      <c r="AA7" s="1420"/>
      <c r="AB7" s="1420"/>
      <c r="AC7" s="1420"/>
      <c r="AD7" s="1420"/>
      <c r="AE7" s="1420"/>
      <c r="AF7" s="1420"/>
      <c r="AG7" s="1420"/>
      <c r="AH7" s="1420"/>
      <c r="AI7" s="1420"/>
      <c r="AJ7" s="1420"/>
      <c r="AK7" s="1420"/>
      <c r="AL7" s="1420"/>
      <c r="AM7" s="1420"/>
      <c r="AN7" s="1420"/>
      <c r="AO7" s="1420"/>
      <c r="AP7" s="1420"/>
      <c r="AQ7" s="1420"/>
      <c r="AR7" s="1420"/>
      <c r="AS7" s="1420"/>
      <c r="AT7" s="1420"/>
      <c r="AU7" s="1420"/>
      <c r="AV7" s="1420"/>
      <c r="AW7" s="1420"/>
      <c r="AX7" s="1420"/>
      <c r="AY7" s="1420"/>
      <c r="AZ7" s="1420"/>
      <c r="BA7" s="1420"/>
      <c r="BB7" s="1420"/>
      <c r="BC7" s="1420"/>
      <c r="BD7" s="1420"/>
      <c r="BE7" s="1420"/>
      <c r="BF7" s="1420"/>
      <c r="BG7" s="1420"/>
      <c r="BH7" s="1420"/>
      <c r="BI7" s="1420"/>
      <c r="BJ7" s="1420"/>
      <c r="BK7" s="1420"/>
      <c r="BL7" s="1420"/>
      <c r="BM7" s="1420"/>
      <c r="BN7" s="1420"/>
      <c r="BO7" s="1420"/>
      <c r="BP7" s="1420"/>
      <c r="BQ7" s="1420"/>
      <c r="BR7" s="1420"/>
      <c r="BS7" s="1420"/>
      <c r="BT7" s="1420"/>
      <c r="BU7" s="1420"/>
      <c r="BV7" s="1420"/>
      <c r="BW7" s="1420"/>
      <c r="BX7" s="1420"/>
      <c r="BY7" s="1420"/>
      <c r="BZ7" s="1420"/>
      <c r="CA7" s="1420"/>
      <c r="CB7" s="1420"/>
      <c r="CC7" s="328"/>
      <c r="CD7" s="328"/>
      <c r="CE7" s="328"/>
      <c r="CF7" s="328"/>
      <c r="CG7" s="328"/>
      <c r="CH7" s="328"/>
      <c r="CI7" s="328"/>
      <c r="CJ7" s="328"/>
      <c r="CK7" s="328"/>
      <c r="CL7" s="328"/>
      <c r="CM7" s="328"/>
      <c r="CN7" s="328"/>
      <c r="CO7" s="328"/>
      <c r="CP7" s="328"/>
      <c r="CQ7" s="328"/>
      <c r="CR7" s="328"/>
      <c r="CS7" s="328"/>
      <c r="CT7" s="328"/>
      <c r="CU7" s="328"/>
      <c r="CV7" s="328"/>
      <c r="CW7" s="328"/>
      <c r="CX7" s="329"/>
      <c r="CZ7" s="274"/>
      <c r="DB7" s="329"/>
      <c r="DD7" s="328"/>
      <c r="DE7" s="328"/>
      <c r="DF7" s="330" t="s">
        <v>91</v>
      </c>
      <c r="DG7" s="1489" t="s">
        <v>474</v>
      </c>
      <c r="DH7" s="1489"/>
      <c r="DI7" s="1489"/>
      <c r="DJ7" s="1489"/>
      <c r="DK7" s="1489"/>
      <c r="DL7" s="1489"/>
    </row>
    <row r="8" spans="1:121" ht="9.75" customHeight="1" x14ac:dyDescent="0.25">
      <c r="A8" s="327"/>
      <c r="B8" s="327"/>
      <c r="C8" s="329"/>
      <c r="D8" s="329"/>
      <c r="E8" s="329"/>
      <c r="F8" s="329"/>
      <c r="G8" s="329"/>
      <c r="H8" s="329"/>
      <c r="I8" s="329"/>
      <c r="J8" s="329"/>
      <c r="K8" s="329"/>
      <c r="L8" s="329"/>
      <c r="M8" s="329"/>
      <c r="N8" s="329"/>
      <c r="O8" s="329"/>
      <c r="P8" s="329"/>
      <c r="Q8" s="329"/>
      <c r="R8" s="329"/>
      <c r="S8" s="329"/>
      <c r="T8" s="329"/>
      <c r="U8" s="329"/>
      <c r="V8" s="329"/>
      <c r="W8" s="329"/>
      <c r="X8" s="329"/>
      <c r="Y8" s="329"/>
      <c r="Z8" s="329"/>
      <c r="AA8" s="329"/>
      <c r="AB8" s="329"/>
      <c r="AC8" s="329"/>
      <c r="AD8" s="329"/>
      <c r="AE8" s="329"/>
      <c r="AF8" s="329"/>
      <c r="AG8" s="329"/>
      <c r="AH8" s="329"/>
      <c r="AI8" s="329"/>
      <c r="AJ8" s="329"/>
      <c r="AK8" s="329"/>
      <c r="AL8" s="329"/>
      <c r="AM8" s="329"/>
      <c r="AN8" s="329"/>
      <c r="AO8" s="329"/>
      <c r="AP8" s="329"/>
      <c r="AQ8" s="329"/>
      <c r="AR8" s="329"/>
      <c r="AS8" s="329"/>
      <c r="AT8" s="329"/>
      <c r="AU8" s="329"/>
      <c r="AV8" s="329"/>
      <c r="AW8" s="329"/>
      <c r="AX8" s="329"/>
      <c r="AY8" s="329"/>
      <c r="AZ8" s="329"/>
      <c r="BA8" s="329"/>
      <c r="BB8" s="329"/>
      <c r="BC8" s="329"/>
      <c r="BD8" s="329"/>
      <c r="BE8" s="329"/>
      <c r="BF8" s="329"/>
      <c r="BG8" s="329"/>
      <c r="BH8" s="329"/>
      <c r="BI8" s="329"/>
      <c r="BJ8" s="329"/>
      <c r="BK8" s="329"/>
      <c r="BL8" s="329"/>
      <c r="BM8" s="329"/>
      <c r="BN8" s="329"/>
      <c r="BO8" s="329"/>
      <c r="BP8" s="329"/>
      <c r="BQ8" s="329"/>
      <c r="BR8" s="329"/>
      <c r="BS8" s="329"/>
      <c r="BT8" s="329"/>
      <c r="BU8" s="329"/>
      <c r="BV8" s="329"/>
      <c r="BW8" s="329"/>
      <c r="BX8" s="329"/>
      <c r="BY8" s="329"/>
      <c r="BZ8" s="329"/>
      <c r="CA8" s="329"/>
      <c r="CB8" s="329"/>
      <c r="CC8" s="329"/>
      <c r="CD8" s="329"/>
      <c r="CE8" s="329"/>
      <c r="CF8" s="329"/>
      <c r="CG8" s="329"/>
      <c r="CH8" s="329"/>
      <c r="CI8" s="329"/>
      <c r="CJ8" s="329"/>
      <c r="CK8" s="329"/>
      <c r="CL8" s="329"/>
      <c r="CM8" s="329"/>
      <c r="CN8" s="329"/>
      <c r="CO8" s="329"/>
      <c r="CP8" s="329"/>
      <c r="CQ8" s="329"/>
      <c r="CR8" s="329"/>
      <c r="CS8" s="329"/>
      <c r="CT8" s="329"/>
      <c r="CU8" s="329"/>
      <c r="CV8" s="329"/>
      <c r="CW8" s="329"/>
      <c r="CX8" s="329"/>
      <c r="CY8" s="331"/>
      <c r="CZ8" s="274"/>
      <c r="DA8" s="274"/>
      <c r="DB8" s="329"/>
      <c r="DC8" s="329"/>
      <c r="DD8" s="329"/>
      <c r="DE8" s="329"/>
      <c r="DF8" s="329"/>
      <c r="DG8" s="329"/>
      <c r="DH8" s="329"/>
      <c r="DI8" s="329"/>
      <c r="DJ8" s="329"/>
      <c r="DK8" s="326"/>
      <c r="DL8" s="326"/>
    </row>
    <row r="9" spans="1:121" ht="13.5" customHeight="1" x14ac:dyDescent="0.25">
      <c r="A9" s="331" t="s">
        <v>51</v>
      </c>
      <c r="B9" s="1381" t="s">
        <v>48</v>
      </c>
      <c r="C9" s="1381"/>
      <c r="D9" s="1381"/>
      <c r="E9" s="1381"/>
      <c r="F9" s="1381"/>
      <c r="G9" s="1970" t="s">
        <v>507</v>
      </c>
      <c r="H9" s="1967"/>
      <c r="I9" s="1967"/>
      <c r="J9" s="1967"/>
      <c r="K9" s="1967"/>
      <c r="L9" s="1967"/>
      <c r="M9" s="1967"/>
      <c r="N9" s="1967"/>
      <c r="O9" s="1967"/>
      <c r="P9" s="1967"/>
      <c r="Q9" s="1967"/>
      <c r="R9" s="1967"/>
      <c r="S9" s="1967"/>
      <c r="T9" s="1967"/>
      <c r="U9" s="1967"/>
      <c r="V9" s="1967"/>
      <c r="W9" s="1967"/>
      <c r="X9" s="1967"/>
      <c r="Y9" s="1967"/>
      <c r="Z9" s="1967"/>
      <c r="AA9" s="1967"/>
      <c r="AB9" s="1967"/>
      <c r="AC9" s="1967"/>
      <c r="AD9" s="1967"/>
      <c r="AE9" s="1967"/>
      <c r="AF9" s="1967"/>
      <c r="AG9" s="1967"/>
      <c r="AH9" s="1967"/>
      <c r="AI9" s="1967"/>
      <c r="AJ9" s="1967"/>
      <c r="AK9" s="1967"/>
      <c r="AL9" s="1967"/>
      <c r="AM9" s="1967"/>
      <c r="AN9" s="1967"/>
      <c r="AO9" s="1967"/>
      <c r="AP9" s="1967"/>
      <c r="AQ9" s="1967"/>
      <c r="AR9" s="1967"/>
      <c r="AS9" s="1967"/>
      <c r="AT9" s="1967"/>
      <c r="AU9" s="1967"/>
      <c r="AV9" s="1971"/>
      <c r="AW9" s="274"/>
      <c r="AX9" s="274"/>
      <c r="AY9" s="528"/>
      <c r="AZ9" s="528"/>
      <c r="BA9" s="335"/>
      <c r="BB9" s="335"/>
      <c r="BC9" s="335"/>
      <c r="BD9" s="335"/>
      <c r="BE9" s="335"/>
      <c r="BF9" s="1294"/>
      <c r="BG9" s="1294"/>
      <c r="BH9" s="1294"/>
      <c r="BI9" s="1294"/>
      <c r="BJ9" s="1294"/>
      <c r="BK9" s="1294"/>
      <c r="BL9" s="1294"/>
      <c r="BM9" s="1294"/>
      <c r="BN9" s="1294"/>
      <c r="BO9" s="1294"/>
      <c r="BP9" s="1294"/>
      <c r="BQ9" s="1294"/>
      <c r="BR9" s="1294"/>
      <c r="BS9" s="1294"/>
      <c r="BT9" s="1294"/>
      <c r="BU9" s="1294"/>
      <c r="BV9" s="1294"/>
      <c r="BW9" s="1294"/>
      <c r="BX9" s="1294"/>
      <c r="BY9" s="1295"/>
      <c r="BZ9" s="1295"/>
      <c r="CA9" s="1295"/>
      <c r="CB9" s="1295"/>
      <c r="CC9" s="1294"/>
      <c r="CD9" s="1294"/>
      <c r="CE9" s="1294"/>
      <c r="CF9" s="1294"/>
      <c r="CG9" s="1294"/>
      <c r="CH9" s="1294"/>
      <c r="CI9" s="1294"/>
      <c r="CJ9" s="1294"/>
      <c r="CK9" s="1294"/>
      <c r="CL9" s="1294"/>
      <c r="CM9" s="1294"/>
      <c r="CN9" s="1294"/>
      <c r="CO9" s="1294"/>
      <c r="CP9" s="1294"/>
      <c r="CQ9" s="1294"/>
      <c r="CR9" s="1294"/>
      <c r="CS9" s="1294"/>
      <c r="CT9" s="1294"/>
      <c r="CU9" s="1294"/>
      <c r="CV9" s="529"/>
      <c r="CW9" s="274"/>
      <c r="CX9" s="274"/>
      <c r="CY9" s="274"/>
      <c r="CZ9" s="274"/>
      <c r="DA9" s="274"/>
      <c r="DB9" s="529"/>
      <c r="DC9" s="2035" t="s">
        <v>1145</v>
      </c>
      <c r="DD9" s="2035"/>
      <c r="DE9" s="2035"/>
      <c r="DF9" s="2035"/>
      <c r="DG9" s="2035"/>
      <c r="DH9" s="2035"/>
      <c r="DM9" s="1294"/>
      <c r="DN9" s="531"/>
      <c r="DO9" s="531"/>
      <c r="DP9" s="281"/>
      <c r="DQ9" s="281"/>
    </row>
    <row r="10" spans="1:121" ht="13.5" customHeight="1" x14ac:dyDescent="0.25">
      <c r="A10" s="331"/>
      <c r="B10" s="1381">
        <v>2</v>
      </c>
      <c r="C10" s="1381"/>
      <c r="D10" s="1381"/>
      <c r="E10" s="1381"/>
      <c r="F10" s="1381"/>
      <c r="G10" s="1970" t="s">
        <v>507</v>
      </c>
      <c r="H10" s="1967"/>
      <c r="I10" s="1967"/>
      <c r="J10" s="1967"/>
      <c r="K10" s="1967"/>
      <c r="L10" s="1967"/>
      <c r="M10" s="1967"/>
      <c r="N10" s="1967"/>
      <c r="O10" s="1967"/>
      <c r="P10" s="1967"/>
      <c r="Q10" s="1967"/>
      <c r="R10" s="1967"/>
      <c r="S10" s="1967"/>
      <c r="T10" s="1967"/>
      <c r="U10" s="1967"/>
      <c r="V10" s="1967"/>
      <c r="W10" s="1967"/>
      <c r="X10" s="1967"/>
      <c r="Y10" s="1967"/>
      <c r="Z10" s="1967"/>
      <c r="AA10" s="1967"/>
      <c r="AB10" s="1967"/>
      <c r="AC10" s="1967"/>
      <c r="AD10" s="1967"/>
      <c r="AE10" s="1967"/>
      <c r="AF10" s="1967"/>
      <c r="AG10" s="1967"/>
      <c r="AH10" s="1967"/>
      <c r="AI10" s="1967"/>
      <c r="AJ10" s="1967"/>
      <c r="AK10" s="1967"/>
      <c r="AL10" s="1967"/>
      <c r="AM10" s="1967"/>
      <c r="AN10" s="1967"/>
      <c r="AO10" s="1967"/>
      <c r="AP10" s="1967"/>
      <c r="AQ10" s="1967"/>
      <c r="AR10" s="1967"/>
      <c r="AS10" s="1967"/>
      <c r="AT10" s="1967"/>
      <c r="AU10" s="1967"/>
      <c r="AV10" s="1971"/>
      <c r="AW10" s="274"/>
      <c r="AX10" s="274"/>
      <c r="AY10" s="528"/>
      <c r="AZ10" s="528"/>
      <c r="BA10" s="335"/>
      <c r="BB10" s="335"/>
      <c r="BC10" s="335"/>
      <c r="BD10" s="335"/>
      <c r="BE10" s="335"/>
      <c r="BF10" s="1294"/>
      <c r="BG10" s="1294"/>
      <c r="BH10" s="1294"/>
      <c r="BI10" s="1294"/>
      <c r="BJ10" s="1294"/>
      <c r="BK10" s="1294"/>
      <c r="BL10" s="1294"/>
      <c r="BM10" s="1294"/>
      <c r="BN10" s="1294"/>
      <c r="BO10" s="1294"/>
      <c r="BP10" s="1294"/>
      <c r="BQ10" s="1294"/>
      <c r="BR10" s="1294"/>
      <c r="BS10" s="1294"/>
      <c r="BT10" s="1294"/>
      <c r="BU10" s="1294"/>
      <c r="BV10" s="1294"/>
      <c r="BW10" s="1294"/>
      <c r="BX10" s="1294"/>
      <c r="BY10" s="1295"/>
      <c r="BZ10" s="1295"/>
      <c r="CA10" s="1295"/>
      <c r="CB10" s="1295"/>
      <c r="CC10" s="1294"/>
      <c r="CD10" s="1294"/>
      <c r="CE10" s="1294"/>
      <c r="CF10" s="1294"/>
      <c r="CG10" s="1294"/>
      <c r="CH10" s="1294"/>
      <c r="CI10" s="1294"/>
      <c r="CJ10" s="1294"/>
      <c r="CK10" s="1294"/>
      <c r="CL10" s="1294"/>
      <c r="CM10" s="1294"/>
      <c r="CN10" s="1294"/>
      <c r="CO10" s="1294"/>
      <c r="CP10" s="1294"/>
      <c r="CQ10" s="1294"/>
      <c r="CR10" s="1294"/>
      <c r="CS10" s="1294"/>
      <c r="CT10" s="1294"/>
      <c r="CU10" s="1294"/>
      <c r="CV10" s="529"/>
      <c r="CW10" s="274"/>
      <c r="CX10" s="274"/>
      <c r="CY10" s="274"/>
      <c r="CZ10" s="274"/>
      <c r="DA10" s="274"/>
      <c r="DB10" s="529"/>
      <c r="DC10" s="2035" t="s">
        <v>1146</v>
      </c>
      <c r="DD10" s="2035"/>
      <c r="DE10" s="2035"/>
      <c r="DF10" s="2035"/>
      <c r="DG10" s="2035"/>
      <c r="DH10" s="2035"/>
      <c r="DM10" s="1294"/>
      <c r="DN10" s="531"/>
      <c r="DO10" s="531"/>
      <c r="DP10" s="281"/>
      <c r="DQ10" s="281"/>
    </row>
    <row r="11" spans="1:121" ht="13.5" customHeight="1" x14ac:dyDescent="0.25">
      <c r="A11" s="331"/>
      <c r="B11" s="1381">
        <v>3</v>
      </c>
      <c r="C11" s="1381"/>
      <c r="D11" s="1381"/>
      <c r="E11" s="1381"/>
      <c r="F11" s="1381"/>
      <c r="G11" s="1970" t="s">
        <v>507</v>
      </c>
      <c r="H11" s="1967"/>
      <c r="I11" s="1967"/>
      <c r="J11" s="1967"/>
      <c r="K11" s="1967"/>
      <c r="L11" s="1967"/>
      <c r="M11" s="1967"/>
      <c r="N11" s="1967"/>
      <c r="O11" s="1967"/>
      <c r="P11" s="1967"/>
      <c r="Q11" s="1967"/>
      <c r="R11" s="1967"/>
      <c r="S11" s="1967"/>
      <c r="T11" s="1967"/>
      <c r="U11" s="1967"/>
      <c r="V11" s="1967"/>
      <c r="W11" s="1967"/>
      <c r="X11" s="1967"/>
      <c r="Y11" s="1967"/>
      <c r="Z11" s="1967"/>
      <c r="AA11" s="1967"/>
      <c r="AB11" s="1967"/>
      <c r="AC11" s="1967"/>
      <c r="AD11" s="1967"/>
      <c r="AE11" s="1967"/>
      <c r="AF11" s="1967"/>
      <c r="AG11" s="1967"/>
      <c r="AH11" s="1967"/>
      <c r="AI11" s="1967"/>
      <c r="AJ11" s="1967"/>
      <c r="AK11" s="1967"/>
      <c r="AL11" s="1967"/>
      <c r="AM11" s="1967"/>
      <c r="AN11" s="1967"/>
      <c r="AO11" s="1967"/>
      <c r="AP11" s="1967"/>
      <c r="AQ11" s="1967"/>
      <c r="AR11" s="1967"/>
      <c r="AS11" s="1967"/>
      <c r="AT11" s="1967"/>
      <c r="AU11" s="1967"/>
      <c r="AV11" s="1971"/>
      <c r="AW11" s="274"/>
      <c r="AX11" s="274"/>
      <c r="AY11" s="528"/>
      <c r="AZ11" s="528"/>
      <c r="BA11" s="335"/>
      <c r="BB11" s="335"/>
      <c r="BC11" s="335"/>
      <c r="BD11" s="335"/>
      <c r="BE11" s="335"/>
      <c r="BF11" s="1294"/>
      <c r="BG11" s="1294"/>
      <c r="BH11" s="1294"/>
      <c r="BI11" s="1294"/>
      <c r="BJ11" s="1294"/>
      <c r="BK11" s="1294"/>
      <c r="BL11" s="1294"/>
      <c r="BM11" s="1294"/>
      <c r="BN11" s="1294"/>
      <c r="BO11" s="1294"/>
      <c r="BP11" s="1294"/>
      <c r="BQ11" s="1294"/>
      <c r="BR11" s="1294"/>
      <c r="BS11" s="1294"/>
      <c r="BT11" s="1294"/>
      <c r="BU11" s="1294"/>
      <c r="BV11" s="1294"/>
      <c r="BW11" s="1294"/>
      <c r="BX11" s="1294"/>
      <c r="BY11" s="1295"/>
      <c r="BZ11" s="1295"/>
      <c r="CA11" s="1295"/>
      <c r="CB11" s="1295"/>
      <c r="CC11" s="1294"/>
      <c r="CD11" s="1294"/>
      <c r="CE11" s="1294"/>
      <c r="CF11" s="1294"/>
      <c r="CG11" s="1294"/>
      <c r="CH11" s="1294"/>
      <c r="CI11" s="1294"/>
      <c r="CJ11" s="1294"/>
      <c r="CK11" s="1294"/>
      <c r="CL11" s="1294"/>
      <c r="CM11" s="1294"/>
      <c r="CN11" s="1294"/>
      <c r="CO11" s="1294"/>
      <c r="CP11" s="1294"/>
      <c r="CQ11" s="1294"/>
      <c r="CR11" s="1294"/>
      <c r="CS11" s="1294"/>
      <c r="CT11" s="1294"/>
      <c r="CU11" s="1294"/>
      <c r="CV11" s="529"/>
      <c r="CW11" s="274"/>
      <c r="CX11" s="274"/>
      <c r="CY11" s="274"/>
      <c r="CZ11" s="274"/>
      <c r="DA11" s="274"/>
      <c r="DB11" s="529"/>
      <c r="DC11" s="2035" t="s">
        <v>1147</v>
      </c>
      <c r="DD11" s="2035"/>
      <c r="DE11" s="2035"/>
      <c r="DF11" s="2035"/>
      <c r="DG11" s="2035"/>
      <c r="DH11" s="2035"/>
      <c r="DM11" s="1294"/>
      <c r="DN11" s="531"/>
      <c r="DO11" s="531"/>
      <c r="DP11" s="281"/>
      <c r="DQ11" s="281"/>
    </row>
    <row r="12" spans="1:121" s="342" customFormat="1" ht="18" customHeight="1" x14ac:dyDescent="0.25">
      <c r="A12" s="337" t="s">
        <v>148</v>
      </c>
      <c r="B12" s="532"/>
      <c r="C12" s="533"/>
      <c r="D12" s="533"/>
      <c r="E12" s="533"/>
      <c r="F12" s="533"/>
      <c r="G12" s="533"/>
      <c r="H12" s="533"/>
      <c r="I12" s="533"/>
      <c r="J12" s="1417" t="s">
        <v>992</v>
      </c>
      <c r="K12" s="1417"/>
      <c r="L12" s="1417"/>
      <c r="M12" s="1417"/>
      <c r="N12" s="1417"/>
      <c r="O12" s="1417"/>
      <c r="P12" s="1417"/>
      <c r="Q12" s="1417"/>
      <c r="R12" s="1417"/>
      <c r="S12" s="1417"/>
      <c r="T12" s="1417"/>
      <c r="U12" s="1417"/>
      <c r="V12" s="1417"/>
      <c r="W12" s="1417"/>
      <c r="X12" s="1417"/>
      <c r="Y12" s="1417"/>
      <c r="Z12" s="1417"/>
      <c r="AA12" s="1417"/>
      <c r="AB12" s="1417"/>
      <c r="AC12" s="1417"/>
      <c r="AD12" s="1417"/>
      <c r="AE12" s="1417"/>
      <c r="AF12" s="1417"/>
      <c r="AG12" s="1417"/>
      <c r="AH12" s="1417"/>
      <c r="AI12" s="1417"/>
      <c r="AJ12" s="1417"/>
      <c r="AK12" s="1417"/>
      <c r="AL12" s="1417"/>
      <c r="AM12" s="1417"/>
      <c r="AN12" s="1417"/>
      <c r="AO12" s="1417"/>
      <c r="AP12" s="1417"/>
      <c r="AQ12" s="1417"/>
      <c r="AR12" s="1417"/>
      <c r="AS12" s="1417"/>
      <c r="AT12" s="1417"/>
      <c r="AU12" s="1417"/>
      <c r="AV12" s="1417"/>
      <c r="AW12" s="1417"/>
      <c r="AX12" s="1417"/>
      <c r="AY12" s="1417"/>
      <c r="AZ12" s="1417"/>
      <c r="BA12" s="1417"/>
      <c r="BB12" s="1417"/>
      <c r="BC12" s="1417"/>
      <c r="BD12" s="1417"/>
      <c r="BE12" s="1417"/>
      <c r="BF12" s="1417"/>
      <c r="BG12" s="1417"/>
      <c r="BH12" s="1417"/>
      <c r="BI12" s="1417"/>
      <c r="BJ12" s="1417"/>
      <c r="BK12" s="1417"/>
      <c r="BL12" s="1417"/>
      <c r="BM12" s="1417"/>
      <c r="BN12" s="1417"/>
      <c r="BO12" s="1417"/>
      <c r="BP12" s="1417"/>
      <c r="BQ12" s="1417"/>
      <c r="BR12" s="1417"/>
      <c r="BS12" s="1417"/>
      <c r="BT12" s="1417"/>
      <c r="BU12" s="1417"/>
      <c r="BV12" s="1417"/>
      <c r="BW12" s="1417"/>
      <c r="BX12" s="1417"/>
      <c r="BY12" s="1417"/>
      <c r="BZ12" s="1417"/>
      <c r="CA12" s="1417"/>
      <c r="CB12" s="1417"/>
      <c r="CC12" s="1417"/>
      <c r="CD12" s="1417"/>
      <c r="CE12" s="1417"/>
      <c r="CF12" s="339"/>
      <c r="CG12" s="339"/>
      <c r="CH12" s="339"/>
      <c r="CI12" s="339"/>
      <c r="CJ12" s="339"/>
      <c r="CK12" s="339"/>
      <c r="CL12" s="339"/>
      <c r="CM12" s="339"/>
      <c r="CN12" s="339"/>
      <c r="CO12" s="339"/>
      <c r="CP12" s="339"/>
      <c r="CQ12" s="339"/>
      <c r="CR12" s="339"/>
      <c r="CS12" s="339"/>
      <c r="CT12" s="339"/>
      <c r="CU12" s="339"/>
      <c r="CV12" s="339"/>
      <c r="CW12" s="339"/>
      <c r="CX12" s="339"/>
      <c r="CY12" s="340"/>
      <c r="CZ12" s="322"/>
      <c r="DA12" s="322"/>
      <c r="DB12" s="322"/>
      <c r="DC12" s="322"/>
      <c r="DE12" s="341"/>
      <c r="DF12" s="341"/>
      <c r="DG12" s="341"/>
      <c r="DH12" s="341" t="s">
        <v>505</v>
      </c>
      <c r="DI12" s="1417" t="str">
        <f>+'SEMAFORO TEC 1001'!DX33</f>
        <v>AGO - SEP/2024</v>
      </c>
      <c r="DJ12" s="1417"/>
      <c r="DK12" s="1417"/>
      <c r="DL12" s="1417"/>
      <c r="DM12" s="657"/>
      <c r="DN12" s="657"/>
      <c r="DO12" s="657"/>
      <c r="DP12" s="657"/>
      <c r="DQ12" s="657"/>
    </row>
    <row r="13" spans="1:121" x14ac:dyDescent="0.25">
      <c r="A13" s="344"/>
      <c r="B13" s="345"/>
      <c r="C13" s="346"/>
      <c r="D13" s="346"/>
      <c r="E13" s="346"/>
      <c r="F13" s="346"/>
      <c r="G13" s="346"/>
      <c r="H13" s="346"/>
      <c r="I13" s="346"/>
      <c r="J13" s="346"/>
      <c r="K13" s="346"/>
      <c r="L13" s="346"/>
      <c r="M13" s="346"/>
      <c r="N13" s="346"/>
      <c r="O13" s="346"/>
      <c r="P13" s="346"/>
      <c r="Q13" s="346"/>
      <c r="R13" s="346"/>
      <c r="S13" s="346"/>
      <c r="T13" s="346"/>
      <c r="U13" s="346"/>
      <c r="V13" s="346"/>
      <c r="W13" s="346"/>
      <c r="X13" s="346"/>
      <c r="Y13" s="346"/>
      <c r="Z13" s="346"/>
      <c r="AA13" s="346"/>
      <c r="AB13" s="346"/>
      <c r="AC13" s="346"/>
      <c r="AD13" s="346"/>
      <c r="AE13" s="346"/>
      <c r="AF13" s="346"/>
      <c r="AG13" s="346"/>
      <c r="AH13" s="346"/>
      <c r="AI13" s="346"/>
      <c r="AJ13" s="346"/>
      <c r="AK13" s="346"/>
      <c r="AL13" s="346"/>
      <c r="AM13" s="346"/>
      <c r="AN13" s="346"/>
      <c r="AO13" s="346"/>
      <c r="AP13" s="346"/>
      <c r="AQ13" s="346"/>
      <c r="AR13" s="346"/>
      <c r="AS13" s="346"/>
      <c r="AT13" s="346"/>
      <c r="AU13" s="346"/>
      <c r="AV13" s="346"/>
      <c r="AW13" s="346"/>
      <c r="AX13" s="346"/>
      <c r="AY13" s="346"/>
      <c r="AZ13" s="346"/>
      <c r="BA13" s="346"/>
      <c r="BB13" s="346"/>
      <c r="BC13" s="346"/>
      <c r="BD13" s="346"/>
      <c r="BE13" s="346"/>
      <c r="BF13" s="346"/>
      <c r="BG13" s="346"/>
      <c r="BH13" s="346"/>
      <c r="BI13" s="346"/>
      <c r="BJ13" s="346"/>
      <c r="BK13" s="346"/>
      <c r="BL13" s="346"/>
      <c r="BM13" s="346"/>
      <c r="BN13" s="346"/>
      <c r="BO13" s="346"/>
      <c r="BP13" s="346"/>
      <c r="BQ13" s="346"/>
      <c r="BR13" s="346"/>
      <c r="BS13" s="346"/>
      <c r="BT13" s="346"/>
      <c r="BU13" s="346"/>
      <c r="BV13" s="346"/>
      <c r="BW13" s="346"/>
      <c r="BX13" s="346"/>
      <c r="BY13" s="346"/>
      <c r="BZ13" s="346"/>
      <c r="CA13" s="346"/>
      <c r="CB13" s="346"/>
      <c r="CC13" s="346"/>
      <c r="CD13" s="346"/>
      <c r="CE13" s="346"/>
      <c r="CF13" s="346"/>
      <c r="CG13" s="346"/>
      <c r="CH13" s="346"/>
      <c r="CI13" s="346"/>
      <c r="CJ13" s="346"/>
      <c r="CK13" s="346"/>
      <c r="CL13" s="346"/>
      <c r="CM13" s="346"/>
      <c r="CN13" s="346"/>
      <c r="CO13" s="346"/>
      <c r="CP13" s="346"/>
      <c r="CQ13" s="346"/>
      <c r="CR13" s="346"/>
      <c r="CS13" s="346"/>
      <c r="CT13" s="346"/>
      <c r="CU13" s="346"/>
      <c r="CV13" s="346"/>
      <c r="CW13" s="346"/>
      <c r="CX13" s="346"/>
      <c r="CY13" s="347"/>
      <c r="CZ13" s="346"/>
      <c r="DA13" s="346"/>
      <c r="DB13" s="346"/>
      <c r="DC13" s="346"/>
      <c r="DD13" s="346"/>
      <c r="DE13" s="346"/>
      <c r="DF13" s="346"/>
      <c r="DG13" s="346"/>
      <c r="DH13" s="346"/>
      <c r="DI13" s="346"/>
      <c r="DJ13" s="346"/>
      <c r="DK13" s="346"/>
      <c r="DL13" s="346"/>
      <c r="DM13" s="658"/>
    </row>
    <row r="14" spans="1:121" x14ac:dyDescent="0.25">
      <c r="A14" s="350"/>
      <c r="B14" s="351"/>
      <c r="C14" s="350"/>
      <c r="D14" s="350"/>
      <c r="E14" s="350"/>
      <c r="F14" s="350"/>
      <c r="G14" s="350"/>
      <c r="H14" s="350"/>
      <c r="I14" s="350"/>
      <c r="J14" s="350"/>
      <c r="K14" s="350"/>
      <c r="L14" s="350"/>
      <c r="M14" s="350"/>
      <c r="N14" s="350"/>
      <c r="O14" s="350"/>
      <c r="P14" s="350"/>
      <c r="Q14" s="350"/>
      <c r="R14" s="350"/>
      <c r="S14" s="350"/>
      <c r="T14" s="350"/>
      <c r="U14" s="350"/>
      <c r="V14" s="350"/>
      <c r="W14" s="350"/>
      <c r="X14" s="350"/>
      <c r="Y14" s="350"/>
      <c r="Z14" s="350"/>
      <c r="AA14" s="350"/>
      <c r="AB14" s="350"/>
      <c r="AC14" s="350"/>
      <c r="AD14" s="350"/>
      <c r="AE14" s="350"/>
      <c r="AF14" s="350"/>
      <c r="AG14" s="350"/>
      <c r="AH14" s="350"/>
      <c r="AI14" s="350"/>
      <c r="AJ14" s="350"/>
      <c r="AK14" s="350"/>
      <c r="AL14" s="350"/>
      <c r="AM14" s="350"/>
      <c r="AN14" s="350"/>
      <c r="AO14" s="350"/>
      <c r="AP14" s="350"/>
      <c r="AQ14" s="350"/>
      <c r="AR14" s="350"/>
      <c r="AS14" s="350"/>
      <c r="AT14" s="350"/>
      <c r="AU14" s="350"/>
      <c r="AV14" s="350"/>
      <c r="AW14" s="350"/>
      <c r="AX14" s="350"/>
      <c r="AY14" s="350"/>
      <c r="AZ14" s="350"/>
      <c r="BA14" s="350"/>
      <c r="BB14" s="350"/>
      <c r="BC14" s="350"/>
      <c r="BD14" s="350"/>
      <c r="BE14" s="350"/>
      <c r="BF14" s="350"/>
      <c r="BG14" s="350"/>
      <c r="BH14" s="350"/>
      <c r="BI14" s="350"/>
      <c r="BJ14" s="350"/>
      <c r="BK14" s="350"/>
      <c r="BL14" s="350"/>
      <c r="BM14" s="350"/>
      <c r="BN14" s="350"/>
      <c r="BO14" s="350"/>
      <c r="BP14" s="350"/>
      <c r="BQ14" s="350"/>
      <c r="BR14" s="350"/>
      <c r="BS14" s="350"/>
      <c r="BT14" s="350"/>
      <c r="BU14" s="350"/>
      <c r="BV14" s="350"/>
      <c r="BW14" s="350"/>
      <c r="BX14" s="350"/>
      <c r="BY14" s="350"/>
      <c r="BZ14" s="350"/>
      <c r="CA14" s="350"/>
      <c r="CB14" s="350"/>
      <c r="CC14" s="350"/>
      <c r="CD14" s="350"/>
      <c r="CE14" s="350"/>
      <c r="CF14" s="350"/>
      <c r="CG14" s="350"/>
      <c r="CH14" s="350"/>
      <c r="CI14" s="350"/>
      <c r="CJ14" s="350"/>
      <c r="CK14" s="350"/>
      <c r="CL14" s="350"/>
      <c r="CM14" s="350"/>
      <c r="CN14" s="350"/>
      <c r="CO14" s="350"/>
      <c r="CP14" s="350"/>
      <c r="CQ14" s="350"/>
      <c r="CR14" s="350"/>
      <c r="CS14" s="350"/>
      <c r="CT14" s="350"/>
      <c r="CU14" s="350"/>
      <c r="CV14" s="350"/>
      <c r="CW14" s="350"/>
      <c r="CX14" s="350"/>
      <c r="CY14" s="351"/>
      <c r="CZ14" s="350"/>
      <c r="DA14" s="350"/>
      <c r="DB14" s="350"/>
      <c r="DC14" s="350"/>
      <c r="DD14" s="350"/>
      <c r="DE14" s="350"/>
      <c r="DF14" s="350"/>
      <c r="DG14" s="350"/>
      <c r="DH14" s="350"/>
      <c r="DI14" s="350"/>
      <c r="DJ14" s="350"/>
      <c r="DK14" s="352"/>
      <c r="DL14" s="352"/>
    </row>
    <row r="15" spans="1:121" x14ac:dyDescent="0.25">
      <c r="A15" s="283"/>
      <c r="B15" s="351"/>
      <c r="C15" s="350"/>
      <c r="D15" s="350"/>
      <c r="E15" s="350"/>
      <c r="F15" s="350"/>
      <c r="G15" s="350"/>
      <c r="H15" s="350"/>
      <c r="I15" s="350"/>
      <c r="J15" s="350"/>
      <c r="K15" s="350"/>
      <c r="L15" s="350"/>
      <c r="M15" s="350"/>
      <c r="N15" s="350"/>
      <c r="O15" s="350"/>
      <c r="P15" s="350"/>
      <c r="Q15" s="350"/>
      <c r="R15" s="350"/>
      <c r="S15" s="350"/>
      <c r="T15" s="350"/>
      <c r="U15" s="350"/>
      <c r="V15" s="350"/>
      <c r="W15" s="350"/>
      <c r="X15" s="350"/>
      <c r="Y15" s="350"/>
      <c r="Z15" s="350"/>
      <c r="AA15" s="350"/>
      <c r="AB15" s="350"/>
      <c r="AC15" s="350"/>
      <c r="AD15" s="350"/>
      <c r="AE15" s="350"/>
      <c r="AF15" s="350"/>
      <c r="AG15" s="350"/>
      <c r="AH15" s="350"/>
      <c r="AI15" s="350"/>
      <c r="AJ15" s="350"/>
      <c r="AK15" s="350"/>
      <c r="AL15" s="350"/>
      <c r="AM15" s="350"/>
      <c r="AN15" s="350"/>
      <c r="AO15" s="350"/>
      <c r="AP15" s="350"/>
      <c r="AQ15" s="350"/>
      <c r="AR15" s="350"/>
      <c r="AS15" s="350"/>
      <c r="AT15" s="350"/>
      <c r="AU15" s="350"/>
      <c r="AV15" s="350"/>
      <c r="AW15" s="350"/>
      <c r="AX15" s="350"/>
      <c r="AY15" s="350"/>
      <c r="AZ15" s="350"/>
      <c r="BA15" s="350"/>
      <c r="BB15" s="350"/>
      <c r="BC15" s="350"/>
      <c r="BD15" s="350"/>
      <c r="BE15" s="350"/>
      <c r="BF15" s="350"/>
      <c r="BG15" s="350"/>
      <c r="BH15" s="350"/>
      <c r="BI15" s="350"/>
      <c r="BJ15" s="350"/>
      <c r="BK15" s="350"/>
      <c r="BL15" s="350"/>
      <c r="BM15" s="350"/>
      <c r="BN15" s="350"/>
      <c r="BO15" s="350"/>
      <c r="BP15" s="350"/>
      <c r="BQ15" s="350"/>
      <c r="BR15" s="350"/>
      <c r="BS15" s="350"/>
      <c r="BT15" s="350"/>
      <c r="BU15" s="350"/>
      <c r="BV15" s="350"/>
      <c r="BW15" s="350"/>
      <c r="BX15" s="350"/>
      <c r="BY15" s="350"/>
      <c r="BZ15" s="350"/>
      <c r="CA15" s="350"/>
      <c r="CB15" s="350"/>
      <c r="CC15" s="350"/>
      <c r="CD15" s="350"/>
      <c r="CE15" s="350"/>
      <c r="CF15" s="350"/>
      <c r="CG15" s="350"/>
      <c r="CH15" s="350"/>
      <c r="CI15" s="350"/>
      <c r="CJ15" s="350"/>
      <c r="CK15" s="350"/>
      <c r="CL15" s="350"/>
      <c r="CM15" s="350"/>
      <c r="CN15" s="350"/>
      <c r="CO15" s="350"/>
      <c r="CP15" s="350"/>
      <c r="CQ15" s="350"/>
      <c r="CR15" s="350"/>
      <c r="CS15" s="350"/>
      <c r="CT15" s="350"/>
      <c r="CU15" s="350"/>
      <c r="CV15" s="350"/>
      <c r="CW15" s="350"/>
      <c r="CX15" s="350"/>
      <c r="CY15" s="351"/>
      <c r="CZ15" s="350"/>
      <c r="DA15" s="350"/>
      <c r="DB15" s="350"/>
      <c r="DC15" s="350"/>
      <c r="DD15" s="350"/>
      <c r="DE15" s="350"/>
      <c r="DF15" s="350"/>
      <c r="DG15" s="350"/>
      <c r="DH15" s="350"/>
      <c r="DI15" s="350"/>
      <c r="DJ15" s="350"/>
      <c r="DK15" s="352"/>
      <c r="DL15" s="352"/>
    </row>
    <row r="16" spans="1:121" x14ac:dyDescent="0.25">
      <c r="A16" s="350"/>
      <c r="B16" s="351"/>
      <c r="C16" s="350"/>
      <c r="D16" s="350"/>
      <c r="E16" s="350"/>
      <c r="F16" s="350"/>
      <c r="G16" s="350"/>
      <c r="H16" s="350"/>
      <c r="I16" s="350"/>
      <c r="J16" s="350"/>
      <c r="K16" s="350"/>
      <c r="L16" s="350"/>
      <c r="M16" s="350"/>
      <c r="N16" s="350"/>
      <c r="O16" s="350"/>
      <c r="P16" s="350"/>
      <c r="Q16" s="350"/>
      <c r="R16" s="350"/>
      <c r="S16" s="350"/>
      <c r="T16" s="350"/>
      <c r="U16" s="350"/>
      <c r="V16" s="350"/>
      <c r="W16" s="350"/>
      <c r="X16" s="350"/>
      <c r="Y16" s="350"/>
      <c r="Z16" s="350"/>
      <c r="AA16" s="350"/>
      <c r="AB16" s="350"/>
      <c r="AC16" s="350"/>
      <c r="AD16" s="350"/>
      <c r="AE16" s="350"/>
      <c r="AF16" s="350"/>
      <c r="AG16" s="350"/>
      <c r="AH16" s="350"/>
      <c r="AI16" s="350"/>
      <c r="AJ16" s="350"/>
      <c r="AK16" s="350"/>
      <c r="AL16" s="350"/>
      <c r="AM16" s="350"/>
      <c r="AN16" s="350"/>
      <c r="AO16" s="350"/>
      <c r="AP16" s="350"/>
      <c r="AQ16" s="350"/>
      <c r="AR16" s="350"/>
      <c r="AS16" s="350"/>
      <c r="AT16" s="350"/>
      <c r="AU16" s="350"/>
      <c r="AV16" s="350"/>
      <c r="AW16" s="350"/>
      <c r="AX16" s="350"/>
      <c r="AY16" s="350"/>
      <c r="AZ16" s="350"/>
      <c r="BA16" s="350"/>
      <c r="BB16" s="350"/>
      <c r="BC16" s="350"/>
      <c r="BD16" s="350"/>
      <c r="BE16" s="350"/>
      <c r="BF16" s="350"/>
      <c r="BG16" s="350"/>
      <c r="BH16" s="350"/>
      <c r="BI16" s="350"/>
      <c r="BJ16" s="350"/>
      <c r="BK16" s="350"/>
      <c r="BL16" s="350"/>
      <c r="BM16" s="350"/>
      <c r="BN16" s="350"/>
      <c r="BO16" s="350"/>
      <c r="BP16" s="350"/>
      <c r="BQ16" s="350"/>
      <c r="BR16" s="350"/>
      <c r="BS16" s="350"/>
      <c r="BT16" s="350"/>
      <c r="BU16" s="350"/>
      <c r="BV16" s="350"/>
      <c r="BW16" s="350"/>
      <c r="BX16" s="350"/>
      <c r="BY16" s="350"/>
      <c r="BZ16" s="350"/>
      <c r="CA16" s="350"/>
      <c r="CB16" s="350"/>
      <c r="CC16" s="350"/>
      <c r="CD16" s="350"/>
      <c r="CE16" s="350"/>
      <c r="CF16" s="350"/>
      <c r="CG16" s="350"/>
      <c r="CH16" s="350"/>
      <c r="CI16" s="350"/>
      <c r="CJ16" s="350"/>
      <c r="CK16" s="350"/>
      <c r="CL16" s="350"/>
      <c r="CM16" s="350"/>
      <c r="CN16" s="350"/>
      <c r="CO16" s="350"/>
      <c r="CP16" s="350"/>
      <c r="CQ16" s="350"/>
      <c r="CR16" s="350"/>
      <c r="CS16" s="350"/>
      <c r="CT16" s="350"/>
      <c r="CU16" s="350"/>
      <c r="CV16" s="350"/>
      <c r="CW16" s="350"/>
      <c r="CX16" s="350"/>
      <c r="CY16" s="351"/>
      <c r="CZ16" s="350"/>
      <c r="DA16" s="350"/>
      <c r="DB16" s="350"/>
      <c r="DC16" s="350"/>
      <c r="DD16" s="350"/>
      <c r="DE16" s="350"/>
      <c r="DF16" s="350"/>
      <c r="DG16" s="350"/>
      <c r="DH16" s="350"/>
      <c r="DI16" s="350"/>
      <c r="DJ16" s="350"/>
      <c r="DK16" s="352"/>
      <c r="DL16" s="352"/>
    </row>
    <row r="17" spans="1:116" x14ac:dyDescent="0.25">
      <c r="A17" s="350"/>
      <c r="B17" s="351"/>
      <c r="C17" s="350"/>
      <c r="D17" s="350"/>
      <c r="E17" s="350"/>
      <c r="F17" s="350"/>
      <c r="G17" s="350"/>
      <c r="H17" s="350"/>
      <c r="I17" s="350"/>
      <c r="J17" s="350"/>
      <c r="K17" s="350"/>
      <c r="L17" s="350"/>
      <c r="M17" s="350"/>
      <c r="N17" s="350"/>
      <c r="O17" s="350"/>
      <c r="P17" s="350"/>
      <c r="Q17" s="350"/>
      <c r="R17" s="350"/>
      <c r="S17" s="350"/>
      <c r="T17" s="350"/>
      <c r="U17" s="350"/>
      <c r="V17" s="350"/>
      <c r="W17" s="350"/>
      <c r="X17" s="350"/>
      <c r="Y17" s="350"/>
      <c r="Z17" s="350"/>
      <c r="AA17" s="350"/>
      <c r="AB17" s="350"/>
      <c r="AC17" s="350"/>
      <c r="AD17" s="350"/>
      <c r="AE17" s="350"/>
      <c r="AF17" s="350"/>
      <c r="AG17" s="350"/>
      <c r="AH17" s="350"/>
      <c r="AI17" s="350"/>
      <c r="AJ17" s="350"/>
      <c r="AK17" s="350"/>
      <c r="AL17" s="350"/>
      <c r="AM17" s="350"/>
      <c r="AN17" s="350"/>
      <c r="AO17" s="350"/>
      <c r="AP17" s="350"/>
      <c r="AQ17" s="350"/>
      <c r="AR17" s="350"/>
      <c r="AS17" s="350"/>
      <c r="AT17" s="350"/>
      <c r="AU17" s="350"/>
      <c r="AV17" s="350"/>
      <c r="AW17" s="350"/>
      <c r="AX17" s="350"/>
      <c r="AY17" s="350"/>
      <c r="AZ17" s="350"/>
      <c r="BA17" s="350"/>
      <c r="BB17" s="350"/>
      <c r="BC17" s="350"/>
      <c r="BD17" s="350"/>
      <c r="BE17" s="350"/>
      <c r="BF17" s="350"/>
      <c r="BG17" s="350"/>
      <c r="BH17" s="350"/>
      <c r="BI17" s="350"/>
      <c r="BJ17" s="350"/>
      <c r="BK17" s="350"/>
      <c r="BL17" s="350"/>
      <c r="BM17" s="350"/>
      <c r="BN17" s="350"/>
      <c r="BO17" s="350"/>
      <c r="BP17" s="350"/>
      <c r="BQ17" s="350"/>
      <c r="BR17" s="350"/>
      <c r="BS17" s="350"/>
      <c r="BT17" s="350"/>
      <c r="BU17" s="350"/>
      <c r="BV17" s="350"/>
      <c r="BW17" s="350"/>
      <c r="BX17" s="350"/>
      <c r="BY17" s="350"/>
      <c r="BZ17" s="350"/>
      <c r="CA17" s="350"/>
      <c r="CB17" s="350"/>
      <c r="CC17" s="350"/>
      <c r="CD17" s="350"/>
      <c r="CE17" s="350"/>
      <c r="CF17" s="350"/>
      <c r="CG17" s="350"/>
      <c r="CH17" s="350"/>
      <c r="CI17" s="350"/>
      <c r="CJ17" s="350"/>
      <c r="CK17" s="350"/>
      <c r="CL17" s="350"/>
      <c r="CM17" s="350"/>
      <c r="CN17" s="350"/>
      <c r="CO17" s="350"/>
      <c r="CP17" s="350"/>
      <c r="CQ17" s="350"/>
      <c r="CR17" s="350"/>
      <c r="CS17" s="350"/>
      <c r="CT17" s="350"/>
      <c r="CU17" s="350"/>
      <c r="CV17" s="350"/>
      <c r="CW17" s="350"/>
      <c r="CX17" s="350"/>
      <c r="CY17" s="351"/>
      <c r="CZ17" s="350"/>
      <c r="DA17" s="350"/>
      <c r="DB17" s="350"/>
      <c r="DC17" s="350"/>
      <c r="DD17" s="350"/>
      <c r="DE17" s="350"/>
      <c r="DF17" s="350"/>
      <c r="DG17" s="350"/>
      <c r="DH17" s="350"/>
      <c r="DI17" s="350"/>
      <c r="DJ17" s="350"/>
      <c r="DK17" s="352"/>
      <c r="DL17" s="352"/>
    </row>
    <row r="18" spans="1:116" x14ac:dyDescent="0.25">
      <c r="A18" s="350"/>
      <c r="B18" s="351"/>
      <c r="C18" s="350"/>
      <c r="D18" s="350"/>
      <c r="E18" s="350"/>
      <c r="F18" s="350"/>
      <c r="G18" s="350"/>
      <c r="H18" s="350"/>
      <c r="I18" s="350"/>
      <c r="J18" s="350"/>
      <c r="K18" s="350"/>
      <c r="L18" s="350"/>
      <c r="M18" s="350"/>
      <c r="N18" s="350"/>
      <c r="O18" s="350"/>
      <c r="P18" s="350"/>
      <c r="Q18" s="350"/>
      <c r="R18" s="350"/>
      <c r="S18" s="350"/>
      <c r="T18" s="350"/>
      <c r="U18" s="350"/>
      <c r="V18" s="350"/>
      <c r="W18" s="350"/>
      <c r="X18" s="350"/>
      <c r="Y18" s="350"/>
      <c r="Z18" s="350"/>
      <c r="AA18" s="350"/>
      <c r="AB18" s="350"/>
      <c r="AC18" s="350"/>
      <c r="AD18" s="350"/>
      <c r="AE18" s="350"/>
      <c r="AF18" s="350"/>
      <c r="AG18" s="350"/>
      <c r="AH18" s="350"/>
      <c r="AI18" s="350"/>
      <c r="AJ18" s="350"/>
      <c r="AK18" s="350"/>
      <c r="AL18" s="350"/>
      <c r="AM18" s="350"/>
      <c r="AN18" s="350"/>
      <c r="AO18" s="350"/>
      <c r="AP18" s="350"/>
      <c r="AQ18" s="350"/>
      <c r="AR18" s="350"/>
      <c r="AS18" s="350"/>
      <c r="AT18" s="350"/>
      <c r="AU18" s="350"/>
      <c r="AV18" s="350"/>
      <c r="AW18" s="350"/>
      <c r="AX18" s="350"/>
      <c r="AY18" s="350"/>
      <c r="AZ18" s="350"/>
      <c r="BA18" s="350"/>
      <c r="BB18" s="350"/>
      <c r="BC18" s="350"/>
      <c r="BD18" s="350"/>
      <c r="BE18" s="350"/>
      <c r="BF18" s="350"/>
      <c r="BG18" s="350"/>
      <c r="BH18" s="350"/>
      <c r="BI18" s="350"/>
      <c r="BJ18" s="350"/>
      <c r="BK18" s="350"/>
      <c r="BL18" s="350"/>
      <c r="BM18" s="350"/>
      <c r="BN18" s="350"/>
      <c r="BO18" s="350"/>
      <c r="BP18" s="350"/>
      <c r="BQ18" s="350"/>
      <c r="BR18" s="350"/>
      <c r="BS18" s="350"/>
      <c r="BT18" s="350"/>
      <c r="BU18" s="350"/>
      <c r="BV18" s="350"/>
      <c r="BW18" s="350"/>
      <c r="BX18" s="350"/>
      <c r="BY18" s="350"/>
      <c r="BZ18" s="350"/>
      <c r="CA18" s="350"/>
      <c r="CB18" s="350"/>
      <c r="CC18" s="350"/>
      <c r="CD18" s="350"/>
      <c r="CE18" s="350"/>
      <c r="CF18" s="350"/>
      <c r="CG18" s="350"/>
      <c r="CH18" s="350"/>
      <c r="CI18" s="350"/>
      <c r="CJ18" s="350"/>
      <c r="CK18" s="350"/>
      <c r="CL18" s="350"/>
      <c r="CM18" s="350"/>
      <c r="CN18" s="350"/>
      <c r="CO18" s="350"/>
      <c r="CP18" s="350"/>
      <c r="CQ18" s="350"/>
      <c r="CR18" s="350"/>
      <c r="CS18" s="350"/>
      <c r="CT18" s="350"/>
      <c r="CU18" s="350"/>
      <c r="CV18" s="350"/>
      <c r="CW18" s="350"/>
      <c r="CX18" s="350"/>
      <c r="CY18" s="351"/>
      <c r="CZ18" s="350"/>
      <c r="DA18" s="350"/>
      <c r="DB18" s="350"/>
      <c r="DC18" s="350"/>
      <c r="DD18" s="350"/>
      <c r="DE18" s="350"/>
      <c r="DF18" s="350"/>
      <c r="DG18" s="350"/>
      <c r="DH18" s="350"/>
      <c r="DI18" s="350"/>
      <c r="DJ18" s="350"/>
      <c r="DK18" s="352"/>
      <c r="DL18" s="352"/>
    </row>
    <row r="19" spans="1:116" x14ac:dyDescent="0.25">
      <c r="A19" s="350"/>
      <c r="B19" s="351"/>
      <c r="C19" s="350"/>
      <c r="D19" s="350"/>
      <c r="E19" s="350"/>
      <c r="F19" s="350"/>
      <c r="G19" s="350"/>
      <c r="H19" s="350"/>
      <c r="I19" s="350"/>
      <c r="J19" s="350"/>
      <c r="K19" s="350"/>
      <c r="L19" s="350"/>
      <c r="M19" s="350"/>
      <c r="N19" s="350"/>
      <c r="O19" s="350"/>
      <c r="P19" s="350"/>
      <c r="Q19" s="350"/>
      <c r="R19" s="350"/>
      <c r="S19" s="350"/>
      <c r="T19" s="350"/>
      <c r="U19" s="350"/>
      <c r="V19" s="350"/>
      <c r="W19" s="350"/>
      <c r="X19" s="350"/>
      <c r="Y19" s="350"/>
      <c r="Z19" s="350"/>
      <c r="AA19" s="350"/>
      <c r="AB19" s="350"/>
      <c r="AC19" s="350"/>
      <c r="AD19" s="350"/>
      <c r="AE19" s="350"/>
      <c r="AF19" s="350"/>
      <c r="AG19" s="350"/>
      <c r="AH19" s="350"/>
      <c r="AI19" s="350"/>
      <c r="AJ19" s="350"/>
      <c r="AK19" s="350"/>
      <c r="AL19" s="350"/>
      <c r="AM19" s="350"/>
      <c r="AN19" s="350"/>
      <c r="AO19" s="350"/>
      <c r="AP19" s="350"/>
      <c r="AQ19" s="350"/>
      <c r="AR19" s="350"/>
      <c r="AS19" s="350"/>
      <c r="AT19" s="350"/>
      <c r="AU19" s="350"/>
      <c r="AV19" s="350"/>
      <c r="AW19" s="350"/>
      <c r="AX19" s="350"/>
      <c r="AY19" s="350"/>
      <c r="AZ19" s="350"/>
      <c r="BA19" s="350"/>
      <c r="BB19" s="350"/>
      <c r="BC19" s="350"/>
      <c r="BD19" s="350"/>
      <c r="BE19" s="350"/>
      <c r="BF19" s="350"/>
      <c r="BG19" s="350"/>
      <c r="BH19" s="350"/>
      <c r="BI19" s="350"/>
      <c r="BJ19" s="350"/>
      <c r="BK19" s="350"/>
      <c r="BL19" s="350"/>
      <c r="BM19" s="350"/>
      <c r="BN19" s="350"/>
      <c r="BO19" s="350"/>
      <c r="BP19" s="350"/>
      <c r="BQ19" s="350"/>
      <c r="BR19" s="350"/>
      <c r="BS19" s="350"/>
      <c r="BT19" s="350"/>
      <c r="BU19" s="350"/>
      <c r="BV19" s="350"/>
      <c r="BW19" s="350"/>
      <c r="BX19" s="350"/>
      <c r="BY19" s="350"/>
      <c r="BZ19" s="350"/>
      <c r="CA19" s="350"/>
      <c r="CB19" s="350"/>
      <c r="CC19" s="350"/>
      <c r="CD19" s="350"/>
      <c r="CE19" s="350"/>
      <c r="CF19" s="350"/>
      <c r="CG19" s="350"/>
      <c r="CH19" s="350"/>
      <c r="CI19" s="350"/>
      <c r="CJ19" s="350"/>
      <c r="CK19" s="350"/>
      <c r="CL19" s="350"/>
      <c r="CM19" s="350"/>
      <c r="CN19" s="350"/>
      <c r="CO19" s="350"/>
      <c r="CP19" s="350"/>
      <c r="CQ19" s="350"/>
      <c r="CR19" s="350"/>
      <c r="CS19" s="350"/>
      <c r="CT19" s="350"/>
      <c r="CU19" s="350"/>
      <c r="CV19" s="350"/>
      <c r="CW19" s="350"/>
      <c r="CX19" s="350"/>
      <c r="CY19" s="351"/>
      <c r="CZ19" s="350"/>
      <c r="DA19" s="350"/>
      <c r="DB19" s="350"/>
      <c r="DC19" s="350"/>
      <c r="DD19" s="350"/>
      <c r="DE19" s="350"/>
      <c r="DF19" s="350"/>
      <c r="DG19" s="350"/>
      <c r="DH19" s="350"/>
      <c r="DI19" s="350"/>
      <c r="DJ19" s="350"/>
      <c r="DK19" s="352"/>
      <c r="DL19" s="352"/>
    </row>
    <row r="20" spans="1:116" x14ac:dyDescent="0.25">
      <c r="A20" s="350"/>
      <c r="B20" s="351"/>
      <c r="C20" s="350"/>
      <c r="D20" s="350"/>
      <c r="E20" s="350"/>
      <c r="F20" s="350"/>
      <c r="G20" s="350"/>
      <c r="H20" s="350"/>
      <c r="I20" s="350"/>
      <c r="J20" s="350"/>
      <c r="K20" s="350"/>
      <c r="L20" s="350"/>
      <c r="M20" s="350"/>
      <c r="N20" s="350"/>
      <c r="O20" s="350"/>
      <c r="P20" s="350"/>
      <c r="Q20" s="350"/>
      <c r="R20" s="350"/>
      <c r="S20" s="350"/>
      <c r="T20" s="350"/>
      <c r="U20" s="350"/>
      <c r="V20" s="350"/>
      <c r="W20" s="350"/>
      <c r="X20" s="350"/>
      <c r="Y20" s="350"/>
      <c r="Z20" s="350"/>
      <c r="AA20" s="350"/>
      <c r="AB20" s="350"/>
      <c r="AC20" s="350"/>
      <c r="AD20" s="350"/>
      <c r="AE20" s="350"/>
      <c r="AF20" s="350"/>
      <c r="AG20" s="350"/>
      <c r="AH20" s="350"/>
      <c r="AI20" s="350"/>
      <c r="AJ20" s="350"/>
      <c r="AK20" s="350"/>
      <c r="AL20" s="350"/>
      <c r="AM20" s="350"/>
      <c r="AN20" s="350"/>
      <c r="AO20" s="350"/>
      <c r="AP20" s="350"/>
      <c r="AQ20" s="350"/>
      <c r="AR20" s="350"/>
      <c r="AS20" s="350"/>
      <c r="AT20" s="350"/>
      <c r="AU20" s="350"/>
      <c r="AV20" s="350"/>
      <c r="AW20" s="350"/>
      <c r="AX20" s="350"/>
      <c r="AY20" s="350"/>
      <c r="AZ20" s="350"/>
      <c r="BA20" s="350"/>
      <c r="BB20" s="350"/>
      <c r="BC20" s="350"/>
      <c r="BD20" s="350"/>
      <c r="BE20" s="350"/>
      <c r="BF20" s="350"/>
      <c r="BG20" s="350"/>
      <c r="BH20" s="350"/>
      <c r="BI20" s="350"/>
      <c r="BJ20" s="350"/>
      <c r="BK20" s="350"/>
      <c r="BL20" s="350"/>
      <c r="BM20" s="350"/>
      <c r="BN20" s="350"/>
      <c r="BO20" s="350"/>
      <c r="BP20" s="350"/>
      <c r="BQ20" s="350"/>
      <c r="BR20" s="350"/>
      <c r="BS20" s="350"/>
      <c r="BT20" s="350"/>
      <c r="BU20" s="350"/>
      <c r="BV20" s="350"/>
      <c r="BW20" s="350"/>
      <c r="BX20" s="350"/>
      <c r="BY20" s="350"/>
      <c r="BZ20" s="350"/>
      <c r="CA20" s="350"/>
      <c r="CB20" s="350"/>
      <c r="CC20" s="350"/>
      <c r="CD20" s="350"/>
      <c r="CE20" s="350"/>
      <c r="CF20" s="350"/>
      <c r="CG20" s="350"/>
      <c r="CH20" s="350"/>
      <c r="CI20" s="350"/>
      <c r="CJ20" s="350"/>
      <c r="CK20" s="350"/>
      <c r="CL20" s="350"/>
      <c r="CM20" s="350"/>
      <c r="CN20" s="350"/>
      <c r="CO20" s="350"/>
      <c r="CP20" s="350"/>
      <c r="CQ20" s="350"/>
      <c r="CR20" s="350"/>
      <c r="CS20" s="350"/>
      <c r="CT20" s="350"/>
      <c r="CU20" s="350"/>
      <c r="CV20" s="350"/>
      <c r="CW20" s="350"/>
      <c r="CX20" s="350"/>
      <c r="CY20" s="351"/>
      <c r="CZ20" s="350"/>
      <c r="DA20" s="350"/>
      <c r="DB20" s="350"/>
      <c r="DC20" s="350"/>
      <c r="DD20" s="350"/>
      <c r="DE20" s="350"/>
      <c r="DF20" s="350"/>
      <c r="DG20" s="350"/>
      <c r="DH20" s="350"/>
      <c r="DI20" s="350"/>
      <c r="DJ20" s="350"/>
      <c r="DK20" s="352"/>
      <c r="DL20" s="352"/>
    </row>
    <row r="21" spans="1:116" x14ac:dyDescent="0.25">
      <c r="A21" s="350"/>
      <c r="B21" s="351"/>
      <c r="C21" s="350"/>
      <c r="D21" s="350"/>
      <c r="E21" s="350"/>
      <c r="F21" s="350"/>
      <c r="G21" s="350"/>
      <c r="H21" s="350"/>
      <c r="I21" s="350"/>
      <c r="J21" s="350"/>
      <c r="K21" s="350"/>
      <c r="L21" s="350"/>
      <c r="M21" s="350"/>
      <c r="N21" s="350"/>
      <c r="O21" s="350"/>
      <c r="P21" s="350"/>
      <c r="Q21" s="350"/>
      <c r="R21" s="350"/>
      <c r="S21" s="350"/>
      <c r="T21" s="350"/>
      <c r="U21" s="350"/>
      <c r="V21" s="350"/>
      <c r="W21" s="350"/>
      <c r="X21" s="350"/>
      <c r="Y21" s="350"/>
      <c r="Z21" s="350"/>
      <c r="AA21" s="350"/>
      <c r="AB21" s="350"/>
      <c r="AC21" s="350"/>
      <c r="AD21" s="350"/>
      <c r="AE21" s="350"/>
      <c r="AF21" s="350"/>
      <c r="AG21" s="350"/>
      <c r="AH21" s="350"/>
      <c r="AI21" s="350"/>
      <c r="AJ21" s="350"/>
      <c r="AK21" s="350"/>
      <c r="AL21" s="350"/>
      <c r="AM21" s="350"/>
      <c r="AN21" s="350"/>
      <c r="AO21" s="350"/>
      <c r="AP21" s="350"/>
      <c r="AQ21" s="350"/>
      <c r="AR21" s="350"/>
      <c r="AS21" s="350"/>
      <c r="AT21" s="350"/>
      <c r="AU21" s="350"/>
      <c r="AV21" s="350"/>
      <c r="AW21" s="350"/>
      <c r="AX21" s="350"/>
      <c r="AY21" s="350"/>
      <c r="AZ21" s="350"/>
      <c r="BA21" s="350"/>
      <c r="BB21" s="350"/>
      <c r="BC21" s="350"/>
      <c r="BD21" s="350"/>
      <c r="BE21" s="350"/>
      <c r="BF21" s="350"/>
      <c r="BG21" s="350"/>
      <c r="BH21" s="350"/>
      <c r="BI21" s="350"/>
      <c r="BJ21" s="350"/>
      <c r="BK21" s="350"/>
      <c r="BL21" s="350"/>
      <c r="BM21" s="350"/>
      <c r="BN21" s="350"/>
      <c r="BO21" s="350"/>
      <c r="BP21" s="350"/>
      <c r="BQ21" s="350"/>
      <c r="BR21" s="350"/>
      <c r="BS21" s="350"/>
      <c r="BT21" s="350"/>
      <c r="BU21" s="350"/>
      <c r="BV21" s="350"/>
      <c r="BW21" s="350"/>
      <c r="BX21" s="350"/>
      <c r="BY21" s="350"/>
      <c r="BZ21" s="350"/>
      <c r="CA21" s="350"/>
      <c r="CB21" s="350"/>
      <c r="CC21" s="350"/>
      <c r="CD21" s="350"/>
      <c r="CE21" s="350"/>
      <c r="CF21" s="350"/>
      <c r="CG21" s="350"/>
      <c r="CH21" s="350"/>
      <c r="CI21" s="350"/>
      <c r="CJ21" s="350"/>
      <c r="CK21" s="350"/>
      <c r="CL21" s="350"/>
      <c r="CM21" s="350"/>
      <c r="CN21" s="350"/>
      <c r="CO21" s="350"/>
      <c r="CP21" s="350"/>
      <c r="CQ21" s="350"/>
      <c r="CR21" s="350"/>
      <c r="CS21" s="350"/>
      <c r="CT21" s="350"/>
      <c r="CU21" s="350"/>
      <c r="CV21" s="350"/>
      <c r="CW21" s="350"/>
      <c r="CX21" s="350"/>
      <c r="CY21" s="351"/>
      <c r="CZ21" s="350"/>
      <c r="DA21" s="350"/>
      <c r="DB21" s="350"/>
      <c r="DC21" s="350"/>
      <c r="DD21" s="350"/>
      <c r="DE21" s="350"/>
      <c r="DF21" s="350"/>
      <c r="DG21" s="350"/>
      <c r="DH21" s="350"/>
      <c r="DI21" s="350"/>
      <c r="DJ21" s="350"/>
      <c r="DK21" s="352"/>
      <c r="DL21" s="352"/>
    </row>
    <row r="22" spans="1:116" x14ac:dyDescent="0.25">
      <c r="A22" s="350"/>
      <c r="B22" s="351"/>
      <c r="C22" s="350"/>
      <c r="D22" s="350"/>
      <c r="E22" s="350"/>
      <c r="F22" s="350"/>
      <c r="G22" s="350"/>
      <c r="H22" s="350"/>
      <c r="I22" s="350"/>
      <c r="J22" s="350"/>
      <c r="K22" s="350"/>
      <c r="L22" s="350"/>
      <c r="M22" s="350"/>
      <c r="N22" s="350"/>
      <c r="O22" s="350"/>
      <c r="P22" s="350"/>
      <c r="Q22" s="350"/>
      <c r="R22" s="350"/>
      <c r="S22" s="350"/>
      <c r="T22" s="350"/>
      <c r="U22" s="350"/>
      <c r="V22" s="350"/>
      <c r="W22" s="350"/>
      <c r="X22" s="350"/>
      <c r="Y22" s="350"/>
      <c r="Z22" s="350"/>
      <c r="AA22" s="350"/>
      <c r="AB22" s="350"/>
      <c r="AC22" s="350"/>
      <c r="AD22" s="350"/>
      <c r="AE22" s="350"/>
      <c r="AF22" s="350"/>
      <c r="AG22" s="350"/>
      <c r="AH22" s="350"/>
      <c r="AI22" s="350"/>
      <c r="AJ22" s="350"/>
      <c r="AK22" s="350"/>
      <c r="AL22" s="350"/>
      <c r="AM22" s="350"/>
      <c r="AN22" s="350"/>
      <c r="AO22" s="350"/>
      <c r="AP22" s="350"/>
      <c r="AQ22" s="350"/>
      <c r="AR22" s="350"/>
      <c r="AS22" s="350"/>
      <c r="AT22" s="350"/>
      <c r="AU22" s="350"/>
      <c r="AV22" s="350"/>
      <c r="AW22" s="350"/>
      <c r="AX22" s="350"/>
      <c r="AY22" s="350"/>
      <c r="AZ22" s="350"/>
      <c r="BA22" s="350"/>
      <c r="BB22" s="350"/>
      <c r="BC22" s="350"/>
      <c r="BD22" s="350"/>
      <c r="BE22" s="350"/>
      <c r="BF22" s="350"/>
      <c r="BG22" s="350"/>
      <c r="BH22" s="350"/>
      <c r="BI22" s="350"/>
      <c r="BJ22" s="350"/>
      <c r="BK22" s="350"/>
      <c r="BL22" s="350"/>
      <c r="BM22" s="350"/>
      <c r="BN22" s="350"/>
      <c r="BO22" s="350"/>
      <c r="BP22" s="350"/>
      <c r="BQ22" s="350"/>
      <c r="BR22" s="350"/>
      <c r="BS22" s="350"/>
      <c r="BT22" s="350"/>
      <c r="BU22" s="350"/>
      <c r="BV22" s="350"/>
      <c r="BW22" s="350"/>
      <c r="BX22" s="350"/>
      <c r="BY22" s="350"/>
      <c r="BZ22" s="350"/>
      <c r="CA22" s="350"/>
      <c r="CB22" s="350"/>
      <c r="CC22" s="350"/>
      <c r="CD22" s="350"/>
      <c r="CE22" s="350"/>
      <c r="CF22" s="350"/>
      <c r="CG22" s="350"/>
      <c r="CH22" s="350"/>
      <c r="CI22" s="350"/>
      <c r="CJ22" s="350"/>
      <c r="CK22" s="350"/>
      <c r="CL22" s="350"/>
      <c r="CM22" s="350"/>
      <c r="CN22" s="350"/>
      <c r="CO22" s="350"/>
      <c r="CP22" s="350"/>
      <c r="CQ22" s="350"/>
      <c r="CR22" s="350"/>
      <c r="CS22" s="350"/>
      <c r="CT22" s="350"/>
      <c r="CU22" s="350"/>
      <c r="CV22" s="350"/>
      <c r="CW22" s="350"/>
      <c r="CX22" s="350"/>
      <c r="CY22" s="351"/>
      <c r="CZ22" s="350"/>
      <c r="DA22" s="350"/>
      <c r="DB22" s="350"/>
      <c r="DC22" s="350"/>
      <c r="DD22" s="350"/>
      <c r="DE22" s="350"/>
      <c r="DF22" s="350"/>
      <c r="DG22" s="350"/>
      <c r="DH22" s="350"/>
      <c r="DI22" s="350"/>
      <c r="DJ22" s="350"/>
      <c r="DK22" s="352"/>
      <c r="DL22" s="352"/>
    </row>
    <row r="23" spans="1:116" x14ac:dyDescent="0.25">
      <c r="A23" s="350"/>
      <c r="B23" s="351"/>
      <c r="C23" s="350"/>
      <c r="D23" s="350"/>
      <c r="E23" s="350"/>
      <c r="F23" s="350"/>
      <c r="G23" s="350"/>
      <c r="H23" s="350"/>
      <c r="I23" s="350"/>
      <c r="J23" s="350"/>
      <c r="K23" s="350"/>
      <c r="L23" s="350"/>
      <c r="M23" s="350"/>
      <c r="N23" s="350"/>
      <c r="O23" s="350"/>
      <c r="P23" s="350"/>
      <c r="Q23" s="350"/>
      <c r="R23" s="350"/>
      <c r="S23" s="350"/>
      <c r="T23" s="350"/>
      <c r="U23" s="350"/>
      <c r="V23" s="350"/>
      <c r="W23" s="350"/>
      <c r="X23" s="350"/>
      <c r="Y23" s="350"/>
      <c r="Z23" s="350"/>
      <c r="AA23" s="350"/>
      <c r="AB23" s="350"/>
      <c r="AC23" s="350"/>
      <c r="AD23" s="350"/>
      <c r="AE23" s="350"/>
      <c r="AF23" s="350"/>
      <c r="AG23" s="350"/>
      <c r="AH23" s="350"/>
      <c r="AI23" s="350"/>
      <c r="AJ23" s="350"/>
      <c r="AK23" s="350"/>
      <c r="AL23" s="350"/>
      <c r="AM23" s="350"/>
      <c r="AN23" s="350"/>
      <c r="AO23" s="350"/>
      <c r="AP23" s="350"/>
      <c r="AQ23" s="350"/>
      <c r="AR23" s="350"/>
      <c r="AS23" s="350"/>
      <c r="AT23" s="350"/>
      <c r="AU23" s="350"/>
      <c r="AV23" s="350"/>
      <c r="AW23" s="350"/>
      <c r="AX23" s="350"/>
      <c r="AY23" s="350"/>
      <c r="AZ23" s="350"/>
      <c r="BA23" s="350"/>
      <c r="BB23" s="350"/>
      <c r="BC23" s="350"/>
      <c r="BD23" s="350"/>
      <c r="BE23" s="350"/>
      <c r="BF23" s="350"/>
      <c r="BG23" s="350"/>
      <c r="BH23" s="350"/>
      <c r="BI23" s="350"/>
      <c r="BJ23" s="350"/>
      <c r="BK23" s="350"/>
      <c r="BL23" s="350"/>
      <c r="BM23" s="350"/>
      <c r="BN23" s="350"/>
      <c r="BO23" s="350"/>
      <c r="BP23" s="350"/>
      <c r="BQ23" s="350"/>
      <c r="BR23" s="350"/>
      <c r="BS23" s="350"/>
      <c r="BT23" s="350"/>
      <c r="BU23" s="350"/>
      <c r="BV23" s="350"/>
      <c r="BW23" s="350"/>
      <c r="BX23" s="350"/>
      <c r="BY23" s="350"/>
      <c r="BZ23" s="350"/>
      <c r="CA23" s="350"/>
      <c r="CB23" s="350"/>
      <c r="CC23" s="350"/>
      <c r="CD23" s="350"/>
      <c r="CE23" s="350"/>
      <c r="CF23" s="350"/>
      <c r="CG23" s="350"/>
      <c r="CH23" s="350"/>
      <c r="CI23" s="350"/>
      <c r="CJ23" s="350"/>
      <c r="CK23" s="350"/>
      <c r="CL23" s="350"/>
      <c r="CM23" s="350"/>
      <c r="CN23" s="350"/>
      <c r="CO23" s="350"/>
      <c r="CP23" s="350"/>
      <c r="CQ23" s="350"/>
      <c r="CR23" s="350"/>
      <c r="CS23" s="350"/>
      <c r="CT23" s="350"/>
      <c r="CU23" s="350"/>
      <c r="CV23" s="350"/>
      <c r="CW23" s="350"/>
      <c r="CX23" s="350"/>
      <c r="CY23" s="351"/>
      <c r="CZ23" s="350"/>
      <c r="DA23" s="350"/>
      <c r="DB23" s="350"/>
      <c r="DC23" s="350"/>
      <c r="DD23" s="350"/>
      <c r="DE23" s="350"/>
      <c r="DF23" s="350"/>
      <c r="DG23" s="350"/>
      <c r="DH23" s="350"/>
      <c r="DI23" s="350"/>
      <c r="DJ23" s="350"/>
      <c r="DK23" s="352"/>
      <c r="DL23" s="352"/>
    </row>
    <row r="24" spans="1:116" x14ac:dyDescent="0.25">
      <c r="A24" s="350"/>
      <c r="B24" s="351"/>
      <c r="C24" s="350"/>
      <c r="D24" s="350"/>
      <c r="E24" s="350"/>
      <c r="F24" s="350"/>
      <c r="G24" s="350"/>
      <c r="H24" s="350"/>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c r="AF24" s="350"/>
      <c r="AG24" s="350"/>
      <c r="AH24" s="350"/>
      <c r="AI24" s="350"/>
      <c r="AJ24" s="350"/>
      <c r="AK24" s="350"/>
      <c r="AL24" s="350"/>
      <c r="AM24" s="350"/>
      <c r="AN24" s="350"/>
      <c r="AO24" s="350"/>
      <c r="AP24" s="350"/>
      <c r="AQ24" s="350"/>
      <c r="AR24" s="350"/>
      <c r="AS24" s="350"/>
      <c r="AT24" s="350"/>
      <c r="AU24" s="350"/>
      <c r="AV24" s="350"/>
      <c r="AW24" s="350"/>
      <c r="AX24" s="350"/>
      <c r="AY24" s="350"/>
      <c r="AZ24" s="350"/>
      <c r="BA24" s="350"/>
      <c r="BB24" s="350"/>
      <c r="BC24" s="350"/>
      <c r="BD24" s="350"/>
      <c r="BE24" s="350"/>
      <c r="BF24" s="350"/>
      <c r="BG24" s="350"/>
      <c r="BH24" s="350"/>
      <c r="BI24" s="350"/>
      <c r="BJ24" s="350"/>
      <c r="BK24" s="350"/>
      <c r="BL24" s="350"/>
      <c r="BM24" s="350"/>
      <c r="BN24" s="350"/>
      <c r="BO24" s="350"/>
      <c r="BP24" s="350"/>
      <c r="BQ24" s="350"/>
      <c r="BR24" s="350"/>
      <c r="BS24" s="350"/>
      <c r="BT24" s="350"/>
      <c r="BU24" s="350"/>
      <c r="BV24" s="350"/>
      <c r="BW24" s="350"/>
      <c r="BX24" s="350"/>
      <c r="BY24" s="350"/>
      <c r="BZ24" s="350"/>
      <c r="CA24" s="350"/>
      <c r="CB24" s="350"/>
      <c r="CC24" s="350"/>
      <c r="CD24" s="350"/>
      <c r="CE24" s="350"/>
      <c r="CF24" s="350"/>
      <c r="CG24" s="350"/>
      <c r="CH24" s="350"/>
      <c r="CI24" s="350"/>
      <c r="CJ24" s="350"/>
      <c r="CK24" s="350"/>
      <c r="CL24" s="350"/>
      <c r="CM24" s="350"/>
      <c r="CN24" s="350"/>
      <c r="CO24" s="350"/>
      <c r="CP24" s="350"/>
      <c r="CQ24" s="350"/>
      <c r="CR24" s="350"/>
      <c r="CS24" s="350"/>
      <c r="CT24" s="350"/>
      <c r="CU24" s="350"/>
      <c r="CV24" s="350"/>
      <c r="CW24" s="350"/>
      <c r="CX24" s="350"/>
      <c r="CY24" s="351"/>
      <c r="CZ24" s="350"/>
      <c r="DA24" s="350"/>
      <c r="DB24" s="350"/>
      <c r="DC24" s="350"/>
      <c r="DD24" s="350"/>
      <c r="DE24" s="350"/>
      <c r="DF24" s="350"/>
      <c r="DG24" s="350"/>
      <c r="DH24" s="350"/>
      <c r="DI24" s="350"/>
      <c r="DJ24" s="350"/>
      <c r="DK24" s="352"/>
      <c r="DL24" s="352"/>
    </row>
    <row r="25" spans="1:116" x14ac:dyDescent="0.25">
      <c r="A25" s="350"/>
      <c r="B25" s="351"/>
      <c r="C25" s="350"/>
      <c r="D25" s="350"/>
      <c r="E25" s="350"/>
      <c r="F25" s="350"/>
      <c r="G25" s="350"/>
      <c r="H25" s="350"/>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c r="AF25" s="350"/>
      <c r="AG25" s="350"/>
      <c r="AH25" s="350"/>
      <c r="AI25" s="350"/>
      <c r="AJ25" s="350"/>
      <c r="AK25" s="350"/>
      <c r="AL25" s="350"/>
      <c r="AM25" s="350"/>
      <c r="AN25" s="350"/>
      <c r="AO25" s="350"/>
      <c r="AP25" s="350"/>
      <c r="AQ25" s="350"/>
      <c r="AR25" s="350"/>
      <c r="AS25" s="350"/>
      <c r="AT25" s="350"/>
      <c r="AU25" s="350"/>
      <c r="AV25" s="350"/>
      <c r="AW25" s="350"/>
      <c r="AX25" s="350"/>
      <c r="AY25" s="350"/>
      <c r="AZ25" s="350"/>
      <c r="BA25" s="350"/>
      <c r="BB25" s="350"/>
      <c r="BC25" s="350"/>
      <c r="BD25" s="350"/>
      <c r="BE25" s="350"/>
      <c r="BF25" s="350"/>
      <c r="BG25" s="350"/>
      <c r="BH25" s="350"/>
      <c r="BI25" s="350"/>
      <c r="BJ25" s="350"/>
      <c r="BK25" s="350"/>
      <c r="BL25" s="350"/>
      <c r="BM25" s="350"/>
      <c r="BN25" s="350"/>
      <c r="BO25" s="350"/>
      <c r="BP25" s="350"/>
      <c r="BQ25" s="350"/>
      <c r="BR25" s="350"/>
      <c r="BS25" s="350"/>
      <c r="BT25" s="350"/>
      <c r="BU25" s="350"/>
      <c r="BV25" s="350"/>
      <c r="BW25" s="350"/>
      <c r="BX25" s="350"/>
      <c r="BY25" s="350"/>
      <c r="BZ25" s="350"/>
      <c r="CA25" s="350"/>
      <c r="CB25" s="350"/>
      <c r="CC25" s="350"/>
      <c r="CD25" s="350"/>
      <c r="CE25" s="350"/>
      <c r="CF25" s="350"/>
      <c r="CG25" s="350"/>
      <c r="CH25" s="350"/>
      <c r="CI25" s="350"/>
      <c r="CJ25" s="350"/>
      <c r="CK25" s="350"/>
      <c r="CL25" s="350"/>
      <c r="CM25" s="350"/>
      <c r="CN25" s="350"/>
      <c r="CO25" s="350"/>
      <c r="CP25" s="350"/>
      <c r="CQ25" s="350"/>
      <c r="CR25" s="350"/>
      <c r="CS25" s="350"/>
      <c r="CT25" s="350"/>
      <c r="CU25" s="350"/>
      <c r="CV25" s="350"/>
      <c r="CW25" s="350"/>
      <c r="CX25" s="350"/>
      <c r="CY25" s="351"/>
      <c r="CZ25" s="350"/>
      <c r="DA25" s="350"/>
      <c r="DB25" s="350"/>
      <c r="DC25" s="350"/>
      <c r="DD25" s="350"/>
      <c r="DE25" s="350"/>
      <c r="DF25" s="350"/>
      <c r="DG25" s="350"/>
      <c r="DH25" s="350"/>
      <c r="DI25" s="350"/>
      <c r="DJ25" s="350"/>
      <c r="DK25" s="352"/>
      <c r="DL25" s="352"/>
    </row>
    <row r="26" spans="1:116" x14ac:dyDescent="0.25">
      <c r="A26" s="350"/>
      <c r="B26" s="351"/>
      <c r="C26" s="350"/>
      <c r="D26" s="350"/>
      <c r="E26" s="350"/>
      <c r="F26" s="350"/>
      <c r="G26" s="350"/>
      <c r="H26" s="350"/>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c r="AF26" s="350"/>
      <c r="AG26" s="350"/>
      <c r="AH26" s="350"/>
      <c r="AI26" s="350"/>
      <c r="AJ26" s="350"/>
      <c r="AK26" s="350"/>
      <c r="AL26" s="350"/>
      <c r="AM26" s="350"/>
      <c r="AN26" s="350"/>
      <c r="AO26" s="350"/>
      <c r="AP26" s="350"/>
      <c r="AQ26" s="350"/>
      <c r="AR26" s="350"/>
      <c r="AS26" s="350"/>
      <c r="AT26" s="350"/>
      <c r="AU26" s="350"/>
      <c r="AV26" s="350"/>
      <c r="AW26" s="350"/>
      <c r="AX26" s="350"/>
      <c r="AY26" s="350"/>
      <c r="AZ26" s="350"/>
      <c r="BA26" s="350"/>
      <c r="BB26" s="350"/>
      <c r="BC26" s="350"/>
      <c r="BD26" s="350"/>
      <c r="BE26" s="350"/>
      <c r="BF26" s="350"/>
      <c r="BG26" s="350"/>
      <c r="BH26" s="350"/>
      <c r="BI26" s="350"/>
      <c r="BJ26" s="350"/>
      <c r="BK26" s="350"/>
      <c r="BL26" s="350"/>
      <c r="BM26" s="350"/>
      <c r="BN26" s="350"/>
      <c r="BO26" s="350"/>
      <c r="BP26" s="350"/>
      <c r="BQ26" s="350"/>
      <c r="BR26" s="350"/>
      <c r="BS26" s="350"/>
      <c r="BT26" s="350"/>
      <c r="BU26" s="350"/>
      <c r="BV26" s="350"/>
      <c r="BW26" s="350"/>
      <c r="BX26" s="350"/>
      <c r="BY26" s="350"/>
      <c r="BZ26" s="350"/>
      <c r="CA26" s="350"/>
      <c r="CB26" s="350"/>
      <c r="CC26" s="350"/>
      <c r="CD26" s="350"/>
      <c r="CE26" s="350"/>
      <c r="CF26" s="350"/>
      <c r="CG26" s="350"/>
      <c r="CH26" s="350"/>
      <c r="CI26" s="350"/>
      <c r="CJ26" s="350"/>
      <c r="CK26" s="350"/>
      <c r="CL26" s="350"/>
      <c r="CM26" s="350"/>
      <c r="CN26" s="350"/>
      <c r="CO26" s="350"/>
      <c r="CP26" s="350"/>
      <c r="CQ26" s="350"/>
      <c r="CR26" s="350"/>
      <c r="CS26" s="350"/>
      <c r="CT26" s="350"/>
      <c r="CU26" s="350"/>
      <c r="CV26" s="350"/>
      <c r="CW26" s="350"/>
      <c r="CX26" s="350"/>
      <c r="CY26" s="351"/>
      <c r="CZ26" s="350"/>
      <c r="DA26" s="350"/>
      <c r="DB26" s="350"/>
      <c r="DC26" s="350"/>
      <c r="DD26" s="350"/>
      <c r="DE26" s="350"/>
      <c r="DF26" s="350"/>
      <c r="DG26" s="350"/>
      <c r="DH26" s="350"/>
      <c r="DI26" s="350"/>
      <c r="DJ26" s="350"/>
      <c r="DK26" s="352"/>
      <c r="DL26" s="352"/>
    </row>
    <row r="27" spans="1:116" x14ac:dyDescent="0.25">
      <c r="A27" s="350"/>
      <c r="B27" s="351"/>
      <c r="C27" s="350"/>
      <c r="D27" s="350"/>
      <c r="E27" s="350"/>
      <c r="F27" s="350"/>
      <c r="G27" s="350"/>
      <c r="H27" s="350"/>
      <c r="I27" s="350"/>
      <c r="J27" s="350"/>
      <c r="K27" s="350"/>
      <c r="L27" s="350"/>
      <c r="M27" s="350"/>
      <c r="N27" s="350"/>
      <c r="O27" s="350"/>
      <c r="P27" s="350"/>
      <c r="Q27" s="350"/>
      <c r="R27" s="350"/>
      <c r="S27" s="350"/>
      <c r="T27" s="350"/>
      <c r="U27" s="350"/>
      <c r="V27" s="350"/>
      <c r="W27" s="350"/>
      <c r="X27" s="350"/>
      <c r="Y27" s="350"/>
      <c r="Z27" s="350"/>
      <c r="AA27" s="350"/>
      <c r="AB27" s="350"/>
      <c r="AC27" s="350"/>
      <c r="AD27" s="350"/>
      <c r="AE27" s="350"/>
      <c r="AF27" s="350"/>
      <c r="AG27" s="350"/>
      <c r="AH27" s="350"/>
      <c r="AI27" s="350"/>
      <c r="AJ27" s="350"/>
      <c r="AK27" s="350"/>
      <c r="AL27" s="350"/>
      <c r="AM27" s="350"/>
      <c r="AN27" s="350"/>
      <c r="AO27" s="350"/>
      <c r="AP27" s="350"/>
      <c r="AQ27" s="350"/>
      <c r="AR27" s="350"/>
      <c r="AS27" s="350"/>
      <c r="AT27" s="350"/>
      <c r="AU27" s="350"/>
      <c r="AV27" s="350"/>
      <c r="AW27" s="350"/>
      <c r="AX27" s="350"/>
      <c r="AY27" s="350"/>
      <c r="AZ27" s="350"/>
      <c r="BA27" s="350"/>
      <c r="BB27" s="350"/>
      <c r="BC27" s="350"/>
      <c r="BD27" s="350"/>
      <c r="BE27" s="350"/>
      <c r="BF27" s="350"/>
      <c r="BG27" s="350"/>
      <c r="BH27" s="350"/>
      <c r="BI27" s="350"/>
      <c r="BJ27" s="350"/>
      <c r="BK27" s="350"/>
      <c r="BL27" s="350"/>
      <c r="BM27" s="350"/>
      <c r="BN27" s="350"/>
      <c r="BO27" s="350"/>
      <c r="BP27" s="350"/>
      <c r="BQ27" s="350"/>
      <c r="BR27" s="350"/>
      <c r="BS27" s="350"/>
      <c r="BT27" s="350"/>
      <c r="BU27" s="350"/>
      <c r="BV27" s="350"/>
      <c r="BW27" s="350"/>
      <c r="BX27" s="350"/>
      <c r="BY27" s="350"/>
      <c r="BZ27" s="350"/>
      <c r="CA27" s="350"/>
      <c r="CB27" s="350"/>
      <c r="CC27" s="350"/>
      <c r="CD27" s="350"/>
      <c r="CE27" s="350"/>
      <c r="CF27" s="350"/>
      <c r="CG27" s="350"/>
      <c r="CH27" s="350"/>
      <c r="CI27" s="350"/>
      <c r="CJ27" s="350"/>
      <c r="CK27" s="350"/>
      <c r="CL27" s="350"/>
      <c r="CM27" s="350"/>
      <c r="CN27" s="350"/>
      <c r="CO27" s="350"/>
      <c r="CP27" s="350"/>
      <c r="CQ27" s="350"/>
      <c r="CR27" s="350"/>
      <c r="CS27" s="350"/>
      <c r="CT27" s="350"/>
      <c r="CU27" s="350"/>
      <c r="CV27" s="350"/>
      <c r="CW27" s="350"/>
      <c r="CX27" s="350"/>
      <c r="CY27" s="351"/>
      <c r="CZ27" s="350"/>
      <c r="DA27" s="350"/>
      <c r="DB27" s="350"/>
      <c r="DC27" s="350"/>
      <c r="DD27" s="350"/>
      <c r="DE27" s="350"/>
      <c r="DF27" s="350"/>
      <c r="DG27" s="350"/>
      <c r="DH27" s="350"/>
      <c r="DI27" s="350"/>
      <c r="DJ27" s="350"/>
      <c r="DK27" s="352"/>
      <c r="DL27" s="352"/>
    </row>
    <row r="28" spans="1:116" x14ac:dyDescent="0.25">
      <c r="A28" s="350"/>
      <c r="B28" s="351"/>
      <c r="C28" s="350"/>
      <c r="D28" s="350"/>
      <c r="E28" s="350"/>
      <c r="F28" s="350"/>
      <c r="G28" s="350"/>
      <c r="H28" s="350"/>
      <c r="I28" s="350"/>
      <c r="J28" s="350"/>
      <c r="K28" s="350"/>
      <c r="L28" s="350"/>
      <c r="M28" s="350"/>
      <c r="N28" s="350"/>
      <c r="O28" s="350"/>
      <c r="P28" s="350"/>
      <c r="Q28" s="350"/>
      <c r="R28" s="350"/>
      <c r="S28" s="350"/>
      <c r="T28" s="350"/>
      <c r="U28" s="350"/>
      <c r="V28" s="350"/>
      <c r="W28" s="350"/>
      <c r="X28" s="350"/>
      <c r="Y28" s="350"/>
      <c r="Z28" s="350"/>
      <c r="AA28" s="350"/>
      <c r="AB28" s="350"/>
      <c r="AC28" s="350"/>
      <c r="AD28" s="350"/>
      <c r="AE28" s="350"/>
      <c r="AF28" s="350"/>
      <c r="AG28" s="350"/>
      <c r="AH28" s="350"/>
      <c r="AI28" s="350"/>
      <c r="AJ28" s="350"/>
      <c r="AK28" s="350"/>
      <c r="AL28" s="350"/>
      <c r="AM28" s="350"/>
      <c r="AN28" s="350"/>
      <c r="AO28" s="350"/>
      <c r="AP28" s="350"/>
      <c r="AQ28" s="350"/>
      <c r="AR28" s="350"/>
      <c r="AS28" s="350"/>
      <c r="AT28" s="350"/>
      <c r="AU28" s="350"/>
      <c r="AV28" s="350"/>
      <c r="AW28" s="350"/>
      <c r="AX28" s="350"/>
      <c r="AY28" s="350"/>
      <c r="AZ28" s="350"/>
      <c r="BA28" s="350"/>
      <c r="BB28" s="350"/>
      <c r="BC28" s="350"/>
      <c r="BD28" s="350"/>
      <c r="BE28" s="350"/>
      <c r="BF28" s="350"/>
      <c r="BG28" s="350"/>
      <c r="BH28" s="350"/>
      <c r="BI28" s="350"/>
      <c r="BJ28" s="350"/>
      <c r="BK28" s="350"/>
      <c r="BL28" s="350"/>
      <c r="BM28" s="350"/>
      <c r="BN28" s="350"/>
      <c r="BO28" s="350"/>
      <c r="BP28" s="350"/>
      <c r="BQ28" s="350"/>
      <c r="BR28" s="350"/>
      <c r="BS28" s="350"/>
      <c r="BT28" s="350"/>
      <c r="BU28" s="350"/>
      <c r="BV28" s="350"/>
      <c r="BW28" s="350"/>
      <c r="BX28" s="350"/>
      <c r="BY28" s="350"/>
      <c r="BZ28" s="350"/>
      <c r="CA28" s="350"/>
      <c r="CB28" s="350"/>
      <c r="CC28" s="350"/>
      <c r="CD28" s="350"/>
      <c r="CE28" s="350"/>
      <c r="CF28" s="350"/>
      <c r="CG28" s="350"/>
      <c r="CH28" s="350"/>
      <c r="CI28" s="350"/>
      <c r="CJ28" s="350"/>
      <c r="CK28" s="350"/>
      <c r="CL28" s="350"/>
      <c r="CM28" s="350"/>
      <c r="CN28" s="350"/>
      <c r="CO28" s="350"/>
      <c r="CP28" s="350"/>
      <c r="CQ28" s="350"/>
      <c r="CR28" s="350"/>
      <c r="CS28" s="350"/>
      <c r="CT28" s="350"/>
      <c r="CU28" s="350"/>
      <c r="CV28" s="350"/>
      <c r="CW28" s="350"/>
      <c r="CX28" s="350"/>
      <c r="CY28" s="351"/>
      <c r="CZ28" s="350"/>
      <c r="DA28" s="350"/>
      <c r="DB28" s="350"/>
      <c r="DC28" s="350"/>
      <c r="DD28" s="350"/>
      <c r="DE28" s="350"/>
      <c r="DF28" s="350"/>
      <c r="DG28" s="350"/>
      <c r="DH28" s="350"/>
      <c r="DI28" s="350"/>
      <c r="DJ28" s="350"/>
      <c r="DK28" s="352"/>
      <c r="DL28" s="352"/>
    </row>
    <row r="29" spans="1:116" x14ac:dyDescent="0.25">
      <c r="A29" s="350"/>
      <c r="B29" s="351"/>
      <c r="C29" s="350"/>
      <c r="D29" s="350"/>
      <c r="E29" s="350"/>
      <c r="F29" s="350"/>
      <c r="G29" s="350"/>
      <c r="H29" s="350"/>
      <c r="I29" s="350"/>
      <c r="J29" s="350"/>
      <c r="K29" s="350"/>
      <c r="L29" s="350"/>
      <c r="M29" s="350"/>
      <c r="N29" s="350"/>
      <c r="O29" s="350"/>
      <c r="P29" s="350"/>
      <c r="Q29" s="350"/>
      <c r="R29" s="350"/>
      <c r="S29" s="350"/>
      <c r="T29" s="350"/>
      <c r="U29" s="350"/>
      <c r="V29" s="350"/>
      <c r="W29" s="350"/>
      <c r="X29" s="350"/>
      <c r="Y29" s="350"/>
      <c r="Z29" s="350"/>
      <c r="AA29" s="350"/>
      <c r="AB29" s="350"/>
      <c r="AC29" s="350"/>
      <c r="AD29" s="350"/>
      <c r="AE29" s="350"/>
      <c r="AF29" s="350"/>
      <c r="AG29" s="350"/>
      <c r="AH29" s="350"/>
      <c r="AI29" s="350"/>
      <c r="AJ29" s="350"/>
      <c r="AK29" s="350"/>
      <c r="AL29" s="350"/>
      <c r="AM29" s="350"/>
      <c r="AN29" s="350"/>
      <c r="AO29" s="350"/>
      <c r="AP29" s="350"/>
      <c r="AQ29" s="350"/>
      <c r="AR29" s="350"/>
      <c r="AS29" s="350"/>
      <c r="AT29" s="350"/>
      <c r="AU29" s="350"/>
      <c r="AV29" s="350"/>
      <c r="AW29" s="350"/>
      <c r="AX29" s="350"/>
      <c r="AY29" s="350"/>
      <c r="AZ29" s="350"/>
      <c r="BA29" s="350"/>
      <c r="BB29" s="350"/>
      <c r="BC29" s="350"/>
      <c r="BD29" s="350"/>
      <c r="BE29" s="350"/>
      <c r="BF29" s="350"/>
      <c r="BG29" s="350"/>
      <c r="BH29" s="350"/>
      <c r="BI29" s="350"/>
      <c r="BJ29" s="350"/>
      <c r="BK29" s="350"/>
      <c r="BL29" s="350"/>
      <c r="BM29" s="350"/>
      <c r="BN29" s="350"/>
      <c r="BO29" s="350"/>
      <c r="BP29" s="350"/>
      <c r="BQ29" s="350"/>
      <c r="BR29" s="350"/>
      <c r="BS29" s="350"/>
      <c r="BT29" s="350"/>
      <c r="BU29" s="350"/>
      <c r="BV29" s="350"/>
      <c r="BW29" s="350"/>
      <c r="BX29" s="350"/>
      <c r="BY29" s="350"/>
      <c r="BZ29" s="350"/>
      <c r="CA29" s="350"/>
      <c r="CB29" s="350"/>
      <c r="CC29" s="350"/>
      <c r="CD29" s="350"/>
      <c r="CE29" s="350"/>
      <c r="CF29" s="350"/>
      <c r="CG29" s="350"/>
      <c r="CH29" s="350"/>
      <c r="CI29" s="350"/>
      <c r="CJ29" s="350"/>
      <c r="CK29" s="350"/>
      <c r="CL29" s="350"/>
      <c r="CM29" s="350"/>
      <c r="CN29" s="350"/>
      <c r="CO29" s="350"/>
      <c r="CP29" s="350"/>
      <c r="CQ29" s="350"/>
      <c r="CR29" s="350"/>
      <c r="CS29" s="350"/>
      <c r="CT29" s="350"/>
      <c r="CU29" s="350"/>
      <c r="CV29" s="350"/>
      <c r="CW29" s="350"/>
      <c r="CX29" s="350"/>
      <c r="CY29" s="351"/>
      <c r="CZ29" s="350"/>
      <c r="DA29" s="350"/>
      <c r="DB29" s="350"/>
      <c r="DC29" s="350"/>
      <c r="DD29" s="350"/>
      <c r="DE29" s="350"/>
      <c r="DF29" s="350"/>
      <c r="DG29" s="350"/>
      <c r="DH29" s="350"/>
      <c r="DI29" s="350"/>
      <c r="DJ29" s="350"/>
      <c r="DK29" s="352"/>
      <c r="DL29" s="352"/>
    </row>
    <row r="30" spans="1:116" x14ac:dyDescent="0.25">
      <c r="A30" s="350"/>
      <c r="B30" s="351"/>
      <c r="C30" s="350"/>
      <c r="D30" s="350"/>
      <c r="E30" s="350"/>
      <c r="F30" s="350"/>
      <c r="G30" s="350"/>
      <c r="H30" s="350"/>
      <c r="I30" s="350"/>
      <c r="J30" s="350"/>
      <c r="K30" s="350"/>
      <c r="L30" s="350"/>
      <c r="M30" s="350"/>
      <c r="N30" s="350"/>
      <c r="O30" s="350"/>
      <c r="P30" s="350"/>
      <c r="Q30" s="350"/>
      <c r="R30" s="350"/>
      <c r="S30" s="350"/>
      <c r="T30" s="350"/>
      <c r="U30" s="350"/>
      <c r="V30" s="350"/>
      <c r="W30" s="350"/>
      <c r="X30" s="350"/>
      <c r="Y30" s="350"/>
      <c r="Z30" s="350"/>
      <c r="AA30" s="350"/>
      <c r="AB30" s="350"/>
      <c r="AC30" s="350"/>
      <c r="AD30" s="350"/>
      <c r="AE30" s="350"/>
      <c r="AF30" s="350"/>
      <c r="AG30" s="350"/>
      <c r="AH30" s="350"/>
      <c r="AI30" s="350"/>
      <c r="AJ30" s="350"/>
      <c r="AK30" s="350"/>
      <c r="AL30" s="350"/>
      <c r="AM30" s="350"/>
      <c r="AN30" s="350"/>
      <c r="AO30" s="350"/>
      <c r="AP30" s="350"/>
      <c r="AQ30" s="350"/>
      <c r="AR30" s="350"/>
      <c r="AS30" s="350"/>
      <c r="AT30" s="350"/>
      <c r="AU30" s="350"/>
      <c r="AV30" s="350"/>
      <c r="AW30" s="350"/>
      <c r="AX30" s="350"/>
      <c r="AY30" s="350"/>
      <c r="AZ30" s="350"/>
      <c r="BA30" s="350"/>
      <c r="BB30" s="350"/>
      <c r="BC30" s="350"/>
      <c r="BD30" s="350"/>
      <c r="BE30" s="350"/>
      <c r="BF30" s="350"/>
      <c r="BG30" s="350"/>
      <c r="BH30" s="350"/>
      <c r="BI30" s="350"/>
      <c r="BJ30" s="350"/>
      <c r="BK30" s="350"/>
      <c r="BL30" s="350"/>
      <c r="BM30" s="350"/>
      <c r="BN30" s="350"/>
      <c r="BO30" s="350"/>
      <c r="BP30" s="350"/>
      <c r="BQ30" s="350"/>
      <c r="BR30" s="350"/>
      <c r="BS30" s="350"/>
      <c r="BT30" s="350"/>
      <c r="BU30" s="350"/>
      <c r="BV30" s="350"/>
      <c r="BW30" s="350"/>
      <c r="BX30" s="350"/>
      <c r="BY30" s="350"/>
      <c r="BZ30" s="350"/>
      <c r="CA30" s="350"/>
      <c r="CB30" s="350"/>
      <c r="CC30" s="350"/>
      <c r="CD30" s="350"/>
      <c r="CE30" s="350"/>
      <c r="CF30" s="350"/>
      <c r="CG30" s="350"/>
      <c r="CH30" s="350"/>
      <c r="CI30" s="350"/>
      <c r="CJ30" s="350"/>
      <c r="CK30" s="350"/>
      <c r="CL30" s="350"/>
      <c r="CM30" s="350"/>
      <c r="CN30" s="350"/>
      <c r="CO30" s="350"/>
      <c r="CP30" s="350"/>
      <c r="CQ30" s="350"/>
      <c r="CR30" s="350"/>
      <c r="CS30" s="350"/>
      <c r="CT30" s="350"/>
      <c r="CU30" s="350"/>
      <c r="CV30" s="350"/>
      <c r="CW30" s="350"/>
      <c r="CX30" s="350"/>
      <c r="CY30" s="351"/>
      <c r="CZ30" s="350"/>
      <c r="DA30" s="350"/>
      <c r="DB30" s="350"/>
      <c r="DC30" s="350"/>
      <c r="DD30" s="350"/>
      <c r="DE30" s="350"/>
      <c r="DF30" s="350"/>
      <c r="DG30" s="350"/>
      <c r="DH30" s="350"/>
      <c r="DI30" s="350"/>
      <c r="DJ30" s="350"/>
      <c r="DK30" s="352"/>
      <c r="DL30" s="352"/>
    </row>
    <row r="31" spans="1:116" x14ac:dyDescent="0.25">
      <c r="A31" s="350"/>
      <c r="B31" s="351"/>
      <c r="C31" s="350"/>
      <c r="D31" s="350"/>
      <c r="E31" s="350"/>
      <c r="F31" s="350"/>
      <c r="G31" s="350"/>
      <c r="H31" s="350"/>
      <c r="I31" s="350"/>
      <c r="J31" s="350"/>
      <c r="K31" s="350"/>
      <c r="L31" s="350"/>
      <c r="M31" s="350"/>
      <c r="N31" s="350"/>
      <c r="O31" s="350"/>
      <c r="P31" s="350"/>
      <c r="Q31" s="350"/>
      <c r="R31" s="350"/>
      <c r="S31" s="350"/>
      <c r="T31" s="350"/>
      <c r="U31" s="350"/>
      <c r="V31" s="350"/>
      <c r="W31" s="350"/>
      <c r="X31" s="350"/>
      <c r="Y31" s="350"/>
      <c r="Z31" s="350"/>
      <c r="AA31" s="350"/>
      <c r="AB31" s="350"/>
      <c r="AC31" s="350"/>
      <c r="AD31" s="350"/>
      <c r="AE31" s="350"/>
      <c r="AF31" s="350"/>
      <c r="AG31" s="350"/>
      <c r="AH31" s="350"/>
      <c r="AI31" s="350"/>
      <c r="AJ31" s="350"/>
      <c r="AK31" s="350"/>
      <c r="AL31" s="350"/>
      <c r="AM31" s="350"/>
      <c r="AN31" s="350"/>
      <c r="AO31" s="350"/>
      <c r="AP31" s="350"/>
      <c r="AQ31" s="350"/>
      <c r="AR31" s="350"/>
      <c r="AS31" s="350"/>
      <c r="AT31" s="350"/>
      <c r="AU31" s="350"/>
      <c r="AV31" s="350"/>
      <c r="AW31" s="350"/>
      <c r="AX31" s="350"/>
      <c r="AY31" s="350"/>
      <c r="AZ31" s="350"/>
      <c r="BA31" s="350"/>
      <c r="BB31" s="350"/>
      <c r="BC31" s="350"/>
      <c r="BD31" s="350"/>
      <c r="BE31" s="350"/>
      <c r="BF31" s="350"/>
      <c r="BG31" s="350"/>
      <c r="BH31" s="350"/>
      <c r="BI31" s="350"/>
      <c r="BJ31" s="350"/>
      <c r="BK31" s="350"/>
      <c r="BL31" s="350"/>
      <c r="BM31" s="350"/>
      <c r="BN31" s="350"/>
      <c r="BO31" s="350"/>
      <c r="BP31" s="350"/>
      <c r="BQ31" s="350"/>
      <c r="BR31" s="350"/>
      <c r="BS31" s="350"/>
      <c r="BT31" s="350"/>
      <c r="BU31" s="350"/>
      <c r="BV31" s="350"/>
      <c r="BW31" s="350"/>
      <c r="BX31" s="350"/>
      <c r="BY31" s="350"/>
      <c r="BZ31" s="350"/>
      <c r="CA31" s="350"/>
      <c r="CB31" s="350"/>
      <c r="CC31" s="350"/>
      <c r="CD31" s="350"/>
      <c r="CE31" s="350"/>
      <c r="CF31" s="350"/>
      <c r="CG31" s="350"/>
      <c r="CH31" s="350"/>
      <c r="CI31" s="350"/>
      <c r="CJ31" s="350"/>
      <c r="CK31" s="350"/>
      <c r="CL31" s="350"/>
      <c r="CM31" s="350"/>
      <c r="CN31" s="350"/>
      <c r="CO31" s="350"/>
      <c r="CP31" s="350"/>
      <c r="CQ31" s="350"/>
      <c r="CR31" s="350"/>
      <c r="CS31" s="350"/>
      <c r="CT31" s="350"/>
      <c r="CU31" s="350"/>
      <c r="CV31" s="350"/>
      <c r="CW31" s="350"/>
      <c r="CX31" s="350"/>
      <c r="CY31" s="351"/>
      <c r="CZ31" s="350"/>
      <c r="DA31" s="350"/>
      <c r="DB31" s="350"/>
      <c r="DC31" s="350"/>
      <c r="DD31" s="350"/>
      <c r="DE31" s="350"/>
      <c r="DF31" s="350"/>
      <c r="DG31" s="350"/>
      <c r="DH31" s="350"/>
      <c r="DI31" s="350"/>
      <c r="DJ31" s="350"/>
      <c r="DK31" s="352"/>
      <c r="DL31" s="352"/>
    </row>
    <row r="32" spans="1:116" x14ac:dyDescent="0.25">
      <c r="A32" s="350"/>
      <c r="B32" s="351"/>
      <c r="C32" s="350"/>
      <c r="D32" s="350"/>
      <c r="E32" s="350"/>
      <c r="F32" s="350"/>
      <c r="G32" s="350"/>
      <c r="H32" s="350"/>
      <c r="I32" s="350"/>
      <c r="J32" s="350"/>
      <c r="K32" s="350"/>
      <c r="L32" s="350"/>
      <c r="M32" s="350"/>
      <c r="N32" s="350"/>
      <c r="O32" s="350"/>
      <c r="P32" s="350"/>
      <c r="Q32" s="350"/>
      <c r="R32" s="350"/>
      <c r="S32" s="350"/>
      <c r="T32" s="350"/>
      <c r="U32" s="350"/>
      <c r="V32" s="350"/>
      <c r="W32" s="350"/>
      <c r="X32" s="350"/>
      <c r="Y32" s="350"/>
      <c r="Z32" s="350"/>
      <c r="AA32" s="350"/>
      <c r="AB32" s="350"/>
      <c r="AC32" s="350"/>
      <c r="AD32" s="350"/>
      <c r="AE32" s="350"/>
      <c r="AF32" s="350"/>
      <c r="AG32" s="350"/>
      <c r="AH32" s="350"/>
      <c r="AI32" s="350"/>
      <c r="AJ32" s="350"/>
      <c r="AK32" s="350"/>
      <c r="AL32" s="350"/>
      <c r="AM32" s="350"/>
      <c r="AN32" s="350"/>
      <c r="AO32" s="350"/>
      <c r="AP32" s="350"/>
      <c r="AQ32" s="350"/>
      <c r="AR32" s="350"/>
      <c r="AS32" s="350"/>
      <c r="AT32" s="350"/>
      <c r="AU32" s="350"/>
      <c r="AV32" s="350"/>
      <c r="AW32" s="350"/>
      <c r="AX32" s="350"/>
      <c r="AY32" s="350"/>
      <c r="AZ32" s="350"/>
      <c r="BA32" s="350"/>
      <c r="BB32" s="350"/>
      <c r="BC32" s="350"/>
      <c r="BD32" s="350"/>
      <c r="BE32" s="350"/>
      <c r="BF32" s="350"/>
      <c r="BG32" s="350"/>
      <c r="BH32" s="350"/>
      <c r="BI32" s="350"/>
      <c r="BJ32" s="350"/>
      <c r="BK32" s="350"/>
      <c r="BL32" s="350"/>
      <c r="BM32" s="350"/>
      <c r="BN32" s="350"/>
      <c r="BO32" s="350"/>
      <c r="BP32" s="350"/>
      <c r="BQ32" s="350"/>
      <c r="BR32" s="350"/>
      <c r="BS32" s="350"/>
      <c r="BT32" s="350"/>
      <c r="BU32" s="350"/>
      <c r="BV32" s="350"/>
      <c r="BW32" s="350"/>
      <c r="BX32" s="350"/>
      <c r="BY32" s="350"/>
      <c r="BZ32" s="350"/>
      <c r="CA32" s="350"/>
      <c r="CB32" s="350"/>
      <c r="CC32" s="350"/>
      <c r="CD32" s="350"/>
      <c r="CE32" s="350"/>
      <c r="CF32" s="350"/>
      <c r="CG32" s="350"/>
      <c r="CH32" s="350"/>
      <c r="CI32" s="350"/>
      <c r="CJ32" s="350"/>
      <c r="CK32" s="350"/>
      <c r="CL32" s="350"/>
      <c r="CM32" s="350"/>
      <c r="CN32" s="350"/>
      <c r="CO32" s="350"/>
      <c r="CP32" s="350"/>
      <c r="CQ32" s="350"/>
      <c r="CR32" s="350"/>
      <c r="CS32" s="350"/>
      <c r="CT32" s="350"/>
      <c r="CU32" s="350"/>
      <c r="CV32" s="350"/>
      <c r="CW32" s="350"/>
      <c r="CX32" s="350"/>
      <c r="CY32" s="351"/>
      <c r="CZ32" s="350"/>
      <c r="DA32" s="350"/>
      <c r="DB32" s="350"/>
      <c r="DC32" s="350"/>
      <c r="DD32" s="350"/>
      <c r="DE32" s="350"/>
      <c r="DF32" s="350"/>
      <c r="DG32" s="350"/>
      <c r="DH32" s="350"/>
      <c r="DI32" s="350"/>
      <c r="DJ32" s="350"/>
      <c r="DK32" s="352"/>
      <c r="DL32" s="352"/>
    </row>
    <row r="33" spans="1:116" x14ac:dyDescent="0.25">
      <c r="A33" s="350"/>
      <c r="B33" s="351"/>
      <c r="C33" s="350"/>
      <c r="D33" s="350"/>
      <c r="E33" s="350"/>
      <c r="F33" s="350"/>
      <c r="G33" s="350"/>
      <c r="H33" s="350"/>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c r="AF33" s="350"/>
      <c r="AG33" s="350"/>
      <c r="AH33" s="350"/>
      <c r="AI33" s="350"/>
      <c r="AJ33" s="350"/>
      <c r="AK33" s="350"/>
      <c r="AL33" s="350"/>
      <c r="AM33" s="350"/>
      <c r="AN33" s="350"/>
      <c r="AO33" s="350"/>
      <c r="AP33" s="350"/>
      <c r="AQ33" s="350"/>
      <c r="AR33" s="350"/>
      <c r="AS33" s="350"/>
      <c r="AT33" s="350"/>
      <c r="AU33" s="350"/>
      <c r="AV33" s="350"/>
      <c r="AW33" s="350"/>
      <c r="AX33" s="350"/>
      <c r="AY33" s="350"/>
      <c r="AZ33" s="350"/>
      <c r="BA33" s="350"/>
      <c r="BB33" s="350"/>
      <c r="BC33" s="350"/>
      <c r="BD33" s="350"/>
      <c r="BE33" s="350"/>
      <c r="BF33" s="350"/>
      <c r="BG33" s="350"/>
      <c r="BH33" s="350"/>
      <c r="BI33" s="350"/>
      <c r="BJ33" s="350"/>
      <c r="BK33" s="350"/>
      <c r="BL33" s="350"/>
      <c r="BM33" s="350"/>
      <c r="BN33" s="350"/>
      <c r="BO33" s="350"/>
      <c r="BP33" s="350"/>
      <c r="BQ33" s="350"/>
      <c r="BR33" s="350"/>
      <c r="BS33" s="350"/>
      <c r="BT33" s="350"/>
      <c r="BU33" s="350"/>
      <c r="BV33" s="350"/>
      <c r="BW33" s="350"/>
      <c r="BX33" s="350"/>
      <c r="BY33" s="350"/>
      <c r="BZ33" s="350"/>
      <c r="CA33" s="350"/>
      <c r="CB33" s="350"/>
      <c r="CC33" s="350"/>
      <c r="CD33" s="350"/>
      <c r="CE33" s="350"/>
      <c r="CF33" s="350"/>
      <c r="CG33" s="350"/>
      <c r="CH33" s="350"/>
      <c r="CI33" s="350"/>
      <c r="CJ33" s="350"/>
      <c r="CK33" s="350"/>
      <c r="CL33" s="350"/>
      <c r="CM33" s="350"/>
      <c r="CN33" s="350"/>
      <c r="CO33" s="350"/>
      <c r="CP33" s="350"/>
      <c r="CQ33" s="350"/>
      <c r="CR33" s="350"/>
      <c r="CS33" s="350"/>
      <c r="CT33" s="350"/>
      <c r="CU33" s="350"/>
      <c r="CV33" s="350"/>
      <c r="CW33" s="350"/>
      <c r="CX33" s="350"/>
      <c r="CY33" s="351"/>
      <c r="CZ33" s="350"/>
      <c r="DA33" s="350"/>
      <c r="DB33" s="350"/>
      <c r="DC33" s="350"/>
      <c r="DD33" s="350"/>
      <c r="DE33" s="350"/>
      <c r="DF33" s="350"/>
      <c r="DG33" s="350"/>
      <c r="DH33" s="350"/>
      <c r="DI33" s="350"/>
      <c r="DJ33" s="350"/>
      <c r="DK33" s="352"/>
      <c r="DL33" s="352"/>
    </row>
    <row r="34" spans="1:116" x14ac:dyDescent="0.25">
      <c r="A34" s="350"/>
      <c r="B34" s="351"/>
      <c r="C34" s="350"/>
      <c r="D34" s="350"/>
      <c r="E34" s="350"/>
      <c r="F34" s="350"/>
      <c r="G34" s="350"/>
      <c r="H34" s="350"/>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c r="AF34" s="350"/>
      <c r="AG34" s="350"/>
      <c r="AH34" s="350"/>
      <c r="AI34" s="350"/>
      <c r="AJ34" s="350"/>
      <c r="AK34" s="350"/>
      <c r="AL34" s="350"/>
      <c r="AM34" s="350"/>
      <c r="AN34" s="350"/>
      <c r="AO34" s="350"/>
      <c r="AP34" s="350"/>
      <c r="AQ34" s="350"/>
      <c r="AR34" s="350"/>
      <c r="AS34" s="350"/>
      <c r="AT34" s="350"/>
      <c r="AU34" s="350"/>
      <c r="AV34" s="350"/>
      <c r="AW34" s="350"/>
      <c r="AX34" s="350"/>
      <c r="AY34" s="350"/>
      <c r="AZ34" s="350"/>
      <c r="BA34" s="350"/>
      <c r="BB34" s="350"/>
      <c r="BC34" s="350"/>
      <c r="BD34" s="350"/>
      <c r="BE34" s="350"/>
      <c r="BF34" s="350"/>
      <c r="BG34" s="350"/>
      <c r="BH34" s="350"/>
      <c r="BI34" s="350"/>
      <c r="BJ34" s="350"/>
      <c r="BK34" s="350"/>
      <c r="BL34" s="350"/>
      <c r="BM34" s="350"/>
      <c r="BN34" s="350"/>
      <c r="BO34" s="350"/>
      <c r="BP34" s="350"/>
      <c r="BQ34" s="350"/>
      <c r="BR34" s="350"/>
      <c r="BS34" s="350"/>
      <c r="BT34" s="350"/>
      <c r="BU34" s="350"/>
      <c r="BV34" s="350"/>
      <c r="BW34" s="350"/>
      <c r="BX34" s="350"/>
      <c r="BY34" s="350"/>
      <c r="BZ34" s="350"/>
      <c r="CA34" s="350"/>
      <c r="CB34" s="350"/>
      <c r="CC34" s="350"/>
      <c r="CD34" s="350"/>
      <c r="CE34" s="350"/>
      <c r="CF34" s="350"/>
      <c r="CG34" s="350"/>
      <c r="CH34" s="350"/>
      <c r="CI34" s="350"/>
      <c r="CJ34" s="350"/>
      <c r="CK34" s="350"/>
      <c r="CL34" s="350"/>
      <c r="CM34" s="350"/>
      <c r="CN34" s="350"/>
      <c r="CO34" s="350"/>
      <c r="CP34" s="350"/>
      <c r="CQ34" s="350"/>
      <c r="CR34" s="350"/>
      <c r="CS34" s="350"/>
      <c r="CT34" s="350"/>
      <c r="CU34" s="350"/>
      <c r="CV34" s="350"/>
      <c r="CW34" s="350"/>
      <c r="CX34" s="350"/>
      <c r="CY34" s="351"/>
      <c r="CZ34" s="350"/>
      <c r="DA34" s="350"/>
      <c r="DB34" s="350"/>
      <c r="DC34" s="350"/>
      <c r="DD34" s="350"/>
      <c r="DE34" s="350"/>
      <c r="DF34" s="350"/>
      <c r="DG34" s="350"/>
      <c r="DH34" s="350"/>
      <c r="DI34" s="350"/>
      <c r="DJ34" s="350"/>
      <c r="DK34" s="352"/>
      <c r="DL34" s="352"/>
    </row>
    <row r="35" spans="1:116" x14ac:dyDescent="0.25">
      <c r="A35" s="350"/>
      <c r="B35" s="351"/>
      <c r="C35" s="350"/>
      <c r="D35" s="350"/>
      <c r="E35" s="350"/>
      <c r="F35" s="350"/>
      <c r="G35" s="350"/>
      <c r="H35" s="350"/>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c r="AF35" s="350"/>
      <c r="AG35" s="350"/>
      <c r="AH35" s="350"/>
      <c r="AI35" s="350"/>
      <c r="AJ35" s="350"/>
      <c r="AK35" s="350"/>
      <c r="AL35" s="350"/>
      <c r="AM35" s="350"/>
      <c r="AN35" s="350"/>
      <c r="AO35" s="350"/>
      <c r="AP35" s="350"/>
      <c r="AQ35" s="350"/>
      <c r="AR35" s="350"/>
      <c r="AS35" s="350"/>
      <c r="AT35" s="350"/>
      <c r="AU35" s="350"/>
      <c r="AV35" s="350"/>
      <c r="AW35" s="350"/>
      <c r="AX35" s="350"/>
      <c r="AY35" s="350"/>
      <c r="AZ35" s="350"/>
      <c r="BA35" s="350"/>
      <c r="BB35" s="350"/>
      <c r="BC35" s="350"/>
      <c r="BD35" s="350"/>
      <c r="BE35" s="350"/>
      <c r="BF35" s="350"/>
      <c r="BG35" s="350"/>
      <c r="BH35" s="350"/>
      <c r="BI35" s="350"/>
      <c r="BJ35" s="350"/>
      <c r="BK35" s="350"/>
      <c r="BL35" s="350"/>
      <c r="BM35" s="350"/>
      <c r="BN35" s="350"/>
      <c r="BO35" s="350"/>
      <c r="BP35" s="350"/>
      <c r="BQ35" s="350"/>
      <c r="BR35" s="350"/>
      <c r="BS35" s="350"/>
      <c r="BT35" s="350"/>
      <c r="BU35" s="350"/>
      <c r="BV35" s="350"/>
      <c r="BW35" s="350"/>
      <c r="BX35" s="350"/>
      <c r="BY35" s="350"/>
      <c r="BZ35" s="350"/>
      <c r="CA35" s="350"/>
      <c r="CB35" s="350"/>
      <c r="CC35" s="350"/>
      <c r="CD35" s="350"/>
      <c r="CE35" s="350"/>
      <c r="CF35" s="350"/>
      <c r="CG35" s="350"/>
      <c r="CH35" s="350"/>
      <c r="CI35" s="350"/>
      <c r="CJ35" s="350"/>
      <c r="CK35" s="350"/>
      <c r="CL35" s="350"/>
      <c r="CM35" s="350"/>
      <c r="CN35" s="350"/>
      <c r="CO35" s="350"/>
      <c r="CP35" s="350"/>
      <c r="CQ35" s="350"/>
      <c r="CR35" s="350"/>
      <c r="CS35" s="350"/>
      <c r="CT35" s="350"/>
      <c r="CU35" s="350"/>
      <c r="CV35" s="350"/>
      <c r="CW35" s="350"/>
      <c r="CX35" s="350"/>
      <c r="CY35" s="351"/>
      <c r="CZ35" s="350"/>
      <c r="DA35" s="350"/>
      <c r="DB35" s="350"/>
      <c r="DC35" s="350"/>
      <c r="DD35" s="350"/>
      <c r="DE35" s="350"/>
      <c r="DF35" s="350"/>
      <c r="DG35" s="350"/>
      <c r="DH35" s="350"/>
      <c r="DI35" s="350"/>
      <c r="DJ35" s="350"/>
      <c r="DK35" s="352"/>
      <c r="DL35" s="352"/>
    </row>
    <row r="36" spans="1:116" x14ac:dyDescent="0.25">
      <c r="A36" s="350"/>
      <c r="B36" s="351"/>
      <c r="C36" s="350"/>
      <c r="D36" s="350"/>
      <c r="E36" s="350"/>
      <c r="F36" s="350"/>
      <c r="G36" s="350"/>
      <c r="H36" s="350"/>
      <c r="I36" s="350"/>
      <c r="J36" s="350"/>
      <c r="K36" s="350"/>
      <c r="L36" s="350"/>
      <c r="M36" s="350"/>
      <c r="N36" s="350"/>
      <c r="O36" s="350"/>
      <c r="P36" s="350"/>
      <c r="Q36" s="350"/>
      <c r="R36" s="350"/>
      <c r="S36" s="350"/>
      <c r="T36" s="350"/>
      <c r="U36" s="350"/>
      <c r="V36" s="350"/>
      <c r="W36" s="350"/>
      <c r="X36" s="350"/>
      <c r="Y36" s="350"/>
      <c r="Z36" s="350"/>
      <c r="AA36" s="350"/>
      <c r="AB36" s="350"/>
      <c r="AC36" s="350"/>
      <c r="AD36" s="350"/>
      <c r="AE36" s="350"/>
      <c r="AF36" s="350"/>
      <c r="AG36" s="350"/>
      <c r="AH36" s="350"/>
      <c r="AI36" s="350"/>
      <c r="AJ36" s="350"/>
      <c r="AK36" s="350"/>
      <c r="AL36" s="350"/>
      <c r="AM36" s="350"/>
      <c r="AN36" s="350"/>
      <c r="AO36" s="350"/>
      <c r="AP36" s="350"/>
      <c r="AQ36" s="350"/>
      <c r="AR36" s="350"/>
      <c r="AS36" s="350"/>
      <c r="AT36" s="350"/>
      <c r="AU36" s="350"/>
      <c r="AV36" s="350"/>
      <c r="AW36" s="350"/>
      <c r="AX36" s="350"/>
      <c r="AY36" s="350"/>
      <c r="AZ36" s="350"/>
      <c r="BA36" s="350"/>
      <c r="BB36" s="350"/>
      <c r="BC36" s="350"/>
      <c r="BD36" s="350"/>
      <c r="BE36" s="350"/>
      <c r="BF36" s="350"/>
      <c r="BG36" s="350"/>
      <c r="BH36" s="350"/>
      <c r="BI36" s="350"/>
      <c r="BJ36" s="350"/>
      <c r="BK36" s="350"/>
      <c r="BL36" s="350"/>
      <c r="BM36" s="350"/>
      <c r="BN36" s="350"/>
      <c r="BO36" s="350"/>
      <c r="BP36" s="350"/>
      <c r="BQ36" s="350"/>
      <c r="BR36" s="350"/>
      <c r="BS36" s="350"/>
      <c r="BT36" s="350"/>
      <c r="BU36" s="350"/>
      <c r="BV36" s="350"/>
      <c r="BW36" s="350"/>
      <c r="BX36" s="350"/>
      <c r="BY36" s="350"/>
      <c r="BZ36" s="350"/>
      <c r="CA36" s="350"/>
      <c r="CB36" s="350"/>
      <c r="CC36" s="350"/>
      <c r="CD36" s="350"/>
      <c r="CE36" s="350"/>
      <c r="CF36" s="350"/>
      <c r="CG36" s="350"/>
      <c r="CH36" s="350"/>
      <c r="CI36" s="350"/>
      <c r="CJ36" s="350"/>
      <c r="CK36" s="350"/>
      <c r="CL36" s="350"/>
      <c r="CM36" s="350"/>
      <c r="CN36" s="350"/>
      <c r="CO36" s="350"/>
      <c r="CP36" s="350"/>
      <c r="CQ36" s="350"/>
      <c r="CR36" s="350"/>
      <c r="CS36" s="350"/>
      <c r="CT36" s="350"/>
      <c r="CU36" s="350"/>
      <c r="CV36" s="350"/>
      <c r="CW36" s="350"/>
      <c r="CX36" s="350"/>
      <c r="CY36" s="351"/>
      <c r="CZ36" s="350"/>
      <c r="DA36" s="350"/>
      <c r="DB36" s="350"/>
      <c r="DC36" s="350"/>
      <c r="DD36" s="350"/>
      <c r="DE36" s="350"/>
      <c r="DF36" s="350"/>
      <c r="DG36" s="350"/>
      <c r="DH36" s="350"/>
      <c r="DI36" s="350"/>
      <c r="DJ36" s="350"/>
      <c r="DK36" s="352"/>
      <c r="DL36" s="352"/>
    </row>
    <row r="37" spans="1:116" x14ac:dyDescent="0.25">
      <c r="A37" s="350"/>
      <c r="B37" s="351"/>
      <c r="C37" s="350"/>
      <c r="D37" s="350"/>
      <c r="E37" s="350"/>
      <c r="F37" s="350"/>
      <c r="G37" s="350"/>
      <c r="H37" s="350"/>
      <c r="I37" s="350"/>
      <c r="J37" s="350"/>
      <c r="K37" s="350"/>
      <c r="L37" s="350"/>
      <c r="M37" s="350"/>
      <c r="N37" s="350"/>
      <c r="O37" s="350"/>
      <c r="P37" s="350"/>
      <c r="Q37" s="350"/>
      <c r="R37" s="350"/>
      <c r="S37" s="350"/>
      <c r="T37" s="350"/>
      <c r="U37" s="350"/>
      <c r="V37" s="350"/>
      <c r="W37" s="350"/>
      <c r="X37" s="350"/>
      <c r="Y37" s="350"/>
      <c r="Z37" s="350"/>
      <c r="AA37" s="350"/>
      <c r="AB37" s="350"/>
      <c r="AC37" s="350"/>
      <c r="AD37" s="350"/>
      <c r="AE37" s="350"/>
      <c r="AF37" s="350"/>
      <c r="AG37" s="350"/>
      <c r="AH37" s="350"/>
      <c r="AI37" s="350"/>
      <c r="AJ37" s="350"/>
      <c r="AK37" s="350"/>
      <c r="AL37" s="350"/>
      <c r="AM37" s="350"/>
      <c r="AN37" s="350"/>
      <c r="AO37" s="350"/>
      <c r="AP37" s="350"/>
      <c r="AQ37" s="350"/>
      <c r="AR37" s="350"/>
      <c r="AS37" s="350"/>
      <c r="AT37" s="350"/>
      <c r="AU37" s="350"/>
      <c r="AV37" s="350"/>
      <c r="AW37" s="350"/>
      <c r="AX37" s="350"/>
      <c r="AY37" s="350"/>
      <c r="AZ37" s="350"/>
      <c r="BA37" s="350"/>
      <c r="BB37" s="350"/>
      <c r="BC37" s="350"/>
      <c r="BD37" s="350"/>
      <c r="BE37" s="350"/>
      <c r="BF37" s="350"/>
      <c r="BG37" s="350"/>
      <c r="BH37" s="350"/>
      <c r="BI37" s="350"/>
      <c r="BJ37" s="350"/>
      <c r="BK37" s="350"/>
      <c r="BL37" s="350"/>
      <c r="BM37" s="350"/>
      <c r="BN37" s="350"/>
      <c r="BO37" s="350"/>
      <c r="BP37" s="350"/>
      <c r="BQ37" s="350"/>
      <c r="BR37" s="350"/>
      <c r="BS37" s="350"/>
      <c r="BT37" s="350"/>
      <c r="BU37" s="350"/>
      <c r="BV37" s="350"/>
      <c r="BW37" s="350"/>
      <c r="BX37" s="350"/>
      <c r="BY37" s="350"/>
      <c r="BZ37" s="350"/>
      <c r="CA37" s="350"/>
      <c r="CB37" s="350"/>
      <c r="CC37" s="350"/>
      <c r="CD37" s="350"/>
      <c r="CE37" s="350"/>
      <c r="CF37" s="350"/>
      <c r="CG37" s="350"/>
      <c r="CH37" s="350"/>
      <c r="CI37" s="350"/>
      <c r="CJ37" s="350"/>
      <c r="CK37" s="350"/>
      <c r="CL37" s="350"/>
      <c r="CM37" s="350"/>
      <c r="CN37" s="350"/>
      <c r="CO37" s="350"/>
      <c r="CP37" s="350"/>
      <c r="CQ37" s="350"/>
      <c r="CR37" s="350"/>
      <c r="CS37" s="350"/>
      <c r="CT37" s="350"/>
      <c r="CU37" s="350"/>
      <c r="CV37" s="350"/>
      <c r="CW37" s="350"/>
      <c r="CX37" s="350"/>
      <c r="CY37" s="351"/>
      <c r="CZ37" s="350"/>
      <c r="DA37" s="350"/>
      <c r="DB37" s="350"/>
      <c r="DC37" s="350"/>
      <c r="DD37" s="350"/>
      <c r="DE37" s="350"/>
      <c r="DF37" s="350"/>
      <c r="DG37" s="350"/>
      <c r="DH37" s="350"/>
      <c r="DI37" s="350"/>
      <c r="DJ37" s="350"/>
      <c r="DK37" s="352"/>
      <c r="DL37" s="352"/>
    </row>
    <row r="38" spans="1:116" x14ac:dyDescent="0.25">
      <c r="A38" s="350"/>
      <c r="B38" s="351"/>
      <c r="C38" s="350"/>
      <c r="D38" s="350"/>
      <c r="E38" s="350"/>
      <c r="F38" s="350"/>
      <c r="G38" s="350"/>
      <c r="H38" s="350"/>
      <c r="I38" s="350"/>
      <c r="J38" s="350"/>
      <c r="K38" s="350"/>
      <c r="L38" s="350"/>
      <c r="M38" s="350"/>
      <c r="N38" s="350"/>
      <c r="O38" s="350"/>
      <c r="P38" s="350"/>
      <c r="Q38" s="350"/>
      <c r="R38" s="350"/>
      <c r="S38" s="350"/>
      <c r="T38" s="350"/>
      <c r="U38" s="350"/>
      <c r="V38" s="350"/>
      <c r="W38" s="350"/>
      <c r="X38" s="350"/>
      <c r="Y38" s="350"/>
      <c r="Z38" s="350"/>
      <c r="AA38" s="350"/>
      <c r="AB38" s="350"/>
      <c r="AC38" s="350"/>
      <c r="AD38" s="350"/>
      <c r="AE38" s="350"/>
      <c r="AF38" s="350"/>
      <c r="AG38" s="350"/>
      <c r="AH38" s="350"/>
      <c r="AI38" s="350"/>
      <c r="AJ38" s="350"/>
      <c r="AK38" s="350"/>
      <c r="AL38" s="350"/>
      <c r="AM38" s="350"/>
      <c r="AN38" s="350"/>
      <c r="AO38" s="350"/>
      <c r="AP38" s="350"/>
      <c r="AQ38" s="350"/>
      <c r="AR38" s="350"/>
      <c r="AS38" s="350"/>
      <c r="AT38" s="350"/>
      <c r="AU38" s="350"/>
      <c r="AV38" s="350"/>
      <c r="AW38" s="350"/>
      <c r="AX38" s="350"/>
      <c r="AY38" s="350"/>
      <c r="AZ38" s="350"/>
      <c r="BA38" s="350"/>
      <c r="BB38" s="350"/>
      <c r="BC38" s="350"/>
      <c r="BD38" s="350"/>
      <c r="BE38" s="350"/>
      <c r="BF38" s="350"/>
      <c r="BG38" s="350"/>
      <c r="BH38" s="350"/>
      <c r="BI38" s="350"/>
      <c r="BJ38" s="350"/>
      <c r="BK38" s="350"/>
      <c r="BL38" s="350"/>
      <c r="BM38" s="350"/>
      <c r="BN38" s="350"/>
      <c r="BO38" s="350"/>
      <c r="BP38" s="350"/>
      <c r="BQ38" s="350"/>
      <c r="BR38" s="350"/>
      <c r="BS38" s="350"/>
      <c r="BT38" s="350"/>
      <c r="BU38" s="350"/>
      <c r="BV38" s="350"/>
      <c r="BW38" s="350"/>
      <c r="BX38" s="350"/>
      <c r="BY38" s="350"/>
      <c r="BZ38" s="350"/>
      <c r="CA38" s="350"/>
      <c r="CB38" s="350"/>
      <c r="CC38" s="350"/>
      <c r="CD38" s="350"/>
      <c r="CE38" s="350"/>
      <c r="CF38" s="350"/>
      <c r="CG38" s="350"/>
      <c r="CH38" s="350"/>
      <c r="CI38" s="350"/>
      <c r="CJ38" s="350"/>
      <c r="CK38" s="350"/>
      <c r="CL38" s="350"/>
      <c r="CM38" s="350"/>
      <c r="CN38" s="350"/>
      <c r="CO38" s="350"/>
      <c r="CP38" s="350"/>
      <c r="CQ38" s="350"/>
      <c r="CR38" s="350"/>
      <c r="CS38" s="350"/>
      <c r="CT38" s="350"/>
      <c r="CU38" s="350"/>
      <c r="CV38" s="350"/>
      <c r="CW38" s="350"/>
      <c r="CX38" s="350"/>
      <c r="CY38" s="351"/>
      <c r="CZ38" s="350"/>
      <c r="DA38" s="350"/>
      <c r="DB38" s="350"/>
      <c r="DC38" s="350"/>
      <c r="DD38" s="350"/>
      <c r="DE38" s="350"/>
      <c r="DF38" s="350"/>
      <c r="DG38" s="350"/>
      <c r="DH38" s="350"/>
      <c r="DI38" s="350"/>
      <c r="DJ38" s="350"/>
      <c r="DK38" s="352"/>
      <c r="DL38" s="352"/>
    </row>
    <row r="39" spans="1:116" x14ac:dyDescent="0.25">
      <c r="A39" s="350"/>
      <c r="B39" s="351"/>
      <c r="C39" s="350"/>
      <c r="D39" s="350"/>
      <c r="E39" s="350"/>
      <c r="F39" s="350"/>
      <c r="G39" s="350"/>
      <c r="H39" s="350"/>
      <c r="I39" s="350"/>
      <c r="J39" s="350"/>
      <c r="K39" s="350"/>
      <c r="L39" s="350"/>
      <c r="M39" s="350"/>
      <c r="N39" s="350"/>
      <c r="O39" s="350"/>
      <c r="P39" s="350"/>
      <c r="Q39" s="350"/>
      <c r="R39" s="350"/>
      <c r="S39" s="350"/>
      <c r="T39" s="350"/>
      <c r="U39" s="350"/>
      <c r="V39" s="350"/>
      <c r="W39" s="350"/>
      <c r="X39" s="350"/>
      <c r="Y39" s="350"/>
      <c r="Z39" s="350"/>
      <c r="AA39" s="350"/>
      <c r="AB39" s="350"/>
      <c r="AC39" s="350"/>
      <c r="AD39" s="350"/>
      <c r="AE39" s="350"/>
      <c r="AF39" s="350"/>
      <c r="AG39" s="350"/>
      <c r="AH39" s="350"/>
      <c r="AI39" s="350"/>
      <c r="AJ39" s="350"/>
      <c r="AK39" s="350"/>
      <c r="AL39" s="350"/>
      <c r="AM39" s="350"/>
      <c r="AN39" s="350"/>
      <c r="AO39" s="350"/>
      <c r="AP39" s="350"/>
      <c r="AQ39" s="350"/>
      <c r="AR39" s="350"/>
      <c r="AS39" s="350"/>
      <c r="AT39" s="350"/>
      <c r="AU39" s="350"/>
      <c r="AV39" s="350"/>
      <c r="AW39" s="350"/>
      <c r="AX39" s="350"/>
      <c r="AY39" s="350"/>
      <c r="AZ39" s="350"/>
      <c r="BA39" s="350"/>
      <c r="BB39" s="350"/>
      <c r="BC39" s="350"/>
      <c r="BD39" s="350"/>
      <c r="BE39" s="350"/>
      <c r="BF39" s="350"/>
      <c r="BG39" s="350"/>
      <c r="BH39" s="350"/>
      <c r="BI39" s="350"/>
      <c r="BJ39" s="350"/>
      <c r="BK39" s="350"/>
      <c r="BL39" s="350"/>
      <c r="BM39" s="350"/>
      <c r="BN39" s="350"/>
      <c r="BO39" s="350"/>
      <c r="BP39" s="350"/>
      <c r="BQ39" s="350"/>
      <c r="BR39" s="350"/>
      <c r="BS39" s="350"/>
      <c r="BT39" s="350"/>
      <c r="BU39" s="350"/>
      <c r="BV39" s="350"/>
      <c r="BW39" s="350"/>
      <c r="BX39" s="350"/>
      <c r="BY39" s="350"/>
      <c r="BZ39" s="350"/>
      <c r="CA39" s="350"/>
      <c r="CB39" s="350"/>
      <c r="CC39" s="350"/>
      <c r="CD39" s="350"/>
      <c r="CE39" s="350"/>
      <c r="CF39" s="350"/>
      <c r="CG39" s="350"/>
      <c r="CH39" s="350"/>
      <c r="CI39" s="350"/>
      <c r="CJ39" s="350"/>
      <c r="CK39" s="350"/>
      <c r="CL39" s="350"/>
      <c r="CM39" s="350"/>
      <c r="CN39" s="350"/>
      <c r="CO39" s="350"/>
      <c r="CP39" s="350"/>
      <c r="CQ39" s="350"/>
      <c r="CR39" s="350"/>
      <c r="CS39" s="350"/>
      <c r="CT39" s="350"/>
      <c r="CU39" s="350"/>
      <c r="CV39" s="350"/>
      <c r="CW39" s="350"/>
      <c r="CX39" s="350"/>
      <c r="CY39" s="351"/>
      <c r="CZ39" s="350"/>
      <c r="DA39" s="350"/>
      <c r="DB39" s="350"/>
      <c r="DC39" s="350"/>
      <c r="DD39" s="350"/>
      <c r="DE39" s="350"/>
      <c r="DF39" s="350"/>
      <c r="DG39" s="350"/>
      <c r="DH39" s="350"/>
      <c r="DI39" s="350"/>
      <c r="DJ39" s="350"/>
      <c r="DK39" s="352"/>
      <c r="DL39" s="352"/>
    </row>
    <row r="40" spans="1:116" x14ac:dyDescent="0.25">
      <c r="A40" s="350"/>
      <c r="B40" s="351"/>
      <c r="C40" s="350"/>
      <c r="D40" s="350"/>
      <c r="E40" s="350"/>
      <c r="F40" s="350"/>
      <c r="G40" s="350"/>
      <c r="H40" s="350"/>
      <c r="I40" s="350"/>
      <c r="J40" s="350"/>
      <c r="K40" s="350"/>
      <c r="L40" s="350"/>
      <c r="M40" s="350"/>
      <c r="N40" s="350"/>
      <c r="O40" s="350"/>
      <c r="P40" s="350"/>
      <c r="Q40" s="350"/>
      <c r="R40" s="350"/>
      <c r="S40" s="350"/>
      <c r="T40" s="350"/>
      <c r="U40" s="350"/>
      <c r="V40" s="350"/>
      <c r="W40" s="350"/>
      <c r="X40" s="350"/>
      <c r="Y40" s="350"/>
      <c r="Z40" s="350"/>
      <c r="AA40" s="350"/>
      <c r="AB40" s="350"/>
      <c r="AC40" s="350"/>
      <c r="AD40" s="350"/>
      <c r="AE40" s="350"/>
      <c r="AF40" s="350"/>
      <c r="AG40" s="350"/>
      <c r="AH40" s="350"/>
      <c r="AI40" s="350"/>
      <c r="AJ40" s="350"/>
      <c r="AK40" s="350"/>
      <c r="AL40" s="350"/>
      <c r="AM40" s="350"/>
      <c r="AN40" s="350"/>
      <c r="AO40" s="350"/>
      <c r="AP40" s="350"/>
      <c r="AQ40" s="350"/>
      <c r="AR40" s="350"/>
      <c r="AS40" s="350"/>
      <c r="AT40" s="350"/>
      <c r="AU40" s="350"/>
      <c r="AV40" s="350"/>
      <c r="AW40" s="350"/>
      <c r="AX40" s="350"/>
      <c r="AY40" s="350"/>
      <c r="AZ40" s="350"/>
      <c r="BA40" s="350"/>
      <c r="BB40" s="350"/>
      <c r="BC40" s="350"/>
      <c r="BD40" s="350"/>
      <c r="BE40" s="350"/>
      <c r="BF40" s="350"/>
      <c r="BG40" s="350"/>
      <c r="BH40" s="350"/>
      <c r="BI40" s="350"/>
      <c r="BJ40" s="350"/>
      <c r="BK40" s="350"/>
      <c r="BL40" s="350"/>
      <c r="BM40" s="350"/>
      <c r="BN40" s="350"/>
      <c r="BO40" s="350"/>
      <c r="BP40" s="350"/>
      <c r="BQ40" s="350"/>
      <c r="BR40" s="350"/>
      <c r="BS40" s="350"/>
      <c r="BT40" s="350"/>
      <c r="BU40" s="350"/>
      <c r="BV40" s="350"/>
      <c r="BW40" s="350"/>
      <c r="BX40" s="350"/>
      <c r="BY40" s="350"/>
      <c r="BZ40" s="350"/>
      <c r="CA40" s="350"/>
      <c r="CB40" s="350"/>
      <c r="CC40" s="350"/>
      <c r="CD40" s="350"/>
      <c r="CE40" s="350"/>
      <c r="CF40" s="350"/>
      <c r="CG40" s="350"/>
      <c r="CH40" s="350"/>
      <c r="CI40" s="350"/>
      <c r="CJ40" s="350"/>
      <c r="CK40" s="350"/>
      <c r="CL40" s="350"/>
      <c r="CM40" s="350"/>
      <c r="CN40" s="350"/>
      <c r="CO40" s="350"/>
      <c r="CP40" s="350"/>
      <c r="CQ40" s="350"/>
      <c r="CR40" s="350"/>
      <c r="CS40" s="350"/>
      <c r="CT40" s="350"/>
      <c r="CU40" s="350"/>
      <c r="CV40" s="350"/>
      <c r="CW40" s="350"/>
      <c r="CX40" s="350"/>
      <c r="CY40" s="351"/>
      <c r="CZ40" s="350"/>
      <c r="DA40" s="350"/>
      <c r="DB40" s="350"/>
      <c r="DC40" s="350"/>
      <c r="DD40" s="350"/>
      <c r="DE40" s="350"/>
      <c r="DF40" s="350"/>
      <c r="DG40" s="350"/>
      <c r="DH40" s="350"/>
      <c r="DI40" s="350"/>
      <c r="DJ40" s="350"/>
      <c r="DK40" s="352"/>
      <c r="DL40" s="352"/>
    </row>
    <row r="41" spans="1:116" x14ac:dyDescent="0.25">
      <c r="A41" s="350"/>
      <c r="B41" s="351"/>
      <c r="C41" s="350"/>
      <c r="D41" s="350"/>
      <c r="E41" s="350"/>
      <c r="F41" s="350"/>
      <c r="G41" s="350"/>
      <c r="H41" s="350"/>
      <c r="I41" s="350"/>
      <c r="J41" s="350"/>
      <c r="K41" s="350"/>
      <c r="L41" s="350"/>
      <c r="M41" s="350"/>
      <c r="N41" s="350"/>
      <c r="O41" s="350"/>
      <c r="P41" s="350"/>
      <c r="Q41" s="350"/>
      <c r="R41" s="350"/>
      <c r="S41" s="350"/>
      <c r="T41" s="350"/>
      <c r="U41" s="350"/>
      <c r="V41" s="350"/>
      <c r="W41" s="350"/>
      <c r="X41" s="350"/>
      <c r="Y41" s="350"/>
      <c r="Z41" s="350"/>
      <c r="AA41" s="350"/>
      <c r="AB41" s="350"/>
      <c r="AC41" s="350"/>
      <c r="AD41" s="350"/>
      <c r="AE41" s="350"/>
      <c r="AF41" s="350"/>
      <c r="AG41" s="350"/>
      <c r="AH41" s="350"/>
      <c r="AI41" s="350"/>
      <c r="AJ41" s="350"/>
      <c r="AK41" s="350"/>
      <c r="AL41" s="350"/>
      <c r="AM41" s="350"/>
      <c r="AN41" s="350"/>
      <c r="AO41" s="350"/>
      <c r="AP41" s="350"/>
      <c r="AQ41" s="350"/>
      <c r="AR41" s="350"/>
      <c r="AS41" s="350"/>
      <c r="AT41" s="350"/>
      <c r="AU41" s="350"/>
      <c r="AV41" s="350"/>
      <c r="AW41" s="350"/>
      <c r="AX41" s="350"/>
      <c r="AY41" s="350"/>
      <c r="AZ41" s="350"/>
      <c r="BA41" s="350"/>
      <c r="BB41" s="350"/>
      <c r="BC41" s="350"/>
      <c r="BD41" s="350"/>
      <c r="BE41" s="350"/>
      <c r="BF41" s="350"/>
      <c r="BG41" s="350"/>
      <c r="BH41" s="350"/>
      <c r="BI41" s="350"/>
      <c r="BJ41" s="350"/>
      <c r="BK41" s="350"/>
      <c r="BL41" s="350"/>
      <c r="BM41" s="350"/>
      <c r="BN41" s="350"/>
      <c r="BO41" s="350"/>
      <c r="BP41" s="350"/>
      <c r="BQ41" s="350"/>
      <c r="BR41" s="350"/>
      <c r="BS41" s="350"/>
      <c r="BT41" s="350"/>
      <c r="BU41" s="350"/>
      <c r="BV41" s="350"/>
      <c r="BW41" s="350"/>
      <c r="BX41" s="350"/>
      <c r="BY41" s="350"/>
      <c r="BZ41" s="350"/>
      <c r="CA41" s="350"/>
      <c r="CB41" s="350"/>
      <c r="CC41" s="350"/>
      <c r="CD41" s="350"/>
      <c r="CE41" s="350"/>
      <c r="CF41" s="350"/>
      <c r="CG41" s="350"/>
      <c r="CH41" s="350"/>
      <c r="CI41" s="350"/>
      <c r="CJ41" s="350"/>
      <c r="CK41" s="350"/>
      <c r="CL41" s="350"/>
      <c r="CM41" s="350"/>
      <c r="CN41" s="350"/>
      <c r="CO41" s="350"/>
      <c r="CP41" s="350"/>
      <c r="CQ41" s="350"/>
      <c r="CR41" s="350"/>
      <c r="CS41" s="350"/>
      <c r="CT41" s="350"/>
      <c r="CU41" s="350"/>
      <c r="CV41" s="350"/>
      <c r="CW41" s="350"/>
      <c r="CX41" s="350"/>
      <c r="CY41" s="351"/>
      <c r="CZ41" s="350"/>
      <c r="DA41" s="350"/>
      <c r="DB41" s="350"/>
      <c r="DC41" s="350"/>
      <c r="DD41" s="350"/>
      <c r="DE41" s="350"/>
      <c r="DF41" s="350"/>
      <c r="DG41" s="350"/>
      <c r="DH41" s="350"/>
      <c r="DI41" s="350"/>
      <c r="DJ41" s="350"/>
      <c r="DK41" s="352"/>
      <c r="DL41" s="352"/>
    </row>
    <row r="42" spans="1:116" ht="6.75" customHeight="1" x14ac:dyDescent="0.25">
      <c r="A42" s="350"/>
      <c r="B42" s="351"/>
      <c r="C42" s="350"/>
      <c r="D42" s="350"/>
      <c r="E42" s="350"/>
      <c r="F42" s="350"/>
      <c r="G42" s="350"/>
      <c r="H42" s="350"/>
      <c r="I42" s="350"/>
      <c r="J42" s="350"/>
      <c r="K42" s="350"/>
      <c r="L42" s="350"/>
      <c r="M42" s="350"/>
      <c r="N42" s="350"/>
      <c r="O42" s="350"/>
      <c r="P42" s="350"/>
      <c r="Q42" s="350"/>
      <c r="R42" s="350"/>
      <c r="S42" s="350"/>
      <c r="T42" s="350"/>
      <c r="U42" s="350"/>
      <c r="V42" s="350"/>
      <c r="W42" s="350"/>
      <c r="X42" s="350"/>
      <c r="Y42" s="350"/>
      <c r="Z42" s="350"/>
      <c r="AA42" s="350"/>
      <c r="AB42" s="350"/>
      <c r="AC42" s="350"/>
      <c r="AD42" s="350"/>
      <c r="AE42" s="350"/>
      <c r="AF42" s="350"/>
      <c r="AG42" s="350"/>
      <c r="AH42" s="350"/>
      <c r="AI42" s="350"/>
      <c r="AJ42" s="350"/>
      <c r="AK42" s="350"/>
      <c r="AL42" s="350"/>
      <c r="AM42" s="350"/>
      <c r="AN42" s="350"/>
      <c r="AO42" s="350"/>
      <c r="AP42" s="350"/>
      <c r="AQ42" s="350"/>
      <c r="AR42" s="350"/>
      <c r="AS42" s="350"/>
      <c r="AT42" s="350"/>
      <c r="AU42" s="350"/>
      <c r="AV42" s="350"/>
      <c r="AW42" s="350"/>
      <c r="AX42" s="350"/>
      <c r="AY42" s="350"/>
      <c r="AZ42" s="350"/>
      <c r="BA42" s="350"/>
      <c r="BB42" s="350"/>
      <c r="BC42" s="350"/>
      <c r="BD42" s="350"/>
      <c r="BE42" s="350"/>
      <c r="BF42" s="350"/>
      <c r="BG42" s="350"/>
      <c r="BH42" s="350"/>
      <c r="BI42" s="350"/>
      <c r="BJ42" s="350"/>
      <c r="BK42" s="350"/>
      <c r="BL42" s="350"/>
      <c r="BM42" s="350"/>
      <c r="BN42" s="350"/>
      <c r="BO42" s="350"/>
      <c r="BP42" s="350"/>
      <c r="BQ42" s="350"/>
      <c r="BR42" s="350"/>
      <c r="BS42" s="350"/>
      <c r="BT42" s="350"/>
      <c r="BU42" s="350"/>
      <c r="BV42" s="350"/>
      <c r="BW42" s="350"/>
      <c r="BX42" s="350"/>
      <c r="BY42" s="350"/>
      <c r="BZ42" s="350"/>
      <c r="CA42" s="350"/>
      <c r="CB42" s="350"/>
      <c r="CC42" s="350"/>
      <c r="CD42" s="350"/>
      <c r="CE42" s="350"/>
      <c r="CF42" s="350"/>
      <c r="CG42" s="350"/>
      <c r="CH42" s="350"/>
      <c r="CI42" s="350"/>
      <c r="CJ42" s="350"/>
      <c r="CK42" s="350"/>
      <c r="CL42" s="350"/>
      <c r="CM42" s="350"/>
      <c r="CN42" s="350"/>
      <c r="CO42" s="350"/>
      <c r="CP42" s="350"/>
      <c r="CQ42" s="350"/>
      <c r="CR42" s="350"/>
      <c r="CS42" s="350"/>
      <c r="CT42" s="350"/>
      <c r="CU42" s="350"/>
      <c r="CV42" s="350"/>
      <c r="CW42" s="350"/>
      <c r="CX42" s="350"/>
      <c r="CY42" s="351"/>
      <c r="CZ42" s="350"/>
      <c r="DA42" s="350"/>
      <c r="DB42" s="350"/>
      <c r="DC42" s="350"/>
      <c r="DD42" s="350"/>
      <c r="DE42" s="350"/>
      <c r="DF42" s="350"/>
      <c r="DG42" s="350"/>
      <c r="DH42" s="350"/>
      <c r="DI42" s="350"/>
      <c r="DJ42" s="350"/>
      <c r="DK42" s="352"/>
      <c r="DL42" s="352"/>
    </row>
    <row r="43" spans="1:116" ht="12" customHeight="1" thickBot="1" x14ac:dyDescent="0.3">
      <c r="A43" s="350"/>
      <c r="B43" s="351"/>
      <c r="C43" s="350"/>
      <c r="D43" s="350"/>
      <c r="E43" s="350"/>
      <c r="F43" s="350"/>
      <c r="G43" s="350"/>
      <c r="H43" s="350"/>
      <c r="I43" s="350"/>
      <c r="J43" s="350"/>
      <c r="K43" s="350"/>
      <c r="L43" s="350"/>
      <c r="M43" s="350"/>
      <c r="N43" s="350"/>
      <c r="O43" s="350"/>
      <c r="P43" s="350"/>
      <c r="Q43" s="350"/>
      <c r="R43" s="350"/>
      <c r="S43" s="350"/>
      <c r="T43" s="350"/>
      <c r="U43" s="350"/>
      <c r="V43" s="350"/>
      <c r="W43" s="350"/>
      <c r="X43" s="350"/>
      <c r="Y43" s="350"/>
      <c r="Z43" s="350"/>
      <c r="AA43" s="350"/>
      <c r="AB43" s="350"/>
      <c r="AC43" s="350"/>
      <c r="AD43" s="350"/>
      <c r="AE43" s="350"/>
      <c r="AF43" s="350"/>
      <c r="AG43" s="350"/>
      <c r="AH43" s="350"/>
      <c r="AI43" s="350"/>
      <c r="AJ43" s="350"/>
      <c r="AK43" s="350"/>
      <c r="AL43" s="350"/>
      <c r="AM43" s="350"/>
      <c r="AN43" s="350"/>
      <c r="AO43" s="350"/>
      <c r="AP43" s="350"/>
      <c r="AQ43" s="350"/>
      <c r="AR43" s="350"/>
      <c r="AS43" s="350"/>
      <c r="AT43" s="350"/>
      <c r="AU43" s="350"/>
      <c r="AV43" s="350"/>
      <c r="AW43" s="350"/>
      <c r="AX43" s="350"/>
      <c r="AY43" s="350"/>
      <c r="AZ43" s="350"/>
      <c r="BA43" s="350"/>
      <c r="BB43" s="350"/>
      <c r="BC43" s="350"/>
      <c r="BD43" s="350"/>
      <c r="BE43" s="350"/>
      <c r="BF43" s="350"/>
      <c r="BG43" s="350"/>
      <c r="BH43" s="350"/>
      <c r="BI43" s="350"/>
      <c r="BJ43" s="350"/>
      <c r="BK43" s="350"/>
      <c r="BL43" s="350"/>
      <c r="BM43" s="350"/>
      <c r="BN43" s="350"/>
      <c r="BO43" s="350"/>
      <c r="BP43" s="350"/>
      <c r="BQ43" s="350"/>
      <c r="BR43" s="350"/>
      <c r="BS43" s="350"/>
      <c r="BT43" s="350"/>
      <c r="BU43" s="350"/>
      <c r="BV43" s="350"/>
      <c r="BW43" s="350"/>
      <c r="BX43" s="350"/>
      <c r="BY43" s="350"/>
      <c r="BZ43" s="350"/>
      <c r="CA43" s="350"/>
      <c r="CB43" s="350"/>
      <c r="CC43" s="350"/>
      <c r="CD43" s="350"/>
      <c r="CE43" s="350"/>
      <c r="CF43" s="350"/>
      <c r="CG43" s="350"/>
      <c r="CH43" s="350"/>
      <c r="CI43" s="350"/>
      <c r="CJ43" s="350"/>
      <c r="CK43" s="350"/>
      <c r="CL43" s="350"/>
      <c r="CM43" s="350"/>
      <c r="CN43" s="350"/>
      <c r="CO43" s="350"/>
      <c r="CP43" s="350"/>
      <c r="CQ43" s="350"/>
      <c r="CR43" s="350"/>
      <c r="CS43" s="350"/>
      <c r="CT43" s="350"/>
      <c r="CU43" s="350"/>
      <c r="CV43" s="350"/>
      <c r="CW43" s="350"/>
      <c r="CX43" s="350"/>
      <c r="CY43" s="351"/>
      <c r="CZ43" s="350"/>
      <c r="DA43" s="350"/>
      <c r="DB43" s="350"/>
      <c r="DC43" s="350"/>
      <c r="DD43" s="350"/>
      <c r="DE43" s="350"/>
      <c r="DF43" s="350"/>
      <c r="DG43" s="350"/>
      <c r="DH43" s="350"/>
      <c r="DI43" s="350"/>
      <c r="DJ43" s="350"/>
      <c r="DK43" s="352"/>
      <c r="DL43" s="352"/>
    </row>
    <row r="44" spans="1:116" ht="8.25" hidden="1" customHeight="1" thickBot="1" x14ac:dyDescent="0.3">
      <c r="A44" s="659"/>
      <c r="B44" s="357"/>
      <c r="C44" s="356"/>
      <c r="D44" s="356"/>
      <c r="E44" s="356"/>
      <c r="F44" s="356"/>
      <c r="G44" s="356"/>
      <c r="H44" s="356"/>
      <c r="I44" s="356"/>
      <c r="J44" s="356"/>
      <c r="K44" s="356"/>
      <c r="L44" s="356"/>
      <c r="M44" s="356"/>
      <c r="N44" s="356"/>
      <c r="O44" s="356"/>
      <c r="P44" s="356"/>
      <c r="Q44" s="356"/>
      <c r="R44" s="356"/>
      <c r="S44" s="356"/>
      <c r="T44" s="356"/>
      <c r="U44" s="356"/>
      <c r="V44" s="356"/>
      <c r="W44" s="356"/>
      <c r="X44" s="356"/>
      <c r="Y44" s="356"/>
      <c r="Z44" s="356"/>
      <c r="AA44" s="356"/>
      <c r="AB44" s="356"/>
      <c r="AC44" s="356"/>
      <c r="AD44" s="356"/>
      <c r="AE44" s="356"/>
      <c r="AF44" s="356"/>
      <c r="AG44" s="356"/>
      <c r="AH44" s="356"/>
      <c r="AI44" s="356"/>
      <c r="AJ44" s="356"/>
      <c r="AK44" s="356"/>
      <c r="AL44" s="356"/>
      <c r="AM44" s="356"/>
      <c r="AN44" s="356"/>
      <c r="AO44" s="356"/>
      <c r="AP44" s="356"/>
      <c r="AQ44" s="356"/>
      <c r="AR44" s="356"/>
      <c r="AS44" s="356"/>
      <c r="AT44" s="356"/>
      <c r="AU44" s="356"/>
      <c r="AV44" s="356"/>
      <c r="AW44" s="356"/>
      <c r="AX44" s="356"/>
      <c r="AY44" s="356"/>
      <c r="AZ44" s="356"/>
      <c r="BA44" s="356"/>
      <c r="BB44" s="356"/>
      <c r="BC44" s="356"/>
      <c r="BD44" s="356"/>
      <c r="BE44" s="356"/>
      <c r="BF44" s="356"/>
      <c r="BG44" s="356"/>
      <c r="BH44" s="356"/>
      <c r="BI44" s="356"/>
      <c r="BJ44" s="356"/>
      <c r="BK44" s="356"/>
      <c r="BL44" s="356"/>
      <c r="BM44" s="356"/>
      <c r="BN44" s="356"/>
      <c r="BO44" s="356"/>
      <c r="BP44" s="356"/>
      <c r="BQ44" s="356"/>
      <c r="BR44" s="356"/>
      <c r="BS44" s="356"/>
      <c r="BT44" s="356"/>
      <c r="BU44" s="356"/>
      <c r="BV44" s="356"/>
      <c r="BW44" s="356"/>
      <c r="BX44" s="356"/>
      <c r="BY44" s="356"/>
      <c r="BZ44" s="356"/>
      <c r="CA44" s="356"/>
      <c r="CB44" s="356"/>
      <c r="CC44" s="356"/>
      <c r="CD44" s="356"/>
      <c r="CE44" s="356"/>
      <c r="CF44" s="356"/>
      <c r="CG44" s="356"/>
      <c r="CH44" s="356"/>
      <c r="CI44" s="356"/>
      <c r="CJ44" s="356"/>
      <c r="CK44" s="356"/>
      <c r="CL44" s="356"/>
      <c r="CM44" s="356"/>
      <c r="CN44" s="356"/>
      <c r="CO44" s="356"/>
      <c r="CP44" s="356"/>
      <c r="CQ44" s="356"/>
      <c r="CR44" s="356"/>
      <c r="CS44" s="356"/>
      <c r="CT44" s="356"/>
      <c r="CU44" s="356"/>
      <c r="CV44" s="356"/>
      <c r="CW44" s="356"/>
      <c r="CX44" s="356"/>
      <c r="CY44" s="357"/>
      <c r="CZ44" s="356"/>
      <c r="DA44" s="356"/>
      <c r="DB44" s="356"/>
      <c r="DC44" s="356"/>
      <c r="DD44" s="356"/>
      <c r="DE44" s="356"/>
      <c r="DF44" s="356"/>
      <c r="DG44" s="356"/>
      <c r="DH44" s="356"/>
      <c r="DI44" s="356"/>
      <c r="DJ44" s="356"/>
      <c r="DK44" s="358"/>
      <c r="DL44" s="660"/>
    </row>
    <row r="45" spans="1:116" ht="8.25" customHeight="1" thickBot="1" x14ac:dyDescent="0.3">
      <c r="A45" s="661"/>
      <c r="B45" s="662"/>
      <c r="C45" s="661"/>
      <c r="D45" s="661"/>
      <c r="E45" s="661"/>
      <c r="F45" s="661"/>
      <c r="G45" s="661"/>
      <c r="H45" s="661"/>
      <c r="I45" s="661"/>
      <c r="J45" s="661"/>
      <c r="K45" s="661"/>
      <c r="L45" s="661"/>
      <c r="M45" s="661"/>
      <c r="N45" s="661"/>
      <c r="O45" s="661"/>
      <c r="P45" s="661"/>
      <c r="Q45" s="661"/>
      <c r="R45" s="661"/>
      <c r="S45" s="661"/>
      <c r="T45" s="661"/>
      <c r="U45" s="661"/>
      <c r="V45" s="661"/>
      <c r="W45" s="661"/>
      <c r="X45" s="661"/>
      <c r="Y45" s="661"/>
      <c r="Z45" s="661"/>
      <c r="AA45" s="661"/>
      <c r="AB45" s="661"/>
      <c r="AC45" s="661"/>
      <c r="AD45" s="661"/>
      <c r="AE45" s="661"/>
      <c r="AF45" s="661"/>
      <c r="AG45" s="661"/>
      <c r="AH45" s="661"/>
      <c r="AI45" s="661"/>
      <c r="AJ45" s="661"/>
      <c r="AK45" s="661"/>
      <c r="AL45" s="661"/>
      <c r="AM45" s="661"/>
      <c r="AN45" s="661"/>
      <c r="AO45" s="661"/>
      <c r="AP45" s="661"/>
      <c r="AQ45" s="661"/>
      <c r="AR45" s="661"/>
      <c r="AS45" s="661"/>
      <c r="AT45" s="661"/>
      <c r="AU45" s="661"/>
      <c r="AV45" s="661"/>
      <c r="AW45" s="661"/>
      <c r="AX45" s="661"/>
      <c r="AY45" s="661"/>
      <c r="AZ45" s="661"/>
      <c r="BA45" s="661"/>
      <c r="BB45" s="661"/>
      <c r="BC45" s="661"/>
      <c r="BD45" s="661"/>
      <c r="BE45" s="661"/>
      <c r="BF45" s="661"/>
      <c r="BG45" s="661"/>
      <c r="BH45" s="661"/>
      <c r="BI45" s="661"/>
      <c r="BJ45" s="661"/>
      <c r="BK45" s="661"/>
      <c r="BL45" s="661"/>
      <c r="BM45" s="661"/>
      <c r="BN45" s="661"/>
      <c r="BO45" s="661"/>
      <c r="BP45" s="661"/>
      <c r="BQ45" s="661"/>
      <c r="BR45" s="661"/>
      <c r="BS45" s="661"/>
      <c r="BT45" s="661"/>
      <c r="BU45" s="661"/>
      <c r="BV45" s="661"/>
      <c r="BW45" s="661"/>
      <c r="BX45" s="661"/>
      <c r="BY45" s="661"/>
      <c r="BZ45" s="661"/>
      <c r="CA45" s="661"/>
      <c r="CB45" s="661"/>
      <c r="CC45" s="661"/>
      <c r="CD45" s="661"/>
      <c r="CE45" s="661"/>
      <c r="CF45" s="661"/>
      <c r="CG45" s="661"/>
      <c r="CH45" s="661"/>
      <c r="CI45" s="661"/>
      <c r="CJ45" s="661"/>
      <c r="CK45" s="661"/>
      <c r="CL45" s="661"/>
      <c r="CM45" s="661"/>
      <c r="CN45" s="661"/>
      <c r="CO45" s="661"/>
      <c r="CP45" s="661"/>
      <c r="CQ45" s="661"/>
      <c r="CR45" s="661"/>
      <c r="CS45" s="661"/>
      <c r="CT45" s="661"/>
      <c r="CU45" s="661"/>
      <c r="CV45" s="661"/>
      <c r="CW45" s="661"/>
      <c r="CX45" s="661"/>
      <c r="CY45" s="662"/>
      <c r="CZ45" s="661"/>
      <c r="DA45" s="661"/>
      <c r="DB45" s="661"/>
      <c r="DC45" s="661"/>
      <c r="DD45" s="661"/>
      <c r="DE45" s="661"/>
      <c r="DF45" s="661"/>
      <c r="DG45" s="661"/>
      <c r="DH45" s="661"/>
      <c r="DI45" s="661"/>
      <c r="DJ45" s="661"/>
      <c r="DK45" s="663"/>
      <c r="DL45" s="663"/>
    </row>
    <row r="46" spans="1:116" ht="15" customHeight="1" x14ac:dyDescent="0.25">
      <c r="A46" s="475" t="s">
        <v>7</v>
      </c>
      <c r="B46" s="1400" t="s">
        <v>51</v>
      </c>
      <c r="C46" s="1401"/>
      <c r="D46" s="1401"/>
      <c r="E46" s="1401"/>
      <c r="F46" s="1401"/>
      <c r="G46" s="1401"/>
      <c r="H46" s="1401"/>
      <c r="I46" s="1401"/>
      <c r="J46" s="1401"/>
      <c r="K46" s="1401"/>
      <c r="L46" s="1401"/>
      <c r="M46" s="1401"/>
      <c r="N46" s="1401"/>
      <c r="O46" s="1401"/>
      <c r="P46" s="1401"/>
      <c r="Q46" s="1401"/>
      <c r="R46" s="1401"/>
      <c r="S46" s="1401"/>
      <c r="T46" s="1401"/>
      <c r="U46" s="1401"/>
      <c r="V46" s="1401"/>
      <c r="W46" s="1401"/>
      <c r="X46" s="1401"/>
      <c r="Y46" s="1401"/>
      <c r="Z46" s="1401"/>
      <c r="AA46" s="1401"/>
      <c r="AB46" s="1401"/>
      <c r="AC46" s="1401"/>
      <c r="AD46" s="1401"/>
      <c r="AE46" s="1401"/>
      <c r="AF46" s="1401"/>
      <c r="AG46" s="1401"/>
      <c r="AH46" s="1401"/>
      <c r="AI46" s="1401"/>
      <c r="AJ46" s="1401"/>
      <c r="AK46" s="1401"/>
      <c r="AL46" s="1401"/>
      <c r="AM46" s="1401"/>
      <c r="AN46" s="1401"/>
      <c r="AO46" s="1401"/>
      <c r="AP46" s="1401"/>
      <c r="AQ46" s="1401"/>
      <c r="AR46" s="1401"/>
      <c r="AS46" s="1401"/>
      <c r="AT46" s="1401"/>
      <c r="AU46" s="1401"/>
      <c r="AV46" s="1401"/>
      <c r="AW46" s="1401"/>
      <c r="AX46" s="1401"/>
      <c r="AY46" s="1401"/>
      <c r="AZ46" s="1401"/>
      <c r="BA46" s="1401"/>
      <c r="BB46" s="1401"/>
      <c r="BC46" s="1401"/>
      <c r="BD46" s="1401"/>
      <c r="BE46" s="1401"/>
      <c r="BF46" s="1401"/>
      <c r="BG46" s="1401"/>
      <c r="BH46" s="1401"/>
      <c r="BI46" s="1401"/>
      <c r="BJ46" s="1401"/>
      <c r="BK46" s="1401"/>
      <c r="BL46" s="1401"/>
      <c r="BM46" s="1401"/>
      <c r="BN46" s="1401"/>
      <c r="BO46" s="1401"/>
      <c r="BP46" s="1401"/>
      <c r="BQ46" s="1401"/>
      <c r="BR46" s="1401"/>
      <c r="BS46" s="1401"/>
      <c r="BT46" s="1401"/>
      <c r="BU46" s="1401"/>
      <c r="BV46" s="1401"/>
      <c r="BW46" s="1401"/>
      <c r="BX46" s="1401"/>
      <c r="BY46" s="1401"/>
      <c r="BZ46" s="1401"/>
      <c r="CA46" s="1401"/>
      <c r="CB46" s="1401"/>
      <c r="CC46" s="1401"/>
      <c r="CD46" s="1401"/>
      <c r="CE46" s="1401"/>
      <c r="CF46" s="1401"/>
      <c r="CG46" s="1401"/>
      <c r="CH46" s="1401"/>
      <c r="CI46" s="1401"/>
      <c r="CJ46" s="1401"/>
      <c r="CK46" s="1401"/>
      <c r="CL46" s="1401"/>
      <c r="CM46" s="1401"/>
      <c r="CN46" s="1401"/>
      <c r="CO46" s="1401"/>
      <c r="CP46" s="1401"/>
      <c r="CQ46" s="1401"/>
      <c r="CR46" s="1401"/>
      <c r="CS46" s="1401"/>
      <c r="CT46" s="1401"/>
      <c r="CU46" s="1401"/>
      <c r="CV46" s="1401"/>
      <c r="CW46" s="1401"/>
      <c r="CX46" s="1401"/>
      <c r="CY46" s="1401"/>
      <c r="CZ46" s="1401"/>
      <c r="DA46" s="1402"/>
      <c r="DB46" s="359"/>
      <c r="DC46" s="1403" t="s">
        <v>93</v>
      </c>
      <c r="DD46" s="1404"/>
      <c r="DE46" s="1404"/>
      <c r="DF46" s="1404"/>
      <c r="DG46" s="1404"/>
      <c r="DH46" s="1404"/>
      <c r="DI46" s="1404"/>
      <c r="DJ46" s="1404"/>
      <c r="DK46" s="1404"/>
      <c r="DL46" s="1405"/>
    </row>
    <row r="47" spans="1:116" ht="15" customHeight="1" x14ac:dyDescent="0.25">
      <c r="A47" s="476"/>
      <c r="B47" s="1499">
        <v>1</v>
      </c>
      <c r="C47" s="1500"/>
      <c r="D47" s="1500"/>
      <c r="E47" s="1500"/>
      <c r="F47" s="1500"/>
      <c r="G47" s="1500"/>
      <c r="H47" s="1500"/>
      <c r="I47" s="1500"/>
      <c r="J47" s="1500"/>
      <c r="K47" s="1500"/>
      <c r="L47" s="1500"/>
      <c r="M47" s="1500"/>
      <c r="N47" s="1500"/>
      <c r="O47" s="1500"/>
      <c r="P47" s="1500"/>
      <c r="Q47" s="1500"/>
      <c r="R47" s="1500"/>
      <c r="S47" s="1500"/>
      <c r="T47" s="1500"/>
      <c r="U47" s="1500"/>
      <c r="V47" s="1500"/>
      <c r="W47" s="1500"/>
      <c r="X47" s="1500"/>
      <c r="Y47" s="1500"/>
      <c r="Z47" s="1500"/>
      <c r="AA47" s="1500"/>
      <c r="AB47" s="1500"/>
      <c r="AC47" s="1500"/>
      <c r="AD47" s="1496">
        <v>2</v>
      </c>
      <c r="AE47" s="1497"/>
      <c r="AF47" s="1497"/>
      <c r="AG47" s="1497"/>
      <c r="AH47" s="1497"/>
      <c r="AI47" s="1497"/>
      <c r="AJ47" s="1497"/>
      <c r="AK47" s="1497"/>
      <c r="AL47" s="1497"/>
      <c r="AM47" s="1497"/>
      <c r="AN47" s="1497"/>
      <c r="AO47" s="1497"/>
      <c r="AP47" s="1497"/>
      <c r="AQ47" s="1497"/>
      <c r="AR47" s="1497"/>
      <c r="AS47" s="1497"/>
      <c r="AT47" s="1497"/>
      <c r="AU47" s="1497"/>
      <c r="AV47" s="1497"/>
      <c r="AW47" s="1497"/>
      <c r="AX47" s="1497"/>
      <c r="AY47" s="1497"/>
      <c r="AZ47" s="1497"/>
      <c r="BA47" s="1497"/>
      <c r="BB47" s="1497"/>
      <c r="BC47" s="1497"/>
      <c r="BD47" s="1497"/>
      <c r="BE47" s="1497"/>
      <c r="BF47" s="1497"/>
      <c r="BG47" s="1497"/>
      <c r="BH47" s="1497"/>
      <c r="BI47" s="1497"/>
      <c r="BJ47" s="1497"/>
      <c r="BK47" s="1497"/>
      <c r="BL47" s="1497"/>
      <c r="BM47" s="1497"/>
      <c r="BN47" s="1497"/>
      <c r="BO47" s="1497"/>
      <c r="BP47" s="1497"/>
      <c r="BQ47" s="1497"/>
      <c r="BR47" s="1497"/>
      <c r="BS47" s="1497"/>
      <c r="BT47" s="1497"/>
      <c r="BU47" s="1497"/>
      <c r="BV47" s="1497"/>
      <c r="BW47" s="1497"/>
      <c r="BX47" s="1497"/>
      <c r="BY47" s="1497"/>
      <c r="BZ47" s="1497"/>
      <c r="CA47" s="1497"/>
      <c r="CB47" s="1497"/>
      <c r="CC47" s="1497"/>
      <c r="CD47" s="1497"/>
      <c r="CE47" s="1497"/>
      <c r="CF47" s="1497"/>
      <c r="CG47" s="1497"/>
      <c r="CH47" s="1497"/>
      <c r="CI47" s="1497"/>
      <c r="CJ47" s="1497"/>
      <c r="CK47" s="1497"/>
      <c r="CL47" s="1497"/>
      <c r="CM47" s="1497"/>
      <c r="CN47" s="1497"/>
      <c r="CO47" s="1497"/>
      <c r="CP47" s="1497"/>
      <c r="CQ47" s="1497"/>
      <c r="CR47" s="1497"/>
      <c r="CS47" s="1497"/>
      <c r="CT47" s="1497"/>
      <c r="CU47" s="1497"/>
      <c r="CV47" s="1497"/>
      <c r="CW47" s="1497"/>
      <c r="CX47" s="1497"/>
      <c r="CY47" s="1497"/>
      <c r="CZ47" s="1497"/>
      <c r="DA47" s="1498"/>
      <c r="DB47" s="360"/>
      <c r="DC47" s="1409" t="s">
        <v>94</v>
      </c>
      <c r="DD47" s="1410"/>
      <c r="DE47" s="1410"/>
      <c r="DF47" s="1410"/>
      <c r="DG47" s="1410"/>
      <c r="DH47" s="1410"/>
      <c r="DI47" s="1410"/>
      <c r="DJ47" s="1410"/>
      <c r="DK47" s="1410"/>
      <c r="DL47" s="1411"/>
    </row>
    <row r="48" spans="1:116" ht="15" customHeight="1" thickBot="1" x14ac:dyDescent="0.25">
      <c r="A48" s="361" t="s">
        <v>53</v>
      </c>
      <c r="B48" s="1501">
        <v>1</v>
      </c>
      <c r="C48" s="1494"/>
      <c r="D48" s="1494"/>
      <c r="E48" s="1494"/>
      <c r="F48" s="1494"/>
      <c r="G48" s="1494"/>
      <c r="H48" s="1494"/>
      <c r="I48" s="1494"/>
      <c r="J48" s="1494"/>
      <c r="K48" s="1495"/>
      <c r="L48" s="1493">
        <v>2</v>
      </c>
      <c r="M48" s="1494"/>
      <c r="N48" s="1494"/>
      <c r="O48" s="1494"/>
      <c r="P48" s="1494"/>
      <c r="Q48" s="1494"/>
      <c r="R48" s="1494"/>
      <c r="S48" s="1494"/>
      <c r="T48" s="1494"/>
      <c r="U48" s="1495"/>
      <c r="V48" s="1493">
        <v>3</v>
      </c>
      <c r="W48" s="1494"/>
      <c r="X48" s="1494"/>
      <c r="Y48" s="1494"/>
      <c r="Z48" s="1494"/>
      <c r="AA48" s="1494"/>
      <c r="AB48" s="1494">
        <v>40</v>
      </c>
      <c r="AC48" s="1494"/>
      <c r="AD48" s="1494"/>
      <c r="AE48" s="1495"/>
      <c r="AF48" s="1493">
        <v>4</v>
      </c>
      <c r="AG48" s="1494"/>
      <c r="AH48" s="1494"/>
      <c r="AI48" s="1494"/>
      <c r="AJ48" s="1494"/>
      <c r="AK48" s="1494"/>
      <c r="AL48" s="1494">
        <v>50</v>
      </c>
      <c r="AM48" s="1494"/>
      <c r="AN48" s="1494"/>
      <c r="AO48" s="1495"/>
      <c r="AP48" s="1493">
        <v>5</v>
      </c>
      <c r="AQ48" s="1494"/>
      <c r="AR48" s="1494">
        <v>60</v>
      </c>
      <c r="AS48" s="1494"/>
      <c r="AT48" s="1494"/>
      <c r="AU48" s="1494"/>
      <c r="AV48" s="1494"/>
      <c r="AW48" s="1494"/>
      <c r="AX48" s="1494"/>
      <c r="AY48" s="1495"/>
      <c r="AZ48" s="1493">
        <v>6</v>
      </c>
      <c r="BA48" s="1494"/>
      <c r="BB48" s="1494">
        <v>70</v>
      </c>
      <c r="BC48" s="1494"/>
      <c r="BD48" s="1494"/>
      <c r="BE48" s="1494"/>
      <c r="BF48" s="1494"/>
      <c r="BG48" s="1494"/>
      <c r="BH48" s="1494"/>
      <c r="BI48" s="1495"/>
      <c r="BJ48" s="1493">
        <v>7</v>
      </c>
      <c r="BK48" s="1494"/>
      <c r="BL48" s="1494">
        <v>80</v>
      </c>
      <c r="BM48" s="1494"/>
      <c r="BN48" s="1494"/>
      <c r="BO48" s="1494"/>
      <c r="BP48" s="1494"/>
      <c r="BQ48" s="1494"/>
      <c r="BR48" s="1494"/>
      <c r="BS48" s="1495"/>
      <c r="BT48" s="1493">
        <v>8</v>
      </c>
      <c r="BU48" s="1494"/>
      <c r="BV48" s="1494">
        <v>90</v>
      </c>
      <c r="BW48" s="1494"/>
      <c r="BX48" s="1494"/>
      <c r="BY48" s="1494"/>
      <c r="BZ48" s="1494"/>
      <c r="CA48" s="1494"/>
      <c r="CB48" s="1494">
        <v>100</v>
      </c>
      <c r="CC48" s="1495"/>
      <c r="CD48" s="1493">
        <v>9</v>
      </c>
      <c r="CE48" s="1494"/>
      <c r="CF48" s="1494"/>
      <c r="CG48" s="1494"/>
      <c r="CH48" s="1494"/>
      <c r="CI48" s="1494"/>
      <c r="CJ48" s="1494"/>
      <c r="CK48" s="1494"/>
      <c r="CL48" s="1494">
        <v>110</v>
      </c>
      <c r="CM48" s="1495"/>
      <c r="CN48" s="1493" t="s">
        <v>475</v>
      </c>
      <c r="CO48" s="1494"/>
      <c r="CP48" s="1494"/>
      <c r="CQ48" s="1494"/>
      <c r="CR48" s="1494"/>
      <c r="CS48" s="1494"/>
      <c r="CT48" s="1494"/>
      <c r="CU48" s="1494"/>
      <c r="CV48" s="1494"/>
      <c r="CW48" s="1494"/>
      <c r="CX48" s="1494"/>
      <c r="CY48" s="1494"/>
      <c r="CZ48" s="1494"/>
      <c r="DA48" s="1494"/>
      <c r="DB48" s="360"/>
      <c r="DC48" s="1409" t="s">
        <v>95</v>
      </c>
      <c r="DD48" s="1410"/>
      <c r="DE48" s="1410"/>
      <c r="DF48" s="1410"/>
      <c r="DG48" s="1410"/>
      <c r="DH48" s="1410"/>
      <c r="DI48" s="1410"/>
      <c r="DJ48" s="1410"/>
      <c r="DK48" s="1410"/>
      <c r="DL48" s="1411"/>
    </row>
    <row r="49" spans="1:124" ht="12" customHeight="1" thickBot="1" x14ac:dyDescent="0.3">
      <c r="A49" s="147" t="s">
        <v>55</v>
      </c>
      <c r="B49" s="363"/>
      <c r="C49" s="364"/>
      <c r="D49" s="364"/>
      <c r="E49" s="364"/>
      <c r="F49" s="365"/>
      <c r="G49" s="366"/>
      <c r="H49" s="364"/>
      <c r="I49" s="364"/>
      <c r="J49" s="364"/>
      <c r="K49" s="367"/>
      <c r="L49" s="368"/>
      <c r="M49" s="364"/>
      <c r="N49" s="364"/>
      <c r="O49" s="364"/>
      <c r="P49" s="365"/>
      <c r="Q49" s="366"/>
      <c r="R49" s="364"/>
      <c r="S49" s="364"/>
      <c r="T49" s="364"/>
      <c r="U49" s="367"/>
      <c r="V49" s="368"/>
      <c r="W49" s="364"/>
      <c r="X49" s="364"/>
      <c r="Y49" s="364"/>
      <c r="Z49" s="365"/>
      <c r="AA49" s="366"/>
      <c r="AB49" s="364"/>
      <c r="AC49" s="364"/>
      <c r="AD49" s="364"/>
      <c r="AE49" s="367"/>
      <c r="AF49" s="368"/>
      <c r="AG49" s="364"/>
      <c r="AH49" s="364"/>
      <c r="AI49" s="364"/>
      <c r="AJ49" s="365"/>
      <c r="AK49" s="366"/>
      <c r="AL49" s="364"/>
      <c r="AM49" s="364"/>
      <c r="AN49" s="364"/>
      <c r="AO49" s="367"/>
      <c r="AP49" s="368"/>
      <c r="AQ49" s="364"/>
      <c r="AR49" s="364"/>
      <c r="AS49" s="364"/>
      <c r="AT49" s="365"/>
      <c r="AU49" s="366"/>
      <c r="AV49" s="364"/>
      <c r="AW49" s="364"/>
      <c r="AX49" s="364"/>
      <c r="AY49" s="367"/>
      <c r="AZ49" s="368"/>
      <c r="BA49" s="364"/>
      <c r="BB49" s="364"/>
      <c r="BC49" s="364"/>
      <c r="BD49" s="365"/>
      <c r="BE49" s="366"/>
      <c r="BF49" s="364"/>
      <c r="BG49" s="364"/>
      <c r="BH49" s="364"/>
      <c r="BI49" s="367"/>
      <c r="BJ49" s="368"/>
      <c r="BK49" s="364"/>
      <c r="BL49" s="364"/>
      <c r="BM49" s="364"/>
      <c r="BN49" s="365"/>
      <c r="BO49" s="366"/>
      <c r="BP49" s="364"/>
      <c r="BQ49" s="364"/>
      <c r="BR49" s="364"/>
      <c r="BS49" s="367"/>
      <c r="BT49" s="368"/>
      <c r="BU49" s="364"/>
      <c r="BV49" s="364"/>
      <c r="BW49" s="364"/>
      <c r="BX49" s="365"/>
      <c r="BY49" s="366"/>
      <c r="BZ49" s="364"/>
      <c r="CA49" s="364"/>
      <c r="CB49" s="364"/>
      <c r="CC49" s="367"/>
      <c r="CD49" s="368"/>
      <c r="CE49" s="364"/>
      <c r="CF49" s="364"/>
      <c r="CG49" s="364"/>
      <c r="CH49" s="365"/>
      <c r="CI49" s="366"/>
      <c r="CJ49" s="364"/>
      <c r="CK49" s="364"/>
      <c r="CL49" s="364"/>
      <c r="CM49" s="367"/>
      <c r="CN49" s="368"/>
      <c r="CO49" s="364"/>
      <c r="CP49" s="364"/>
      <c r="CQ49" s="364"/>
      <c r="CR49" s="365"/>
      <c r="CS49" s="366"/>
      <c r="CT49" s="364"/>
      <c r="CU49" s="364"/>
      <c r="CV49" s="364"/>
      <c r="CW49" s="367"/>
      <c r="CX49" s="368"/>
      <c r="CY49" s="364"/>
      <c r="CZ49" s="364"/>
      <c r="DA49" s="364"/>
      <c r="DB49" s="370"/>
      <c r="DC49" s="1382" t="s">
        <v>338</v>
      </c>
      <c r="DD49" s="1383"/>
      <c r="DE49" s="1384" t="s">
        <v>99</v>
      </c>
      <c r="DF49" s="1490"/>
      <c r="DG49" s="1491" t="s">
        <v>100</v>
      </c>
      <c r="DH49" s="1491"/>
      <c r="DI49" s="1384" t="s">
        <v>101</v>
      </c>
      <c r="DJ49" s="1383"/>
      <c r="DK49" s="1384" t="s">
        <v>339</v>
      </c>
      <c r="DL49" s="1385"/>
    </row>
    <row r="50" spans="1:124" ht="12" customHeight="1" x14ac:dyDescent="0.25">
      <c r="A50" s="147"/>
      <c r="B50" s="1193"/>
      <c r="C50" s="1194"/>
      <c r="D50" s="1194"/>
      <c r="E50" s="1194"/>
      <c r="F50" s="1195"/>
      <c r="G50" s="1196"/>
      <c r="H50" s="1194"/>
      <c r="I50" s="1194"/>
      <c r="J50" s="1194"/>
      <c r="K50" s="1197"/>
      <c r="L50" s="1198"/>
      <c r="M50" s="1194"/>
      <c r="N50" s="1194"/>
      <c r="O50" s="1194"/>
      <c r="P50" s="1195"/>
      <c r="Q50" s="1196"/>
      <c r="R50" s="1194"/>
      <c r="S50" s="1194"/>
      <c r="T50" s="1194"/>
      <c r="U50" s="1197"/>
      <c r="V50" s="1198"/>
      <c r="W50" s="1194"/>
      <c r="X50" s="1194"/>
      <c r="Y50" s="1194"/>
      <c r="Z50" s="1195"/>
      <c r="AA50" s="1196"/>
      <c r="AB50" s="1194"/>
      <c r="AC50" s="1194"/>
      <c r="AD50" s="1194"/>
      <c r="AE50" s="1197"/>
      <c r="AF50" s="1198"/>
      <c r="AG50" s="1194"/>
      <c r="AH50" s="1194"/>
      <c r="AI50" s="1194"/>
      <c r="AJ50" s="1195"/>
      <c r="AK50" s="1196"/>
      <c r="AL50" s="1194"/>
      <c r="AM50" s="1194"/>
      <c r="AN50" s="1194"/>
      <c r="AO50" s="1197"/>
      <c r="AP50" s="1198"/>
      <c r="AQ50" s="1194"/>
      <c r="AR50" s="1194"/>
      <c r="AS50" s="1194"/>
      <c r="AT50" s="1195"/>
      <c r="AU50" s="1196"/>
      <c r="AV50" s="1194"/>
      <c r="AW50" s="1194"/>
      <c r="AX50" s="1194"/>
      <c r="AY50" s="1197"/>
      <c r="AZ50" s="1198"/>
      <c r="BA50" s="1194"/>
      <c r="BB50" s="1194"/>
      <c r="BC50" s="1194"/>
      <c r="BD50" s="1195"/>
      <c r="BE50" s="1196"/>
      <c r="BF50" s="1194"/>
      <c r="BG50" s="1194"/>
      <c r="BH50" s="1194"/>
      <c r="BI50" s="1197"/>
      <c r="BJ50" s="1198"/>
      <c r="BK50" s="1194"/>
      <c r="BL50" s="1194"/>
      <c r="BM50" s="1194"/>
      <c r="BN50" s="1195"/>
      <c r="BO50" s="1196"/>
      <c r="BP50" s="1194"/>
      <c r="BQ50" s="1194"/>
      <c r="BR50" s="1194"/>
      <c r="BS50" s="1197"/>
      <c r="BT50" s="1198"/>
      <c r="BU50" s="1194"/>
      <c r="BV50" s="1194"/>
      <c r="BW50" s="1194"/>
      <c r="BX50" s="1195"/>
      <c r="BY50" s="1196"/>
      <c r="BZ50" s="1194"/>
      <c r="CA50" s="1194"/>
      <c r="CB50" s="1194"/>
      <c r="CC50" s="1197"/>
      <c r="CD50" s="1198"/>
      <c r="CE50" s="1194"/>
      <c r="CF50" s="1194"/>
      <c r="CG50" s="1194"/>
      <c r="CH50" s="1195"/>
      <c r="CI50" s="1196"/>
      <c r="CJ50" s="1194"/>
      <c r="CK50" s="1194"/>
      <c r="CL50" s="1194"/>
      <c r="CM50" s="1197"/>
      <c r="CN50" s="1198"/>
      <c r="CO50" s="1194"/>
      <c r="CP50" s="1194"/>
      <c r="CQ50" s="1194"/>
      <c r="CR50" s="1195"/>
      <c r="CS50" s="1196"/>
      <c r="CT50" s="1194"/>
      <c r="CU50" s="1194"/>
      <c r="CV50" s="1194"/>
      <c r="CW50" s="1197"/>
      <c r="CX50" s="1198"/>
      <c r="CY50" s="1194"/>
      <c r="CZ50" s="1194"/>
      <c r="DA50" s="1194"/>
      <c r="DB50" s="378"/>
      <c r="DC50" s="379" t="s">
        <v>96</v>
      </c>
      <c r="DD50" s="595" t="s">
        <v>38</v>
      </c>
      <c r="DE50" s="596" t="s">
        <v>96</v>
      </c>
      <c r="DF50" s="596" t="s">
        <v>38</v>
      </c>
      <c r="DG50" s="380" t="s">
        <v>96</v>
      </c>
      <c r="DH50" s="380" t="s">
        <v>38</v>
      </c>
      <c r="DI50" s="381" t="s">
        <v>96</v>
      </c>
      <c r="DJ50" s="380" t="s">
        <v>38</v>
      </c>
      <c r="DK50" s="381" t="s">
        <v>96</v>
      </c>
      <c r="DL50" s="382" t="s">
        <v>38</v>
      </c>
    </row>
    <row r="51" spans="1:124" x14ac:dyDescent="0.2">
      <c r="A51" s="1422" t="s">
        <v>56</v>
      </c>
      <c r="B51" s="1199" t="s">
        <v>495</v>
      </c>
      <c r="C51" s="1200" t="s">
        <v>495</v>
      </c>
      <c r="D51" s="1200" t="s">
        <v>495</v>
      </c>
      <c r="E51" s="1200" t="s">
        <v>495</v>
      </c>
      <c r="F51" s="1201" t="s">
        <v>495</v>
      </c>
      <c r="G51" s="1200" t="s">
        <v>495</v>
      </c>
      <c r="H51" s="1200" t="s">
        <v>495</v>
      </c>
      <c r="I51" s="1200" t="s">
        <v>495</v>
      </c>
      <c r="J51" s="1200" t="s">
        <v>495</v>
      </c>
      <c r="K51" s="1202" t="s">
        <v>495</v>
      </c>
      <c r="L51" s="1200" t="s">
        <v>495</v>
      </c>
      <c r="M51" s="1200" t="s">
        <v>495</v>
      </c>
      <c r="N51" s="1200" t="s">
        <v>495</v>
      </c>
      <c r="O51" s="1200" t="s">
        <v>495</v>
      </c>
      <c r="P51" s="1201" t="s">
        <v>495</v>
      </c>
      <c r="Q51" s="1200" t="s">
        <v>495</v>
      </c>
      <c r="R51" s="1200" t="s">
        <v>495</v>
      </c>
      <c r="S51" s="1200" t="s">
        <v>495</v>
      </c>
      <c r="T51" s="1200" t="s">
        <v>495</v>
      </c>
      <c r="U51" s="1202" t="s">
        <v>495</v>
      </c>
      <c r="V51" s="1200" t="s">
        <v>495</v>
      </c>
      <c r="W51" s="1200" t="s">
        <v>495</v>
      </c>
      <c r="X51" s="1200" t="s">
        <v>495</v>
      </c>
      <c r="Y51" s="1200" t="s">
        <v>495</v>
      </c>
      <c r="Z51" s="1201" t="s">
        <v>495</v>
      </c>
      <c r="AA51" s="1200" t="s">
        <v>495</v>
      </c>
      <c r="AB51" s="1200" t="s">
        <v>495</v>
      </c>
      <c r="AC51" s="1200" t="s">
        <v>495</v>
      </c>
      <c r="AD51" s="1200" t="s">
        <v>495</v>
      </c>
      <c r="AE51" s="1202" t="s">
        <v>495</v>
      </c>
      <c r="AF51" s="1200" t="s">
        <v>495</v>
      </c>
      <c r="AG51" s="1200" t="s">
        <v>495</v>
      </c>
      <c r="AH51" s="1200" t="s">
        <v>495</v>
      </c>
      <c r="AI51" s="1200" t="s">
        <v>495</v>
      </c>
      <c r="AJ51" s="1201" t="s">
        <v>495</v>
      </c>
      <c r="AK51" s="1200" t="s">
        <v>495</v>
      </c>
      <c r="AL51" s="1200" t="s">
        <v>495</v>
      </c>
      <c r="AM51" s="1200" t="s">
        <v>495</v>
      </c>
      <c r="AN51" s="1200" t="s">
        <v>495</v>
      </c>
      <c r="AO51" s="1202" t="s">
        <v>495</v>
      </c>
      <c r="AP51" s="1200" t="s">
        <v>495</v>
      </c>
      <c r="AQ51" s="1200" t="s">
        <v>495</v>
      </c>
      <c r="AR51" s="1200" t="s">
        <v>495</v>
      </c>
      <c r="AS51" s="1200" t="s">
        <v>495</v>
      </c>
      <c r="AT51" s="1201" t="s">
        <v>495</v>
      </c>
      <c r="AU51" s="1200" t="s">
        <v>495</v>
      </c>
      <c r="AV51" s="1200" t="s">
        <v>495</v>
      </c>
      <c r="AW51" s="1200" t="s">
        <v>495</v>
      </c>
      <c r="AX51" s="1200" t="s">
        <v>495</v>
      </c>
      <c r="AY51" s="1202" t="s">
        <v>495</v>
      </c>
      <c r="AZ51" s="1200" t="s">
        <v>495</v>
      </c>
      <c r="BA51" s="1200" t="s">
        <v>495</v>
      </c>
      <c r="BB51" s="1200" t="s">
        <v>495</v>
      </c>
      <c r="BC51" s="1200" t="s">
        <v>495</v>
      </c>
      <c r="BD51" s="1201" t="s">
        <v>495</v>
      </c>
      <c r="BE51" s="1200" t="s">
        <v>495</v>
      </c>
      <c r="BF51" s="1200" t="s">
        <v>495</v>
      </c>
      <c r="BG51" s="1200" t="s">
        <v>495</v>
      </c>
      <c r="BH51" s="1200" t="s">
        <v>495</v>
      </c>
      <c r="BI51" s="1202" t="s">
        <v>495</v>
      </c>
      <c r="BJ51" s="1200" t="s">
        <v>495</v>
      </c>
      <c r="BK51" s="1200" t="s">
        <v>495</v>
      </c>
      <c r="BL51" s="1200" t="s">
        <v>495</v>
      </c>
      <c r="BM51" s="1200" t="s">
        <v>495</v>
      </c>
      <c r="BN51" s="1201" t="s">
        <v>495</v>
      </c>
      <c r="BO51" s="1200" t="s">
        <v>495</v>
      </c>
      <c r="BP51" s="1200" t="s">
        <v>495</v>
      </c>
      <c r="BQ51" s="1200" t="s">
        <v>495</v>
      </c>
      <c r="BR51" s="1200" t="s">
        <v>495</v>
      </c>
      <c r="BS51" s="1202" t="s">
        <v>495</v>
      </c>
      <c r="BT51" s="1200" t="s">
        <v>495</v>
      </c>
      <c r="BU51" s="1200" t="s">
        <v>495</v>
      </c>
      <c r="BV51" s="1200" t="s">
        <v>495</v>
      </c>
      <c r="BW51" s="1200" t="s">
        <v>495</v>
      </c>
      <c r="BX51" s="1201" t="s">
        <v>495</v>
      </c>
      <c r="BY51" s="1200" t="s">
        <v>495</v>
      </c>
      <c r="BZ51" s="1200" t="s">
        <v>495</v>
      </c>
      <c r="CA51" s="1200" t="s">
        <v>495</v>
      </c>
      <c r="CB51" s="1200" t="s">
        <v>495</v>
      </c>
      <c r="CC51" s="1202" t="s">
        <v>495</v>
      </c>
      <c r="CD51" s="1200" t="s">
        <v>495</v>
      </c>
      <c r="CE51" s="1200" t="s">
        <v>495</v>
      </c>
      <c r="CF51" s="1200" t="s">
        <v>495</v>
      </c>
      <c r="CG51" s="1200" t="s">
        <v>495</v>
      </c>
      <c r="CH51" s="1201" t="s">
        <v>495</v>
      </c>
      <c r="CI51" s="1200" t="s">
        <v>495</v>
      </c>
      <c r="CJ51" s="1200" t="s">
        <v>495</v>
      </c>
      <c r="CK51" s="1200" t="s">
        <v>495</v>
      </c>
      <c r="CL51" s="1200" t="s">
        <v>495</v>
      </c>
      <c r="CM51" s="1202" t="s">
        <v>495</v>
      </c>
      <c r="CN51" s="1200" t="s">
        <v>495</v>
      </c>
      <c r="CO51" s="1200" t="s">
        <v>495</v>
      </c>
      <c r="CP51" s="1200" t="s">
        <v>495</v>
      </c>
      <c r="CQ51" s="1200" t="s">
        <v>495</v>
      </c>
      <c r="CR51" s="1201" t="s">
        <v>495</v>
      </c>
      <c r="CS51" s="1200" t="s">
        <v>495</v>
      </c>
      <c r="CT51" s="1200" t="s">
        <v>495</v>
      </c>
      <c r="CU51" s="1200" t="s">
        <v>495</v>
      </c>
      <c r="CV51" s="1200" t="s">
        <v>495</v>
      </c>
      <c r="CW51" s="1202" t="s">
        <v>495</v>
      </c>
      <c r="CX51" s="1200" t="s">
        <v>495</v>
      </c>
      <c r="CY51" s="1200" t="s">
        <v>495</v>
      </c>
      <c r="CZ51" s="1200" t="s">
        <v>495</v>
      </c>
      <c r="DA51" s="1200" t="s">
        <v>495</v>
      </c>
      <c r="DB51" s="413"/>
      <c r="DC51" s="600" t="s">
        <v>54</v>
      </c>
      <c r="DD51" s="601"/>
      <c r="DE51" s="150"/>
      <c r="DF51" s="602"/>
      <c r="DG51" s="603"/>
      <c r="DH51" s="604"/>
      <c r="DI51" s="605"/>
      <c r="DJ51" s="605"/>
      <c r="DK51" s="606"/>
      <c r="DL51" s="607"/>
    </row>
    <row r="52" spans="1:124" ht="15" customHeight="1" x14ac:dyDescent="0.2">
      <c r="A52" s="1387"/>
      <c r="B52" s="1193"/>
      <c r="C52" s="1194"/>
      <c r="D52" s="1194"/>
      <c r="E52" s="1194"/>
      <c r="F52" s="1195"/>
      <c r="G52" s="1196"/>
      <c r="H52" s="1194"/>
      <c r="I52" s="1194"/>
      <c r="J52" s="1194"/>
      <c r="K52" s="1197"/>
      <c r="L52" s="1198"/>
      <c r="M52" s="1194"/>
      <c r="N52" s="1194"/>
      <c r="O52" s="1194"/>
      <c r="P52" s="1195"/>
      <c r="Q52" s="1196"/>
      <c r="R52" s="1194"/>
      <c r="S52" s="1194"/>
      <c r="T52" s="1194"/>
      <c r="U52" s="1197"/>
      <c r="V52" s="1198"/>
      <c r="W52" s="1194"/>
      <c r="X52" s="1194"/>
      <c r="Y52" s="1194"/>
      <c r="Z52" s="1195"/>
      <c r="AA52" s="1196"/>
      <c r="AB52" s="1194"/>
      <c r="AC52" s="1194"/>
      <c r="AD52" s="1194"/>
      <c r="AE52" s="1197"/>
      <c r="AF52" s="1198"/>
      <c r="AG52" s="1194"/>
      <c r="AH52" s="1194"/>
      <c r="AI52" s="1194"/>
      <c r="AJ52" s="1195"/>
      <c r="AK52" s="1196"/>
      <c r="AL52" s="1194"/>
      <c r="AM52" s="1194"/>
      <c r="AN52" s="1194"/>
      <c r="AO52" s="1197"/>
      <c r="AP52" s="1198"/>
      <c r="AQ52" s="1194"/>
      <c r="AR52" s="1194"/>
      <c r="AS52" s="1194"/>
      <c r="AT52" s="1195"/>
      <c r="AU52" s="1196"/>
      <c r="AV52" s="1194"/>
      <c r="AW52" s="1194"/>
      <c r="AX52" s="1194"/>
      <c r="AY52" s="1197"/>
      <c r="AZ52" s="1198"/>
      <c r="BA52" s="1194"/>
      <c r="BB52" s="1194"/>
      <c r="BC52" s="1194"/>
      <c r="BD52" s="1195"/>
      <c r="BE52" s="1196"/>
      <c r="BF52" s="1194"/>
      <c r="BG52" s="1194"/>
      <c r="BH52" s="1194"/>
      <c r="BI52" s="1197"/>
      <c r="BJ52" s="1198"/>
      <c r="BK52" s="1194"/>
      <c r="BL52" s="1194"/>
      <c r="BM52" s="1194"/>
      <c r="BN52" s="1195"/>
      <c r="BO52" s="1196"/>
      <c r="BP52" s="1194"/>
      <c r="BQ52" s="1194"/>
      <c r="BR52" s="1194"/>
      <c r="BS52" s="1197"/>
      <c r="BT52" s="1198"/>
      <c r="BU52" s="1194"/>
      <c r="BV52" s="1194"/>
      <c r="BW52" s="1194"/>
      <c r="BX52" s="1195"/>
      <c r="BY52" s="1196"/>
      <c r="BZ52" s="1194"/>
      <c r="CA52" s="1194"/>
      <c r="CB52" s="1194"/>
      <c r="CC52" s="1197"/>
      <c r="CD52" s="1198"/>
      <c r="CE52" s="1194"/>
      <c r="CF52" s="1194"/>
      <c r="CG52" s="1194"/>
      <c r="CH52" s="1195"/>
      <c r="CI52" s="1196"/>
      <c r="CJ52" s="1194"/>
      <c r="CK52" s="1194"/>
      <c r="CL52" s="1194"/>
      <c r="CM52" s="1197"/>
      <c r="CN52" s="1198"/>
      <c r="CO52" s="1194"/>
      <c r="CP52" s="1194"/>
      <c r="CQ52" s="1194"/>
      <c r="CR52" s="1195"/>
      <c r="CS52" s="1196"/>
      <c r="CT52" s="1194"/>
      <c r="CU52" s="1194"/>
      <c r="CV52" s="1194"/>
      <c r="CW52" s="1197"/>
      <c r="CX52" s="1198"/>
      <c r="CY52" s="1194"/>
      <c r="CZ52" s="1194"/>
      <c r="DA52" s="1194"/>
      <c r="DB52" s="378"/>
      <c r="DC52" s="608">
        <f>+'ESTADO RED TEC'!C66</f>
        <v>10.4</v>
      </c>
      <c r="DD52" s="664">
        <f>DC52/10.4*100</f>
        <v>100</v>
      </c>
      <c r="DE52" s="664"/>
      <c r="DF52" s="664">
        <f>DE52/$DN52*100</f>
        <v>0</v>
      </c>
      <c r="DG52" s="664">
        <f>'[2]ESTADO RED TEC'!G52</f>
        <v>0</v>
      </c>
      <c r="DH52" s="664">
        <f>DG52/$DN52*100</f>
        <v>0</v>
      </c>
      <c r="DI52" s="610">
        <f>'[2]ESTADO RED TEC'!I52</f>
        <v>0</v>
      </c>
      <c r="DJ52" s="665"/>
      <c r="DK52" s="612">
        <f>'[2]ESTADO RED TEC'!K52</f>
        <v>0</v>
      </c>
      <c r="DL52" s="664">
        <f>DK52/$DN52*100</f>
        <v>0</v>
      </c>
      <c r="DN52" s="666">
        <f>DC52+DE52+DG52+DI52+DK52</f>
        <v>10.4</v>
      </c>
      <c r="DO52" s="667">
        <f>DD52+DF52+DH52+DJ52+DL52</f>
        <v>100</v>
      </c>
      <c r="DR52" s="594"/>
    </row>
    <row r="53" spans="1:124" x14ac:dyDescent="0.25">
      <c r="A53" s="1386" t="s">
        <v>90</v>
      </c>
      <c r="B53" s="1193"/>
      <c r="C53" s="1194"/>
      <c r="D53" s="1194"/>
      <c r="E53" s="1194"/>
      <c r="F53" s="1195"/>
      <c r="G53" s="1196"/>
      <c r="H53" s="1194"/>
      <c r="I53" s="1194"/>
      <c r="J53" s="1194"/>
      <c r="K53" s="1197"/>
      <c r="L53" s="1198"/>
      <c r="M53" s="1194"/>
      <c r="N53" s="1194"/>
      <c r="O53" s="1194"/>
      <c r="P53" s="1195"/>
      <c r="Q53" s="1196"/>
      <c r="R53" s="1194"/>
      <c r="S53" s="1194"/>
      <c r="T53" s="1194"/>
      <c r="U53" s="1197"/>
      <c r="V53" s="1198"/>
      <c r="W53" s="1194"/>
      <c r="X53" s="1194"/>
      <c r="Y53" s="1194"/>
      <c r="Z53" s="1195"/>
      <c r="AA53" s="1196"/>
      <c r="AB53" s="1194"/>
      <c r="AC53" s="1194"/>
      <c r="AD53" s="1194"/>
      <c r="AE53" s="1197"/>
      <c r="AF53" s="1198"/>
      <c r="AG53" s="1194"/>
      <c r="AH53" s="1194"/>
      <c r="AI53" s="1194"/>
      <c r="AJ53" s="1195"/>
      <c r="AK53" s="1196"/>
      <c r="AL53" s="1194"/>
      <c r="AM53" s="1194"/>
      <c r="AN53" s="1194"/>
      <c r="AO53" s="1197"/>
      <c r="AP53" s="1198"/>
      <c r="AQ53" s="1194"/>
      <c r="AR53" s="1194"/>
      <c r="AS53" s="1194"/>
      <c r="AT53" s="1195"/>
      <c r="AU53" s="1196"/>
      <c r="AV53" s="1194"/>
      <c r="AW53" s="1194"/>
      <c r="AX53" s="1194"/>
      <c r="AY53" s="1197"/>
      <c r="AZ53" s="1198"/>
      <c r="BA53" s="1194"/>
      <c r="BB53" s="1194"/>
      <c r="BC53" s="1194"/>
      <c r="BD53" s="1195"/>
      <c r="BE53" s="1196"/>
      <c r="BF53" s="1194"/>
      <c r="BG53" s="1194"/>
      <c r="BH53" s="1194"/>
      <c r="BI53" s="1197"/>
      <c r="BJ53" s="1198"/>
      <c r="BK53" s="1194"/>
      <c r="BL53" s="1194"/>
      <c r="BM53" s="1194"/>
      <c r="BN53" s="1195"/>
      <c r="BO53" s="1196"/>
      <c r="BP53" s="1194"/>
      <c r="BQ53" s="1194"/>
      <c r="BR53" s="1194"/>
      <c r="BS53" s="1197"/>
      <c r="BT53" s="1198"/>
      <c r="BU53" s="1194"/>
      <c r="BV53" s="1194"/>
      <c r="BW53" s="1194"/>
      <c r="BX53" s="1195"/>
      <c r="BY53" s="1196"/>
      <c r="BZ53" s="1194"/>
      <c r="CA53" s="1194"/>
      <c r="CB53" s="1194"/>
      <c r="CC53" s="1197"/>
      <c r="CD53" s="1198"/>
      <c r="CE53" s="1194"/>
      <c r="CF53" s="1194"/>
      <c r="CG53" s="1194"/>
      <c r="CH53" s="1195"/>
      <c r="CI53" s="1196"/>
      <c r="CJ53" s="1194"/>
      <c r="CK53" s="1194"/>
      <c r="CL53" s="1194"/>
      <c r="CM53" s="1197"/>
      <c r="CN53" s="1198"/>
      <c r="CO53" s="1194"/>
      <c r="CP53" s="1194"/>
      <c r="CQ53" s="1194"/>
      <c r="CR53" s="1195"/>
      <c r="CS53" s="1196"/>
      <c r="CT53" s="1194"/>
      <c r="CU53" s="1194"/>
      <c r="CV53" s="1194"/>
      <c r="CW53" s="1197"/>
      <c r="CX53" s="1198"/>
      <c r="CY53" s="1194"/>
      <c r="CZ53" s="1194"/>
      <c r="DA53" s="1194"/>
      <c r="DB53" s="413"/>
      <c r="DC53" s="615" t="s">
        <v>54</v>
      </c>
      <c r="DD53" s="616"/>
      <c r="DE53" s="617"/>
      <c r="DF53" s="618"/>
      <c r="DG53" s="619"/>
      <c r="DH53" s="620"/>
      <c r="DI53" s="605"/>
      <c r="DJ53" s="605"/>
      <c r="DK53" s="621"/>
      <c r="DL53" s="622"/>
      <c r="DN53" s="668"/>
      <c r="DO53" s="669"/>
    </row>
    <row r="54" spans="1:124" ht="15" customHeight="1" x14ac:dyDescent="0.2">
      <c r="A54" s="1387"/>
      <c r="B54" s="1193"/>
      <c r="C54" s="1194"/>
      <c r="D54" s="1194"/>
      <c r="E54" s="1194"/>
      <c r="F54" s="1195"/>
      <c r="G54" s="1196"/>
      <c r="H54" s="1194"/>
      <c r="I54" s="1194"/>
      <c r="J54" s="1194"/>
      <c r="K54" s="1197"/>
      <c r="L54" s="1198"/>
      <c r="M54" s="1194"/>
      <c r="N54" s="1194"/>
      <c r="O54" s="1194"/>
      <c r="P54" s="1195"/>
      <c r="Q54" s="1196"/>
      <c r="R54" s="1194"/>
      <c r="S54" s="1194"/>
      <c r="T54" s="1194"/>
      <c r="U54" s="1197"/>
      <c r="V54" s="1198"/>
      <c r="W54" s="1194"/>
      <c r="X54" s="1194"/>
      <c r="Y54" s="1194"/>
      <c r="Z54" s="1195"/>
      <c r="AA54" s="1196"/>
      <c r="AB54" s="1194"/>
      <c r="AC54" s="1194"/>
      <c r="AD54" s="1194"/>
      <c r="AE54" s="1197"/>
      <c r="AF54" s="1198"/>
      <c r="AG54" s="1194"/>
      <c r="AH54" s="1194"/>
      <c r="AI54" s="1194"/>
      <c r="AJ54" s="1195"/>
      <c r="AK54" s="1196"/>
      <c r="AL54" s="1194"/>
      <c r="AM54" s="1194"/>
      <c r="AN54" s="1194"/>
      <c r="AO54" s="1197"/>
      <c r="AP54" s="1198"/>
      <c r="AQ54" s="1194"/>
      <c r="AR54" s="1194"/>
      <c r="AS54" s="1194"/>
      <c r="AT54" s="1195"/>
      <c r="AU54" s="1196"/>
      <c r="AV54" s="1194"/>
      <c r="AW54" s="1194"/>
      <c r="AX54" s="1194"/>
      <c r="AY54" s="1197"/>
      <c r="AZ54" s="1198"/>
      <c r="BA54" s="1194"/>
      <c r="BB54" s="1194"/>
      <c r="BC54" s="1194"/>
      <c r="BD54" s="1195"/>
      <c r="BE54" s="1196"/>
      <c r="BF54" s="1194"/>
      <c r="BG54" s="1194"/>
      <c r="BH54" s="1194"/>
      <c r="BI54" s="1197"/>
      <c r="BJ54" s="1198"/>
      <c r="BK54" s="1194"/>
      <c r="BL54" s="1194"/>
      <c r="BM54" s="1194"/>
      <c r="BN54" s="1195"/>
      <c r="BO54" s="1196"/>
      <c r="BP54" s="1194"/>
      <c r="BQ54" s="1194"/>
      <c r="BR54" s="1194"/>
      <c r="BS54" s="1197"/>
      <c r="BT54" s="1198"/>
      <c r="BU54" s="1194"/>
      <c r="BV54" s="1194"/>
      <c r="BW54" s="1194"/>
      <c r="BX54" s="1195"/>
      <c r="BY54" s="1196"/>
      <c r="BZ54" s="1194"/>
      <c r="CA54" s="1194"/>
      <c r="CB54" s="1194"/>
      <c r="CC54" s="1197"/>
      <c r="CD54" s="1198"/>
      <c r="CE54" s="1194"/>
      <c r="CF54" s="1194"/>
      <c r="CG54" s="1194"/>
      <c r="CH54" s="1195"/>
      <c r="CI54" s="1196"/>
      <c r="CJ54" s="1194"/>
      <c r="CK54" s="1194"/>
      <c r="CL54" s="1194"/>
      <c r="CM54" s="1197"/>
      <c r="CN54" s="1198"/>
      <c r="CO54" s="1194"/>
      <c r="CP54" s="1194"/>
      <c r="CQ54" s="1194"/>
      <c r="CR54" s="1195"/>
      <c r="CS54" s="1196"/>
      <c r="CT54" s="1194"/>
      <c r="CU54" s="1194"/>
      <c r="CV54" s="1194"/>
      <c r="CW54" s="1197"/>
      <c r="CX54" s="1198"/>
      <c r="CY54" s="1194"/>
      <c r="CZ54" s="1194"/>
      <c r="DA54" s="1194"/>
      <c r="DB54" s="378"/>
      <c r="DC54" s="623">
        <f>+'ESTADO RED TEC'!C67</f>
        <v>0</v>
      </c>
      <c r="DD54" s="664">
        <f>DC54/10.4*100</f>
        <v>0</v>
      </c>
      <c r="DE54" s="609"/>
      <c r="DF54" s="664">
        <f>DE54/10.01*100</f>
        <v>0</v>
      </c>
      <c r="DG54" s="670"/>
      <c r="DH54" s="609"/>
      <c r="DI54" s="671"/>
      <c r="DJ54" s="611"/>
      <c r="DK54" s="612"/>
      <c r="DL54" s="664"/>
      <c r="DN54" s="666">
        <f>DC54+DE54+DG54+DI54+DK54</f>
        <v>0</v>
      </c>
      <c r="DO54" s="667">
        <f>DD54+DF54+DH54+DJ54+DL54</f>
        <v>0</v>
      </c>
    </row>
    <row r="55" spans="1:124" x14ac:dyDescent="0.25">
      <c r="A55" s="1386" t="s">
        <v>924</v>
      </c>
      <c r="B55" s="1193"/>
      <c r="C55" s="1194"/>
      <c r="D55" s="1194"/>
      <c r="E55" s="1194"/>
      <c r="F55" s="1195"/>
      <c r="G55" s="1196"/>
      <c r="H55" s="1194"/>
      <c r="I55" s="1194"/>
      <c r="J55" s="1194"/>
      <c r="K55" s="1197"/>
      <c r="L55" s="1198"/>
      <c r="M55" s="1194"/>
      <c r="N55" s="1194"/>
      <c r="O55" s="1194"/>
      <c r="P55" s="1195"/>
      <c r="Q55" s="1196"/>
      <c r="R55" s="1194"/>
      <c r="S55" s="1194"/>
      <c r="T55" s="1194"/>
      <c r="U55" s="1197"/>
      <c r="V55" s="1198"/>
      <c r="W55" s="1194"/>
      <c r="X55" s="1194"/>
      <c r="Y55" s="1194"/>
      <c r="Z55" s="1195"/>
      <c r="AA55" s="1196"/>
      <c r="AB55" s="1194"/>
      <c r="AC55" s="1194"/>
      <c r="AD55" s="1194"/>
      <c r="AE55" s="1197"/>
      <c r="AF55" s="1198"/>
      <c r="AG55" s="1194"/>
      <c r="AH55" s="1194"/>
      <c r="AI55" s="1194"/>
      <c r="AJ55" s="1195"/>
      <c r="AK55" s="1196"/>
      <c r="AL55" s="1194"/>
      <c r="AM55" s="1194"/>
      <c r="AN55" s="1194"/>
      <c r="AO55" s="1197"/>
      <c r="AP55" s="1198"/>
      <c r="AQ55" s="1194"/>
      <c r="AR55" s="1194"/>
      <c r="AS55" s="1194"/>
      <c r="AT55" s="1195"/>
      <c r="AU55" s="1196"/>
      <c r="AV55" s="1194"/>
      <c r="AW55" s="1194"/>
      <c r="AX55" s="1194"/>
      <c r="AY55" s="1197"/>
      <c r="AZ55" s="1340"/>
      <c r="BA55" s="1340"/>
      <c r="BB55" s="1340"/>
      <c r="BC55" s="1340"/>
      <c r="BD55" s="1341"/>
      <c r="BE55" s="1340"/>
      <c r="BF55" s="1340"/>
      <c r="BG55" s="1194"/>
      <c r="BH55" s="1194"/>
      <c r="BI55" s="1197"/>
      <c r="BJ55" s="1198"/>
      <c r="BK55" s="1194"/>
      <c r="BL55" s="1194"/>
      <c r="BM55" s="1194"/>
      <c r="BN55" s="1195"/>
      <c r="BO55" s="1196"/>
      <c r="BP55" s="1194"/>
      <c r="BQ55" s="1194"/>
      <c r="BR55" s="1194"/>
      <c r="BS55" s="1197"/>
      <c r="BT55" s="1198"/>
      <c r="BU55" s="1194"/>
      <c r="BV55" s="1194"/>
      <c r="BW55" s="1194"/>
      <c r="BX55" s="1195"/>
      <c r="BY55" s="1196"/>
      <c r="BZ55" s="1194"/>
      <c r="CA55" s="1194"/>
      <c r="CB55" s="1194"/>
      <c r="CC55" s="1197"/>
      <c r="CD55" s="1198"/>
      <c r="CE55" s="1194"/>
      <c r="CF55" s="1194"/>
      <c r="CG55" s="1194"/>
      <c r="CH55" s="1195"/>
      <c r="CI55" s="1196"/>
      <c r="CJ55" s="1194"/>
      <c r="CK55" s="1194"/>
      <c r="CL55" s="1194"/>
      <c r="CM55" s="1197"/>
      <c r="CN55" s="1198"/>
      <c r="CO55" s="1194"/>
      <c r="CP55" s="1194"/>
      <c r="CQ55" s="1194"/>
      <c r="CR55" s="1195"/>
      <c r="CS55" s="1196"/>
      <c r="CT55" s="1194"/>
      <c r="CU55" s="1194"/>
      <c r="CV55" s="1194"/>
      <c r="CW55" s="1197"/>
      <c r="CX55" s="1198"/>
      <c r="CY55" s="1194"/>
      <c r="CZ55" s="1194"/>
      <c r="DA55" s="1194"/>
      <c r="DB55" s="413"/>
      <c r="DC55" s="615"/>
      <c r="DD55" s="616"/>
      <c r="DE55" s="617"/>
      <c r="DF55" s="618"/>
      <c r="DG55" s="619"/>
      <c r="DH55" s="620"/>
      <c r="DI55" s="605"/>
      <c r="DJ55" s="605"/>
      <c r="DK55" s="621"/>
      <c r="DL55" s="622"/>
      <c r="DN55" s="668"/>
      <c r="DO55" s="669"/>
    </row>
    <row r="56" spans="1:124" ht="15" customHeight="1" x14ac:dyDescent="0.2">
      <c r="A56" s="1387"/>
      <c r="B56" s="1193"/>
      <c r="C56" s="1194"/>
      <c r="D56" s="1194"/>
      <c r="E56" s="1194"/>
      <c r="F56" s="1195"/>
      <c r="G56" s="1196"/>
      <c r="H56" s="1194"/>
      <c r="I56" s="1194"/>
      <c r="J56" s="1194"/>
      <c r="K56" s="1197"/>
      <c r="L56" s="1198"/>
      <c r="M56" s="1194"/>
      <c r="N56" s="1194"/>
      <c r="O56" s="1194"/>
      <c r="P56" s="1195"/>
      <c r="Q56" s="1196"/>
      <c r="R56" s="1194"/>
      <c r="S56" s="1194"/>
      <c r="T56" s="1194"/>
      <c r="U56" s="1197"/>
      <c r="V56" s="1198"/>
      <c r="W56" s="1194"/>
      <c r="X56" s="1194"/>
      <c r="Y56" s="1194"/>
      <c r="Z56" s="1195"/>
      <c r="AA56" s="1196"/>
      <c r="AB56" s="1194"/>
      <c r="AC56" s="1194"/>
      <c r="AD56" s="1194"/>
      <c r="AE56" s="1197"/>
      <c r="AF56" s="1198"/>
      <c r="AG56" s="1194"/>
      <c r="AH56" s="1194"/>
      <c r="AI56" s="1194"/>
      <c r="AJ56" s="1195"/>
      <c r="AK56" s="1196"/>
      <c r="AL56" s="1194"/>
      <c r="AM56" s="1194"/>
      <c r="AN56" s="1194"/>
      <c r="AO56" s="1197"/>
      <c r="AP56" s="1198"/>
      <c r="AQ56" s="1194"/>
      <c r="AR56" s="1194"/>
      <c r="AS56" s="1194"/>
      <c r="AT56" s="1195"/>
      <c r="AU56" s="1196"/>
      <c r="AV56" s="1194"/>
      <c r="AW56" s="1194"/>
      <c r="AX56" s="1194"/>
      <c r="AY56" s="1197"/>
      <c r="AZ56" s="1198"/>
      <c r="BA56" s="1194"/>
      <c r="BB56" s="1194"/>
      <c r="BC56" s="1194"/>
      <c r="BD56" s="1195"/>
      <c r="BE56" s="1196"/>
      <c r="BF56" s="1194"/>
      <c r="BG56" s="1194"/>
      <c r="BH56" s="1194"/>
      <c r="BI56" s="1197"/>
      <c r="BJ56" s="1198"/>
      <c r="BK56" s="1194"/>
      <c r="BL56" s="1194"/>
      <c r="BM56" s="1194"/>
      <c r="BN56" s="1195"/>
      <c r="BO56" s="1196"/>
      <c r="BP56" s="1194"/>
      <c r="BQ56" s="1194"/>
      <c r="BR56" s="1194"/>
      <c r="BS56" s="1197"/>
      <c r="BT56" s="1198"/>
      <c r="BU56" s="1194"/>
      <c r="BV56" s="1194"/>
      <c r="BW56" s="1194"/>
      <c r="BX56" s="1195"/>
      <c r="BY56" s="1196"/>
      <c r="BZ56" s="1194"/>
      <c r="CA56" s="1194"/>
      <c r="CB56" s="1194"/>
      <c r="CC56" s="1197"/>
      <c r="CD56" s="1198"/>
      <c r="CE56" s="1194"/>
      <c r="CF56" s="1194"/>
      <c r="CG56" s="1194"/>
      <c r="CH56" s="1195"/>
      <c r="CI56" s="1196"/>
      <c r="CJ56" s="1194"/>
      <c r="CK56" s="1194"/>
      <c r="CL56" s="1194"/>
      <c r="CM56" s="1197"/>
      <c r="CN56" s="1198"/>
      <c r="CO56" s="1194"/>
      <c r="CP56" s="1194"/>
      <c r="CQ56" s="1194"/>
      <c r="CR56" s="1195"/>
      <c r="CS56" s="1196"/>
      <c r="CT56" s="1194"/>
      <c r="CU56" s="1194"/>
      <c r="CV56" s="1194"/>
      <c r="CW56" s="1197"/>
      <c r="CX56" s="1198"/>
      <c r="CY56" s="1194"/>
      <c r="CZ56" s="1194"/>
      <c r="DA56" s="1194"/>
      <c r="DB56" s="378"/>
      <c r="DC56" s="1208">
        <v>1</v>
      </c>
      <c r="DD56" s="1210">
        <v>100</v>
      </c>
      <c r="DE56" s="664"/>
      <c r="DF56" s="664"/>
      <c r="DG56" s="664"/>
      <c r="DH56" s="664"/>
      <c r="DI56" s="624"/>
      <c r="DJ56" s="665"/>
      <c r="DK56" s="612"/>
      <c r="DL56" s="664"/>
      <c r="DN56" s="666">
        <f>DC56+DE56+DG56+DI56+DK56</f>
        <v>1</v>
      </c>
      <c r="DO56" s="667">
        <f>DD56+DF56+DH56+DJ56+DL56</f>
        <v>100</v>
      </c>
    </row>
    <row r="57" spans="1:124" x14ac:dyDescent="0.25">
      <c r="A57" s="1386" t="s">
        <v>57</v>
      </c>
      <c r="B57" s="1199" t="s">
        <v>495</v>
      </c>
      <c r="C57" s="1200" t="s">
        <v>495</v>
      </c>
      <c r="D57" s="1200" t="s">
        <v>495</v>
      </c>
      <c r="E57" s="1200" t="s">
        <v>495</v>
      </c>
      <c r="F57" s="1201" t="s">
        <v>495</v>
      </c>
      <c r="G57" s="1200" t="s">
        <v>495</v>
      </c>
      <c r="H57" s="1200" t="s">
        <v>495</v>
      </c>
      <c r="I57" s="1200" t="s">
        <v>495</v>
      </c>
      <c r="J57" s="1200" t="s">
        <v>495</v>
      </c>
      <c r="K57" s="1202" t="s">
        <v>495</v>
      </c>
      <c r="L57" s="1200" t="s">
        <v>495</v>
      </c>
      <c r="M57" s="1200" t="s">
        <v>495</v>
      </c>
      <c r="N57" s="1200" t="s">
        <v>495</v>
      </c>
      <c r="O57" s="1200" t="s">
        <v>495</v>
      </c>
      <c r="P57" s="1201" t="s">
        <v>495</v>
      </c>
      <c r="Q57" s="1200" t="s">
        <v>495</v>
      </c>
      <c r="R57" s="1200" t="s">
        <v>495</v>
      </c>
      <c r="S57" s="1200" t="s">
        <v>495</v>
      </c>
      <c r="T57" s="1200" t="s">
        <v>495</v>
      </c>
      <c r="U57" s="1202" t="s">
        <v>495</v>
      </c>
      <c r="V57" s="1200" t="s">
        <v>495</v>
      </c>
      <c r="W57" s="1200" t="s">
        <v>495</v>
      </c>
      <c r="X57" s="1200" t="s">
        <v>495</v>
      </c>
      <c r="Y57" s="1200" t="s">
        <v>495</v>
      </c>
      <c r="Z57" s="1201" t="s">
        <v>495</v>
      </c>
      <c r="AA57" s="1200" t="s">
        <v>495</v>
      </c>
      <c r="AB57" s="1200" t="s">
        <v>495</v>
      </c>
      <c r="AC57" s="1200" t="s">
        <v>495</v>
      </c>
      <c r="AD57" s="1200" t="s">
        <v>495</v>
      </c>
      <c r="AE57" s="1202" t="s">
        <v>495</v>
      </c>
      <c r="AF57" s="1200" t="s">
        <v>495</v>
      </c>
      <c r="AG57" s="1200" t="s">
        <v>495</v>
      </c>
      <c r="AH57" s="1200" t="s">
        <v>495</v>
      </c>
      <c r="AI57" s="1200" t="s">
        <v>495</v>
      </c>
      <c r="AJ57" s="1201" t="s">
        <v>495</v>
      </c>
      <c r="AK57" s="1200" t="s">
        <v>495</v>
      </c>
      <c r="AL57" s="1200" t="s">
        <v>495</v>
      </c>
      <c r="AM57" s="1200" t="s">
        <v>495</v>
      </c>
      <c r="AN57" s="1200" t="s">
        <v>495</v>
      </c>
      <c r="AO57" s="1202" t="s">
        <v>495</v>
      </c>
      <c r="AP57" s="1200" t="s">
        <v>495</v>
      </c>
      <c r="AQ57" s="1200" t="s">
        <v>495</v>
      </c>
      <c r="AR57" s="1200" t="s">
        <v>495</v>
      </c>
      <c r="AS57" s="1200" t="s">
        <v>495</v>
      </c>
      <c r="AT57" s="1201" t="s">
        <v>495</v>
      </c>
      <c r="AU57" s="1200" t="s">
        <v>495</v>
      </c>
      <c r="AV57" s="1200" t="s">
        <v>495</v>
      </c>
      <c r="AW57" s="1200" t="s">
        <v>495</v>
      </c>
      <c r="AX57" s="1200" t="s">
        <v>495</v>
      </c>
      <c r="AY57" s="1202" t="s">
        <v>495</v>
      </c>
      <c r="AZ57" s="1200" t="s">
        <v>495</v>
      </c>
      <c r="BA57" s="1200" t="s">
        <v>495</v>
      </c>
      <c r="BB57" s="1200" t="s">
        <v>495</v>
      </c>
      <c r="BC57" s="1200" t="s">
        <v>495</v>
      </c>
      <c r="BD57" s="1201" t="s">
        <v>495</v>
      </c>
      <c r="BE57" s="1200" t="s">
        <v>495</v>
      </c>
      <c r="BF57" s="1200" t="s">
        <v>495</v>
      </c>
      <c r="BG57" s="1200" t="s">
        <v>495</v>
      </c>
      <c r="BH57" s="1200" t="s">
        <v>495</v>
      </c>
      <c r="BI57" s="1202" t="s">
        <v>495</v>
      </c>
      <c r="BJ57" s="1200" t="s">
        <v>495</v>
      </c>
      <c r="BK57" s="1200" t="s">
        <v>495</v>
      </c>
      <c r="BL57" s="1200" t="s">
        <v>495</v>
      </c>
      <c r="BM57" s="1200" t="s">
        <v>495</v>
      </c>
      <c r="BN57" s="1201" t="s">
        <v>495</v>
      </c>
      <c r="BO57" s="1200" t="s">
        <v>495</v>
      </c>
      <c r="BP57" s="1200" t="s">
        <v>495</v>
      </c>
      <c r="BQ57" s="1200" t="s">
        <v>495</v>
      </c>
      <c r="BR57" s="1200" t="s">
        <v>495</v>
      </c>
      <c r="BS57" s="1202" t="s">
        <v>495</v>
      </c>
      <c r="BT57" s="1200" t="s">
        <v>495</v>
      </c>
      <c r="BU57" s="1200" t="s">
        <v>495</v>
      </c>
      <c r="BV57" s="1200" t="s">
        <v>495</v>
      </c>
      <c r="BW57" s="1200" t="s">
        <v>495</v>
      </c>
      <c r="BX57" s="1201" t="s">
        <v>495</v>
      </c>
      <c r="BY57" s="1200" t="s">
        <v>495</v>
      </c>
      <c r="BZ57" s="1200" t="s">
        <v>495</v>
      </c>
      <c r="CA57" s="1200" t="s">
        <v>495</v>
      </c>
      <c r="CB57" s="1200" t="s">
        <v>495</v>
      </c>
      <c r="CC57" s="1202" t="s">
        <v>495</v>
      </c>
      <c r="CD57" s="1200" t="s">
        <v>495</v>
      </c>
      <c r="CE57" s="1200" t="s">
        <v>495</v>
      </c>
      <c r="CF57" s="1200" t="s">
        <v>495</v>
      </c>
      <c r="CG57" s="1200" t="s">
        <v>495</v>
      </c>
      <c r="CH57" s="1201" t="s">
        <v>495</v>
      </c>
      <c r="CI57" s="1200" t="s">
        <v>495</v>
      </c>
      <c r="CJ57" s="1200" t="s">
        <v>495</v>
      </c>
      <c r="CK57" s="1200" t="s">
        <v>495</v>
      </c>
      <c r="CL57" s="1200" t="s">
        <v>495</v>
      </c>
      <c r="CM57" s="1202" t="s">
        <v>495</v>
      </c>
      <c r="CN57" s="1200" t="s">
        <v>495</v>
      </c>
      <c r="CO57" s="1200" t="s">
        <v>495</v>
      </c>
      <c r="CP57" s="1200" t="s">
        <v>495</v>
      </c>
      <c r="CQ57" s="1200" t="s">
        <v>495</v>
      </c>
      <c r="CR57" s="1201" t="s">
        <v>495</v>
      </c>
      <c r="CS57" s="1200" t="s">
        <v>495</v>
      </c>
      <c r="CT57" s="1200" t="s">
        <v>495</v>
      </c>
      <c r="CU57" s="1200" t="s">
        <v>495</v>
      </c>
      <c r="CV57" s="1200" t="s">
        <v>495</v>
      </c>
      <c r="CW57" s="1202" t="s">
        <v>495</v>
      </c>
      <c r="CX57" s="1200" t="s">
        <v>495</v>
      </c>
      <c r="CY57" s="1200" t="s">
        <v>495</v>
      </c>
      <c r="CZ57" s="1200" t="s">
        <v>495</v>
      </c>
      <c r="DA57" s="1200" t="s">
        <v>495</v>
      </c>
      <c r="DB57" s="413"/>
      <c r="DC57" s="615" t="s">
        <v>54</v>
      </c>
      <c r="DD57" s="616"/>
      <c r="DE57" s="617"/>
      <c r="DF57" s="618"/>
      <c r="DG57" s="619"/>
      <c r="DH57" s="620"/>
      <c r="DI57" s="605"/>
      <c r="DJ57" s="605"/>
      <c r="DK57" s="621"/>
      <c r="DL57" s="622"/>
      <c r="DN57" s="668"/>
      <c r="DO57" s="669"/>
    </row>
    <row r="58" spans="1:124" ht="15" customHeight="1" x14ac:dyDescent="0.2">
      <c r="A58" s="1387"/>
      <c r="B58" s="1193"/>
      <c r="C58" s="1194"/>
      <c r="D58" s="1194"/>
      <c r="E58" s="1194"/>
      <c r="F58" s="1195"/>
      <c r="G58" s="1196"/>
      <c r="H58" s="1194"/>
      <c r="I58" s="1194"/>
      <c r="J58" s="1194"/>
      <c r="K58" s="1197"/>
      <c r="L58" s="1198"/>
      <c r="M58" s="1194"/>
      <c r="N58" s="1194"/>
      <c r="O58" s="1194"/>
      <c r="P58" s="1195"/>
      <c r="Q58" s="1196"/>
      <c r="R58" s="1194"/>
      <c r="S58" s="1194"/>
      <c r="T58" s="1194"/>
      <c r="U58" s="1197"/>
      <c r="V58" s="1198"/>
      <c r="W58" s="1194"/>
      <c r="X58" s="1194"/>
      <c r="Y58" s="1194"/>
      <c r="Z58" s="1195"/>
      <c r="AA58" s="1196"/>
      <c r="AB58" s="1194"/>
      <c r="AC58" s="1194"/>
      <c r="AD58" s="1194"/>
      <c r="AE58" s="1197"/>
      <c r="AF58" s="1198"/>
      <c r="AG58" s="1194"/>
      <c r="AH58" s="1194"/>
      <c r="AI58" s="1194"/>
      <c r="AJ58" s="1195"/>
      <c r="AK58" s="1196"/>
      <c r="AL58" s="1194"/>
      <c r="AM58" s="1194"/>
      <c r="AN58" s="1194"/>
      <c r="AO58" s="1197"/>
      <c r="AP58" s="1198"/>
      <c r="AQ58" s="1194"/>
      <c r="AR58" s="1194"/>
      <c r="AS58" s="1194"/>
      <c r="AT58" s="1195"/>
      <c r="AU58" s="1196"/>
      <c r="AV58" s="1194"/>
      <c r="AW58" s="1194"/>
      <c r="AX58" s="1194"/>
      <c r="AY58" s="1197"/>
      <c r="AZ58" s="1198"/>
      <c r="BA58" s="1194"/>
      <c r="BB58" s="1194"/>
      <c r="BC58" s="1194"/>
      <c r="BD58" s="1195"/>
      <c r="BE58" s="1196"/>
      <c r="BF58" s="1194"/>
      <c r="BG58" s="1194"/>
      <c r="BH58" s="1194"/>
      <c r="BI58" s="1197"/>
      <c r="BJ58" s="1198"/>
      <c r="BK58" s="1194"/>
      <c r="BL58" s="1194"/>
      <c r="BM58" s="1194"/>
      <c r="BN58" s="1195"/>
      <c r="BO58" s="1196"/>
      <c r="BP58" s="1194"/>
      <c r="BQ58" s="1194"/>
      <c r="BR58" s="1194"/>
      <c r="BS58" s="1197"/>
      <c r="BT58" s="1198"/>
      <c r="BU58" s="1194"/>
      <c r="BV58" s="1194"/>
      <c r="BW58" s="1194"/>
      <c r="BX58" s="1195"/>
      <c r="BY58" s="1196"/>
      <c r="BZ58" s="1194"/>
      <c r="CA58" s="1194"/>
      <c r="CB58" s="1194"/>
      <c r="CC58" s="1197"/>
      <c r="CD58" s="1198"/>
      <c r="CE58" s="1194"/>
      <c r="CF58" s="1194"/>
      <c r="CG58" s="1194"/>
      <c r="CH58" s="1195"/>
      <c r="CI58" s="1196"/>
      <c r="CJ58" s="1194"/>
      <c r="CK58" s="1194"/>
      <c r="CL58" s="1194"/>
      <c r="CM58" s="1197"/>
      <c r="CN58" s="1198"/>
      <c r="CO58" s="1194"/>
      <c r="CP58" s="1194"/>
      <c r="CQ58" s="1194"/>
      <c r="CR58" s="1195"/>
      <c r="CS58" s="1196"/>
      <c r="CT58" s="1194"/>
      <c r="CU58" s="1194"/>
      <c r="CV58" s="1194"/>
      <c r="CW58" s="1197"/>
      <c r="CX58" s="1198"/>
      <c r="CY58" s="1194"/>
      <c r="CZ58" s="1194"/>
      <c r="DA58" s="1194"/>
      <c r="DB58" s="378"/>
      <c r="DC58" s="1208">
        <v>10.4</v>
      </c>
      <c r="DD58" s="1210">
        <f>DC58/DN58*100</f>
        <v>100</v>
      </c>
      <c r="DE58" s="664">
        <v>0</v>
      </c>
      <c r="DF58" s="664">
        <f>DE58/$DN58*100</f>
        <v>0</v>
      </c>
      <c r="DG58" s="609"/>
      <c r="DH58" s="664">
        <f>DG58/$DN58*100</f>
        <v>0</v>
      </c>
      <c r="DI58" s="609"/>
      <c r="DJ58" s="664">
        <f>DI58/$DN58*100</f>
        <v>0</v>
      </c>
      <c r="DK58" s="624"/>
      <c r="DL58" s="672"/>
      <c r="DN58" s="666">
        <f>DC58+DE58+DG58+DI58+DK58</f>
        <v>10.4</v>
      </c>
      <c r="DO58" s="667">
        <f>DD58+DF58+DH58+DJ58+DL58</f>
        <v>100</v>
      </c>
    </row>
    <row r="59" spans="1:124" x14ac:dyDescent="0.25">
      <c r="A59" s="1386" t="s">
        <v>228</v>
      </c>
      <c r="B59" s="1199" t="s">
        <v>495</v>
      </c>
      <c r="C59" s="1200" t="s">
        <v>495</v>
      </c>
      <c r="D59" s="1200" t="s">
        <v>495</v>
      </c>
      <c r="E59" s="1200" t="s">
        <v>495</v>
      </c>
      <c r="F59" s="1201" t="s">
        <v>495</v>
      </c>
      <c r="G59" s="1200" t="s">
        <v>495</v>
      </c>
      <c r="H59" s="1200" t="s">
        <v>495</v>
      </c>
      <c r="I59" s="1200" t="s">
        <v>495</v>
      </c>
      <c r="J59" s="1200" t="s">
        <v>495</v>
      </c>
      <c r="K59" s="1202" t="s">
        <v>495</v>
      </c>
      <c r="L59" s="1200" t="s">
        <v>495</v>
      </c>
      <c r="M59" s="1200" t="s">
        <v>495</v>
      </c>
      <c r="N59" s="1200" t="s">
        <v>495</v>
      </c>
      <c r="O59" s="1200" t="s">
        <v>495</v>
      </c>
      <c r="P59" s="1201" t="s">
        <v>495</v>
      </c>
      <c r="Q59" s="1200" t="s">
        <v>495</v>
      </c>
      <c r="R59" s="1200" t="s">
        <v>495</v>
      </c>
      <c r="S59" s="1200" t="s">
        <v>495</v>
      </c>
      <c r="T59" s="1200" t="s">
        <v>495</v>
      </c>
      <c r="U59" s="1202" t="s">
        <v>495</v>
      </c>
      <c r="V59" s="1200" t="s">
        <v>495</v>
      </c>
      <c r="W59" s="1200" t="s">
        <v>495</v>
      </c>
      <c r="X59" s="1200" t="s">
        <v>495</v>
      </c>
      <c r="Y59" s="1200" t="s">
        <v>495</v>
      </c>
      <c r="Z59" s="1201" t="s">
        <v>495</v>
      </c>
      <c r="AA59" s="1200" t="s">
        <v>495</v>
      </c>
      <c r="AB59" s="1200" t="s">
        <v>495</v>
      </c>
      <c r="AC59" s="1200" t="s">
        <v>495</v>
      </c>
      <c r="AD59" s="1200" t="s">
        <v>495</v>
      </c>
      <c r="AE59" s="1202" t="s">
        <v>495</v>
      </c>
      <c r="AF59" s="1200" t="s">
        <v>495</v>
      </c>
      <c r="AG59" s="1200" t="s">
        <v>495</v>
      </c>
      <c r="AH59" s="1200" t="s">
        <v>495</v>
      </c>
      <c r="AI59" s="1200" t="s">
        <v>495</v>
      </c>
      <c r="AJ59" s="1201" t="s">
        <v>495</v>
      </c>
      <c r="AK59" s="1200" t="s">
        <v>495</v>
      </c>
      <c r="AL59" s="1200" t="s">
        <v>495</v>
      </c>
      <c r="AM59" s="1200" t="s">
        <v>495</v>
      </c>
      <c r="AN59" s="1200" t="s">
        <v>495</v>
      </c>
      <c r="AO59" s="1202" t="s">
        <v>495</v>
      </c>
      <c r="AP59" s="1200" t="s">
        <v>495</v>
      </c>
      <c r="AQ59" s="1200" t="s">
        <v>495</v>
      </c>
      <c r="AR59" s="1200" t="s">
        <v>495</v>
      </c>
      <c r="AS59" s="1200" t="s">
        <v>495</v>
      </c>
      <c r="AT59" s="1201" t="s">
        <v>495</v>
      </c>
      <c r="AU59" s="1200" t="s">
        <v>495</v>
      </c>
      <c r="AV59" s="1200" t="s">
        <v>495</v>
      </c>
      <c r="AW59" s="1200" t="s">
        <v>495</v>
      </c>
      <c r="AX59" s="1200" t="s">
        <v>495</v>
      </c>
      <c r="AY59" s="1202" t="s">
        <v>495</v>
      </c>
      <c r="AZ59" s="1200" t="s">
        <v>495</v>
      </c>
      <c r="BA59" s="1200" t="s">
        <v>495</v>
      </c>
      <c r="BB59" s="1200" t="s">
        <v>495</v>
      </c>
      <c r="BC59" s="1200" t="s">
        <v>495</v>
      </c>
      <c r="BD59" s="1201" t="s">
        <v>495</v>
      </c>
      <c r="BE59" s="1200" t="s">
        <v>495</v>
      </c>
      <c r="BF59" s="1200" t="s">
        <v>495</v>
      </c>
      <c r="BG59" s="1200" t="s">
        <v>495</v>
      </c>
      <c r="BH59" s="1200" t="s">
        <v>495</v>
      </c>
      <c r="BI59" s="1202" t="s">
        <v>495</v>
      </c>
      <c r="BJ59" s="1200" t="s">
        <v>495</v>
      </c>
      <c r="BK59" s="1200" t="s">
        <v>495</v>
      </c>
      <c r="BL59" s="1200" t="s">
        <v>495</v>
      </c>
      <c r="BM59" s="1200" t="s">
        <v>495</v>
      </c>
      <c r="BN59" s="1201" t="s">
        <v>495</v>
      </c>
      <c r="BO59" s="1200" t="s">
        <v>495</v>
      </c>
      <c r="BP59" s="1200" t="s">
        <v>495</v>
      </c>
      <c r="BQ59" s="1200" t="s">
        <v>495</v>
      </c>
      <c r="BR59" s="1200" t="s">
        <v>495</v>
      </c>
      <c r="BS59" s="1202" t="s">
        <v>495</v>
      </c>
      <c r="BT59" s="1200" t="s">
        <v>495</v>
      </c>
      <c r="BU59" s="1200" t="s">
        <v>495</v>
      </c>
      <c r="BV59" s="1200" t="s">
        <v>495</v>
      </c>
      <c r="BW59" s="1200" t="s">
        <v>495</v>
      </c>
      <c r="BX59" s="1201" t="s">
        <v>495</v>
      </c>
      <c r="BY59" s="1200" t="s">
        <v>495</v>
      </c>
      <c r="BZ59" s="1200" t="s">
        <v>495</v>
      </c>
      <c r="CA59" s="1200" t="s">
        <v>495</v>
      </c>
      <c r="CB59" s="1200" t="s">
        <v>495</v>
      </c>
      <c r="CC59" s="1202" t="s">
        <v>495</v>
      </c>
      <c r="CD59" s="1200" t="s">
        <v>495</v>
      </c>
      <c r="CE59" s="1200" t="s">
        <v>495</v>
      </c>
      <c r="CF59" s="1200" t="s">
        <v>495</v>
      </c>
      <c r="CG59" s="1200" t="s">
        <v>495</v>
      </c>
      <c r="CH59" s="1201" t="s">
        <v>495</v>
      </c>
      <c r="CI59" s="1200" t="s">
        <v>495</v>
      </c>
      <c r="CJ59" s="1200" t="s">
        <v>495</v>
      </c>
      <c r="CK59" s="1200" t="s">
        <v>495</v>
      </c>
      <c r="CL59" s="1200" t="s">
        <v>495</v>
      </c>
      <c r="CM59" s="1202" t="s">
        <v>495</v>
      </c>
      <c r="CN59" s="1200" t="s">
        <v>495</v>
      </c>
      <c r="CO59" s="1200" t="s">
        <v>495</v>
      </c>
      <c r="CP59" s="1200" t="s">
        <v>495</v>
      </c>
      <c r="CQ59" s="1200" t="s">
        <v>495</v>
      </c>
      <c r="CR59" s="1201" t="s">
        <v>495</v>
      </c>
      <c r="CS59" s="1200" t="s">
        <v>495</v>
      </c>
      <c r="CT59" s="1200" t="s">
        <v>495</v>
      </c>
      <c r="CU59" s="1200" t="s">
        <v>495</v>
      </c>
      <c r="CV59" s="1200" t="s">
        <v>495</v>
      </c>
      <c r="CW59" s="1202" t="s">
        <v>495</v>
      </c>
      <c r="CX59" s="1200" t="s">
        <v>495</v>
      </c>
      <c r="CY59" s="1200" t="s">
        <v>495</v>
      </c>
      <c r="CZ59" s="1200" t="s">
        <v>495</v>
      </c>
      <c r="DA59" s="1200" t="s">
        <v>495</v>
      </c>
      <c r="DB59" s="413"/>
      <c r="DC59" s="615" t="s">
        <v>54</v>
      </c>
      <c r="DD59" s="616"/>
      <c r="DE59" s="617"/>
      <c r="DF59" s="618"/>
      <c r="DG59" s="619"/>
      <c r="DH59" s="620"/>
      <c r="DI59" s="605"/>
      <c r="DJ59" s="605"/>
      <c r="DK59" s="621"/>
      <c r="DL59" s="622"/>
      <c r="DN59" s="668"/>
      <c r="DO59" s="669"/>
    </row>
    <row r="60" spans="1:124" ht="15" customHeight="1" x14ac:dyDescent="0.2">
      <c r="A60" s="1387"/>
      <c r="B60" s="1193"/>
      <c r="C60" s="1194"/>
      <c r="D60" s="1194"/>
      <c r="E60" s="1194"/>
      <c r="F60" s="1195"/>
      <c r="G60" s="1196"/>
      <c r="H60" s="1194"/>
      <c r="I60" s="1194"/>
      <c r="J60" s="1194"/>
      <c r="K60" s="1197"/>
      <c r="L60" s="1198"/>
      <c r="M60" s="1194"/>
      <c r="N60" s="1194"/>
      <c r="O60" s="1194"/>
      <c r="P60" s="1195"/>
      <c r="Q60" s="1196"/>
      <c r="R60" s="1194"/>
      <c r="S60" s="1194"/>
      <c r="T60" s="1194"/>
      <c r="U60" s="1197"/>
      <c r="V60" s="1198"/>
      <c r="W60" s="1194"/>
      <c r="X60" s="1194"/>
      <c r="Y60" s="1194"/>
      <c r="Z60" s="1195"/>
      <c r="AA60" s="1196"/>
      <c r="AB60" s="1194"/>
      <c r="AC60" s="1194"/>
      <c r="AD60" s="1194"/>
      <c r="AE60" s="1197"/>
      <c r="AF60" s="1198"/>
      <c r="AG60" s="1194"/>
      <c r="AH60" s="1194"/>
      <c r="AI60" s="1194"/>
      <c r="AJ60" s="1195"/>
      <c r="AK60" s="1196"/>
      <c r="AL60" s="1194"/>
      <c r="AM60" s="1194"/>
      <c r="AN60" s="1194"/>
      <c r="AO60" s="1197"/>
      <c r="AP60" s="1198"/>
      <c r="AQ60" s="1194"/>
      <c r="AR60" s="1194"/>
      <c r="AS60" s="1194"/>
      <c r="AT60" s="1195"/>
      <c r="AU60" s="1196"/>
      <c r="AV60" s="1194"/>
      <c r="AW60" s="1194"/>
      <c r="AX60" s="1194"/>
      <c r="AY60" s="1197"/>
      <c r="AZ60" s="1198"/>
      <c r="BA60" s="1194"/>
      <c r="BB60" s="1194"/>
      <c r="BC60" s="1194"/>
      <c r="BD60" s="1195"/>
      <c r="BE60" s="1196"/>
      <c r="BF60" s="1194"/>
      <c r="BG60" s="1194"/>
      <c r="BH60" s="1194"/>
      <c r="BI60" s="1197"/>
      <c r="BJ60" s="1198"/>
      <c r="BK60" s="1194"/>
      <c r="BL60" s="1194"/>
      <c r="BM60" s="1194"/>
      <c r="BN60" s="1195"/>
      <c r="BO60" s="1196"/>
      <c r="BP60" s="1194"/>
      <c r="BQ60" s="1194"/>
      <c r="BR60" s="1194"/>
      <c r="BS60" s="1197"/>
      <c r="BT60" s="1198"/>
      <c r="BU60" s="1194"/>
      <c r="BV60" s="1194"/>
      <c r="BW60" s="1194"/>
      <c r="BX60" s="1195"/>
      <c r="BY60" s="1196"/>
      <c r="BZ60" s="1194"/>
      <c r="CA60" s="1194"/>
      <c r="CB60" s="1194"/>
      <c r="CC60" s="1197"/>
      <c r="CD60" s="1198"/>
      <c r="CE60" s="1194"/>
      <c r="CF60" s="1194"/>
      <c r="CG60" s="1194"/>
      <c r="CH60" s="1195"/>
      <c r="CI60" s="1196"/>
      <c r="CJ60" s="1194"/>
      <c r="CK60" s="1194"/>
      <c r="CL60" s="1194"/>
      <c r="CM60" s="1197"/>
      <c r="CN60" s="1198"/>
      <c r="CO60" s="1194"/>
      <c r="CP60" s="1194"/>
      <c r="CQ60" s="1194"/>
      <c r="CR60" s="1195"/>
      <c r="CS60" s="1196"/>
      <c r="CT60" s="1194"/>
      <c r="CU60" s="1194"/>
      <c r="CV60" s="1194"/>
      <c r="CW60" s="1197"/>
      <c r="CX60" s="1198"/>
      <c r="CY60" s="1194"/>
      <c r="CZ60" s="1194"/>
      <c r="DA60" s="1194"/>
      <c r="DB60" s="378"/>
      <c r="DC60" s="1208">
        <v>10.4</v>
      </c>
      <c r="DD60" s="1210">
        <f>DC60/DN60*100</f>
        <v>100</v>
      </c>
      <c r="DE60" s="623"/>
      <c r="DF60" s="664">
        <f>DE60/$DN60*100</f>
        <v>0</v>
      </c>
      <c r="DG60" s="624">
        <v>0</v>
      </c>
      <c r="DH60" s="664">
        <f>DG60/$DN60*100</f>
        <v>0</v>
      </c>
      <c r="DI60" s="624">
        <v>0</v>
      </c>
      <c r="DJ60" s="664">
        <f>DI60/$DN60*100</f>
        <v>0</v>
      </c>
      <c r="DK60" s="612"/>
      <c r="DL60" s="672"/>
      <c r="DN60" s="666">
        <f>DC60+DE60+DG60+DI60+DK60</f>
        <v>10.4</v>
      </c>
      <c r="DO60" s="667">
        <f>DD60+DF60+DH60+DJ60+DL60</f>
        <v>100</v>
      </c>
    </row>
    <row r="61" spans="1:124" x14ac:dyDescent="0.25">
      <c r="A61" s="1427" t="s">
        <v>487</v>
      </c>
      <c r="B61" s="1199" t="s">
        <v>495</v>
      </c>
      <c r="C61" s="1200" t="s">
        <v>495</v>
      </c>
      <c r="D61" s="1200" t="s">
        <v>495</v>
      </c>
      <c r="E61" s="1200" t="s">
        <v>495</v>
      </c>
      <c r="F61" s="1201" t="s">
        <v>495</v>
      </c>
      <c r="G61" s="1200" t="s">
        <v>495</v>
      </c>
      <c r="H61" s="1200" t="s">
        <v>495</v>
      </c>
      <c r="I61" s="1200" t="s">
        <v>495</v>
      </c>
      <c r="J61" s="1200" t="s">
        <v>495</v>
      </c>
      <c r="K61" s="1202" t="s">
        <v>495</v>
      </c>
      <c r="L61" s="1200" t="s">
        <v>495</v>
      </c>
      <c r="M61" s="1200" t="s">
        <v>495</v>
      </c>
      <c r="N61" s="1200" t="s">
        <v>495</v>
      </c>
      <c r="O61" s="1200" t="s">
        <v>495</v>
      </c>
      <c r="P61" s="1201" t="s">
        <v>495</v>
      </c>
      <c r="Q61" s="1200" t="s">
        <v>495</v>
      </c>
      <c r="R61" s="1200" t="s">
        <v>495</v>
      </c>
      <c r="S61" s="1200" t="s">
        <v>495</v>
      </c>
      <c r="T61" s="1200" t="s">
        <v>495</v>
      </c>
      <c r="U61" s="1202" t="s">
        <v>495</v>
      </c>
      <c r="V61" s="1200" t="s">
        <v>495</v>
      </c>
      <c r="W61" s="1200" t="s">
        <v>495</v>
      </c>
      <c r="X61" s="1200" t="s">
        <v>495</v>
      </c>
      <c r="Y61" s="1200" t="s">
        <v>495</v>
      </c>
      <c r="Z61" s="1201" t="s">
        <v>495</v>
      </c>
      <c r="AA61" s="1200" t="s">
        <v>495</v>
      </c>
      <c r="AB61" s="1200" t="s">
        <v>495</v>
      </c>
      <c r="AC61" s="1200" t="s">
        <v>495</v>
      </c>
      <c r="AD61" s="1200" t="s">
        <v>495</v>
      </c>
      <c r="AE61" s="1202" t="s">
        <v>495</v>
      </c>
      <c r="AF61" s="1200" t="s">
        <v>495</v>
      </c>
      <c r="AG61" s="1200" t="s">
        <v>495</v>
      </c>
      <c r="AH61" s="1200" t="s">
        <v>495</v>
      </c>
      <c r="AI61" s="1200" t="s">
        <v>495</v>
      </c>
      <c r="AJ61" s="1201" t="s">
        <v>495</v>
      </c>
      <c r="AK61" s="1200" t="s">
        <v>495</v>
      </c>
      <c r="AL61" s="1200" t="s">
        <v>495</v>
      </c>
      <c r="AM61" s="1200" t="s">
        <v>495</v>
      </c>
      <c r="AN61" s="1200" t="s">
        <v>495</v>
      </c>
      <c r="AO61" s="1202" t="s">
        <v>495</v>
      </c>
      <c r="AP61" s="1200" t="s">
        <v>495</v>
      </c>
      <c r="AQ61" s="1200" t="s">
        <v>495</v>
      </c>
      <c r="AR61" s="1200" t="s">
        <v>495</v>
      </c>
      <c r="AS61" s="1200" t="s">
        <v>495</v>
      </c>
      <c r="AT61" s="1201" t="s">
        <v>495</v>
      </c>
      <c r="AU61" s="1200" t="s">
        <v>495</v>
      </c>
      <c r="AV61" s="1200" t="s">
        <v>495</v>
      </c>
      <c r="AW61" s="1200" t="s">
        <v>495</v>
      </c>
      <c r="AX61" s="1200" t="s">
        <v>495</v>
      </c>
      <c r="AY61" s="1202" t="s">
        <v>495</v>
      </c>
      <c r="AZ61" s="1200" t="s">
        <v>495</v>
      </c>
      <c r="BA61" s="1200" t="s">
        <v>495</v>
      </c>
      <c r="BB61" s="1200" t="s">
        <v>495</v>
      </c>
      <c r="BC61" s="1200" t="s">
        <v>495</v>
      </c>
      <c r="BD61" s="1201" t="s">
        <v>495</v>
      </c>
      <c r="BE61" s="1200" t="s">
        <v>495</v>
      </c>
      <c r="BF61" s="1200" t="s">
        <v>495</v>
      </c>
      <c r="BG61" s="1200" t="s">
        <v>495</v>
      </c>
      <c r="BH61" s="1200" t="s">
        <v>495</v>
      </c>
      <c r="BI61" s="1202" t="s">
        <v>495</v>
      </c>
      <c r="BJ61" s="1200" t="s">
        <v>495</v>
      </c>
      <c r="BK61" s="1200" t="s">
        <v>495</v>
      </c>
      <c r="BL61" s="1200" t="s">
        <v>495</v>
      </c>
      <c r="BM61" s="1200" t="s">
        <v>495</v>
      </c>
      <c r="BN61" s="1201" t="s">
        <v>495</v>
      </c>
      <c r="BO61" s="1200" t="s">
        <v>495</v>
      </c>
      <c r="BP61" s="1200" t="s">
        <v>495</v>
      </c>
      <c r="BQ61" s="1200" t="s">
        <v>495</v>
      </c>
      <c r="BR61" s="1200" t="s">
        <v>495</v>
      </c>
      <c r="BS61" s="1202" t="s">
        <v>495</v>
      </c>
      <c r="BT61" s="1200" t="s">
        <v>495</v>
      </c>
      <c r="BU61" s="1200" t="s">
        <v>495</v>
      </c>
      <c r="BV61" s="1200" t="s">
        <v>495</v>
      </c>
      <c r="BW61" s="1200" t="s">
        <v>495</v>
      </c>
      <c r="BX61" s="1201" t="s">
        <v>495</v>
      </c>
      <c r="BY61" s="1200" t="s">
        <v>495</v>
      </c>
      <c r="BZ61" s="1200" t="s">
        <v>495</v>
      </c>
      <c r="CA61" s="1200" t="s">
        <v>495</v>
      </c>
      <c r="CB61" s="1200" t="s">
        <v>495</v>
      </c>
      <c r="CC61" s="1202" t="s">
        <v>495</v>
      </c>
      <c r="CD61" s="1200" t="s">
        <v>495</v>
      </c>
      <c r="CE61" s="1200" t="s">
        <v>495</v>
      </c>
      <c r="CF61" s="1200" t="s">
        <v>495</v>
      </c>
      <c r="CG61" s="1200" t="s">
        <v>495</v>
      </c>
      <c r="CH61" s="1201" t="s">
        <v>495</v>
      </c>
      <c r="CI61" s="1200" t="s">
        <v>495</v>
      </c>
      <c r="CJ61" s="1200" t="s">
        <v>495</v>
      </c>
      <c r="CK61" s="1200" t="s">
        <v>495</v>
      </c>
      <c r="CL61" s="1200" t="s">
        <v>495</v>
      </c>
      <c r="CM61" s="1202" t="s">
        <v>495</v>
      </c>
      <c r="CN61" s="1200" t="s">
        <v>495</v>
      </c>
      <c r="CO61" s="1200" t="s">
        <v>495</v>
      </c>
      <c r="CP61" s="1200" t="s">
        <v>495</v>
      </c>
      <c r="CQ61" s="1200" t="s">
        <v>495</v>
      </c>
      <c r="CR61" s="1201" t="s">
        <v>495</v>
      </c>
      <c r="CS61" s="1200" t="s">
        <v>495</v>
      </c>
      <c r="CT61" s="1200" t="s">
        <v>495</v>
      </c>
      <c r="CU61" s="1200" t="s">
        <v>495</v>
      </c>
      <c r="CV61" s="1200" t="s">
        <v>495</v>
      </c>
      <c r="CW61" s="1202" t="s">
        <v>495</v>
      </c>
      <c r="CX61" s="1200" t="s">
        <v>495</v>
      </c>
      <c r="CY61" s="1200" t="s">
        <v>495</v>
      </c>
      <c r="CZ61" s="1200" t="s">
        <v>495</v>
      </c>
      <c r="DA61" s="1200" t="s">
        <v>495</v>
      </c>
      <c r="DB61" s="413"/>
      <c r="DC61" s="615" t="s">
        <v>54</v>
      </c>
      <c r="DD61" s="616"/>
      <c r="DE61" s="617"/>
      <c r="DF61" s="618"/>
      <c r="DG61" s="619"/>
      <c r="DH61" s="620"/>
      <c r="DI61" s="605"/>
      <c r="DJ61" s="605"/>
      <c r="DK61" s="621"/>
      <c r="DL61" s="622"/>
      <c r="DN61" s="668"/>
      <c r="DO61" s="669"/>
    </row>
    <row r="62" spans="1:124" ht="15" customHeight="1" x14ac:dyDescent="0.2">
      <c r="A62" s="1428"/>
      <c r="B62" s="1193"/>
      <c r="C62" s="1194"/>
      <c r="D62" s="1194"/>
      <c r="E62" s="1194"/>
      <c r="F62" s="1195"/>
      <c r="G62" s="1196"/>
      <c r="H62" s="1194"/>
      <c r="I62" s="1194"/>
      <c r="J62" s="1194"/>
      <c r="K62" s="1197"/>
      <c r="L62" s="1198"/>
      <c r="M62" s="1194"/>
      <c r="N62" s="1194"/>
      <c r="O62" s="1194"/>
      <c r="P62" s="1195"/>
      <c r="Q62" s="1196"/>
      <c r="R62" s="1194"/>
      <c r="S62" s="1194"/>
      <c r="T62" s="1194"/>
      <c r="U62" s="1197"/>
      <c r="V62" s="1198"/>
      <c r="W62" s="1194"/>
      <c r="X62" s="1194"/>
      <c r="Y62" s="1194"/>
      <c r="Z62" s="1195"/>
      <c r="AA62" s="1196"/>
      <c r="AB62" s="1194"/>
      <c r="AC62" s="1194"/>
      <c r="AD62" s="1194"/>
      <c r="AE62" s="1197"/>
      <c r="AF62" s="1198"/>
      <c r="AG62" s="1194"/>
      <c r="AH62" s="1194"/>
      <c r="AI62" s="1194"/>
      <c r="AJ62" s="1195"/>
      <c r="AK62" s="1196"/>
      <c r="AL62" s="1194"/>
      <c r="AM62" s="1194"/>
      <c r="AN62" s="1194"/>
      <c r="AO62" s="1197"/>
      <c r="AP62" s="1198"/>
      <c r="AQ62" s="1194"/>
      <c r="AR62" s="1194"/>
      <c r="AS62" s="1194"/>
      <c r="AT62" s="1195"/>
      <c r="AU62" s="1196"/>
      <c r="AV62" s="1194"/>
      <c r="AW62" s="1194"/>
      <c r="AX62" s="1194"/>
      <c r="AY62" s="1197"/>
      <c r="AZ62" s="1198"/>
      <c r="BA62" s="1194"/>
      <c r="BB62" s="1194"/>
      <c r="BC62" s="1194"/>
      <c r="BD62" s="1195"/>
      <c r="BE62" s="1196"/>
      <c r="BF62" s="1194"/>
      <c r="BG62" s="1194"/>
      <c r="BH62" s="1194"/>
      <c r="BI62" s="1197"/>
      <c r="BJ62" s="1198"/>
      <c r="BK62" s="1194"/>
      <c r="BL62" s="1194"/>
      <c r="BM62" s="1194"/>
      <c r="BN62" s="1195"/>
      <c r="BO62" s="1196"/>
      <c r="BP62" s="1194"/>
      <c r="BQ62" s="1194"/>
      <c r="BR62" s="1194"/>
      <c r="BS62" s="1197"/>
      <c r="BT62" s="1198"/>
      <c r="BU62" s="1194"/>
      <c r="BV62" s="1194"/>
      <c r="BW62" s="1194"/>
      <c r="BX62" s="1195"/>
      <c r="BY62" s="1196"/>
      <c r="BZ62" s="1194"/>
      <c r="CA62" s="1194"/>
      <c r="CB62" s="1194"/>
      <c r="CC62" s="1197"/>
      <c r="CD62" s="1198"/>
      <c r="CE62" s="1194"/>
      <c r="CF62" s="1194"/>
      <c r="CG62" s="1194"/>
      <c r="CH62" s="1195"/>
      <c r="CI62" s="1196"/>
      <c r="CJ62" s="1194"/>
      <c r="CK62" s="1194"/>
      <c r="CL62" s="1194"/>
      <c r="CM62" s="1197"/>
      <c r="CN62" s="1198"/>
      <c r="CO62" s="1194"/>
      <c r="CP62" s="1194"/>
      <c r="CQ62" s="1194"/>
      <c r="CR62" s="1195"/>
      <c r="CS62" s="1196"/>
      <c r="CT62" s="1194"/>
      <c r="CU62" s="1194"/>
      <c r="CV62" s="1194"/>
      <c r="CW62" s="1197"/>
      <c r="CX62" s="1198"/>
      <c r="CY62" s="1194"/>
      <c r="CZ62" s="1194"/>
      <c r="DA62" s="1194"/>
      <c r="DB62" s="378"/>
      <c r="DC62" s="1208">
        <v>10.4</v>
      </c>
      <c r="DD62" s="1210">
        <f>DC62/DN62*100</f>
        <v>100</v>
      </c>
      <c r="DE62" s="664"/>
      <c r="DF62" s="664"/>
      <c r="DG62" s="664"/>
      <c r="DH62" s="664"/>
      <c r="DI62" s="624"/>
      <c r="DJ62" s="664"/>
      <c r="DK62" s="631"/>
      <c r="DL62" s="672"/>
      <c r="DN62" s="666">
        <f>DC62+DE62+DG62+DI62+DK62</f>
        <v>10.4</v>
      </c>
      <c r="DO62" s="667">
        <f>DD62+DF62+DH62+DJ62+DL62</f>
        <v>100</v>
      </c>
    </row>
    <row r="63" spans="1:124" x14ac:dyDescent="0.25">
      <c r="A63" s="1386" t="s">
        <v>59</v>
      </c>
      <c r="B63" s="427"/>
      <c r="C63" s="390"/>
      <c r="D63" s="390"/>
      <c r="E63" s="390"/>
      <c r="F63" s="391"/>
      <c r="G63" s="392"/>
      <c r="H63" s="390"/>
      <c r="I63" s="390"/>
      <c r="J63" s="390"/>
      <c r="K63" s="436"/>
      <c r="L63" s="1337"/>
      <c r="M63" s="1337"/>
      <c r="N63" s="1337"/>
      <c r="O63" s="1337"/>
      <c r="P63" s="646"/>
      <c r="Q63" s="1337"/>
      <c r="R63" s="1337"/>
      <c r="S63" s="1337"/>
      <c r="T63" s="1337"/>
      <c r="U63" s="1338"/>
      <c r="V63" s="389"/>
      <c r="W63" s="390"/>
      <c r="X63" s="390"/>
      <c r="Y63" s="390"/>
      <c r="Z63" s="391"/>
      <c r="AA63" s="392"/>
      <c r="AB63" s="390"/>
      <c r="AC63" s="390"/>
      <c r="AD63" s="390"/>
      <c r="AE63" s="436"/>
      <c r="AF63" s="389"/>
      <c r="AG63" s="390"/>
      <c r="AH63" s="390"/>
      <c r="AI63" s="390"/>
      <c r="AJ63" s="391"/>
      <c r="AK63" s="392"/>
      <c r="AL63" s="390"/>
      <c r="AM63" s="390"/>
      <c r="AN63" s="390"/>
      <c r="AO63" s="436"/>
      <c r="AP63" s="389"/>
      <c r="AQ63" s="390"/>
      <c r="AR63" s="390"/>
      <c r="AS63" s="390"/>
      <c r="AT63" s="391"/>
      <c r="AU63" s="392"/>
      <c r="AV63" s="390"/>
      <c r="AW63" s="390"/>
      <c r="AX63" s="390"/>
      <c r="AY63" s="436"/>
      <c r="AZ63" s="389"/>
      <c r="BA63" s="390"/>
      <c r="BB63" s="390"/>
      <c r="BC63" s="390"/>
      <c r="BD63" s="391"/>
      <c r="BE63" s="392"/>
      <c r="BF63" s="390"/>
      <c r="BG63" s="390"/>
      <c r="BH63" s="390"/>
      <c r="BI63" s="436"/>
      <c r="BJ63" s="389"/>
      <c r="BK63" s="390"/>
      <c r="BL63" s="390"/>
      <c r="BM63" s="390"/>
      <c r="BN63" s="391"/>
      <c r="BO63" s="392"/>
      <c r="BP63" s="390"/>
      <c r="BQ63" s="390"/>
      <c r="BR63" s="390"/>
      <c r="BS63" s="436"/>
      <c r="BT63" s="389"/>
      <c r="BU63" s="390"/>
      <c r="BV63" s="390"/>
      <c r="BW63" s="390"/>
      <c r="BX63" s="391"/>
      <c r="BY63" s="392"/>
      <c r="BZ63" s="390"/>
      <c r="CA63" s="390"/>
      <c r="CB63" s="390"/>
      <c r="CC63" s="436"/>
      <c r="CD63" s="389"/>
      <c r="CE63" s="390"/>
      <c r="CF63" s="390"/>
      <c r="CG63" s="390"/>
      <c r="CH63" s="391"/>
      <c r="CI63" s="392"/>
      <c r="CJ63" s="390"/>
      <c r="CK63" s="390"/>
      <c r="CL63" s="390"/>
      <c r="CM63" s="436"/>
      <c r="CN63" s="389"/>
      <c r="CO63" s="390"/>
      <c r="CP63" s="390"/>
      <c r="CQ63" s="390"/>
      <c r="CR63" s="391"/>
      <c r="CS63" s="392"/>
      <c r="CT63" s="390"/>
      <c r="CU63" s="390"/>
      <c r="CV63" s="390"/>
      <c r="CW63" s="436"/>
      <c r="CX63" s="392"/>
      <c r="CY63" s="390"/>
      <c r="CZ63" s="390"/>
      <c r="DA63" s="390"/>
      <c r="DB63" s="413"/>
      <c r="DC63" s="615"/>
      <c r="DD63" s="616"/>
      <c r="DE63" s="617"/>
      <c r="DF63" s="618"/>
      <c r="DG63" s="619"/>
      <c r="DH63" s="620"/>
      <c r="DI63" s="605"/>
      <c r="DJ63" s="605"/>
      <c r="DK63" s="621"/>
      <c r="DL63" s="622"/>
      <c r="DN63" s="668"/>
      <c r="DO63" s="669"/>
      <c r="DR63" s="1980" t="s">
        <v>86</v>
      </c>
      <c r="DS63" s="1981"/>
      <c r="DT63" s="1957" t="s">
        <v>1134</v>
      </c>
    </row>
    <row r="64" spans="1:124" ht="15" customHeight="1" x14ac:dyDescent="0.2">
      <c r="A64" s="1387"/>
      <c r="B64" s="1193"/>
      <c r="C64" s="1194"/>
      <c r="D64" s="1194"/>
      <c r="E64" s="1194"/>
      <c r="F64" s="1195"/>
      <c r="G64" s="1196"/>
      <c r="H64" s="1194"/>
      <c r="I64" s="1194"/>
      <c r="J64" s="1194"/>
      <c r="K64" s="1197"/>
      <c r="L64" s="1198"/>
      <c r="M64" s="1194"/>
      <c r="N64" s="1194"/>
      <c r="O64" s="1194"/>
      <c r="P64" s="1195"/>
      <c r="Q64" s="1196"/>
      <c r="R64" s="1194"/>
      <c r="S64" s="1194"/>
      <c r="T64" s="1194"/>
      <c r="U64" s="1197"/>
      <c r="V64" s="1198"/>
      <c r="W64" s="1194"/>
      <c r="X64" s="1194"/>
      <c r="Y64" s="1194"/>
      <c r="Z64" s="1195"/>
      <c r="AA64" s="1196"/>
      <c r="AB64" s="1194"/>
      <c r="AC64" s="1194"/>
      <c r="AD64" s="1194"/>
      <c r="AE64" s="1197"/>
      <c r="AF64" s="1198"/>
      <c r="AG64" s="1194"/>
      <c r="AH64" s="1194"/>
      <c r="AI64" s="1194"/>
      <c r="AJ64" s="1195"/>
      <c r="AK64" s="1196"/>
      <c r="AL64" s="1194"/>
      <c r="AM64" s="1194"/>
      <c r="AN64" s="1194"/>
      <c r="AO64" s="1197"/>
      <c r="AP64" s="1198"/>
      <c r="AQ64" s="1194"/>
      <c r="AR64" s="1194"/>
      <c r="AS64" s="1194"/>
      <c r="AT64" s="1195"/>
      <c r="AU64" s="1196"/>
      <c r="AV64" s="1194"/>
      <c r="AW64" s="1194"/>
      <c r="AX64" s="1194"/>
      <c r="AY64" s="1197"/>
      <c r="AZ64" s="1198"/>
      <c r="BA64" s="1194"/>
      <c r="BB64" s="1194"/>
      <c r="BC64" s="1194"/>
      <c r="BD64" s="1195"/>
      <c r="BE64" s="1196"/>
      <c r="BF64" s="1194"/>
      <c r="BG64" s="1194"/>
      <c r="BH64" s="1194"/>
      <c r="BI64" s="1197"/>
      <c r="BJ64" s="1198"/>
      <c r="BK64" s="1194"/>
      <c r="BL64" s="1194"/>
      <c r="BM64" s="1194"/>
      <c r="BN64" s="1195"/>
      <c r="BO64" s="1196"/>
      <c r="BP64" s="1194"/>
      <c r="BQ64" s="1194"/>
      <c r="BR64" s="1194"/>
      <c r="BS64" s="1197"/>
      <c r="BT64" s="1198"/>
      <c r="BU64" s="1194"/>
      <c r="BV64" s="1194"/>
      <c r="BW64" s="1194"/>
      <c r="BX64" s="1195"/>
      <c r="BY64" s="1196"/>
      <c r="BZ64" s="1194"/>
      <c r="CA64" s="1194"/>
      <c r="CB64" s="1194"/>
      <c r="CC64" s="1197"/>
      <c r="CD64" s="1198"/>
      <c r="CE64" s="1194"/>
      <c r="CF64" s="1194"/>
      <c r="CG64" s="1194"/>
      <c r="CH64" s="1195"/>
      <c r="CI64" s="1196"/>
      <c r="CJ64" s="1194"/>
      <c r="CK64" s="1194"/>
      <c r="CL64" s="1194"/>
      <c r="CM64" s="1197"/>
      <c r="CN64" s="1198"/>
      <c r="CO64" s="1194"/>
      <c r="CP64" s="1194"/>
      <c r="CQ64" s="1194"/>
      <c r="CR64" s="1195"/>
      <c r="CS64" s="1196"/>
      <c r="CT64" s="1194"/>
      <c r="CU64" s="1194"/>
      <c r="CV64" s="1194"/>
      <c r="CW64" s="1197"/>
      <c r="CX64" s="1198"/>
      <c r="CY64" s="1194"/>
      <c r="CZ64" s="1194"/>
      <c r="DA64" s="1194"/>
      <c r="DB64" s="378"/>
      <c r="DC64" s="623"/>
      <c r="DD64" s="664"/>
      <c r="DE64" s="1209">
        <v>0</v>
      </c>
      <c r="DF64" s="1210">
        <f>DE64/DN64*100</f>
        <v>0</v>
      </c>
      <c r="DG64" s="1209">
        <v>10.4</v>
      </c>
      <c r="DH64" s="1210">
        <f>DG64/DN64*100</f>
        <v>100</v>
      </c>
      <c r="DI64" s="624"/>
      <c r="DJ64" s="665"/>
      <c r="DK64" s="612"/>
      <c r="DL64" s="613"/>
      <c r="DN64" s="666">
        <f>DC64+DE64+DG64+DI64+DK64</f>
        <v>10.4</v>
      </c>
      <c r="DO64" s="667">
        <f>DD64+DF64+DH64+DJ64+DL64</f>
        <v>100</v>
      </c>
      <c r="DQ64" s="673"/>
      <c r="DR64" s="1296" t="s">
        <v>338</v>
      </c>
      <c r="DS64" s="2031" t="s">
        <v>340</v>
      </c>
      <c r="DT64" s="1958"/>
    </row>
    <row r="65" spans="1:131" x14ac:dyDescent="0.25">
      <c r="A65" s="1386" t="s">
        <v>60</v>
      </c>
      <c r="B65" s="427"/>
      <c r="C65" s="390"/>
      <c r="D65" s="390"/>
      <c r="E65" s="390"/>
      <c r="F65" s="391"/>
      <c r="G65" s="392"/>
      <c r="H65" s="390"/>
      <c r="I65" s="390"/>
      <c r="J65" s="390"/>
      <c r="K65" s="436"/>
      <c r="L65" s="1337"/>
      <c r="M65" s="1337"/>
      <c r="N65" s="1337"/>
      <c r="O65" s="1337"/>
      <c r="P65" s="646"/>
      <c r="Q65" s="1337"/>
      <c r="R65" s="1337"/>
      <c r="S65" s="1337"/>
      <c r="T65" s="1337"/>
      <c r="U65" s="1338"/>
      <c r="V65" s="389"/>
      <c r="W65" s="390"/>
      <c r="X65" s="390"/>
      <c r="Y65" s="390"/>
      <c r="Z65" s="391"/>
      <c r="AA65" s="392"/>
      <c r="AB65" s="390"/>
      <c r="AC65" s="390"/>
      <c r="AD65" s="390"/>
      <c r="AE65" s="436"/>
      <c r="AF65" s="389"/>
      <c r="AG65" s="390"/>
      <c r="AH65" s="390"/>
      <c r="AI65" s="390"/>
      <c r="AJ65" s="391"/>
      <c r="AK65" s="392"/>
      <c r="AL65" s="390"/>
      <c r="AM65" s="390"/>
      <c r="AN65" s="390"/>
      <c r="AO65" s="436"/>
      <c r="AP65" s="389"/>
      <c r="AQ65" s="390"/>
      <c r="AR65" s="390"/>
      <c r="AS65" s="390"/>
      <c r="AT65" s="391"/>
      <c r="AU65" s="392"/>
      <c r="AV65" s="390"/>
      <c r="AW65" s="390"/>
      <c r="AX65" s="390"/>
      <c r="AY65" s="436"/>
      <c r="AZ65" s="389"/>
      <c r="BA65" s="390"/>
      <c r="BB65" s="390"/>
      <c r="BC65" s="390"/>
      <c r="BD65" s="391"/>
      <c r="BE65" s="392"/>
      <c r="BF65" s="390"/>
      <c r="BG65" s="390"/>
      <c r="BH65" s="390"/>
      <c r="BI65" s="436"/>
      <c r="BJ65" s="389"/>
      <c r="BK65" s="390"/>
      <c r="BL65" s="390"/>
      <c r="BM65" s="390"/>
      <c r="BN65" s="391"/>
      <c r="BO65" s="392"/>
      <c r="BP65" s="390"/>
      <c r="BQ65" s="390"/>
      <c r="BR65" s="390"/>
      <c r="BS65" s="436"/>
      <c r="BT65" s="389"/>
      <c r="BU65" s="390"/>
      <c r="BV65" s="390"/>
      <c r="BW65" s="390"/>
      <c r="BX65" s="391"/>
      <c r="BY65" s="392"/>
      <c r="BZ65" s="390"/>
      <c r="CA65" s="390"/>
      <c r="CB65" s="390"/>
      <c r="CC65" s="436"/>
      <c r="CD65" s="389"/>
      <c r="CE65" s="390"/>
      <c r="CF65" s="390"/>
      <c r="CG65" s="390"/>
      <c r="CH65" s="391"/>
      <c r="CI65" s="392"/>
      <c r="CJ65" s="390"/>
      <c r="CK65" s="390"/>
      <c r="CL65" s="390"/>
      <c r="CM65" s="436"/>
      <c r="CN65" s="389"/>
      <c r="CO65" s="390"/>
      <c r="CP65" s="390"/>
      <c r="CQ65" s="390"/>
      <c r="CR65" s="391"/>
      <c r="CS65" s="392"/>
      <c r="CT65" s="390"/>
      <c r="CU65" s="390"/>
      <c r="CV65" s="390"/>
      <c r="CW65" s="436"/>
      <c r="CX65" s="392"/>
      <c r="CY65" s="390"/>
      <c r="CZ65" s="390"/>
      <c r="DA65" s="390"/>
      <c r="DB65" s="413"/>
      <c r="DC65" s="615" t="s">
        <v>54</v>
      </c>
      <c r="DD65" s="616"/>
      <c r="DE65" s="617"/>
      <c r="DF65" s="618"/>
      <c r="DG65" s="619"/>
      <c r="DH65" s="620"/>
      <c r="DI65" s="605"/>
      <c r="DJ65" s="605"/>
      <c r="DK65" s="621"/>
      <c r="DL65" s="622"/>
      <c r="DN65" s="668"/>
      <c r="DO65" s="669"/>
      <c r="DR65" s="145" t="s">
        <v>99</v>
      </c>
      <c r="DS65" s="143" t="s">
        <v>87</v>
      </c>
      <c r="DT65" s="1958"/>
    </row>
    <row r="66" spans="1:131" ht="15" customHeight="1" x14ac:dyDescent="0.2">
      <c r="A66" s="1387"/>
      <c r="B66" s="1193"/>
      <c r="C66" s="1194"/>
      <c r="D66" s="1194"/>
      <c r="E66" s="1194"/>
      <c r="F66" s="1195"/>
      <c r="G66" s="1196"/>
      <c r="H66" s="1194"/>
      <c r="I66" s="1194"/>
      <c r="J66" s="1194"/>
      <c r="K66" s="1197"/>
      <c r="L66" s="1198"/>
      <c r="M66" s="1194"/>
      <c r="N66" s="1194"/>
      <c r="O66" s="1194"/>
      <c r="P66" s="1195"/>
      <c r="Q66" s="1196"/>
      <c r="R66" s="1194"/>
      <c r="S66" s="1194"/>
      <c r="T66" s="1194"/>
      <c r="U66" s="1197"/>
      <c r="V66" s="1198"/>
      <c r="W66" s="1194"/>
      <c r="X66" s="1194"/>
      <c r="Y66" s="1194"/>
      <c r="Z66" s="1195"/>
      <c r="AA66" s="1196"/>
      <c r="AB66" s="1194"/>
      <c r="AC66" s="1194"/>
      <c r="AD66" s="1194"/>
      <c r="AE66" s="1197"/>
      <c r="AF66" s="1198"/>
      <c r="AG66" s="1194"/>
      <c r="AH66" s="1194"/>
      <c r="AI66" s="1194"/>
      <c r="AJ66" s="1195"/>
      <c r="AK66" s="1196"/>
      <c r="AL66" s="1194"/>
      <c r="AM66" s="1194"/>
      <c r="AN66" s="1194"/>
      <c r="AO66" s="1197"/>
      <c r="AP66" s="1198"/>
      <c r="AQ66" s="1194"/>
      <c r="AR66" s="1194"/>
      <c r="AS66" s="1194"/>
      <c r="AT66" s="1195"/>
      <c r="AU66" s="1196"/>
      <c r="AV66" s="1194"/>
      <c r="AW66" s="1194"/>
      <c r="AX66" s="1194"/>
      <c r="AY66" s="1197"/>
      <c r="AZ66" s="1198"/>
      <c r="BA66" s="1194"/>
      <c r="BB66" s="1194"/>
      <c r="BC66" s="1194"/>
      <c r="BD66" s="1195"/>
      <c r="BE66" s="1196"/>
      <c r="BF66" s="1194"/>
      <c r="BG66" s="1194"/>
      <c r="BH66" s="1194"/>
      <c r="BI66" s="1197"/>
      <c r="BJ66" s="1198"/>
      <c r="BK66" s="1194"/>
      <c r="BL66" s="1194"/>
      <c r="BM66" s="1194"/>
      <c r="BN66" s="1195"/>
      <c r="BO66" s="1196"/>
      <c r="BP66" s="1194"/>
      <c r="BQ66" s="1194"/>
      <c r="BR66" s="1194"/>
      <c r="BS66" s="1197"/>
      <c r="BT66" s="1198"/>
      <c r="BU66" s="1194"/>
      <c r="BV66" s="1194"/>
      <c r="BW66" s="1194"/>
      <c r="BX66" s="1195"/>
      <c r="BY66" s="1196"/>
      <c r="BZ66" s="1194"/>
      <c r="CA66" s="1194"/>
      <c r="CB66" s="1194"/>
      <c r="CC66" s="1197"/>
      <c r="CD66" s="1198"/>
      <c r="CE66" s="1194"/>
      <c r="CF66" s="1194"/>
      <c r="CG66" s="1194"/>
      <c r="CH66" s="1195"/>
      <c r="CI66" s="1196"/>
      <c r="CJ66" s="1194"/>
      <c r="CK66" s="1194"/>
      <c r="CL66" s="1194"/>
      <c r="CM66" s="1197"/>
      <c r="CN66" s="1198"/>
      <c r="CO66" s="1194"/>
      <c r="CP66" s="1194"/>
      <c r="CQ66" s="1194"/>
      <c r="CR66" s="1195"/>
      <c r="CS66" s="1196"/>
      <c r="CT66" s="1194"/>
      <c r="CU66" s="1194"/>
      <c r="CV66" s="1194"/>
      <c r="CW66" s="1197"/>
      <c r="CX66" s="1198"/>
      <c r="CY66" s="1194"/>
      <c r="CZ66" s="1194"/>
      <c r="DA66" s="1194"/>
      <c r="DB66" s="378"/>
      <c r="DC66" s="608"/>
      <c r="DD66" s="664"/>
      <c r="DE66" s="1209">
        <v>0</v>
      </c>
      <c r="DF66" s="1210">
        <f>DE66/DN66*100</f>
        <v>0</v>
      </c>
      <c r="DG66" s="1209">
        <v>10.4</v>
      </c>
      <c r="DH66" s="1210">
        <f>DG66/DN66*100</f>
        <v>100</v>
      </c>
      <c r="DI66" s="664"/>
      <c r="DJ66" s="664"/>
      <c r="DK66" s="612"/>
      <c r="DL66" s="672"/>
      <c r="DN66" s="666">
        <f>DC66+DE66+DG66+DI66+DK66</f>
        <v>10.4</v>
      </c>
      <c r="DO66" s="667">
        <f>DD66+DF66+DH66+DJ66+DL66</f>
        <v>100</v>
      </c>
      <c r="DR66" s="144" t="s">
        <v>100</v>
      </c>
      <c r="DS66" s="143" t="s">
        <v>88</v>
      </c>
      <c r="DT66" s="1958"/>
      <c r="EA66" s="282"/>
    </row>
    <row r="67" spans="1:131" ht="13.8" thickBot="1" x14ac:dyDescent="0.3">
      <c r="A67" s="1386" t="s">
        <v>61</v>
      </c>
      <c r="B67" s="1339"/>
      <c r="C67" s="1337"/>
      <c r="D67" s="1337"/>
      <c r="E67" s="1337"/>
      <c r="F67" s="646"/>
      <c r="G67" s="1337"/>
      <c r="H67" s="1337"/>
      <c r="I67" s="1337"/>
      <c r="J67" s="1337"/>
      <c r="K67" s="647"/>
      <c r="L67" s="1337"/>
      <c r="M67" s="1337"/>
      <c r="N67" s="1337"/>
      <c r="O67" s="1337"/>
      <c r="P67" s="646"/>
      <c r="Q67" s="1337"/>
      <c r="R67" s="1337"/>
      <c r="S67" s="1337"/>
      <c r="T67" s="1337"/>
      <c r="U67" s="647"/>
      <c r="V67" s="1337"/>
      <c r="W67" s="1337"/>
      <c r="X67" s="1337"/>
      <c r="Y67" s="1337"/>
      <c r="Z67" s="646"/>
      <c r="AA67" s="1337"/>
      <c r="AB67" s="1337"/>
      <c r="AC67" s="1337"/>
      <c r="AD67" s="1337"/>
      <c r="AE67" s="647"/>
      <c r="AF67" s="1337"/>
      <c r="AG67" s="1337"/>
      <c r="AH67" s="1337"/>
      <c r="AI67" s="1337"/>
      <c r="AJ67" s="646"/>
      <c r="AK67" s="1337"/>
      <c r="AL67" s="1337"/>
      <c r="AM67" s="1337"/>
      <c r="AN67" s="1337"/>
      <c r="AO67" s="647"/>
      <c r="AP67" s="1337"/>
      <c r="AQ67" s="1337"/>
      <c r="AR67" s="1337"/>
      <c r="AS67" s="1337"/>
      <c r="AT67" s="646"/>
      <c r="AU67" s="1337"/>
      <c r="AV67" s="1337"/>
      <c r="AW67" s="1337"/>
      <c r="AX67" s="1337"/>
      <c r="AY67" s="647"/>
      <c r="AZ67" s="1337"/>
      <c r="BA67" s="1337"/>
      <c r="BB67" s="1337"/>
      <c r="BC67" s="1337"/>
      <c r="BD67" s="646"/>
      <c r="BE67" s="1337"/>
      <c r="BF67" s="1337"/>
      <c r="BG67" s="1337"/>
      <c r="BH67" s="1337"/>
      <c r="BI67" s="647"/>
      <c r="BJ67" s="1337"/>
      <c r="BK67" s="1337"/>
      <c r="BL67" s="1337"/>
      <c r="BM67" s="1337"/>
      <c r="BN67" s="646"/>
      <c r="BO67" s="1337"/>
      <c r="BP67" s="1337"/>
      <c r="BQ67" s="1337"/>
      <c r="BR67" s="1337"/>
      <c r="BS67" s="647"/>
      <c r="BT67" s="1337"/>
      <c r="BU67" s="1337"/>
      <c r="BV67" s="1337"/>
      <c r="BW67" s="1337"/>
      <c r="BX67" s="646"/>
      <c r="BY67" s="1337"/>
      <c r="BZ67" s="1337"/>
      <c r="CA67" s="1337"/>
      <c r="CB67" s="1337"/>
      <c r="CC67" s="647"/>
      <c r="CD67" s="1337"/>
      <c r="CE67" s="1337"/>
      <c r="CF67" s="1337"/>
      <c r="CG67" s="1337"/>
      <c r="CH67" s="646"/>
      <c r="CI67" s="1337"/>
      <c r="CJ67" s="1337"/>
      <c r="CK67" s="1337"/>
      <c r="CL67" s="1337"/>
      <c r="CM67" s="647"/>
      <c r="CN67" s="1337"/>
      <c r="CO67" s="1337"/>
      <c r="CP67" s="1337"/>
      <c r="CQ67" s="1337"/>
      <c r="CR67" s="646"/>
      <c r="CS67" s="1337"/>
      <c r="CT67" s="1337"/>
      <c r="CU67" s="1337"/>
      <c r="CV67" s="1337"/>
      <c r="CW67" s="647"/>
      <c r="CX67" s="1337"/>
      <c r="CY67" s="1337"/>
      <c r="CZ67" s="1337"/>
      <c r="DA67" s="1337"/>
      <c r="DB67" s="448"/>
      <c r="DC67" s="615" t="s">
        <v>54</v>
      </c>
      <c r="DD67" s="616"/>
      <c r="DE67" s="617"/>
      <c r="DF67" s="618"/>
      <c r="DG67" s="619"/>
      <c r="DH67" s="620"/>
      <c r="DI67" s="605"/>
      <c r="DJ67" s="605"/>
      <c r="DK67" s="621"/>
      <c r="DL67" s="622"/>
      <c r="DN67" s="668"/>
      <c r="DO67" s="669"/>
      <c r="DR67" s="1298" t="s">
        <v>101</v>
      </c>
      <c r="DS67" s="143" t="s">
        <v>89</v>
      </c>
      <c r="DT67" s="1958"/>
    </row>
    <row r="68" spans="1:131" s="283" customFormat="1" ht="15" customHeight="1" thickBot="1" x14ac:dyDescent="0.25">
      <c r="A68" s="1423"/>
      <c r="B68" s="1203"/>
      <c r="C68" s="286"/>
      <c r="D68" s="286"/>
      <c r="E68" s="286"/>
      <c r="F68" s="1204"/>
      <c r="G68" s="1205"/>
      <c r="H68" s="286"/>
      <c r="I68" s="286"/>
      <c r="J68" s="286"/>
      <c r="K68" s="1206"/>
      <c r="L68" s="1207"/>
      <c r="M68" s="286"/>
      <c r="N68" s="286"/>
      <c r="O68" s="286"/>
      <c r="P68" s="1204"/>
      <c r="Q68" s="1205"/>
      <c r="R68" s="286"/>
      <c r="S68" s="286"/>
      <c r="T68" s="286"/>
      <c r="U68" s="1206"/>
      <c r="V68" s="1207"/>
      <c r="W68" s="286"/>
      <c r="X68" s="286"/>
      <c r="Y68" s="286"/>
      <c r="Z68" s="1204"/>
      <c r="AA68" s="1205"/>
      <c r="AB68" s="286"/>
      <c r="AC68" s="286"/>
      <c r="AD68" s="286"/>
      <c r="AE68" s="1206"/>
      <c r="AF68" s="1207"/>
      <c r="AG68" s="286"/>
      <c r="AH68" s="286"/>
      <c r="AI68" s="286"/>
      <c r="AJ68" s="1204"/>
      <c r="AK68" s="1205"/>
      <c r="AL68" s="286"/>
      <c r="AM68" s="286"/>
      <c r="AN68" s="286"/>
      <c r="AO68" s="1206"/>
      <c r="AP68" s="1207"/>
      <c r="AQ68" s="286"/>
      <c r="AR68" s="286"/>
      <c r="AS68" s="286"/>
      <c r="AT68" s="1204"/>
      <c r="AU68" s="1205"/>
      <c r="AV68" s="286"/>
      <c r="AW68" s="286"/>
      <c r="AX68" s="286"/>
      <c r="AY68" s="1206"/>
      <c r="AZ68" s="1207"/>
      <c r="BA68" s="286"/>
      <c r="BB68" s="286"/>
      <c r="BC68" s="286"/>
      <c r="BD68" s="1204"/>
      <c r="BE68" s="1205"/>
      <c r="BF68" s="286"/>
      <c r="BG68" s="286"/>
      <c r="BH68" s="286"/>
      <c r="BI68" s="1206"/>
      <c r="BJ68" s="1207"/>
      <c r="BK68" s="286"/>
      <c r="BL68" s="286"/>
      <c r="BM68" s="286"/>
      <c r="BN68" s="1204"/>
      <c r="BO68" s="1205"/>
      <c r="BP68" s="286"/>
      <c r="BQ68" s="286"/>
      <c r="BR68" s="286"/>
      <c r="BS68" s="1206"/>
      <c r="BT68" s="1207"/>
      <c r="BU68" s="286"/>
      <c r="BV68" s="286"/>
      <c r="BW68" s="286"/>
      <c r="BX68" s="1204"/>
      <c r="BY68" s="1205"/>
      <c r="BZ68" s="286"/>
      <c r="CA68" s="286"/>
      <c r="CB68" s="286"/>
      <c r="CC68" s="1206"/>
      <c r="CD68" s="1207"/>
      <c r="CE68" s="286"/>
      <c r="CF68" s="286"/>
      <c r="CG68" s="286"/>
      <c r="CH68" s="1204"/>
      <c r="CI68" s="1205"/>
      <c r="CJ68" s="286"/>
      <c r="CK68" s="286"/>
      <c r="CL68" s="286"/>
      <c r="CM68" s="1206"/>
      <c r="CN68" s="1207"/>
      <c r="CO68" s="286"/>
      <c r="CP68" s="286"/>
      <c r="CQ68" s="286"/>
      <c r="CR68" s="1204"/>
      <c r="CS68" s="1205"/>
      <c r="CT68" s="286"/>
      <c r="CU68" s="286"/>
      <c r="CV68" s="286"/>
      <c r="CW68" s="1206"/>
      <c r="CX68" s="1207"/>
      <c r="CY68" s="286"/>
      <c r="CZ68" s="286"/>
      <c r="DA68" s="286"/>
      <c r="DB68" s="448"/>
      <c r="DC68" s="674"/>
      <c r="DD68" s="675"/>
      <c r="DE68" s="675"/>
      <c r="DF68" s="675"/>
      <c r="DG68" s="1209">
        <v>10.4</v>
      </c>
      <c r="DH68" s="1210">
        <f>DG68/DN68*100</f>
        <v>100</v>
      </c>
      <c r="DI68" s="676"/>
      <c r="DJ68" s="677"/>
      <c r="DK68" s="678"/>
      <c r="DL68" s="679"/>
      <c r="DM68" s="680"/>
      <c r="DN68" s="666">
        <f>DC68+DE68+DG68+DI68+DK68</f>
        <v>10.4</v>
      </c>
      <c r="DO68" s="667">
        <f>DD68+DF68+DH68+DJ68+DL68</f>
        <v>100</v>
      </c>
      <c r="DP68" s="680"/>
      <c r="DQ68" s="680"/>
      <c r="DR68" s="1299" t="s">
        <v>339</v>
      </c>
      <c r="DS68" s="143" t="s">
        <v>341</v>
      </c>
      <c r="DT68" s="1959"/>
    </row>
    <row r="69" spans="1:131" s="283" customFormat="1" ht="15" customHeight="1" x14ac:dyDescent="0.2">
      <c r="A69" s="1308"/>
      <c r="B69" s="280"/>
      <c r="C69" s="280"/>
      <c r="D69" s="280"/>
      <c r="E69" s="280"/>
      <c r="F69" s="280"/>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0"/>
      <c r="AE69" s="280"/>
      <c r="AF69" s="280"/>
      <c r="AG69" s="280"/>
      <c r="AH69" s="280"/>
      <c r="AI69" s="280"/>
      <c r="AJ69" s="280"/>
      <c r="AK69" s="280"/>
      <c r="AL69" s="280"/>
      <c r="AM69" s="280"/>
      <c r="AN69" s="280"/>
      <c r="AO69" s="280"/>
      <c r="AP69" s="280"/>
      <c r="AQ69" s="280"/>
      <c r="AR69" s="280"/>
      <c r="AS69" s="280"/>
      <c r="AT69" s="280"/>
      <c r="AU69" s="280"/>
      <c r="AV69" s="280"/>
      <c r="AW69" s="280"/>
      <c r="AX69" s="280"/>
      <c r="AY69" s="280"/>
      <c r="AZ69" s="280"/>
      <c r="BA69" s="280"/>
      <c r="BB69" s="280"/>
      <c r="BC69" s="280"/>
      <c r="BD69" s="280"/>
      <c r="BE69" s="280"/>
      <c r="BF69" s="280"/>
      <c r="BG69" s="280"/>
      <c r="BH69" s="280"/>
      <c r="BI69" s="280"/>
      <c r="BJ69" s="280"/>
      <c r="BK69" s="280"/>
      <c r="BL69" s="280"/>
      <c r="BM69" s="280"/>
      <c r="BN69" s="280"/>
      <c r="BO69" s="280"/>
      <c r="BP69" s="280"/>
      <c r="BQ69" s="280"/>
      <c r="BR69" s="280"/>
      <c r="BS69" s="280"/>
      <c r="BT69" s="280"/>
      <c r="BU69" s="280"/>
      <c r="BV69" s="280"/>
      <c r="BW69" s="280"/>
      <c r="BX69" s="280"/>
      <c r="BY69" s="280"/>
      <c r="BZ69" s="280"/>
      <c r="CA69" s="280"/>
      <c r="CB69" s="280"/>
      <c r="CC69" s="280"/>
      <c r="CD69" s="280"/>
      <c r="CE69" s="280"/>
      <c r="CF69" s="280"/>
      <c r="CG69" s="280"/>
      <c r="CH69" s="280"/>
      <c r="CI69" s="280"/>
      <c r="CJ69" s="280"/>
      <c r="CK69" s="280"/>
      <c r="CL69" s="280"/>
      <c r="CM69" s="280"/>
      <c r="CN69" s="280"/>
      <c r="CO69" s="280"/>
      <c r="CP69" s="280"/>
      <c r="CQ69" s="280"/>
      <c r="CR69" s="280"/>
      <c r="CS69" s="280"/>
      <c r="CT69" s="280"/>
      <c r="CU69" s="280"/>
      <c r="CV69" s="280"/>
      <c r="CW69" s="280"/>
      <c r="CX69" s="280"/>
      <c r="CY69" s="280"/>
      <c r="CZ69" s="280"/>
      <c r="DA69" s="280"/>
      <c r="DC69" s="2036"/>
      <c r="DD69" s="2036"/>
      <c r="DE69" s="2036"/>
      <c r="DF69" s="2036"/>
      <c r="DG69" s="2037"/>
      <c r="DH69" s="2038"/>
      <c r="DI69" s="2036"/>
      <c r="DJ69" s="2039"/>
      <c r="DK69" s="2038"/>
      <c r="DL69" s="2039"/>
      <c r="DM69" s="680"/>
      <c r="DN69" s="666"/>
      <c r="DO69" s="667"/>
      <c r="DP69" s="680"/>
      <c r="DQ69" s="680"/>
    </row>
    <row r="70" spans="1:131" s="1311" customFormat="1" ht="13.8" x14ac:dyDescent="0.25">
      <c r="A70" s="20" t="s">
        <v>1149</v>
      </c>
    </row>
    <row r="71" spans="1:131" s="1311" customFormat="1" ht="13.8" x14ac:dyDescent="0.25">
      <c r="A71" s="1989" t="s">
        <v>457</v>
      </c>
    </row>
    <row r="72" spans="1:131" s="1311" customFormat="1" ht="13.8" x14ac:dyDescent="0.25">
      <c r="A72" s="1989"/>
    </row>
    <row r="73" spans="1:131" s="1311" customFormat="1" ht="13.8" x14ac:dyDescent="0.25">
      <c r="A73" s="1989"/>
    </row>
    <row r="74" spans="1:131" s="283" customFormat="1" ht="15" customHeight="1" x14ac:dyDescent="0.2">
      <c r="A74" s="1308"/>
      <c r="B74" s="280"/>
      <c r="C74" s="280"/>
      <c r="D74" s="280"/>
      <c r="E74" s="280"/>
      <c r="F74" s="280"/>
      <c r="G74" s="280"/>
      <c r="H74" s="280"/>
      <c r="I74" s="280"/>
      <c r="J74" s="280"/>
      <c r="K74" s="280"/>
      <c r="L74" s="280"/>
      <c r="M74" s="280"/>
      <c r="N74" s="280"/>
      <c r="O74" s="280"/>
      <c r="P74" s="280"/>
      <c r="Q74" s="280"/>
      <c r="R74" s="280"/>
      <c r="S74" s="280"/>
      <c r="T74" s="280"/>
      <c r="U74" s="280"/>
      <c r="V74" s="280"/>
      <c r="W74" s="280"/>
      <c r="X74" s="280"/>
      <c r="Y74" s="280"/>
      <c r="Z74" s="280"/>
      <c r="AA74" s="280"/>
      <c r="AB74" s="280"/>
      <c r="AC74" s="280"/>
      <c r="AD74" s="280"/>
      <c r="AE74" s="280"/>
      <c r="AF74" s="280"/>
      <c r="AG74" s="280"/>
      <c r="AH74" s="280"/>
      <c r="AI74" s="280"/>
      <c r="AJ74" s="280"/>
      <c r="AK74" s="280"/>
      <c r="AL74" s="280"/>
      <c r="AM74" s="280"/>
      <c r="AN74" s="280"/>
      <c r="AO74" s="280"/>
      <c r="AP74" s="280"/>
      <c r="AQ74" s="280"/>
      <c r="AR74" s="280"/>
      <c r="AS74" s="280"/>
      <c r="AT74" s="280"/>
      <c r="AU74" s="280"/>
      <c r="AV74" s="280"/>
      <c r="AW74" s="280"/>
      <c r="AX74" s="280"/>
      <c r="AY74" s="280"/>
      <c r="AZ74" s="280"/>
      <c r="BA74" s="280"/>
      <c r="BB74" s="280"/>
      <c r="BC74" s="280"/>
      <c r="BD74" s="280"/>
      <c r="BE74" s="280"/>
      <c r="BF74" s="280"/>
      <c r="BG74" s="280"/>
      <c r="BH74" s="280"/>
      <c r="BI74" s="280"/>
      <c r="BJ74" s="280"/>
      <c r="BK74" s="280"/>
      <c r="BL74" s="280"/>
      <c r="BM74" s="280"/>
      <c r="BN74" s="280"/>
      <c r="BO74" s="280"/>
      <c r="BP74" s="280"/>
      <c r="BQ74" s="280"/>
      <c r="BR74" s="280"/>
      <c r="BS74" s="280"/>
      <c r="BT74" s="280"/>
      <c r="BU74" s="280"/>
      <c r="BV74" s="280"/>
      <c r="BW74" s="280"/>
      <c r="BX74" s="280"/>
      <c r="BY74" s="280"/>
      <c r="BZ74" s="280"/>
      <c r="CA74" s="280"/>
      <c r="CB74" s="280"/>
      <c r="CC74" s="280"/>
      <c r="CD74" s="280"/>
      <c r="CE74" s="280"/>
      <c r="CF74" s="280"/>
      <c r="CG74" s="280"/>
      <c r="CH74" s="280"/>
      <c r="CI74" s="280"/>
      <c r="CJ74" s="280"/>
      <c r="CK74" s="280"/>
      <c r="CL74" s="280"/>
      <c r="CM74" s="280"/>
      <c r="CN74" s="280"/>
      <c r="CO74" s="280"/>
      <c r="CP74" s="280"/>
      <c r="CQ74" s="280"/>
      <c r="CR74" s="280"/>
      <c r="CS74" s="280"/>
      <c r="CT74" s="280"/>
      <c r="CU74" s="280"/>
      <c r="CV74" s="280"/>
      <c r="CW74" s="280"/>
      <c r="CX74" s="280"/>
      <c r="CY74" s="280"/>
      <c r="CZ74" s="280"/>
      <c r="DA74" s="280"/>
      <c r="DC74" s="2036"/>
      <c r="DD74" s="2036"/>
      <c r="DE74" s="2036"/>
      <c r="DF74" s="2036"/>
      <c r="DG74" s="2037"/>
      <c r="DH74" s="2038"/>
      <c r="DI74" s="2036"/>
      <c r="DJ74" s="2039"/>
      <c r="DK74" s="2038"/>
      <c r="DL74" s="2039"/>
      <c r="DM74" s="680"/>
      <c r="DN74" s="666"/>
      <c r="DO74" s="667"/>
      <c r="DP74" s="680"/>
      <c r="DQ74" s="680"/>
    </row>
    <row r="75" spans="1:131" x14ac:dyDescent="0.25">
      <c r="A75" s="45"/>
      <c r="DN75" s="547"/>
      <c r="DO75" s="547"/>
    </row>
    <row r="76" spans="1:131" x14ac:dyDescent="0.25">
      <c r="DD76" s="1492" t="s">
        <v>389</v>
      </c>
      <c r="DE76" s="1492"/>
      <c r="DF76" s="1492"/>
      <c r="DG76" s="1492"/>
      <c r="DH76" s="1492"/>
      <c r="DI76" s="1492"/>
      <c r="DJ76" s="1492"/>
      <c r="DK76" s="1492"/>
      <c r="DL76" s="1492"/>
      <c r="DM76" s="681"/>
      <c r="DN76" s="547"/>
      <c r="DO76" s="682"/>
    </row>
  </sheetData>
  <mergeCells count="50">
    <mergeCell ref="DR63:DS63"/>
    <mergeCell ref="DT63:DT68"/>
    <mergeCell ref="G11:AV11"/>
    <mergeCell ref="DC9:DH9"/>
    <mergeCell ref="DC10:DH10"/>
    <mergeCell ref="DC11:DH11"/>
    <mergeCell ref="A1:DL1"/>
    <mergeCell ref="A2:DL2"/>
    <mergeCell ref="A3:DL3"/>
    <mergeCell ref="A4:DL4"/>
    <mergeCell ref="B7:CB7"/>
    <mergeCell ref="B9:F9"/>
    <mergeCell ref="G9:AV9"/>
    <mergeCell ref="B10:F10"/>
    <mergeCell ref="G10:AV10"/>
    <mergeCell ref="B11:F11"/>
    <mergeCell ref="V48:AE48"/>
    <mergeCell ref="AF48:AO48"/>
    <mergeCell ref="AP48:AY48"/>
    <mergeCell ref="DG7:DL7"/>
    <mergeCell ref="BJ48:BS48"/>
    <mergeCell ref="AZ48:BI48"/>
    <mergeCell ref="CD48:CM48"/>
    <mergeCell ref="CN48:DA48"/>
    <mergeCell ref="AD47:DA47"/>
    <mergeCell ref="BT48:CC48"/>
    <mergeCell ref="DC47:DL47"/>
    <mergeCell ref="DC48:DL48"/>
    <mergeCell ref="B46:DA46"/>
    <mergeCell ref="DC46:DL46"/>
    <mergeCell ref="J12:CE12"/>
    <mergeCell ref="DI12:DL12"/>
    <mergeCell ref="B47:AC47"/>
    <mergeCell ref="B48:K48"/>
    <mergeCell ref="L48:U48"/>
    <mergeCell ref="DD76:DL76"/>
    <mergeCell ref="DK49:DL49"/>
    <mergeCell ref="A51:A52"/>
    <mergeCell ref="A53:A54"/>
    <mergeCell ref="A55:A56"/>
    <mergeCell ref="A59:A60"/>
    <mergeCell ref="A61:A62"/>
    <mergeCell ref="A57:A58"/>
    <mergeCell ref="DC49:DD49"/>
    <mergeCell ref="DE49:DF49"/>
    <mergeCell ref="DG49:DH49"/>
    <mergeCell ref="DI49:DJ49"/>
    <mergeCell ref="A63:A64"/>
    <mergeCell ref="A65:A66"/>
    <mergeCell ref="A67:A68"/>
  </mergeCells>
  <conditionalFormatting sqref="CD61:CM61">
    <cfRule type="cellIs" dxfId="294" priority="76" stopIfTrue="1" operator="equal">
      <formula>"Muy Bueno"</formula>
    </cfRule>
    <cfRule type="cellIs" dxfId="293" priority="77" stopIfTrue="1" operator="equal">
      <formula>"Bueno"</formula>
    </cfRule>
    <cfRule type="cellIs" dxfId="292" priority="78" stopIfTrue="1" operator="equal">
      <formula>"Regular"</formula>
    </cfRule>
    <cfRule type="cellIs" dxfId="291" priority="79" stopIfTrue="1" operator="equal">
      <formula>"Malo"</formula>
    </cfRule>
    <cfRule type="cellIs" dxfId="290" priority="80" stopIfTrue="1" operator="equal">
      <formula>"Muy Malo"</formula>
    </cfRule>
  </conditionalFormatting>
  <conditionalFormatting sqref="CN61:CW61">
    <cfRule type="cellIs" dxfId="289" priority="71" stopIfTrue="1" operator="equal">
      <formula>"Muy Bueno"</formula>
    </cfRule>
    <cfRule type="cellIs" dxfId="288" priority="72" stopIfTrue="1" operator="equal">
      <formula>"Bueno"</formula>
    </cfRule>
    <cfRule type="cellIs" dxfId="287" priority="73" stopIfTrue="1" operator="equal">
      <formula>"Regular"</formula>
    </cfRule>
    <cfRule type="cellIs" dxfId="286" priority="74" stopIfTrue="1" operator="equal">
      <formula>"Malo"</formula>
    </cfRule>
    <cfRule type="cellIs" dxfId="285" priority="75" stopIfTrue="1" operator="equal">
      <formula>"Muy Malo"</formula>
    </cfRule>
  </conditionalFormatting>
  <conditionalFormatting sqref="BT59:CC59">
    <cfRule type="cellIs" dxfId="284" priority="136" stopIfTrue="1" operator="equal">
      <formula>"Muy Bueno"</formula>
    </cfRule>
    <cfRule type="cellIs" dxfId="283" priority="137" stopIfTrue="1" operator="equal">
      <formula>"Bueno"</formula>
    </cfRule>
    <cfRule type="cellIs" dxfId="282" priority="138" stopIfTrue="1" operator="equal">
      <formula>"Regular"</formula>
    </cfRule>
    <cfRule type="cellIs" dxfId="281" priority="139" stopIfTrue="1" operator="equal">
      <formula>"Malo"</formula>
    </cfRule>
    <cfRule type="cellIs" dxfId="280" priority="140" stopIfTrue="1" operator="equal">
      <formula>"Muy Malo"</formula>
    </cfRule>
  </conditionalFormatting>
  <conditionalFormatting sqref="B67:K67">
    <cfRule type="cellIs" dxfId="279" priority="61" stopIfTrue="1" operator="equal">
      <formula>"Muy Bueno"</formula>
    </cfRule>
    <cfRule type="cellIs" dxfId="278" priority="62" stopIfTrue="1" operator="equal">
      <formula>"Bueno"</formula>
    </cfRule>
    <cfRule type="cellIs" dxfId="277" priority="63" stopIfTrue="1" operator="equal">
      <formula>"Regular"</formula>
    </cfRule>
    <cfRule type="cellIs" dxfId="276" priority="64" stopIfTrue="1" operator="equal">
      <formula>"Malo"</formula>
    </cfRule>
    <cfRule type="cellIs" dxfId="275" priority="65" stopIfTrue="1" operator="equal">
      <formula>"Muy Malo"</formula>
    </cfRule>
  </conditionalFormatting>
  <conditionalFormatting sqref="L67:U67">
    <cfRule type="cellIs" dxfId="274" priority="56" stopIfTrue="1" operator="equal">
      <formula>"Muy Bueno"</formula>
    </cfRule>
    <cfRule type="cellIs" dxfId="273" priority="57" stopIfTrue="1" operator="equal">
      <formula>"Bueno"</formula>
    </cfRule>
    <cfRule type="cellIs" dxfId="272" priority="58" stopIfTrue="1" operator="equal">
      <formula>"Regular"</formula>
    </cfRule>
    <cfRule type="cellIs" dxfId="271" priority="59" stopIfTrue="1" operator="equal">
      <formula>"Malo"</formula>
    </cfRule>
    <cfRule type="cellIs" dxfId="270" priority="60" stopIfTrue="1" operator="equal">
      <formula>"Muy Malo"</formula>
    </cfRule>
  </conditionalFormatting>
  <conditionalFormatting sqref="CX57:DA57">
    <cfRule type="cellIs" dxfId="269" priority="176" stopIfTrue="1" operator="equal">
      <formula>"Muy Bueno"</formula>
    </cfRule>
    <cfRule type="cellIs" dxfId="268" priority="177" stopIfTrue="1" operator="equal">
      <formula>"Bueno"</formula>
    </cfRule>
    <cfRule type="cellIs" dxfId="267" priority="178" stopIfTrue="1" operator="equal">
      <formula>"Regular"</formula>
    </cfRule>
    <cfRule type="cellIs" dxfId="266" priority="179" stopIfTrue="1" operator="equal">
      <formula>"Malo"</formula>
    </cfRule>
    <cfRule type="cellIs" dxfId="265" priority="180" stopIfTrue="1" operator="equal">
      <formula>"Muy Malo"</formula>
    </cfRule>
  </conditionalFormatting>
  <conditionalFormatting sqref="CN57:CW57">
    <cfRule type="cellIs" dxfId="264" priority="181" stopIfTrue="1" operator="equal">
      <formula>"Muy Bueno"</formula>
    </cfRule>
    <cfRule type="cellIs" dxfId="263" priority="182" stopIfTrue="1" operator="equal">
      <formula>"Bueno"</formula>
    </cfRule>
    <cfRule type="cellIs" dxfId="262" priority="183" stopIfTrue="1" operator="equal">
      <formula>"Regular"</formula>
    </cfRule>
    <cfRule type="cellIs" dxfId="261" priority="184" stopIfTrue="1" operator="equal">
      <formula>"Malo"</formula>
    </cfRule>
    <cfRule type="cellIs" dxfId="260" priority="185" stopIfTrue="1" operator="equal">
      <formula>"Muy Malo"</formula>
    </cfRule>
  </conditionalFormatting>
  <conditionalFormatting sqref="B59:K59">
    <cfRule type="cellIs" dxfId="259" priority="171" stopIfTrue="1" operator="equal">
      <formula>"Muy Bueno"</formula>
    </cfRule>
    <cfRule type="cellIs" dxfId="258" priority="172" stopIfTrue="1" operator="equal">
      <formula>"Bueno"</formula>
    </cfRule>
    <cfRule type="cellIs" dxfId="257" priority="173" stopIfTrue="1" operator="equal">
      <formula>"Regular"</formula>
    </cfRule>
    <cfRule type="cellIs" dxfId="256" priority="174" stopIfTrue="1" operator="equal">
      <formula>"Malo"</formula>
    </cfRule>
    <cfRule type="cellIs" dxfId="255" priority="175" stopIfTrue="1" operator="equal">
      <formula>"Muy Malo"</formula>
    </cfRule>
  </conditionalFormatting>
  <conditionalFormatting sqref="L63:U63">
    <cfRule type="cellIs" dxfId="254" priority="296" stopIfTrue="1" operator="equal">
      <formula>"Muy Bueno"</formula>
    </cfRule>
    <cfRule type="cellIs" dxfId="253" priority="297" stopIfTrue="1" operator="equal">
      <formula>"Bueno"</formula>
    </cfRule>
    <cfRule type="cellIs" dxfId="252" priority="298" stopIfTrue="1" operator="equal">
      <formula>"Regular"</formula>
    </cfRule>
    <cfRule type="cellIs" dxfId="251" priority="299" stopIfTrue="1" operator="equal">
      <formula>"Malo"</formula>
    </cfRule>
    <cfRule type="cellIs" dxfId="250" priority="300" stopIfTrue="1" operator="equal">
      <formula>"Muy Malo"</formula>
    </cfRule>
  </conditionalFormatting>
  <conditionalFormatting sqref="BT61:CC61">
    <cfRule type="cellIs" dxfId="249" priority="81" stopIfTrue="1" operator="equal">
      <formula>"Muy Bueno"</formula>
    </cfRule>
    <cfRule type="cellIs" dxfId="248" priority="82" stopIfTrue="1" operator="equal">
      <formula>"Bueno"</formula>
    </cfRule>
    <cfRule type="cellIs" dxfId="247" priority="83" stopIfTrue="1" operator="equal">
      <formula>"Regular"</formula>
    </cfRule>
    <cfRule type="cellIs" dxfId="246" priority="84" stopIfTrue="1" operator="equal">
      <formula>"Malo"</formula>
    </cfRule>
    <cfRule type="cellIs" dxfId="245" priority="85" stopIfTrue="1" operator="equal">
      <formula>"Muy Malo"</formula>
    </cfRule>
  </conditionalFormatting>
  <conditionalFormatting sqref="CX61:DA61">
    <cfRule type="cellIs" dxfId="244" priority="66" stopIfTrue="1" operator="equal">
      <formula>"Muy Bueno"</formula>
    </cfRule>
    <cfRule type="cellIs" dxfId="243" priority="67" stopIfTrue="1" operator="equal">
      <formula>"Bueno"</formula>
    </cfRule>
    <cfRule type="cellIs" dxfId="242" priority="68" stopIfTrue="1" operator="equal">
      <formula>"Regular"</formula>
    </cfRule>
    <cfRule type="cellIs" dxfId="241" priority="69" stopIfTrue="1" operator="equal">
      <formula>"Malo"</formula>
    </cfRule>
    <cfRule type="cellIs" dxfId="240" priority="70" stopIfTrue="1" operator="equal">
      <formula>"Muy Malo"</formula>
    </cfRule>
  </conditionalFormatting>
  <conditionalFormatting sqref="V61:AE61">
    <cfRule type="cellIs" dxfId="239" priority="106" stopIfTrue="1" operator="equal">
      <formula>"Muy Bueno"</formula>
    </cfRule>
    <cfRule type="cellIs" dxfId="238" priority="107" stopIfTrue="1" operator="equal">
      <formula>"Bueno"</formula>
    </cfRule>
    <cfRule type="cellIs" dxfId="237" priority="108" stopIfTrue="1" operator="equal">
      <formula>"Regular"</formula>
    </cfRule>
    <cfRule type="cellIs" dxfId="236" priority="109" stopIfTrue="1" operator="equal">
      <formula>"Malo"</formula>
    </cfRule>
    <cfRule type="cellIs" dxfId="235" priority="110" stopIfTrue="1" operator="equal">
      <formula>"Muy Malo"</formula>
    </cfRule>
  </conditionalFormatting>
  <conditionalFormatting sqref="AZ61:BI61">
    <cfRule type="cellIs" dxfId="234" priority="91" stopIfTrue="1" operator="equal">
      <formula>"Muy Bueno"</formula>
    </cfRule>
    <cfRule type="cellIs" dxfId="233" priority="92" stopIfTrue="1" operator="equal">
      <formula>"Bueno"</formula>
    </cfRule>
    <cfRule type="cellIs" dxfId="232" priority="93" stopIfTrue="1" operator="equal">
      <formula>"Regular"</formula>
    </cfRule>
    <cfRule type="cellIs" dxfId="231" priority="94" stopIfTrue="1" operator="equal">
      <formula>"Malo"</formula>
    </cfRule>
    <cfRule type="cellIs" dxfId="230" priority="95" stopIfTrue="1" operator="equal">
      <formula>"Muy Malo"</formula>
    </cfRule>
  </conditionalFormatting>
  <conditionalFormatting sqref="CX67:CZ67">
    <cfRule type="cellIs" dxfId="229" priority="11" stopIfTrue="1" operator="equal">
      <formula>"Muy Bueno"</formula>
    </cfRule>
    <cfRule type="cellIs" dxfId="228" priority="12" stopIfTrue="1" operator="equal">
      <formula>"Bueno"</formula>
    </cfRule>
    <cfRule type="cellIs" dxfId="227" priority="13" stopIfTrue="1" operator="equal">
      <formula>"Regular"</formula>
    </cfRule>
    <cfRule type="cellIs" dxfId="226" priority="14" stopIfTrue="1" operator="equal">
      <formula>"Malo"</formula>
    </cfRule>
    <cfRule type="cellIs" dxfId="225" priority="15" stopIfTrue="1" operator="equal">
      <formula>"Muy Malo"</formula>
    </cfRule>
  </conditionalFormatting>
  <conditionalFormatting sqref="V67:AE67">
    <cfRule type="cellIs" dxfId="224" priority="51" stopIfTrue="1" operator="equal">
      <formula>"Muy Bueno"</formula>
    </cfRule>
    <cfRule type="cellIs" dxfId="223" priority="52" stopIfTrue="1" operator="equal">
      <formula>"Bueno"</formula>
    </cfRule>
    <cfRule type="cellIs" dxfId="222" priority="53" stopIfTrue="1" operator="equal">
      <formula>"Regular"</formula>
    </cfRule>
    <cfRule type="cellIs" dxfId="221" priority="54" stopIfTrue="1" operator="equal">
      <formula>"Malo"</formula>
    </cfRule>
    <cfRule type="cellIs" dxfId="220" priority="55" stopIfTrue="1" operator="equal">
      <formula>"Muy Malo"</formula>
    </cfRule>
  </conditionalFormatting>
  <conditionalFormatting sqref="AZ67:BI67">
    <cfRule type="cellIs" dxfId="219" priority="36" stopIfTrue="1" operator="equal">
      <formula>"Muy Bueno"</formula>
    </cfRule>
    <cfRule type="cellIs" dxfId="218" priority="37" stopIfTrue="1" operator="equal">
      <formula>"Bueno"</formula>
    </cfRule>
    <cfRule type="cellIs" dxfId="217" priority="38" stopIfTrue="1" operator="equal">
      <formula>"Regular"</formula>
    </cfRule>
    <cfRule type="cellIs" dxfId="216" priority="39" stopIfTrue="1" operator="equal">
      <formula>"Malo"</formula>
    </cfRule>
    <cfRule type="cellIs" dxfId="215" priority="40" stopIfTrue="1" operator="equal">
      <formula>"Muy Malo"</formula>
    </cfRule>
  </conditionalFormatting>
  <conditionalFormatting sqref="AF67:AO67">
    <cfRule type="cellIs" dxfId="214" priority="46" stopIfTrue="1" operator="equal">
      <formula>"Muy Bueno"</formula>
    </cfRule>
    <cfRule type="cellIs" dxfId="213" priority="47" stopIfTrue="1" operator="equal">
      <formula>"Bueno"</formula>
    </cfRule>
    <cfRule type="cellIs" dxfId="212" priority="48" stopIfTrue="1" operator="equal">
      <formula>"Regular"</formula>
    </cfRule>
    <cfRule type="cellIs" dxfId="211" priority="49" stopIfTrue="1" operator="equal">
      <formula>"Malo"</formula>
    </cfRule>
    <cfRule type="cellIs" dxfId="210" priority="50" stopIfTrue="1" operator="equal">
      <formula>"Muy Malo"</formula>
    </cfRule>
  </conditionalFormatting>
  <conditionalFormatting sqref="AP67:AY67">
    <cfRule type="cellIs" dxfId="209" priority="41" stopIfTrue="1" operator="equal">
      <formula>"Muy Bueno"</formula>
    </cfRule>
    <cfRule type="cellIs" dxfId="208" priority="42" stopIfTrue="1" operator="equal">
      <formula>"Bueno"</formula>
    </cfRule>
    <cfRule type="cellIs" dxfId="207" priority="43" stopIfTrue="1" operator="equal">
      <formula>"Regular"</formula>
    </cfRule>
    <cfRule type="cellIs" dxfId="206" priority="44" stopIfTrue="1" operator="equal">
      <formula>"Malo"</formula>
    </cfRule>
    <cfRule type="cellIs" dxfId="205" priority="45" stopIfTrue="1" operator="equal">
      <formula>"Muy Malo"</formula>
    </cfRule>
  </conditionalFormatting>
  <conditionalFormatting sqref="BT67:CC67">
    <cfRule type="cellIs" dxfId="204" priority="26" stopIfTrue="1" operator="equal">
      <formula>"Muy Bueno"</formula>
    </cfRule>
    <cfRule type="cellIs" dxfId="203" priority="27" stopIfTrue="1" operator="equal">
      <formula>"Bueno"</formula>
    </cfRule>
    <cfRule type="cellIs" dxfId="202" priority="28" stopIfTrue="1" operator="equal">
      <formula>"Regular"</formula>
    </cfRule>
    <cfRule type="cellIs" dxfId="201" priority="29" stopIfTrue="1" operator="equal">
      <formula>"Malo"</formula>
    </cfRule>
    <cfRule type="cellIs" dxfId="200" priority="30" stopIfTrue="1" operator="equal">
      <formula>"Muy Malo"</formula>
    </cfRule>
  </conditionalFormatting>
  <conditionalFormatting sqref="BJ59:BS59">
    <cfRule type="cellIs" dxfId="199" priority="141" stopIfTrue="1" operator="equal">
      <formula>"Muy Bueno"</formula>
    </cfRule>
    <cfRule type="cellIs" dxfId="198" priority="142" stopIfTrue="1" operator="equal">
      <formula>"Bueno"</formula>
    </cfRule>
    <cfRule type="cellIs" dxfId="197" priority="143" stopIfTrue="1" operator="equal">
      <formula>"Regular"</formula>
    </cfRule>
    <cfRule type="cellIs" dxfId="196" priority="144" stopIfTrue="1" operator="equal">
      <formula>"Malo"</formula>
    </cfRule>
    <cfRule type="cellIs" dxfId="195" priority="145" stopIfTrue="1" operator="equal">
      <formula>"Muy Malo"</formula>
    </cfRule>
  </conditionalFormatting>
  <conditionalFormatting sqref="BT57:CC57">
    <cfRule type="cellIs" dxfId="194" priority="191" stopIfTrue="1" operator="equal">
      <formula>"Muy Bueno"</formula>
    </cfRule>
    <cfRule type="cellIs" dxfId="193" priority="192" stopIfTrue="1" operator="equal">
      <formula>"Bueno"</formula>
    </cfRule>
    <cfRule type="cellIs" dxfId="192" priority="193" stopIfTrue="1" operator="equal">
      <formula>"Regular"</formula>
    </cfRule>
    <cfRule type="cellIs" dxfId="191" priority="194" stopIfTrue="1" operator="equal">
      <formula>"Malo"</formula>
    </cfRule>
    <cfRule type="cellIs" dxfId="190" priority="195" stopIfTrue="1" operator="equal">
      <formula>"Muy Malo"</formula>
    </cfRule>
  </conditionalFormatting>
  <conditionalFormatting sqref="L65:U65">
    <cfRule type="cellIs" dxfId="189" priority="291" stopIfTrue="1" operator="equal">
      <formula>"Muy Bueno"</formula>
    </cfRule>
    <cfRule type="cellIs" dxfId="188" priority="292" stopIfTrue="1" operator="equal">
      <formula>"Bueno"</formula>
    </cfRule>
    <cfRule type="cellIs" dxfId="187" priority="293" stopIfTrue="1" operator="equal">
      <formula>"Regular"</formula>
    </cfRule>
    <cfRule type="cellIs" dxfId="186" priority="294" stopIfTrue="1" operator="equal">
      <formula>"Malo"</formula>
    </cfRule>
    <cfRule type="cellIs" dxfId="185" priority="295" stopIfTrue="1" operator="equal">
      <formula>"Muy Malo"</formula>
    </cfRule>
  </conditionalFormatting>
  <conditionalFormatting sqref="CX51:DA51">
    <cfRule type="cellIs" dxfId="184" priority="236" stopIfTrue="1" operator="equal">
      <formula>"Muy Bueno"</formula>
    </cfRule>
    <cfRule type="cellIs" dxfId="183" priority="237" stopIfTrue="1" operator="equal">
      <formula>"Bueno"</formula>
    </cfRule>
    <cfRule type="cellIs" dxfId="182" priority="238" stopIfTrue="1" operator="equal">
      <formula>"Regular"</formula>
    </cfRule>
    <cfRule type="cellIs" dxfId="181" priority="239" stopIfTrue="1" operator="equal">
      <formula>"Malo"</formula>
    </cfRule>
    <cfRule type="cellIs" dxfId="180" priority="240" stopIfTrue="1" operator="equal">
      <formula>"Muy Malo"</formula>
    </cfRule>
  </conditionalFormatting>
  <conditionalFormatting sqref="B51:K51">
    <cfRule type="cellIs" dxfId="179" priority="286" stopIfTrue="1" operator="equal">
      <formula>"Muy Bueno"</formula>
    </cfRule>
    <cfRule type="cellIs" dxfId="178" priority="287" stopIfTrue="1" operator="equal">
      <formula>"Bueno"</formula>
    </cfRule>
    <cfRule type="cellIs" dxfId="177" priority="288" stopIfTrue="1" operator="equal">
      <formula>"Regular"</formula>
    </cfRule>
    <cfRule type="cellIs" dxfId="176" priority="289" stopIfTrue="1" operator="equal">
      <formula>"Malo"</formula>
    </cfRule>
    <cfRule type="cellIs" dxfId="175" priority="290" stopIfTrue="1" operator="equal">
      <formula>"Muy Malo"</formula>
    </cfRule>
  </conditionalFormatting>
  <conditionalFormatting sqref="L51:U51">
    <cfRule type="cellIs" dxfId="174" priority="281" stopIfTrue="1" operator="equal">
      <formula>"Muy Bueno"</formula>
    </cfRule>
    <cfRule type="cellIs" dxfId="173" priority="282" stopIfTrue="1" operator="equal">
      <formula>"Bueno"</formula>
    </cfRule>
    <cfRule type="cellIs" dxfId="172" priority="283" stopIfTrue="1" operator="equal">
      <formula>"Regular"</formula>
    </cfRule>
    <cfRule type="cellIs" dxfId="171" priority="284" stopIfTrue="1" operator="equal">
      <formula>"Malo"</formula>
    </cfRule>
    <cfRule type="cellIs" dxfId="170" priority="285" stopIfTrue="1" operator="equal">
      <formula>"Muy Malo"</formula>
    </cfRule>
  </conditionalFormatting>
  <conditionalFormatting sqref="V51:AE51">
    <cfRule type="cellIs" dxfId="169" priority="276" stopIfTrue="1" operator="equal">
      <formula>"Muy Bueno"</formula>
    </cfRule>
    <cfRule type="cellIs" dxfId="168" priority="277" stopIfTrue="1" operator="equal">
      <formula>"Bueno"</formula>
    </cfRule>
    <cfRule type="cellIs" dxfId="167" priority="278" stopIfTrue="1" operator="equal">
      <formula>"Regular"</formula>
    </cfRule>
    <cfRule type="cellIs" dxfId="166" priority="279" stopIfTrue="1" operator="equal">
      <formula>"Malo"</formula>
    </cfRule>
    <cfRule type="cellIs" dxfId="165" priority="280" stopIfTrue="1" operator="equal">
      <formula>"Muy Malo"</formula>
    </cfRule>
  </conditionalFormatting>
  <conditionalFormatting sqref="AF51:AO51">
    <cfRule type="cellIs" dxfId="164" priority="271" stopIfTrue="1" operator="equal">
      <formula>"Muy Bueno"</formula>
    </cfRule>
    <cfRule type="cellIs" dxfId="163" priority="272" stopIfTrue="1" operator="equal">
      <formula>"Bueno"</formula>
    </cfRule>
    <cfRule type="cellIs" dxfId="162" priority="273" stopIfTrue="1" operator="equal">
      <formula>"Regular"</formula>
    </cfRule>
    <cfRule type="cellIs" dxfId="161" priority="274" stopIfTrue="1" operator="equal">
      <formula>"Malo"</formula>
    </cfRule>
    <cfRule type="cellIs" dxfId="160" priority="275" stopIfTrue="1" operator="equal">
      <formula>"Muy Malo"</formula>
    </cfRule>
  </conditionalFormatting>
  <conditionalFormatting sqref="AP51:AY51">
    <cfRule type="cellIs" dxfId="159" priority="266" stopIfTrue="1" operator="equal">
      <formula>"Muy Bueno"</formula>
    </cfRule>
    <cfRule type="cellIs" dxfId="158" priority="267" stopIfTrue="1" operator="equal">
      <formula>"Bueno"</formula>
    </cfRule>
    <cfRule type="cellIs" dxfId="157" priority="268" stopIfTrue="1" operator="equal">
      <formula>"Regular"</formula>
    </cfRule>
    <cfRule type="cellIs" dxfId="156" priority="269" stopIfTrue="1" operator="equal">
      <formula>"Malo"</formula>
    </cfRule>
    <cfRule type="cellIs" dxfId="155" priority="270" stopIfTrue="1" operator="equal">
      <formula>"Muy Malo"</formula>
    </cfRule>
  </conditionalFormatting>
  <conditionalFormatting sqref="AZ51:BI51">
    <cfRule type="cellIs" dxfId="154" priority="261" stopIfTrue="1" operator="equal">
      <formula>"Muy Bueno"</formula>
    </cfRule>
    <cfRule type="cellIs" dxfId="153" priority="262" stopIfTrue="1" operator="equal">
      <formula>"Bueno"</formula>
    </cfRule>
    <cfRule type="cellIs" dxfId="152" priority="263" stopIfTrue="1" operator="equal">
      <formula>"Regular"</formula>
    </cfRule>
    <cfRule type="cellIs" dxfId="151" priority="264" stopIfTrue="1" operator="equal">
      <formula>"Malo"</formula>
    </cfRule>
    <cfRule type="cellIs" dxfId="150" priority="265" stopIfTrue="1" operator="equal">
      <formula>"Muy Malo"</formula>
    </cfRule>
  </conditionalFormatting>
  <conditionalFormatting sqref="BJ51:BS51">
    <cfRule type="cellIs" dxfId="149" priority="256" stopIfTrue="1" operator="equal">
      <formula>"Muy Bueno"</formula>
    </cfRule>
    <cfRule type="cellIs" dxfId="148" priority="257" stopIfTrue="1" operator="equal">
      <formula>"Bueno"</formula>
    </cfRule>
    <cfRule type="cellIs" dxfId="147" priority="258" stopIfTrue="1" operator="equal">
      <formula>"Regular"</formula>
    </cfRule>
    <cfRule type="cellIs" dxfId="146" priority="259" stopIfTrue="1" operator="equal">
      <formula>"Malo"</formula>
    </cfRule>
    <cfRule type="cellIs" dxfId="145" priority="260" stopIfTrue="1" operator="equal">
      <formula>"Muy Malo"</formula>
    </cfRule>
  </conditionalFormatting>
  <conditionalFormatting sqref="BT51:CC51">
    <cfRule type="cellIs" dxfId="144" priority="251" stopIfTrue="1" operator="equal">
      <formula>"Muy Bueno"</formula>
    </cfRule>
    <cfRule type="cellIs" dxfId="143" priority="252" stopIfTrue="1" operator="equal">
      <formula>"Bueno"</formula>
    </cfRule>
    <cfRule type="cellIs" dxfId="142" priority="253" stopIfTrue="1" operator="equal">
      <formula>"Regular"</formula>
    </cfRule>
    <cfRule type="cellIs" dxfId="141" priority="254" stopIfTrue="1" operator="equal">
      <formula>"Malo"</formula>
    </cfRule>
    <cfRule type="cellIs" dxfId="140" priority="255" stopIfTrue="1" operator="equal">
      <formula>"Muy Malo"</formula>
    </cfRule>
  </conditionalFormatting>
  <conditionalFormatting sqref="CD51:CM51">
    <cfRule type="cellIs" dxfId="139" priority="246" stopIfTrue="1" operator="equal">
      <formula>"Muy Bueno"</formula>
    </cfRule>
    <cfRule type="cellIs" dxfId="138" priority="247" stopIfTrue="1" operator="equal">
      <formula>"Bueno"</formula>
    </cfRule>
    <cfRule type="cellIs" dxfId="137" priority="248" stopIfTrue="1" operator="equal">
      <formula>"Regular"</formula>
    </cfRule>
    <cfRule type="cellIs" dxfId="136" priority="249" stopIfTrue="1" operator="equal">
      <formula>"Malo"</formula>
    </cfRule>
    <cfRule type="cellIs" dxfId="135" priority="250" stopIfTrue="1" operator="equal">
      <formula>"Muy Malo"</formula>
    </cfRule>
  </conditionalFormatting>
  <conditionalFormatting sqref="CN51:CW51">
    <cfRule type="cellIs" dxfId="134" priority="241" stopIfTrue="1" operator="equal">
      <formula>"Muy Bueno"</formula>
    </cfRule>
    <cfRule type="cellIs" dxfId="133" priority="242" stopIfTrue="1" operator="equal">
      <formula>"Bueno"</formula>
    </cfRule>
    <cfRule type="cellIs" dxfId="132" priority="243" stopIfTrue="1" operator="equal">
      <formula>"Regular"</formula>
    </cfRule>
    <cfRule type="cellIs" dxfId="131" priority="244" stopIfTrue="1" operator="equal">
      <formula>"Malo"</formula>
    </cfRule>
    <cfRule type="cellIs" dxfId="130" priority="245" stopIfTrue="1" operator="equal">
      <formula>"Muy Malo"</formula>
    </cfRule>
  </conditionalFormatting>
  <conditionalFormatting sqref="AZ55:BF55">
    <cfRule type="cellIs" dxfId="129" priority="231" stopIfTrue="1" operator="equal">
      <formula>"Muy Bueno"</formula>
    </cfRule>
    <cfRule type="cellIs" dxfId="128" priority="232" stopIfTrue="1" operator="equal">
      <formula>"Bueno"</formula>
    </cfRule>
    <cfRule type="cellIs" dxfId="127" priority="233" stopIfTrue="1" operator="equal">
      <formula>"Regular"</formula>
    </cfRule>
    <cfRule type="cellIs" dxfId="126" priority="234" stopIfTrue="1" operator="equal">
      <formula>"Malo"</formula>
    </cfRule>
    <cfRule type="cellIs" dxfId="125" priority="235" stopIfTrue="1" operator="equal">
      <formula>"Muy Malo"</formula>
    </cfRule>
  </conditionalFormatting>
  <conditionalFormatting sqref="B57:K57">
    <cfRule type="cellIs" dxfId="124" priority="226" stopIfTrue="1" operator="equal">
      <formula>"Muy Bueno"</formula>
    </cfRule>
    <cfRule type="cellIs" dxfId="123" priority="227" stopIfTrue="1" operator="equal">
      <formula>"Bueno"</formula>
    </cfRule>
    <cfRule type="cellIs" dxfId="122" priority="228" stopIfTrue="1" operator="equal">
      <formula>"Regular"</formula>
    </cfRule>
    <cfRule type="cellIs" dxfId="121" priority="229" stopIfTrue="1" operator="equal">
      <formula>"Malo"</formula>
    </cfRule>
    <cfRule type="cellIs" dxfId="120" priority="230" stopIfTrue="1" operator="equal">
      <formula>"Muy Malo"</formula>
    </cfRule>
  </conditionalFormatting>
  <conditionalFormatting sqref="L57:U57">
    <cfRule type="cellIs" dxfId="119" priority="221" stopIfTrue="1" operator="equal">
      <formula>"Muy Bueno"</formula>
    </cfRule>
    <cfRule type="cellIs" dxfId="118" priority="222" stopIfTrue="1" operator="equal">
      <formula>"Bueno"</formula>
    </cfRule>
    <cfRule type="cellIs" dxfId="117" priority="223" stopIfTrue="1" operator="equal">
      <formula>"Regular"</formula>
    </cfRule>
    <cfRule type="cellIs" dxfId="116" priority="224" stopIfTrue="1" operator="equal">
      <formula>"Malo"</formula>
    </cfRule>
    <cfRule type="cellIs" dxfId="115" priority="225" stopIfTrue="1" operator="equal">
      <formula>"Muy Malo"</formula>
    </cfRule>
  </conditionalFormatting>
  <conditionalFormatting sqref="V57:AE57">
    <cfRule type="cellIs" dxfId="114" priority="216" stopIfTrue="1" operator="equal">
      <formula>"Muy Bueno"</formula>
    </cfRule>
    <cfRule type="cellIs" dxfId="113" priority="217" stopIfTrue="1" operator="equal">
      <formula>"Bueno"</formula>
    </cfRule>
    <cfRule type="cellIs" dxfId="112" priority="218" stopIfTrue="1" operator="equal">
      <formula>"Regular"</formula>
    </cfRule>
    <cfRule type="cellIs" dxfId="111" priority="219" stopIfTrue="1" operator="equal">
      <formula>"Malo"</formula>
    </cfRule>
    <cfRule type="cellIs" dxfId="110" priority="220" stopIfTrue="1" operator="equal">
      <formula>"Muy Malo"</formula>
    </cfRule>
  </conditionalFormatting>
  <conditionalFormatting sqref="AF57:AO57">
    <cfRule type="cellIs" dxfId="109" priority="211" stopIfTrue="1" operator="equal">
      <formula>"Muy Bueno"</formula>
    </cfRule>
    <cfRule type="cellIs" dxfId="108" priority="212" stopIfTrue="1" operator="equal">
      <formula>"Bueno"</formula>
    </cfRule>
    <cfRule type="cellIs" dxfId="107" priority="213" stopIfTrue="1" operator="equal">
      <formula>"Regular"</formula>
    </cfRule>
    <cfRule type="cellIs" dxfId="106" priority="214" stopIfTrue="1" operator="equal">
      <formula>"Malo"</formula>
    </cfRule>
    <cfRule type="cellIs" dxfId="105" priority="215" stopIfTrue="1" operator="equal">
      <formula>"Muy Malo"</formula>
    </cfRule>
  </conditionalFormatting>
  <conditionalFormatting sqref="AP57:AY57">
    <cfRule type="cellIs" dxfId="104" priority="206" stopIfTrue="1" operator="equal">
      <formula>"Muy Bueno"</formula>
    </cfRule>
    <cfRule type="cellIs" dxfId="103" priority="207" stopIfTrue="1" operator="equal">
      <formula>"Bueno"</formula>
    </cfRule>
    <cfRule type="cellIs" dxfId="102" priority="208" stopIfTrue="1" operator="equal">
      <formula>"Regular"</formula>
    </cfRule>
    <cfRule type="cellIs" dxfId="101" priority="209" stopIfTrue="1" operator="equal">
      <formula>"Malo"</formula>
    </cfRule>
    <cfRule type="cellIs" dxfId="100" priority="210" stopIfTrue="1" operator="equal">
      <formula>"Muy Malo"</formula>
    </cfRule>
  </conditionalFormatting>
  <conditionalFormatting sqref="AZ57:BI57">
    <cfRule type="cellIs" dxfId="99" priority="201" stopIfTrue="1" operator="equal">
      <formula>"Muy Bueno"</formula>
    </cfRule>
    <cfRule type="cellIs" dxfId="98" priority="202" stopIfTrue="1" operator="equal">
      <formula>"Bueno"</formula>
    </cfRule>
    <cfRule type="cellIs" dxfId="97" priority="203" stopIfTrue="1" operator="equal">
      <formula>"Regular"</formula>
    </cfRule>
    <cfRule type="cellIs" dxfId="96" priority="204" stopIfTrue="1" operator="equal">
      <formula>"Malo"</formula>
    </cfRule>
    <cfRule type="cellIs" dxfId="95" priority="205" stopIfTrue="1" operator="equal">
      <formula>"Muy Malo"</formula>
    </cfRule>
  </conditionalFormatting>
  <conditionalFormatting sqref="BJ57:BS57">
    <cfRule type="cellIs" dxfId="94" priority="196" stopIfTrue="1" operator="equal">
      <formula>"Muy Bueno"</formula>
    </cfRule>
    <cfRule type="cellIs" dxfId="93" priority="197" stopIfTrue="1" operator="equal">
      <formula>"Bueno"</formula>
    </cfRule>
    <cfRule type="cellIs" dxfId="92" priority="198" stopIfTrue="1" operator="equal">
      <formula>"Regular"</formula>
    </cfRule>
    <cfRule type="cellIs" dxfId="91" priority="199" stopIfTrue="1" operator="equal">
      <formula>"Malo"</formula>
    </cfRule>
    <cfRule type="cellIs" dxfId="90" priority="200" stopIfTrue="1" operator="equal">
      <formula>"Muy Malo"</formula>
    </cfRule>
  </conditionalFormatting>
  <conditionalFormatting sqref="CD57:CM57">
    <cfRule type="cellIs" dxfId="89" priority="186" stopIfTrue="1" operator="equal">
      <formula>"Muy Bueno"</formula>
    </cfRule>
    <cfRule type="cellIs" dxfId="88" priority="187" stopIfTrue="1" operator="equal">
      <formula>"Bueno"</formula>
    </cfRule>
    <cfRule type="cellIs" dxfId="87" priority="188" stopIfTrue="1" operator="equal">
      <formula>"Regular"</formula>
    </cfRule>
    <cfRule type="cellIs" dxfId="86" priority="189" stopIfTrue="1" operator="equal">
      <formula>"Malo"</formula>
    </cfRule>
    <cfRule type="cellIs" dxfId="85" priority="190" stopIfTrue="1" operator="equal">
      <formula>"Muy Malo"</formula>
    </cfRule>
  </conditionalFormatting>
  <conditionalFormatting sqref="L59:U59">
    <cfRule type="cellIs" dxfId="84" priority="166" stopIfTrue="1" operator="equal">
      <formula>"Muy Bueno"</formula>
    </cfRule>
    <cfRule type="cellIs" dxfId="83" priority="167" stopIfTrue="1" operator="equal">
      <formula>"Bueno"</formula>
    </cfRule>
    <cfRule type="cellIs" dxfId="82" priority="168" stopIfTrue="1" operator="equal">
      <formula>"Regular"</formula>
    </cfRule>
    <cfRule type="cellIs" dxfId="81" priority="169" stopIfTrue="1" operator="equal">
      <formula>"Malo"</formula>
    </cfRule>
    <cfRule type="cellIs" dxfId="80" priority="170" stopIfTrue="1" operator="equal">
      <formula>"Muy Malo"</formula>
    </cfRule>
  </conditionalFormatting>
  <conditionalFormatting sqref="V59:AE59">
    <cfRule type="cellIs" dxfId="79" priority="161" stopIfTrue="1" operator="equal">
      <formula>"Muy Bueno"</formula>
    </cfRule>
    <cfRule type="cellIs" dxfId="78" priority="162" stopIfTrue="1" operator="equal">
      <formula>"Bueno"</formula>
    </cfRule>
    <cfRule type="cellIs" dxfId="77" priority="163" stopIfTrue="1" operator="equal">
      <formula>"Regular"</formula>
    </cfRule>
    <cfRule type="cellIs" dxfId="76" priority="164" stopIfTrue="1" operator="equal">
      <formula>"Malo"</formula>
    </cfRule>
    <cfRule type="cellIs" dxfId="75" priority="165" stopIfTrue="1" operator="equal">
      <formula>"Muy Malo"</formula>
    </cfRule>
  </conditionalFormatting>
  <conditionalFormatting sqref="AF59:AO59">
    <cfRule type="cellIs" dxfId="74" priority="156" stopIfTrue="1" operator="equal">
      <formula>"Muy Bueno"</formula>
    </cfRule>
    <cfRule type="cellIs" dxfId="73" priority="157" stopIfTrue="1" operator="equal">
      <formula>"Bueno"</formula>
    </cfRule>
    <cfRule type="cellIs" dxfId="72" priority="158" stopIfTrue="1" operator="equal">
      <formula>"Regular"</formula>
    </cfRule>
    <cfRule type="cellIs" dxfId="71" priority="159" stopIfTrue="1" operator="equal">
      <formula>"Malo"</formula>
    </cfRule>
    <cfRule type="cellIs" dxfId="70" priority="160" stopIfTrue="1" operator="equal">
      <formula>"Muy Malo"</formula>
    </cfRule>
  </conditionalFormatting>
  <conditionalFormatting sqref="AP59:AY59">
    <cfRule type="cellIs" dxfId="69" priority="151" stopIfTrue="1" operator="equal">
      <formula>"Muy Bueno"</formula>
    </cfRule>
    <cfRule type="cellIs" dxfId="68" priority="152" stopIfTrue="1" operator="equal">
      <formula>"Bueno"</formula>
    </cfRule>
    <cfRule type="cellIs" dxfId="67" priority="153" stopIfTrue="1" operator="equal">
      <formula>"Regular"</formula>
    </cfRule>
    <cfRule type="cellIs" dxfId="66" priority="154" stopIfTrue="1" operator="equal">
      <formula>"Malo"</formula>
    </cfRule>
    <cfRule type="cellIs" dxfId="65" priority="155" stopIfTrue="1" operator="equal">
      <formula>"Muy Malo"</formula>
    </cfRule>
  </conditionalFormatting>
  <conditionalFormatting sqref="AZ59:BI59">
    <cfRule type="cellIs" dxfId="64" priority="146" stopIfTrue="1" operator="equal">
      <formula>"Muy Bueno"</formula>
    </cfRule>
    <cfRule type="cellIs" dxfId="63" priority="147" stopIfTrue="1" operator="equal">
      <formula>"Bueno"</formula>
    </cfRule>
    <cfRule type="cellIs" dxfId="62" priority="148" stopIfTrue="1" operator="equal">
      <formula>"Regular"</formula>
    </cfRule>
    <cfRule type="cellIs" dxfId="61" priority="149" stopIfTrue="1" operator="equal">
      <formula>"Malo"</formula>
    </cfRule>
    <cfRule type="cellIs" dxfId="60" priority="150" stopIfTrue="1" operator="equal">
      <formula>"Muy Malo"</formula>
    </cfRule>
  </conditionalFormatting>
  <conditionalFormatting sqref="CD59:CM59">
    <cfRule type="cellIs" dxfId="59" priority="131" stopIfTrue="1" operator="equal">
      <formula>"Muy Bueno"</formula>
    </cfRule>
    <cfRule type="cellIs" dxfId="58" priority="132" stopIfTrue="1" operator="equal">
      <formula>"Bueno"</formula>
    </cfRule>
    <cfRule type="cellIs" dxfId="57" priority="133" stopIfTrue="1" operator="equal">
      <formula>"Regular"</formula>
    </cfRule>
    <cfRule type="cellIs" dxfId="56" priority="134" stopIfTrue="1" operator="equal">
      <formula>"Malo"</formula>
    </cfRule>
    <cfRule type="cellIs" dxfId="55" priority="135" stopIfTrue="1" operator="equal">
      <formula>"Muy Malo"</formula>
    </cfRule>
  </conditionalFormatting>
  <conditionalFormatting sqref="CN59:CW59">
    <cfRule type="cellIs" dxfId="54" priority="126" stopIfTrue="1" operator="equal">
      <formula>"Muy Bueno"</formula>
    </cfRule>
    <cfRule type="cellIs" dxfId="53" priority="127" stopIfTrue="1" operator="equal">
      <formula>"Bueno"</formula>
    </cfRule>
    <cfRule type="cellIs" dxfId="52" priority="128" stopIfTrue="1" operator="equal">
      <formula>"Regular"</formula>
    </cfRule>
    <cfRule type="cellIs" dxfId="51" priority="129" stopIfTrue="1" operator="equal">
      <formula>"Malo"</formula>
    </cfRule>
    <cfRule type="cellIs" dxfId="50" priority="130" stopIfTrue="1" operator="equal">
      <formula>"Muy Malo"</formula>
    </cfRule>
  </conditionalFormatting>
  <conditionalFormatting sqref="CX59:DA59">
    <cfRule type="cellIs" dxfId="49" priority="121" stopIfTrue="1" operator="equal">
      <formula>"Muy Bueno"</formula>
    </cfRule>
    <cfRule type="cellIs" dxfId="48" priority="122" stopIfTrue="1" operator="equal">
      <formula>"Bueno"</formula>
    </cfRule>
    <cfRule type="cellIs" dxfId="47" priority="123" stopIfTrue="1" operator="equal">
      <formula>"Regular"</formula>
    </cfRule>
    <cfRule type="cellIs" dxfId="46" priority="124" stopIfTrue="1" operator="equal">
      <formula>"Malo"</formula>
    </cfRule>
    <cfRule type="cellIs" dxfId="45" priority="125" stopIfTrue="1" operator="equal">
      <formula>"Muy Malo"</formula>
    </cfRule>
  </conditionalFormatting>
  <conditionalFormatting sqref="B61:K61">
    <cfRule type="cellIs" dxfId="44" priority="116" stopIfTrue="1" operator="equal">
      <formula>"Muy Bueno"</formula>
    </cfRule>
    <cfRule type="cellIs" dxfId="43" priority="117" stopIfTrue="1" operator="equal">
      <formula>"Bueno"</formula>
    </cfRule>
    <cfRule type="cellIs" dxfId="42" priority="118" stopIfTrue="1" operator="equal">
      <formula>"Regular"</formula>
    </cfRule>
    <cfRule type="cellIs" dxfId="41" priority="119" stopIfTrue="1" operator="equal">
      <formula>"Malo"</formula>
    </cfRule>
    <cfRule type="cellIs" dxfId="40" priority="120" stopIfTrue="1" operator="equal">
      <formula>"Muy Malo"</formula>
    </cfRule>
  </conditionalFormatting>
  <conditionalFormatting sqref="L61:U61">
    <cfRule type="cellIs" dxfId="39" priority="111" stopIfTrue="1" operator="equal">
      <formula>"Muy Bueno"</formula>
    </cfRule>
    <cfRule type="cellIs" dxfId="38" priority="112" stopIfTrue="1" operator="equal">
      <formula>"Bueno"</formula>
    </cfRule>
    <cfRule type="cellIs" dxfId="37" priority="113" stopIfTrue="1" operator="equal">
      <formula>"Regular"</formula>
    </cfRule>
    <cfRule type="cellIs" dxfId="36" priority="114" stopIfTrue="1" operator="equal">
      <formula>"Malo"</formula>
    </cfRule>
    <cfRule type="cellIs" dxfId="35" priority="115" stopIfTrue="1" operator="equal">
      <formula>"Muy Malo"</formula>
    </cfRule>
  </conditionalFormatting>
  <conditionalFormatting sqref="AF61:AO61">
    <cfRule type="cellIs" dxfId="34" priority="101" stopIfTrue="1" operator="equal">
      <formula>"Muy Bueno"</formula>
    </cfRule>
    <cfRule type="cellIs" dxfId="33" priority="102" stopIfTrue="1" operator="equal">
      <formula>"Bueno"</formula>
    </cfRule>
    <cfRule type="cellIs" dxfId="32" priority="103" stopIfTrue="1" operator="equal">
      <formula>"Regular"</formula>
    </cfRule>
    <cfRule type="cellIs" dxfId="31" priority="104" stopIfTrue="1" operator="equal">
      <formula>"Malo"</formula>
    </cfRule>
    <cfRule type="cellIs" dxfId="30" priority="105" stopIfTrue="1" operator="equal">
      <formula>"Muy Malo"</formula>
    </cfRule>
  </conditionalFormatting>
  <conditionalFormatting sqref="AP61:AY61">
    <cfRule type="cellIs" dxfId="29" priority="96" stopIfTrue="1" operator="equal">
      <formula>"Muy Bueno"</formula>
    </cfRule>
    <cfRule type="cellIs" dxfId="28" priority="97" stopIfTrue="1" operator="equal">
      <formula>"Bueno"</formula>
    </cfRule>
    <cfRule type="cellIs" dxfId="27" priority="98" stopIfTrue="1" operator="equal">
      <formula>"Regular"</formula>
    </cfRule>
    <cfRule type="cellIs" dxfId="26" priority="99" stopIfTrue="1" operator="equal">
      <formula>"Malo"</formula>
    </cfRule>
    <cfRule type="cellIs" dxfId="25" priority="100" stopIfTrue="1" operator="equal">
      <formula>"Muy Malo"</formula>
    </cfRule>
  </conditionalFormatting>
  <conditionalFormatting sqref="BJ61:BS61">
    <cfRule type="cellIs" dxfId="24" priority="86" stopIfTrue="1" operator="equal">
      <formula>"Muy Bueno"</formula>
    </cfRule>
    <cfRule type="cellIs" dxfId="23" priority="87" stopIfTrue="1" operator="equal">
      <formula>"Bueno"</formula>
    </cfRule>
    <cfRule type="cellIs" dxfId="22" priority="88" stopIfTrue="1" operator="equal">
      <formula>"Regular"</formula>
    </cfRule>
    <cfRule type="cellIs" dxfId="21" priority="89" stopIfTrue="1" operator="equal">
      <formula>"Malo"</formula>
    </cfRule>
    <cfRule type="cellIs" dxfId="20" priority="90" stopIfTrue="1" operator="equal">
      <formula>"Muy Malo"</formula>
    </cfRule>
  </conditionalFormatting>
  <conditionalFormatting sqref="BJ67:BS67">
    <cfRule type="cellIs" dxfId="19" priority="31" stopIfTrue="1" operator="equal">
      <formula>"Muy Bueno"</formula>
    </cfRule>
    <cfRule type="cellIs" dxfId="18" priority="32" stopIfTrue="1" operator="equal">
      <formula>"Bueno"</formula>
    </cfRule>
    <cfRule type="cellIs" dxfId="17" priority="33" stopIfTrue="1" operator="equal">
      <formula>"Regular"</formula>
    </cfRule>
    <cfRule type="cellIs" dxfId="16" priority="34" stopIfTrue="1" operator="equal">
      <formula>"Malo"</formula>
    </cfRule>
    <cfRule type="cellIs" dxfId="15" priority="35" stopIfTrue="1" operator="equal">
      <formula>"Muy Malo"</formula>
    </cfRule>
  </conditionalFormatting>
  <conditionalFormatting sqref="CD67:CM67">
    <cfRule type="cellIs" dxfId="14" priority="21" stopIfTrue="1" operator="equal">
      <formula>"Muy Bueno"</formula>
    </cfRule>
    <cfRule type="cellIs" dxfId="13" priority="22" stopIfTrue="1" operator="equal">
      <formula>"Bueno"</formula>
    </cfRule>
    <cfRule type="cellIs" dxfId="12" priority="23" stopIfTrue="1" operator="equal">
      <formula>"Regular"</formula>
    </cfRule>
    <cfRule type="cellIs" dxfId="11" priority="24" stopIfTrue="1" operator="equal">
      <formula>"Malo"</formula>
    </cfRule>
    <cfRule type="cellIs" dxfId="10" priority="25" stopIfTrue="1" operator="equal">
      <formula>"Muy Malo"</formula>
    </cfRule>
  </conditionalFormatting>
  <conditionalFormatting sqref="CN67:CW67">
    <cfRule type="cellIs" dxfId="9" priority="16" stopIfTrue="1" operator="equal">
      <formula>"Muy Bueno"</formula>
    </cfRule>
    <cfRule type="cellIs" dxfId="8" priority="17" stopIfTrue="1" operator="equal">
      <formula>"Bueno"</formula>
    </cfRule>
    <cfRule type="cellIs" dxfId="7" priority="18" stopIfTrue="1" operator="equal">
      <formula>"Regular"</formula>
    </cfRule>
    <cfRule type="cellIs" dxfId="6" priority="19" stopIfTrue="1" operator="equal">
      <formula>"Malo"</formula>
    </cfRule>
    <cfRule type="cellIs" dxfId="5" priority="20" stopIfTrue="1" operator="equal">
      <formula>"Muy Malo"</formula>
    </cfRule>
  </conditionalFormatting>
  <conditionalFormatting sqref="DA67">
    <cfRule type="cellIs" dxfId="4" priority="1" stopIfTrue="1" operator="equal">
      <formula>"Muy Bueno"</formula>
    </cfRule>
    <cfRule type="cellIs" dxfId="3" priority="2" stopIfTrue="1" operator="equal">
      <formula>"Bueno"</formula>
    </cfRule>
    <cfRule type="cellIs" dxfId="2" priority="3" stopIfTrue="1" operator="equal">
      <formula>"Regular"</formula>
    </cfRule>
    <cfRule type="cellIs" dxfId="1" priority="4" stopIfTrue="1" operator="equal">
      <formula>"Malo"</formula>
    </cfRule>
    <cfRule type="cellIs" dxfId="0" priority="5" stopIfTrue="1" operator="equal">
      <formula>"Muy Malo"</formula>
    </cfRule>
  </conditionalFormatting>
  <dataValidations count="1">
    <dataValidation type="list" allowBlank="1" showInputMessage="1" showErrorMessage="1" sqref="B51:DA51 AZ55:BF55 B57:DA57 B59:DA59 B61:DA61 B67:DA67" xr:uid="{00000000-0002-0000-0A00-000000000000}">
      <formula1>"Muy Bueno, Bueno, Regular, Malo, Muy Malo"</formula1>
    </dataValidation>
  </dataValidations>
  <hyperlinks>
    <hyperlink ref="DD76" display="VOLVER A TABLA DE CONTENIDO" xr:uid="{00000000-0004-0000-0A00-000000000000}"/>
  </hyperlinks>
  <pageMargins left="0.7" right="0.7" top="0.75" bottom="0.75" header="0.3" footer="0.3"/>
  <pageSetup scale="71"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A42"/>
  <sheetViews>
    <sheetView zoomScaleNormal="100" workbookViewId="0">
      <selection activeCell="C42" sqref="C42"/>
    </sheetView>
  </sheetViews>
  <sheetFormatPr baseColWidth="10" defaultRowHeight="13.2" x14ac:dyDescent="0.25"/>
  <cols>
    <col min="1" max="1" width="28.33203125" customWidth="1"/>
    <col min="2" max="3" width="33.6640625" customWidth="1"/>
    <col min="4" max="16" width="11.44140625" style="534" customWidth="1"/>
    <col min="17" max="23" width="11.44140625" style="539" customWidth="1"/>
  </cols>
  <sheetData>
    <row r="1" spans="1:23" ht="22.8" x14ac:dyDescent="0.4">
      <c r="A1" s="1356" t="s">
        <v>0</v>
      </c>
      <c r="B1" s="1356"/>
      <c r="C1" s="1356"/>
    </row>
    <row r="2" spans="1:23" ht="17.399999999999999" x14ac:dyDescent="0.3">
      <c r="A2" s="1357" t="s">
        <v>467</v>
      </c>
      <c r="B2" s="1357"/>
      <c r="C2" s="1357"/>
    </row>
    <row r="3" spans="1:23" x14ac:dyDescent="0.25">
      <c r="A3" s="49"/>
      <c r="B3" s="48"/>
      <c r="C3" s="1"/>
    </row>
    <row r="4" spans="1:23" ht="17.399999999999999" x14ac:dyDescent="0.3">
      <c r="A4" s="1357" t="s">
        <v>343</v>
      </c>
      <c r="B4" s="1357"/>
      <c r="C4" s="1357"/>
    </row>
    <row r="5" spans="1:23" ht="11.25" customHeight="1" x14ac:dyDescent="0.3">
      <c r="A5" s="176"/>
      <c r="B5" s="176"/>
      <c r="C5" s="176"/>
    </row>
    <row r="6" spans="1:23" ht="17.399999999999999" x14ac:dyDescent="0.3">
      <c r="A6" s="1446" t="s">
        <v>1150</v>
      </c>
      <c r="B6" s="1446"/>
      <c r="C6" s="1446"/>
    </row>
    <row r="7" spans="1:23" ht="12.75" customHeight="1" x14ac:dyDescent="0.3">
      <c r="A7" s="50"/>
      <c r="B7" s="51"/>
      <c r="C7" s="1"/>
    </row>
    <row r="8" spans="1:23" x14ac:dyDescent="0.25">
      <c r="A8" s="337" t="s">
        <v>1128</v>
      </c>
      <c r="B8" s="538" t="s">
        <v>992</v>
      </c>
      <c r="C8" s="22"/>
    </row>
    <row r="9" spans="1:23" x14ac:dyDescent="0.25">
      <c r="A9" s="337"/>
      <c r="B9" s="154"/>
      <c r="C9" s="155"/>
    </row>
    <row r="10" spans="1:23" x14ac:dyDescent="0.25">
      <c r="A10" s="156" t="s">
        <v>300</v>
      </c>
      <c r="B10" s="538" t="str">
        <f>+'SEMAFORO TEC 0501'!DI12</f>
        <v>AGO - SEP/2024</v>
      </c>
      <c r="C10" s="155"/>
    </row>
    <row r="11" spans="1:23" ht="13.8" thickBot="1" x14ac:dyDescent="0.3">
      <c r="A11" s="52"/>
      <c r="B11" s="26"/>
      <c r="C11" s="53"/>
    </row>
    <row r="12" spans="1:23" x14ac:dyDescent="0.25">
      <c r="A12" s="94"/>
      <c r="B12" s="72"/>
      <c r="C12" s="94"/>
    </row>
    <row r="13" spans="1:23" ht="15.6" x14ac:dyDescent="0.3">
      <c r="A13" s="683" t="s">
        <v>6</v>
      </c>
      <c r="B13" s="73" t="s">
        <v>355</v>
      </c>
      <c r="C13" s="95" t="s">
        <v>301</v>
      </c>
    </row>
    <row r="14" spans="1:23" ht="13.8" thickBot="1" x14ac:dyDescent="0.3">
      <c r="A14" s="157"/>
      <c r="B14" s="684"/>
      <c r="C14" s="157"/>
    </row>
    <row r="15" spans="1:23" x14ac:dyDescent="0.25">
      <c r="A15" s="1429" t="s">
        <v>489</v>
      </c>
      <c r="B15" s="55"/>
      <c r="C15" s="14"/>
      <c r="Q15" s="536"/>
      <c r="R15" s="536"/>
      <c r="S15" s="536"/>
      <c r="T15" s="1069"/>
      <c r="U15" s="536"/>
      <c r="V15" s="1069"/>
      <c r="W15" s="1070"/>
    </row>
    <row r="16" spans="1:23" x14ac:dyDescent="0.25">
      <c r="A16" s="1430"/>
      <c r="B16" s="57"/>
      <c r="C16" s="15"/>
    </row>
    <row r="17" spans="1:27" x14ac:dyDescent="0.25">
      <c r="A17" s="1430"/>
      <c r="B17" s="57"/>
      <c r="C17" s="15"/>
    </row>
    <row r="18" spans="1:27" ht="13.8" x14ac:dyDescent="0.3">
      <c r="A18" s="1430"/>
      <c r="B18" s="57"/>
      <c r="C18" s="15"/>
      <c r="F18" s="534" t="s">
        <v>54</v>
      </c>
      <c r="Q18" s="540"/>
      <c r="R18" s="540"/>
      <c r="S18" s="540"/>
      <c r="V18" s="540"/>
      <c r="W18" s="540"/>
      <c r="X18" s="541"/>
    </row>
    <row r="19" spans="1:27" ht="14.4" thickBot="1" x14ac:dyDescent="0.35">
      <c r="A19" s="1430"/>
      <c r="B19" s="57"/>
      <c r="C19" s="15"/>
      <c r="Q19" s="1432" t="s">
        <v>481</v>
      </c>
      <c r="R19" s="1432"/>
      <c r="S19" s="1432"/>
      <c r="T19" s="1432"/>
      <c r="U19" s="1432"/>
      <c r="V19" s="1432"/>
      <c r="W19" s="540"/>
      <c r="X19" s="541"/>
    </row>
    <row r="20" spans="1:27" ht="13.8" thickTop="1" x14ac:dyDescent="0.25">
      <c r="A20" s="1430"/>
      <c r="B20" s="57"/>
      <c r="C20" s="15"/>
      <c r="Q20" s="1266"/>
      <c r="R20" s="1250" t="s">
        <v>340</v>
      </c>
      <c r="S20" s="1253" t="s">
        <v>87</v>
      </c>
      <c r="T20" s="1256" t="s">
        <v>88</v>
      </c>
      <c r="U20" s="1259" t="s">
        <v>89</v>
      </c>
      <c r="V20" s="1262" t="s">
        <v>341</v>
      </c>
      <c r="W20" s="1149"/>
      <c r="X20" s="545"/>
    </row>
    <row r="21" spans="1:27" ht="13.8" x14ac:dyDescent="0.3">
      <c r="A21" s="1430"/>
      <c r="B21" s="57"/>
      <c r="C21" s="15"/>
      <c r="Q21" s="1265" t="s">
        <v>490</v>
      </c>
      <c r="R21" s="1251">
        <v>0.66327097655554068</v>
      </c>
      <c r="S21" s="1254">
        <v>9.1250268659150993E-2</v>
      </c>
      <c r="T21" s="1257">
        <v>0.15379328337080911</v>
      </c>
      <c r="U21" s="1260">
        <v>9.1685471414499203E-2</v>
      </c>
      <c r="V21" s="1263">
        <v>0</v>
      </c>
      <c r="W21" s="1071"/>
      <c r="X21" s="542"/>
    </row>
    <row r="22" spans="1:27" ht="14.4" thickBot="1" x14ac:dyDescent="0.35">
      <c r="A22" s="1430"/>
      <c r="B22" s="57"/>
      <c r="C22" s="15"/>
      <c r="Q22" s="1265" t="s">
        <v>491</v>
      </c>
      <c r="R22" s="1252">
        <f>+'SEMAFORO TEC 1001'!DS71/100</f>
        <v>0.66327097655554068</v>
      </c>
      <c r="S22" s="1255">
        <f>+'SEMAFORO TEC 1001'!DU71/100</f>
        <v>9.1250268659150993E-2</v>
      </c>
      <c r="T22" s="1258">
        <f>+'SEMAFORO TEC 1001'!DW71/100</f>
        <v>0.15379328337080911</v>
      </c>
      <c r="U22" s="1261">
        <f>+'SEMAFORO TEC 1001'!DY71/100</f>
        <v>9.1685471414499203E-2</v>
      </c>
      <c r="V22" s="1264">
        <f>+'ESTADO RED TEC'!L59/100</f>
        <v>0</v>
      </c>
      <c r="Y22" s="542"/>
      <c r="AA22" s="542"/>
    </row>
    <row r="23" spans="1:27" ht="14.4" thickTop="1" x14ac:dyDescent="0.3">
      <c r="A23" s="1430"/>
      <c r="B23" s="57"/>
      <c r="C23" s="15"/>
      <c r="Q23" s="1247"/>
      <c r="R23" s="1247"/>
      <c r="S23" s="1247"/>
      <c r="T23" s="1248"/>
      <c r="U23" s="1247"/>
      <c r="V23" s="1245"/>
    </row>
    <row r="24" spans="1:27" ht="14.4" thickBot="1" x14ac:dyDescent="0.35">
      <c r="A24" s="1431"/>
      <c r="B24" s="58"/>
      <c r="C24" s="17"/>
      <c r="Q24" s="1247"/>
      <c r="R24" s="1247"/>
      <c r="S24" s="1247"/>
      <c r="T24" s="1247"/>
      <c r="U24" s="1247"/>
      <c r="V24" s="1245"/>
    </row>
    <row r="25" spans="1:27" ht="15.6" x14ac:dyDescent="0.3">
      <c r="A25" s="1429" t="s">
        <v>508</v>
      </c>
      <c r="B25" s="148"/>
      <c r="C25" s="59"/>
      <c r="Q25" s="1247"/>
      <c r="R25" s="1247"/>
      <c r="S25" s="1247"/>
      <c r="T25" s="1247"/>
      <c r="U25" s="1247"/>
      <c r="V25" s="1245"/>
    </row>
    <row r="26" spans="1:27" ht="15.6" x14ac:dyDescent="0.3">
      <c r="A26" s="1430"/>
      <c r="B26" s="149"/>
      <c r="C26" s="54"/>
      <c r="Q26" s="1247"/>
      <c r="R26" s="1247"/>
      <c r="S26" s="1247"/>
      <c r="T26" s="1247"/>
      <c r="U26" s="1247"/>
      <c r="V26" s="1245"/>
    </row>
    <row r="27" spans="1:27" ht="13.8" x14ac:dyDescent="0.3">
      <c r="A27" s="1430"/>
      <c r="B27" s="57"/>
      <c r="C27" s="15"/>
      <c r="Q27" s="1247"/>
      <c r="R27" s="1247"/>
      <c r="S27" s="1247"/>
      <c r="T27" s="1247"/>
      <c r="U27" s="1247"/>
      <c r="V27" s="1247"/>
    </row>
    <row r="28" spans="1:27" ht="13.8" thickBot="1" x14ac:dyDescent="0.3">
      <c r="A28" s="1430"/>
      <c r="B28" s="57"/>
      <c r="C28" s="15"/>
      <c r="Q28" s="1432" t="s">
        <v>473</v>
      </c>
      <c r="R28" s="1432"/>
      <c r="S28" s="1432"/>
      <c r="T28" s="1432"/>
      <c r="U28" s="1432"/>
      <c r="V28" s="1432"/>
    </row>
    <row r="29" spans="1:27" ht="13.8" thickTop="1" x14ac:dyDescent="0.25">
      <c r="A29" s="1430"/>
      <c r="B29" s="57"/>
      <c r="C29" s="15"/>
      <c r="Q29" s="1266"/>
      <c r="R29" s="1250" t="s">
        <v>340</v>
      </c>
      <c r="S29" s="1253" t="s">
        <v>87</v>
      </c>
      <c r="T29" s="1256" t="s">
        <v>88</v>
      </c>
      <c r="U29" s="1259" t="s">
        <v>89</v>
      </c>
      <c r="V29" s="1262" t="s">
        <v>341</v>
      </c>
    </row>
    <row r="30" spans="1:27" ht="13.8" x14ac:dyDescent="0.3">
      <c r="A30" s="1430"/>
      <c r="B30" s="57"/>
      <c r="C30" s="15"/>
      <c r="Q30" s="1265" t="s">
        <v>490</v>
      </c>
      <c r="R30" s="1251">
        <v>1</v>
      </c>
      <c r="S30" s="1254">
        <v>0</v>
      </c>
      <c r="T30" s="1257">
        <v>0</v>
      </c>
      <c r="U30" s="1260">
        <v>0</v>
      </c>
      <c r="V30" s="1263">
        <v>0</v>
      </c>
    </row>
    <row r="31" spans="1:27" ht="14.4" thickBot="1" x14ac:dyDescent="0.35">
      <c r="A31" s="1430"/>
      <c r="B31" s="57"/>
      <c r="C31" s="15"/>
      <c r="Q31" s="1265" t="s">
        <v>491</v>
      </c>
      <c r="R31" s="1252">
        <f>(+'SEMAFORO TEC 0501'!DD52+'SEMAFORO TEC 0501'!DD54)/100</f>
        <v>1</v>
      </c>
      <c r="S31" s="1255">
        <v>0</v>
      </c>
      <c r="T31" s="1258">
        <v>0</v>
      </c>
      <c r="U31" s="1261">
        <v>0</v>
      </c>
      <c r="V31" s="1264">
        <v>0</v>
      </c>
      <c r="W31" s="1071"/>
      <c r="Y31" s="542"/>
      <c r="AA31" s="542"/>
    </row>
    <row r="32" spans="1:27" ht="14.4" thickTop="1" x14ac:dyDescent="0.3">
      <c r="A32" s="1430"/>
      <c r="B32" s="57"/>
      <c r="C32" s="15"/>
      <c r="Q32" s="1249"/>
      <c r="R32" s="1246"/>
      <c r="S32" s="1246"/>
      <c r="T32" s="1246"/>
      <c r="U32" s="1246"/>
      <c r="V32" s="1246"/>
    </row>
    <row r="33" spans="1:22" ht="13.8" x14ac:dyDescent="0.3">
      <c r="A33" s="1430"/>
      <c r="B33" s="57"/>
      <c r="C33" s="15"/>
      <c r="Q33" s="540"/>
      <c r="R33" s="1071"/>
      <c r="S33" s="1071"/>
      <c r="T33" s="1071"/>
      <c r="U33" s="1071"/>
      <c r="V33" s="1071"/>
    </row>
    <row r="34" spans="1:22" ht="13.8" thickBot="1" x14ac:dyDescent="0.3">
      <c r="A34" s="1431"/>
      <c r="B34" s="58"/>
      <c r="C34" s="17"/>
      <c r="Q34" s="536"/>
      <c r="R34" s="536"/>
      <c r="S34" s="536"/>
      <c r="T34" s="1069"/>
      <c r="U34" s="536"/>
      <c r="V34" s="1069"/>
    </row>
    <row r="35" spans="1:22" ht="13.5" customHeight="1" x14ac:dyDescent="0.25"/>
    <row r="36" spans="1:22" x14ac:dyDescent="0.25">
      <c r="A36" s="685" t="s">
        <v>86</v>
      </c>
      <c r="B36" s="1957" t="s">
        <v>1134</v>
      </c>
    </row>
    <row r="37" spans="1:22" x14ac:dyDescent="0.25">
      <c r="A37" s="4" t="s">
        <v>340</v>
      </c>
      <c r="B37" s="1958"/>
    </row>
    <row r="38" spans="1:22" x14ac:dyDescent="0.25">
      <c r="A38" s="4" t="s">
        <v>87</v>
      </c>
      <c r="B38" s="1958"/>
    </row>
    <row r="39" spans="1:22" x14ac:dyDescent="0.25">
      <c r="A39" s="4" t="s">
        <v>88</v>
      </c>
      <c r="B39" s="1958"/>
    </row>
    <row r="40" spans="1:22" x14ac:dyDescent="0.25">
      <c r="A40" s="4" t="s">
        <v>89</v>
      </c>
      <c r="B40" s="1958"/>
    </row>
    <row r="41" spans="1:22" x14ac:dyDescent="0.25">
      <c r="A41" s="46" t="s">
        <v>341</v>
      </c>
      <c r="B41" s="1959"/>
    </row>
    <row r="42" spans="1:22" x14ac:dyDescent="0.25">
      <c r="C42" s="263" t="s">
        <v>389</v>
      </c>
    </row>
  </sheetData>
  <mergeCells count="9">
    <mergeCell ref="B36:B41"/>
    <mergeCell ref="A25:A34"/>
    <mergeCell ref="Q28:V28"/>
    <mergeCell ref="A1:C1"/>
    <mergeCell ref="A2:C2"/>
    <mergeCell ref="A4:C4"/>
    <mergeCell ref="A6:C6"/>
    <mergeCell ref="A15:A24"/>
    <mergeCell ref="Q19:V19"/>
  </mergeCells>
  <hyperlinks>
    <hyperlink ref="C42" location="'TABLA DE CONTENIDO'!A1" display="VOLVER A TABLA DE CONTENIDO" xr:uid="{00000000-0004-0000-0B00-000000000000}"/>
  </hyperlinks>
  <pageMargins left="0.7" right="0.7" top="0.75" bottom="0.75" header="0.3" footer="0.3"/>
  <pageSetup paperSize="9" scale="92" orientation="portrait" r:id="rId1"/>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53"/>
  <sheetViews>
    <sheetView zoomScaleNormal="100" workbookViewId="0">
      <selection activeCell="F51" sqref="F51:I51"/>
    </sheetView>
  </sheetViews>
  <sheetFormatPr baseColWidth="10" defaultRowHeight="13.2" x14ac:dyDescent="0.25"/>
  <cols>
    <col min="1" max="1" width="15.88671875" customWidth="1"/>
    <col min="2" max="2" width="15.33203125" customWidth="1"/>
    <col min="3" max="3" width="12.33203125" customWidth="1"/>
    <col min="4" max="4" width="15.33203125" customWidth="1"/>
    <col min="9" max="9" width="13.33203125" customWidth="1"/>
    <col min="10" max="10" width="15.88671875" customWidth="1"/>
  </cols>
  <sheetData>
    <row r="1" spans="1:9" ht="22.8" x14ac:dyDescent="0.4">
      <c r="A1" s="1351" t="s">
        <v>0</v>
      </c>
      <c r="B1" s="1351"/>
      <c r="C1" s="1351"/>
      <c r="D1" s="1351"/>
      <c r="E1" s="1351"/>
      <c r="F1" s="1351"/>
      <c r="G1" s="1351"/>
      <c r="H1" s="1351"/>
      <c r="I1" s="1351"/>
    </row>
    <row r="2" spans="1:9" ht="17.399999999999999" customHeight="1" x14ac:dyDescent="0.3">
      <c r="A2" s="1354" t="s">
        <v>467</v>
      </c>
      <c r="B2" s="1354"/>
      <c r="C2" s="1354"/>
      <c r="D2" s="1354"/>
      <c r="E2" s="1354"/>
      <c r="F2" s="1354"/>
      <c r="G2" s="1354"/>
      <c r="H2" s="1354"/>
      <c r="I2" s="1354"/>
    </row>
    <row r="4" spans="1:9" s="1311" customFormat="1" x14ac:dyDescent="0.25"/>
    <row r="6" spans="1:9" ht="17.399999999999999" x14ac:dyDescent="0.3">
      <c r="A6" s="1354" t="s">
        <v>153</v>
      </c>
      <c r="B6" s="1354"/>
      <c r="C6" s="1354"/>
      <c r="D6" s="1354"/>
      <c r="E6" s="1354"/>
      <c r="F6" s="1354"/>
      <c r="G6" s="1354"/>
      <c r="H6" s="1354"/>
      <c r="I6" s="1354"/>
    </row>
    <row r="7" spans="1:9" ht="17.399999999999999" x14ac:dyDescent="0.3">
      <c r="A7" s="1502" t="s">
        <v>356</v>
      </c>
      <c r="B7" s="1502"/>
      <c r="C7" s="1502"/>
      <c r="D7" s="1502"/>
      <c r="E7" s="1502"/>
      <c r="F7" s="1502"/>
      <c r="G7" s="1502"/>
      <c r="H7" s="1502"/>
      <c r="I7" s="1502"/>
    </row>
    <row r="9" spans="1:9" ht="12.9" customHeight="1" x14ac:dyDescent="0.25">
      <c r="B9" s="10"/>
      <c r="C9" s="10"/>
      <c r="D9" s="10"/>
      <c r="E9" s="10"/>
      <c r="F9" s="10"/>
      <c r="G9" s="10"/>
      <c r="H9" s="10"/>
      <c r="I9" s="10"/>
    </row>
    <row r="10" spans="1:9" ht="12.9" customHeight="1" x14ac:dyDescent="0.25">
      <c r="B10" s="10"/>
      <c r="C10" s="10"/>
      <c r="D10" s="10"/>
      <c r="E10" s="10"/>
      <c r="F10" s="10"/>
      <c r="G10" s="10"/>
      <c r="H10" s="10"/>
      <c r="I10" s="10"/>
    </row>
    <row r="11" spans="1:9" ht="12.9" customHeight="1" x14ac:dyDescent="0.25">
      <c r="B11" s="10"/>
      <c r="C11" s="10"/>
      <c r="D11" s="10"/>
      <c r="E11" s="10"/>
      <c r="F11" s="10"/>
      <c r="G11" s="10"/>
      <c r="H11" s="10"/>
      <c r="I11" s="10"/>
    </row>
    <row r="12" spans="1:9" ht="12.9" customHeight="1" x14ac:dyDescent="0.25">
      <c r="B12" s="10"/>
      <c r="C12" s="10"/>
      <c r="D12" s="10"/>
      <c r="E12" s="10"/>
      <c r="F12" s="10"/>
      <c r="G12" s="10"/>
      <c r="H12" s="10"/>
      <c r="I12" s="10"/>
    </row>
    <row r="13" spans="1:9" ht="12.9" customHeight="1" x14ac:dyDescent="0.25">
      <c r="B13" s="10"/>
      <c r="C13" s="10"/>
      <c r="D13" s="10"/>
      <c r="E13" s="10"/>
      <c r="F13" s="10"/>
      <c r="G13" s="10"/>
      <c r="H13" s="10"/>
      <c r="I13" s="10"/>
    </row>
    <row r="14" spans="1:9" ht="12.9" customHeight="1" x14ac:dyDescent="0.25">
      <c r="B14" s="1503"/>
      <c r="C14" s="1503"/>
      <c r="D14" s="1503"/>
      <c r="E14" s="1503"/>
      <c r="F14" s="1503"/>
      <c r="G14" s="1503"/>
      <c r="H14" s="1503"/>
      <c r="I14" s="1503"/>
    </row>
    <row r="15" spans="1:9" ht="12.9" customHeight="1" x14ac:dyDescent="0.25">
      <c r="B15" s="1503"/>
      <c r="C15" s="1503"/>
      <c r="D15" s="1503"/>
      <c r="E15" s="1503"/>
      <c r="F15" s="1503"/>
      <c r="G15" s="1503"/>
      <c r="H15" s="1503"/>
      <c r="I15" s="1503"/>
    </row>
    <row r="16" spans="1:9" ht="12.9" customHeight="1" x14ac:dyDescent="0.4">
      <c r="B16" s="10"/>
      <c r="C16" s="186"/>
      <c r="D16" s="10"/>
      <c r="E16" s="186"/>
      <c r="F16" s="186"/>
      <c r="G16" s="186"/>
      <c r="H16" s="186"/>
      <c r="I16" s="186"/>
    </row>
    <row r="17" spans="1:9" ht="12.9" customHeight="1" x14ac:dyDescent="0.25">
      <c r="B17" s="10"/>
      <c r="C17" s="10"/>
      <c r="D17" s="10"/>
      <c r="E17" s="10"/>
      <c r="F17" s="10"/>
      <c r="G17" s="10"/>
      <c r="H17" s="10"/>
      <c r="I17" s="10"/>
    </row>
    <row r="18" spans="1:9" ht="12.9" customHeight="1" x14ac:dyDescent="0.25">
      <c r="A18" s="686"/>
      <c r="B18" s="10"/>
      <c r="C18" s="10"/>
      <c r="D18" s="10"/>
      <c r="E18" s="10"/>
      <c r="F18" s="10"/>
      <c r="G18" s="10"/>
      <c r="H18" s="10"/>
      <c r="I18" s="10"/>
    </row>
    <row r="19" spans="1:9" ht="12.9" customHeight="1" x14ac:dyDescent="0.25">
      <c r="B19" s="10"/>
      <c r="C19" s="10"/>
      <c r="D19" s="10"/>
      <c r="E19" s="10"/>
      <c r="F19" s="10"/>
      <c r="G19" s="10"/>
      <c r="H19" s="10"/>
      <c r="I19" s="10"/>
    </row>
    <row r="20" spans="1:9" ht="12.9" customHeight="1" x14ac:dyDescent="0.25">
      <c r="B20" s="10"/>
      <c r="C20" s="10"/>
      <c r="D20" s="10"/>
      <c r="E20" s="10"/>
      <c r="F20" s="10"/>
      <c r="G20" s="10"/>
      <c r="H20" s="10"/>
      <c r="I20" s="10"/>
    </row>
    <row r="21" spans="1:9" ht="12.9" customHeight="1" x14ac:dyDescent="0.25">
      <c r="B21" s="10"/>
      <c r="C21" s="187"/>
      <c r="D21" s="187"/>
      <c r="E21" s="187"/>
      <c r="F21" s="187"/>
      <c r="G21" s="187"/>
      <c r="H21" s="187"/>
      <c r="I21" s="187"/>
    </row>
    <row r="22" spans="1:9" ht="12.9" customHeight="1" x14ac:dyDescent="0.4">
      <c r="B22" s="10"/>
      <c r="C22" s="187"/>
      <c r="D22" s="186"/>
      <c r="E22" s="187"/>
      <c r="F22" s="187"/>
      <c r="G22" s="187"/>
      <c r="H22" s="187"/>
      <c r="I22" s="187"/>
    </row>
    <row r="23" spans="1:9" ht="12.9" customHeight="1" x14ac:dyDescent="0.4">
      <c r="B23" s="10"/>
      <c r="C23" s="10"/>
      <c r="D23" s="186"/>
      <c r="E23" s="10"/>
      <c r="F23" s="10"/>
      <c r="G23" s="10"/>
      <c r="H23" s="10"/>
      <c r="I23" s="10"/>
    </row>
    <row r="24" spans="1:9" ht="12.9" customHeight="1" x14ac:dyDescent="0.25">
      <c r="B24" s="10"/>
      <c r="C24" s="10"/>
      <c r="D24" s="10"/>
      <c r="E24" s="10"/>
      <c r="F24" s="10"/>
      <c r="G24" s="10"/>
      <c r="H24" s="10"/>
      <c r="I24" s="10"/>
    </row>
    <row r="25" spans="1:9" ht="12.9" customHeight="1" x14ac:dyDescent="0.25">
      <c r="B25" s="10"/>
      <c r="C25" s="10"/>
      <c r="D25" s="10"/>
      <c r="E25" s="10"/>
      <c r="F25" s="10"/>
      <c r="G25" s="10"/>
      <c r="H25" s="10"/>
      <c r="I25" s="10"/>
    </row>
    <row r="26" spans="1:9" ht="12.9" customHeight="1" x14ac:dyDescent="0.25">
      <c r="B26" s="10"/>
      <c r="C26" s="10"/>
      <c r="D26" s="10"/>
      <c r="E26" s="10"/>
      <c r="F26" s="10"/>
      <c r="G26" s="10"/>
      <c r="H26" s="10"/>
      <c r="I26" s="10"/>
    </row>
    <row r="27" spans="1:9" ht="12.9" customHeight="1" x14ac:dyDescent="0.25">
      <c r="B27" s="10"/>
      <c r="C27" s="10"/>
      <c r="D27" s="10"/>
      <c r="E27" s="10"/>
      <c r="F27" s="10"/>
      <c r="G27" s="10"/>
      <c r="H27" s="10"/>
      <c r="I27" s="10"/>
    </row>
    <row r="28" spans="1:9" ht="12.9" customHeight="1" x14ac:dyDescent="0.25">
      <c r="B28" s="10"/>
      <c r="C28" s="10"/>
      <c r="D28" s="10"/>
      <c r="E28" s="10"/>
      <c r="F28" s="10"/>
      <c r="G28" s="10"/>
      <c r="H28" s="10"/>
      <c r="I28" s="10"/>
    </row>
    <row r="29" spans="1:9" ht="12.9" customHeight="1" x14ac:dyDescent="0.25">
      <c r="B29" s="10"/>
      <c r="C29" s="10"/>
      <c r="D29" s="10"/>
      <c r="E29" s="10"/>
      <c r="F29" s="10"/>
      <c r="G29" s="10"/>
      <c r="H29" s="10"/>
      <c r="I29" s="10"/>
    </row>
    <row r="30" spans="1:9" ht="12.9" customHeight="1" x14ac:dyDescent="0.25">
      <c r="B30" s="10"/>
      <c r="C30" s="10"/>
      <c r="D30" s="10"/>
      <c r="E30" s="10"/>
      <c r="F30" s="10"/>
      <c r="G30" s="10"/>
      <c r="H30" s="10"/>
      <c r="I30" s="10"/>
    </row>
    <row r="31" spans="1:9" ht="12.9" customHeight="1" x14ac:dyDescent="0.25">
      <c r="B31" s="10"/>
      <c r="C31" s="10"/>
      <c r="D31" s="10"/>
      <c r="E31" s="10"/>
      <c r="F31" s="10"/>
      <c r="G31" s="10"/>
      <c r="H31" s="10"/>
      <c r="I31" s="10"/>
    </row>
    <row r="32" spans="1:9" ht="12.9" customHeight="1" x14ac:dyDescent="0.25">
      <c r="B32" s="10"/>
      <c r="C32" s="10"/>
      <c r="D32" s="10"/>
      <c r="E32" s="10"/>
      <c r="F32" s="10"/>
      <c r="G32" s="10"/>
      <c r="H32" s="10"/>
      <c r="I32" s="10"/>
    </row>
    <row r="33" spans="1:9" ht="12.9" customHeight="1" x14ac:dyDescent="0.25">
      <c r="B33" s="10"/>
      <c r="C33" s="10"/>
      <c r="D33" s="10"/>
      <c r="E33" s="10"/>
      <c r="F33" s="10"/>
      <c r="G33" s="10"/>
      <c r="H33" s="10"/>
      <c r="I33" s="10"/>
    </row>
    <row r="34" spans="1:9" ht="12.9" customHeight="1" x14ac:dyDescent="0.25">
      <c r="B34" s="10"/>
      <c r="C34" s="10"/>
      <c r="D34" s="10"/>
      <c r="E34" s="10"/>
      <c r="F34" s="10"/>
      <c r="G34" s="10"/>
      <c r="H34" s="10"/>
      <c r="I34" s="10"/>
    </row>
    <row r="35" spans="1:9" ht="12.9" customHeight="1" x14ac:dyDescent="0.25">
      <c r="C35" s="1311"/>
      <c r="D35" s="1311"/>
      <c r="G35" s="1980" t="s">
        <v>86</v>
      </c>
      <c r="H35" s="1981"/>
      <c r="I35" s="1957" t="s">
        <v>1134</v>
      </c>
    </row>
    <row r="36" spans="1:9" x14ac:dyDescent="0.25">
      <c r="C36" s="1311"/>
      <c r="D36" s="1311"/>
      <c r="G36" s="1296" t="s">
        <v>338</v>
      </c>
      <c r="H36" s="2031" t="s">
        <v>340</v>
      </c>
      <c r="I36" s="1958"/>
    </row>
    <row r="37" spans="1:9" x14ac:dyDescent="0.25">
      <c r="C37" s="1311"/>
      <c r="D37" s="1311"/>
      <c r="G37" s="1300" t="s">
        <v>99</v>
      </c>
      <c r="H37" s="143" t="s">
        <v>87</v>
      </c>
      <c r="I37" s="1958"/>
    </row>
    <row r="38" spans="1:9" x14ac:dyDescent="0.25">
      <c r="C38" s="1311"/>
      <c r="D38" s="1311"/>
      <c r="G38" s="1301" t="s">
        <v>100</v>
      </c>
      <c r="H38" s="143" t="s">
        <v>88</v>
      </c>
      <c r="I38" s="1958"/>
    </row>
    <row r="39" spans="1:9" x14ac:dyDescent="0.25">
      <c r="C39" s="1311"/>
      <c r="D39" s="1311"/>
      <c r="G39" s="1298" t="s">
        <v>101</v>
      </c>
      <c r="H39" s="143" t="s">
        <v>89</v>
      </c>
      <c r="I39" s="1958"/>
    </row>
    <row r="40" spans="1:9" x14ac:dyDescent="0.25">
      <c r="G40" s="1299" t="s">
        <v>339</v>
      </c>
      <c r="H40" s="143" t="s">
        <v>341</v>
      </c>
      <c r="I40" s="1959"/>
    </row>
    <row r="41" spans="1:9" s="1311" customFormat="1" ht="13.8" x14ac:dyDescent="0.25">
      <c r="A41" s="1293" t="s">
        <v>1151</v>
      </c>
      <c r="B41" s="20" t="s">
        <v>1152</v>
      </c>
      <c r="D41" s="158"/>
      <c r="E41" s="158"/>
      <c r="F41" s="158"/>
      <c r="G41" s="158"/>
      <c r="H41" s="158"/>
    </row>
    <row r="42" spans="1:9" s="1311" customFormat="1" ht="13.8" x14ac:dyDescent="0.25">
      <c r="A42" s="158"/>
      <c r="B42" s="20" t="s">
        <v>1153</v>
      </c>
      <c r="D42" s="158"/>
      <c r="E42" s="158"/>
      <c r="F42" s="158"/>
      <c r="G42" s="158"/>
      <c r="H42" s="158"/>
    </row>
    <row r="44" spans="1:9" ht="13.8" thickBot="1" x14ac:dyDescent="0.3">
      <c r="A44" s="2040" t="s">
        <v>371</v>
      </c>
      <c r="B44" s="2040"/>
      <c r="C44" s="2040"/>
      <c r="D44" s="2040"/>
      <c r="E44" s="2040"/>
      <c r="F44" s="2040"/>
      <c r="G44" s="2040"/>
      <c r="H44" s="158"/>
    </row>
    <row r="45" spans="1:9" s="185" customFormat="1" ht="13.8" thickBot="1" x14ac:dyDescent="0.3">
      <c r="A45" s="687" t="s">
        <v>23</v>
      </c>
      <c r="B45" s="466" t="s">
        <v>103</v>
      </c>
      <c r="C45" s="688" t="s">
        <v>51</v>
      </c>
      <c r="D45" s="689" t="s">
        <v>24</v>
      </c>
      <c r="E45" s="1510" t="s">
        <v>370</v>
      </c>
      <c r="F45" s="1510"/>
      <c r="G45" s="1510"/>
      <c r="H45" s="1511"/>
    </row>
    <row r="46" spans="1:9" s="185" customFormat="1" ht="92.25" customHeight="1" thickBot="1" x14ac:dyDescent="0.3">
      <c r="A46" s="690">
        <v>1</v>
      </c>
      <c r="B46" s="691">
        <v>1001</v>
      </c>
      <c r="C46" s="692" t="s">
        <v>509</v>
      </c>
      <c r="D46" s="692" t="s">
        <v>510</v>
      </c>
      <c r="E46" s="1504" t="s">
        <v>946</v>
      </c>
      <c r="F46" s="1505"/>
      <c r="G46" s="1505"/>
      <c r="H46" s="1506"/>
    </row>
    <row r="47" spans="1:9" s="185" customFormat="1" ht="163.5" customHeight="1" thickBot="1" x14ac:dyDescent="0.3">
      <c r="A47" s="690">
        <f>+A46+1</f>
        <v>2</v>
      </c>
      <c r="B47" s="691">
        <v>1001</v>
      </c>
      <c r="C47" s="692" t="s">
        <v>511</v>
      </c>
      <c r="D47" s="692" t="s">
        <v>484</v>
      </c>
      <c r="E47" s="1504" t="s">
        <v>512</v>
      </c>
      <c r="F47" s="1505"/>
      <c r="G47" s="1505"/>
      <c r="H47" s="1506"/>
    </row>
    <row r="48" spans="1:9" s="185" customFormat="1" ht="78.75" customHeight="1" thickBot="1" x14ac:dyDescent="0.3">
      <c r="A48" s="690">
        <f>+A47+1</f>
        <v>3</v>
      </c>
      <c r="B48" s="691">
        <v>1001</v>
      </c>
      <c r="C48" s="692" t="s">
        <v>513</v>
      </c>
      <c r="D48" s="692" t="s">
        <v>514</v>
      </c>
      <c r="E48" s="1504" t="s">
        <v>515</v>
      </c>
      <c r="F48" s="1505"/>
      <c r="G48" s="1505"/>
      <c r="H48" s="1506"/>
    </row>
    <row r="49" spans="1:9" s="185" customFormat="1" ht="190.5" customHeight="1" x14ac:dyDescent="0.25">
      <c r="A49" s="690">
        <f>+A48+1</f>
        <v>4</v>
      </c>
      <c r="B49" s="691">
        <v>1001</v>
      </c>
      <c r="C49" s="693" t="s">
        <v>516</v>
      </c>
      <c r="D49" s="692" t="s">
        <v>517</v>
      </c>
      <c r="E49" s="1504" t="s">
        <v>1022</v>
      </c>
      <c r="F49" s="1505"/>
      <c r="G49" s="1505"/>
      <c r="H49" s="1506"/>
    </row>
    <row r="50" spans="1:9" s="185" customFormat="1" ht="80.25" customHeight="1" thickBot="1" x14ac:dyDescent="0.3">
      <c r="A50" s="1790">
        <v>5</v>
      </c>
      <c r="B50" s="694">
        <f>+B49</f>
        <v>1001</v>
      </c>
      <c r="C50" s="695" t="s">
        <v>1021</v>
      </c>
      <c r="D50" s="695" t="s">
        <v>1023</v>
      </c>
      <c r="E50" s="1507" t="s">
        <v>1024</v>
      </c>
      <c r="F50" s="1508"/>
      <c r="G50" s="1508"/>
      <c r="H50" s="1509"/>
    </row>
    <row r="51" spans="1:9" ht="42.75" customHeight="1" x14ac:dyDescent="0.4">
      <c r="B51" s="44"/>
      <c r="C51" s="1"/>
      <c r="D51" s="1"/>
      <c r="E51" s="1"/>
      <c r="F51" s="1362" t="s">
        <v>390</v>
      </c>
      <c r="G51" s="1362"/>
      <c r="H51" s="1362"/>
      <c r="I51" s="1362"/>
    </row>
    <row r="53" spans="1:9" x14ac:dyDescent="0.25">
      <c r="B53" s="1"/>
      <c r="C53" s="1"/>
      <c r="D53" s="1"/>
      <c r="E53" s="1"/>
      <c r="F53" s="1"/>
      <c r="G53" s="1"/>
      <c r="H53" s="1"/>
      <c r="I53" s="1"/>
    </row>
  </sheetData>
  <mergeCells count="16">
    <mergeCell ref="F51:I51"/>
    <mergeCell ref="E45:H45"/>
    <mergeCell ref="E46:H46"/>
    <mergeCell ref="E47:H47"/>
    <mergeCell ref="B15:I15"/>
    <mergeCell ref="E48:H48"/>
    <mergeCell ref="E49:H49"/>
    <mergeCell ref="E50:H50"/>
    <mergeCell ref="G35:H35"/>
    <mergeCell ref="I35:I40"/>
    <mergeCell ref="A44:G44"/>
    <mergeCell ref="B14:I14"/>
    <mergeCell ref="A2:I2"/>
    <mergeCell ref="A1:I1"/>
    <mergeCell ref="A6:I6"/>
    <mergeCell ref="A7:I7"/>
  </mergeCells>
  <phoneticPr fontId="2" type="noConversion"/>
  <hyperlinks>
    <hyperlink ref="F51" display="VOLVER A LA TABLA DE CONTENIDO" xr:uid="{00000000-0004-0000-0C00-000000000000}"/>
    <hyperlink ref="F51:I51" location="'TABLA DE CONTENIDO'!A1" display="VOLVER A LA TABLA DE CONTENIDO" xr:uid="{00000000-0004-0000-0C00-000001000000}"/>
  </hyperlinks>
  <printOptions horizontalCentered="1" verticalCentered="1"/>
  <pageMargins left="0.59055118110236227" right="0.35433070866141736" top="0.59055118110236227" bottom="0.6692913385826772" header="0.51181102362204722" footer="0.51181102362204722"/>
  <pageSetup scale="61" orientation="portrait" horizontalDpi="300" verticalDpi="300" r:id="rId1"/>
  <headerFooter alignWithMargins="0"/>
  <drawing r:id="rId2"/>
  <legacyDrawing r:id="rId3"/>
  <oleObjects>
    <mc:AlternateContent xmlns:mc="http://schemas.openxmlformats.org/markup-compatibility/2006">
      <mc:Choice Requires="x14">
        <oleObject progId="Word.Document.6" shapeId="2621547" r:id="rId4">
          <objectPr defaultSize="0" autoLine="0" r:id="rId5">
            <anchor moveWithCells="1">
              <from>
                <xdr:col>0</xdr:col>
                <xdr:colOff>22860</xdr:colOff>
                <xdr:row>0</xdr:row>
                <xdr:rowOff>22860</xdr:rowOff>
              </from>
              <to>
                <xdr:col>1</xdr:col>
                <xdr:colOff>15240</xdr:colOff>
                <xdr:row>4</xdr:row>
                <xdr:rowOff>7620</xdr:rowOff>
              </to>
            </anchor>
          </objectPr>
        </oleObject>
      </mc:Choice>
      <mc:Fallback>
        <oleObject progId="Word.Document.6" shapeId="2621547" r:id="rId4"/>
      </mc:Fallback>
    </mc:AlternateContent>
  </oleObjec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J33"/>
  <sheetViews>
    <sheetView zoomScale="80" zoomScaleNormal="80" zoomScaleSheetLayoutView="100" workbookViewId="0">
      <selection activeCell="K9" sqref="K9"/>
    </sheetView>
  </sheetViews>
  <sheetFormatPr baseColWidth="10" defaultRowHeight="13.2" x14ac:dyDescent="0.25"/>
  <cols>
    <col min="1" max="1" width="26.88671875" customWidth="1"/>
    <col min="2" max="2" width="8" customWidth="1"/>
    <col min="3" max="4" width="12.6640625" customWidth="1"/>
    <col min="5" max="5" width="27.6640625" customWidth="1"/>
    <col min="6" max="6" width="17.77734375" customWidth="1"/>
    <col min="7" max="7" width="39.109375" customWidth="1"/>
  </cols>
  <sheetData>
    <row r="1" spans="1:10" s="28" customFormat="1" ht="22.8" x14ac:dyDescent="0.4">
      <c r="A1" s="1514" t="s">
        <v>0</v>
      </c>
      <c r="B1" s="1514"/>
      <c r="C1" s="1514"/>
      <c r="D1" s="1514"/>
      <c r="E1" s="1514"/>
      <c r="F1" s="1514"/>
      <c r="G1" s="1514"/>
    </row>
    <row r="2" spans="1:10" s="28" customFormat="1" ht="17.399999999999999" x14ac:dyDescent="0.3">
      <c r="A2" s="1515" t="s">
        <v>467</v>
      </c>
      <c r="B2" s="1515"/>
      <c r="C2" s="1515"/>
      <c r="D2" s="1515"/>
      <c r="E2" s="1515"/>
      <c r="F2" s="1515"/>
      <c r="G2" s="1515"/>
    </row>
    <row r="3" spans="1:10" s="28" customFormat="1" x14ac:dyDescent="0.25">
      <c r="A3" s="35"/>
      <c r="B3" s="35"/>
      <c r="C3" s="27"/>
      <c r="D3" s="27"/>
      <c r="E3" s="27"/>
      <c r="F3" s="27"/>
      <c r="G3" s="27"/>
    </row>
    <row r="4" spans="1:10" s="28" customFormat="1" ht="17.399999999999999" x14ac:dyDescent="0.3">
      <c r="A4" s="1515" t="s">
        <v>78</v>
      </c>
      <c r="B4" s="1515"/>
      <c r="C4" s="1515"/>
      <c r="D4" s="1515"/>
      <c r="E4" s="1515"/>
      <c r="F4" s="1515"/>
      <c r="G4" s="1515"/>
    </row>
    <row r="5" spans="1:10" s="28" customFormat="1" ht="18.75" customHeight="1" x14ac:dyDescent="0.25">
      <c r="A5" s="35"/>
      <c r="B5" s="35"/>
      <c r="C5" s="27"/>
      <c r="D5" s="27"/>
      <c r="E5" s="27"/>
      <c r="F5" s="27"/>
      <c r="G5" s="27"/>
    </row>
    <row r="6" spans="1:10" s="28" customFormat="1" ht="17.399999999999999" x14ac:dyDescent="0.3">
      <c r="A6" s="1515" t="s">
        <v>154</v>
      </c>
      <c r="B6" s="1515"/>
      <c r="C6" s="1515"/>
      <c r="D6" s="1515"/>
      <c r="E6" s="1515"/>
      <c r="F6" s="1515"/>
      <c r="G6" s="1515"/>
    </row>
    <row r="7" spans="1:10" s="28" customFormat="1" x14ac:dyDescent="0.25">
      <c r="A7" s="1513" t="s">
        <v>40</v>
      </c>
      <c r="B7" s="1513"/>
      <c r="C7" s="1513"/>
      <c r="D7" s="1513"/>
      <c r="E7" s="1513"/>
      <c r="F7" s="1513"/>
      <c r="G7" s="1513"/>
    </row>
    <row r="8" spans="1:10" s="28" customFormat="1" x14ac:dyDescent="0.25">
      <c r="A8"/>
      <c r="B8" s="37"/>
      <c r="C8" s="30"/>
      <c r="D8" s="30"/>
      <c r="E8" s="30"/>
    </row>
    <row r="9" spans="1:10" s="28" customFormat="1" x14ac:dyDescent="0.25">
      <c r="A9" s="337" t="s">
        <v>1128</v>
      </c>
      <c r="B9" s="697" t="s">
        <v>992</v>
      </c>
      <c r="C9" s="697"/>
      <c r="D9" s="697"/>
      <c r="E9" s="156"/>
      <c r="F9" s="163" t="s">
        <v>366</v>
      </c>
      <c r="G9" s="698" t="str">
        <f>+'TORTA EST. VIAS TEC'!B10</f>
        <v>AGO - SEP/2024</v>
      </c>
    </row>
    <row r="10" spans="1:10" ht="13.8" thickBot="1" x14ac:dyDescent="0.3"/>
    <row r="11" spans="1:10" s="19" customFormat="1" ht="61.5" customHeight="1" thickBot="1" x14ac:dyDescent="0.3">
      <c r="A11" s="80" t="s">
        <v>6</v>
      </c>
      <c r="B11" s="76" t="s">
        <v>7</v>
      </c>
      <c r="C11" s="76" t="s">
        <v>79</v>
      </c>
      <c r="D11" s="76" t="s">
        <v>80</v>
      </c>
      <c r="E11" s="81" t="s">
        <v>41</v>
      </c>
      <c r="F11" s="81" t="s">
        <v>444</v>
      </c>
      <c r="G11" s="82" t="s">
        <v>13</v>
      </c>
    </row>
    <row r="12" spans="1:10" ht="154.19999999999999" customHeight="1" x14ac:dyDescent="0.25">
      <c r="A12" s="1516" t="s">
        <v>519</v>
      </c>
      <c r="B12" s="1519" t="s">
        <v>470</v>
      </c>
      <c r="C12" s="2041" t="s">
        <v>520</v>
      </c>
      <c r="D12" s="2041" t="s">
        <v>896</v>
      </c>
      <c r="E12" s="2042" t="s">
        <v>729</v>
      </c>
      <c r="F12" s="2234">
        <f>+'CANT OBRA 1001'!H39</f>
        <v>12225163022.373461</v>
      </c>
      <c r="G12" s="2043" t="s">
        <v>1031</v>
      </c>
    </row>
    <row r="13" spans="1:10" ht="104.4" customHeight="1" x14ac:dyDescent="0.25">
      <c r="A13" s="1517"/>
      <c r="B13" s="1520"/>
      <c r="C13" s="699" t="s">
        <v>897</v>
      </c>
      <c r="D13" s="699" t="s">
        <v>898</v>
      </c>
      <c r="E13" s="700" t="s">
        <v>783</v>
      </c>
      <c r="F13" s="2229">
        <f>+'CANT OBRA 1001'!H101</f>
        <v>1205036436.5515385</v>
      </c>
      <c r="G13" s="701"/>
      <c r="J13" s="214" t="s">
        <v>54</v>
      </c>
    </row>
    <row r="14" spans="1:10" s="1311" customFormat="1" ht="42" customHeight="1" x14ac:dyDescent="0.25">
      <c r="A14" s="1517"/>
      <c r="B14" s="1520"/>
      <c r="C14" s="699" t="s">
        <v>1025</v>
      </c>
      <c r="D14" s="699" t="s">
        <v>1026</v>
      </c>
      <c r="E14" s="1791" t="s">
        <v>1027</v>
      </c>
      <c r="F14" s="2229">
        <f>+'CANT OBRA 1001'!H117</f>
        <v>3033935466.936923</v>
      </c>
      <c r="G14" s="1792"/>
    </row>
    <row r="15" spans="1:10" ht="36.6" customHeight="1" x14ac:dyDescent="0.25">
      <c r="A15" s="1517"/>
      <c r="B15" s="1520"/>
      <c r="C15" s="699" t="s">
        <v>521</v>
      </c>
      <c r="D15" s="699" t="s">
        <v>522</v>
      </c>
      <c r="E15" s="1145" t="s">
        <v>797</v>
      </c>
      <c r="F15" s="2229">
        <f>+'CANT OBRA 1001'!H158</f>
        <v>1449416829</v>
      </c>
      <c r="G15" s="1146"/>
    </row>
    <row r="16" spans="1:10" ht="45" customHeight="1" x14ac:dyDescent="0.25">
      <c r="A16" s="1517"/>
      <c r="B16" s="1520"/>
      <c r="C16" s="699" t="s">
        <v>899</v>
      </c>
      <c r="D16" s="699" t="s">
        <v>522</v>
      </c>
      <c r="E16" s="1145" t="s">
        <v>886</v>
      </c>
      <c r="F16" s="2229">
        <f>+'CANT OBRA 1001'!H282</f>
        <v>3474484597.7411537</v>
      </c>
      <c r="G16" s="1146"/>
    </row>
    <row r="17" spans="1:7" ht="44.4" customHeight="1" x14ac:dyDescent="0.25">
      <c r="A17" s="1517"/>
      <c r="B17" s="1520"/>
      <c r="C17" s="699" t="s">
        <v>901</v>
      </c>
      <c r="D17" s="699" t="s">
        <v>902</v>
      </c>
      <c r="E17" s="1145" t="s">
        <v>900</v>
      </c>
      <c r="F17" s="2229">
        <f>+'CANT OBRA 1001'!H294</f>
        <v>100007945.37692308</v>
      </c>
      <c r="G17" s="1146"/>
    </row>
    <row r="18" spans="1:7" ht="116.4" customHeight="1" x14ac:dyDescent="0.25">
      <c r="A18" s="1517"/>
      <c r="B18" s="1520"/>
      <c r="C18" s="411" t="s">
        <v>903</v>
      </c>
      <c r="D18" s="411" t="s">
        <v>904</v>
      </c>
      <c r="E18" s="1794" t="s">
        <v>895</v>
      </c>
      <c r="F18" s="2232">
        <f>+'CANT OBRA 1001'!H341</f>
        <v>2401205939.3596153</v>
      </c>
      <c r="G18" s="1795" t="s">
        <v>1031</v>
      </c>
    </row>
    <row r="19" spans="1:7" ht="40.200000000000003" customHeight="1" x14ac:dyDescent="0.25">
      <c r="A19" s="1517"/>
      <c r="B19" s="1520"/>
      <c r="C19" s="411" t="s">
        <v>905</v>
      </c>
      <c r="D19" s="411" t="s">
        <v>906</v>
      </c>
      <c r="E19" s="1794" t="s">
        <v>575</v>
      </c>
      <c r="F19" s="2232">
        <f>+'CANT OBRA 1001'!H356</f>
        <v>49234032.93870043</v>
      </c>
      <c r="G19" s="1795"/>
    </row>
    <row r="20" spans="1:7" ht="50.4" customHeight="1" x14ac:dyDescent="0.25">
      <c r="A20" s="1517"/>
      <c r="B20" s="1520"/>
      <c r="C20" s="699" t="s">
        <v>907</v>
      </c>
      <c r="D20" s="699" t="s">
        <v>908</v>
      </c>
      <c r="E20" s="1145" t="s">
        <v>578</v>
      </c>
      <c r="F20" s="2229">
        <f>+'CANT OBRA 1001'!H368</f>
        <v>74179816.714750603</v>
      </c>
      <c r="G20" s="1146"/>
    </row>
    <row r="21" spans="1:7" ht="38.4" customHeight="1" x14ac:dyDescent="0.25">
      <c r="A21" s="1517"/>
      <c r="B21" s="1520"/>
      <c r="C21" s="699" t="s">
        <v>909</v>
      </c>
      <c r="D21" s="699" t="s">
        <v>910</v>
      </c>
      <c r="E21" s="1145" t="s">
        <v>583</v>
      </c>
      <c r="F21" s="2229">
        <f>+'CANT OBRA 1001'!H380</f>
        <v>42194370.917057998</v>
      </c>
      <c r="G21" s="1146"/>
    </row>
    <row r="22" spans="1:7" ht="31.8" customHeight="1" x14ac:dyDescent="0.25">
      <c r="A22" s="1517"/>
      <c r="B22" s="1520"/>
      <c r="C22" s="699" t="s">
        <v>911</v>
      </c>
      <c r="D22" s="699" t="s">
        <v>912</v>
      </c>
      <c r="E22" s="1145" t="s">
        <v>585</v>
      </c>
      <c r="F22" s="2229">
        <f>+'CANT OBRA 1001'!H395</f>
        <v>4722866.0443762252</v>
      </c>
      <c r="G22" s="1146"/>
    </row>
    <row r="23" spans="1:7" ht="13.8" thickBot="1" x14ac:dyDescent="0.3">
      <c r="A23" s="1518"/>
      <c r="B23" s="1521"/>
      <c r="C23" s="702"/>
      <c r="D23" s="702"/>
      <c r="E23" s="703"/>
      <c r="F23" s="704"/>
      <c r="G23" s="705"/>
    </row>
    <row r="24" spans="1:7" ht="20.25" customHeight="1" x14ac:dyDescent="0.25">
      <c r="A24" s="119"/>
      <c r="B24" s="119"/>
      <c r="C24" s="119"/>
      <c r="D24" s="119"/>
      <c r="E24" s="119"/>
      <c r="F24" s="706"/>
      <c r="G24" s="10"/>
    </row>
    <row r="25" spans="1:7" ht="25.5" customHeight="1" x14ac:dyDescent="0.25">
      <c r="A25" s="1522" t="s">
        <v>454</v>
      </c>
      <c r="B25" s="1522"/>
      <c r="C25" s="1522"/>
      <c r="D25" s="1522"/>
      <c r="E25" s="1522"/>
      <c r="F25" s="1522"/>
      <c r="G25" s="1522"/>
    </row>
    <row r="26" spans="1:7" x14ac:dyDescent="0.25">
      <c r="A26" s="696" t="s">
        <v>518</v>
      </c>
      <c r="B26" s="10"/>
      <c r="C26" s="10"/>
      <c r="D26" s="10"/>
      <c r="E26" s="10"/>
      <c r="F26" s="1512" t="s">
        <v>389</v>
      </c>
      <c r="G26" s="1512"/>
    </row>
    <row r="28" spans="1:7" ht="13.8" x14ac:dyDescent="0.25">
      <c r="A28" s="41"/>
      <c r="B28" s="41"/>
      <c r="C28" s="20"/>
      <c r="D28" s="20"/>
    </row>
    <row r="33" spans="5:5" x14ac:dyDescent="0.25">
      <c r="E33" s="214"/>
    </row>
  </sheetData>
  <mergeCells count="9">
    <mergeCell ref="F26:G26"/>
    <mergeCell ref="A7:G7"/>
    <mergeCell ref="A1:G1"/>
    <mergeCell ref="A2:G2"/>
    <mergeCell ref="A4:G4"/>
    <mergeCell ref="A6:G6"/>
    <mergeCell ref="A12:A23"/>
    <mergeCell ref="B12:B23"/>
    <mergeCell ref="A25:G25"/>
  </mergeCells>
  <phoneticPr fontId="2" type="noConversion"/>
  <hyperlinks>
    <hyperlink ref="F26" location="'TABLA DE CONTENIDO'!A1" display="VOLVER A TABLA DE CONTENIDO" xr:uid="{00000000-0004-0000-0D00-000000000000}"/>
    <hyperlink ref="F12" location="'CANT OBRA 1001'!A10:H39" tooltip="MANTENIMIENTO Y MEJORAMIENTO PASO NACIONAL PR 000+0000 AL PR 006+0687" display="'CANT OBRA 1001'!A10:H39" xr:uid="{00000000-0004-0000-0D00-000001000000}"/>
    <hyperlink ref="F13" location="'CANT OBRA 1001'!A90:H101" display="'CANT OBRA 1001'!A90:H101" xr:uid="{00000000-0004-0000-0D00-000002000000}"/>
    <hyperlink ref="F15" location="'CANT OBRA 1001'!A130:H142" display="'CANT OBRA 1001'!A130:H142" xr:uid="{00000000-0004-0000-0D00-000003000000}"/>
    <hyperlink ref="F16" location="'CANT OBRA 1001'!A249:H266" display="'CANT OBRA 1001'!A249:H266" xr:uid="{00000000-0004-0000-0D00-000004000000}"/>
    <hyperlink ref="F17" location="'CANT OBRA 1001'!A268:H278" display="'CANT OBRA 1001'!A268:H278" xr:uid="{00000000-0004-0000-0D00-000005000000}"/>
    <hyperlink ref="F18" location="'CANT OBRA 1001'!A297:H325" display="'CANT OBRA 1001'!A297:H325" xr:uid="{00000000-0004-0000-0D00-000006000000}"/>
    <hyperlink ref="F19" location="'CANT OBRA 1001'!A383:H393" display="'CANT OBRA 1001'!A383:H393" xr:uid="{00000000-0004-0000-0D00-000007000000}"/>
    <hyperlink ref="F20" location="'CANT OBRA 1001'!A395:H405" display="'CANT OBRA 1001'!A395:H405" xr:uid="{00000000-0004-0000-0D00-000008000000}"/>
    <hyperlink ref="F21" location="'CANT OBRA 1001'!A395:H405" display="'CANT OBRA 1001'!A395:H405" xr:uid="{00000000-0004-0000-0D00-000009000000}"/>
    <hyperlink ref="F22" location="'CANT OBRA 1001'!A422:H432" display="'CANT OBRA 1001'!A422:H432" xr:uid="{00000000-0004-0000-0D00-00000A000000}"/>
  </hyperlinks>
  <printOptions horizontalCentered="1" verticalCentered="1"/>
  <pageMargins left="0.70866141732283472" right="0.78740157480314965" top="0.78740157480314965" bottom="0.98425196850393704" header="0.51181102362204722" footer="0.51181102362204722"/>
  <pageSetup scale="51" orientation="landscape" horizontalDpi="120" verticalDpi="144"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H23"/>
  <sheetViews>
    <sheetView zoomScale="70" zoomScaleNormal="70" zoomScaleSheetLayoutView="115" workbookViewId="0">
      <selection activeCell="L12" sqref="L12"/>
    </sheetView>
  </sheetViews>
  <sheetFormatPr baseColWidth="10" defaultRowHeight="13.2" x14ac:dyDescent="0.25"/>
  <cols>
    <col min="1" max="1" width="16.88671875" customWidth="1"/>
    <col min="2" max="2" width="10.44140625" customWidth="1"/>
    <col min="3" max="4" width="10.5546875" customWidth="1"/>
    <col min="5" max="5" width="35.6640625" customWidth="1"/>
    <col min="6" max="6" width="19.33203125" customWidth="1"/>
    <col min="7" max="7" width="41.77734375" customWidth="1"/>
    <col min="8" max="8" width="13.6640625" bestFit="1" customWidth="1"/>
    <col min="9" max="9" width="14.33203125" bestFit="1" customWidth="1"/>
  </cols>
  <sheetData>
    <row r="1" spans="1:8" ht="22.8" x14ac:dyDescent="0.4">
      <c r="A1" s="1514" t="s">
        <v>0</v>
      </c>
      <c r="B1" s="1514"/>
      <c r="C1" s="1514"/>
      <c r="D1" s="1514"/>
      <c r="E1" s="1514"/>
      <c r="F1" s="1514"/>
      <c r="G1" s="1514"/>
    </row>
    <row r="2" spans="1:8" ht="17.399999999999999" x14ac:dyDescent="0.3">
      <c r="A2" s="1515" t="s">
        <v>467</v>
      </c>
      <c r="B2" s="1515"/>
      <c r="C2" s="1515"/>
      <c r="D2" s="1515"/>
      <c r="E2" s="1515"/>
      <c r="F2" s="1515"/>
      <c r="G2" s="1515"/>
    </row>
    <row r="3" spans="1:8" x14ac:dyDescent="0.25">
      <c r="A3" s="35"/>
      <c r="B3" s="35"/>
      <c r="C3" s="27"/>
      <c r="D3" s="27"/>
      <c r="E3" s="27"/>
      <c r="F3" s="27"/>
      <c r="G3" s="27"/>
    </row>
    <row r="4" spans="1:8" ht="17.399999999999999" x14ac:dyDescent="0.3">
      <c r="A4" s="1515" t="s">
        <v>45</v>
      </c>
      <c r="B4" s="1515"/>
      <c r="C4" s="1515"/>
      <c r="D4" s="1515"/>
      <c r="E4" s="1515"/>
      <c r="F4" s="1515"/>
      <c r="G4" s="1515"/>
    </row>
    <row r="5" spans="1:8" x14ac:dyDescent="0.25">
      <c r="A5" s="35"/>
      <c r="B5" s="35"/>
      <c r="C5" s="27"/>
      <c r="D5" s="27"/>
      <c r="E5" s="27"/>
      <c r="F5" s="27"/>
      <c r="G5" s="27"/>
    </row>
    <row r="6" spans="1:8" ht="17.399999999999999" x14ac:dyDescent="0.3">
      <c r="A6" s="1515" t="s">
        <v>155</v>
      </c>
      <c r="B6" s="1515"/>
      <c r="C6" s="1515"/>
      <c r="D6" s="1515"/>
      <c r="E6" s="1515"/>
      <c r="F6" s="1515"/>
      <c r="G6" s="1515"/>
    </row>
    <row r="7" spans="1:8" x14ac:dyDescent="0.25">
      <c r="A7" s="1513" t="s">
        <v>40</v>
      </c>
      <c r="B7" s="1513"/>
      <c r="C7" s="1513"/>
      <c r="D7" s="1513"/>
      <c r="E7" s="1513"/>
      <c r="F7" s="1513"/>
      <c r="G7" s="1513"/>
    </row>
    <row r="8" spans="1:8" x14ac:dyDescent="0.25">
      <c r="A8" s="35"/>
      <c r="B8" s="35"/>
      <c r="C8" s="27"/>
      <c r="D8" s="27"/>
      <c r="E8" s="27"/>
      <c r="F8" s="27"/>
      <c r="G8" s="27"/>
    </row>
    <row r="9" spans="1:8" x14ac:dyDescent="0.25">
      <c r="B9" s="37"/>
      <c r="C9" s="30"/>
      <c r="D9" s="30"/>
      <c r="E9" s="30"/>
      <c r="F9" s="28"/>
      <c r="G9" s="28"/>
    </row>
    <row r="10" spans="1:8" x14ac:dyDescent="0.25">
      <c r="A10" s="106" t="s">
        <v>1128</v>
      </c>
      <c r="B10" s="37"/>
      <c r="C10" s="707" t="s">
        <v>992</v>
      </c>
      <c r="D10" s="708"/>
      <c r="E10" s="708"/>
      <c r="F10" s="163" t="s">
        <v>366</v>
      </c>
      <c r="G10" s="709" t="str">
        <f>+'NECESIDADES PREVENTIVAS VIA'!G9</f>
        <v>AGO - SEP/2024</v>
      </c>
    </row>
    <row r="11" spans="1:8" ht="13.8" thickBot="1" x14ac:dyDescent="0.3">
      <c r="H11" s="714"/>
    </row>
    <row r="12" spans="1:8" ht="52.5" customHeight="1" x14ac:dyDescent="0.25">
      <c r="A12" s="710" t="s">
        <v>6</v>
      </c>
      <c r="B12" s="711" t="s">
        <v>7</v>
      </c>
      <c r="C12" s="711" t="s">
        <v>79</v>
      </c>
      <c r="D12" s="711" t="s">
        <v>80</v>
      </c>
      <c r="E12" s="712" t="s">
        <v>41</v>
      </c>
      <c r="F12" s="712" t="s">
        <v>444</v>
      </c>
      <c r="G12" s="713" t="s">
        <v>13</v>
      </c>
      <c r="H12" s="714" t="s">
        <v>54</v>
      </c>
    </row>
    <row r="13" spans="1:8" ht="71.25" customHeight="1" x14ac:dyDescent="0.25">
      <c r="A13" s="1525" t="str">
        <f>+'NECESIDADES PREVENTIVAS VIA'!A12</f>
        <v>Tumaco -  Junin</v>
      </c>
      <c r="B13" s="1520" t="str">
        <f>+'NECESIDADES PREVENTIVAS VIA'!B12</f>
        <v>1001</v>
      </c>
      <c r="C13" s="715" t="s">
        <v>523</v>
      </c>
      <c r="D13" s="699" t="s">
        <v>914</v>
      </c>
      <c r="E13" s="716" t="s">
        <v>796</v>
      </c>
      <c r="F13" s="2229">
        <f>+'CANT OBRA 1001'!H144</f>
        <v>1759651888.7146153</v>
      </c>
      <c r="G13" s="718" t="s">
        <v>524</v>
      </c>
      <c r="H13" s="714"/>
    </row>
    <row r="14" spans="1:8" s="1311" customFormat="1" ht="103.2" customHeight="1" x14ac:dyDescent="0.25">
      <c r="A14" s="1525"/>
      <c r="B14" s="1520"/>
      <c r="C14" s="1796" t="s">
        <v>1033</v>
      </c>
      <c r="D14" s="699" t="s">
        <v>1034</v>
      </c>
      <c r="E14" s="716" t="s">
        <v>1027</v>
      </c>
      <c r="F14" s="2230">
        <f>+'CANT OBRA 1001'!H117</f>
        <v>3033935466.936923</v>
      </c>
      <c r="G14" s="1828" t="s">
        <v>1035</v>
      </c>
      <c r="H14" s="714"/>
    </row>
    <row r="15" spans="1:8" ht="124.5" customHeight="1" x14ac:dyDescent="0.25">
      <c r="A15" s="1525"/>
      <c r="B15" s="1520"/>
      <c r="C15" s="717" t="s">
        <v>525</v>
      </c>
      <c r="D15" s="244" t="s">
        <v>526</v>
      </c>
      <c r="E15" s="2044" t="s">
        <v>527</v>
      </c>
      <c r="F15" s="2231">
        <f>'1P'!E40</f>
        <v>414667400</v>
      </c>
      <c r="G15" s="2045" t="s">
        <v>1032</v>
      </c>
      <c r="H15" s="714"/>
    </row>
    <row r="16" spans="1:8" ht="60" customHeight="1" x14ac:dyDescent="0.25">
      <c r="A16" s="1525"/>
      <c r="B16" s="1520"/>
      <c r="C16" s="244" t="s">
        <v>525</v>
      </c>
      <c r="D16" s="244" t="s">
        <v>913</v>
      </c>
      <c r="E16" s="2044" t="s">
        <v>782</v>
      </c>
      <c r="F16" s="2232">
        <f>+'CANT OBRA 1001'!H67</f>
        <v>2145414460.9523849</v>
      </c>
      <c r="G16" s="2046"/>
      <c r="H16" s="714"/>
    </row>
    <row r="17" spans="1:8" ht="39" customHeight="1" x14ac:dyDescent="0.25">
      <c r="A17" s="1525"/>
      <c r="B17" s="1520"/>
      <c r="C17" s="719">
        <v>60200</v>
      </c>
      <c r="D17" s="720" t="s">
        <v>915</v>
      </c>
      <c r="E17" s="2044" t="s">
        <v>861</v>
      </c>
      <c r="F17" s="2232">
        <f>+'CANT OBRA 1001'!H263</f>
        <v>81177448648.67308</v>
      </c>
      <c r="G17" s="2047" t="s">
        <v>1065</v>
      </c>
      <c r="H17" s="714"/>
    </row>
    <row r="18" spans="1:8" s="1233" customFormat="1" ht="105.6" x14ac:dyDescent="0.25">
      <c r="A18" s="1525"/>
      <c r="B18" s="1520"/>
      <c r="C18" s="719">
        <v>60687</v>
      </c>
      <c r="D18" s="719">
        <v>60713</v>
      </c>
      <c r="E18" s="2044" t="s">
        <v>961</v>
      </c>
      <c r="F18" s="2232">
        <f>+'CANT OBRA 1001'!H311</f>
        <v>140400991.89692307</v>
      </c>
      <c r="G18" s="2047" t="str">
        <f>+G15</f>
        <v>EL PUENTE SE ENCUENTRA INTERVENIDO BAJO LA EJECUCIÓN DE CONTRATO DE OBRA NO. 2907-2023 CUYO OBJETO ES MEJORAMIENTO Y MANTENIMIENTO DE LA VÍA DE ACCESO Y LOS PUENTES EL MORRO, EL PINDO Y AGUACLARA, DEL PUERTO DE TUMACO EN EL DEPARTAMENTO DE NARIÑO</v>
      </c>
      <c r="H18" s="714"/>
    </row>
    <row r="19" spans="1:8" ht="106.2" thickBot="1" x14ac:dyDescent="0.3">
      <c r="A19" s="1526"/>
      <c r="B19" s="1521"/>
      <c r="C19" s="1267">
        <v>170230</v>
      </c>
      <c r="D19" s="1267">
        <v>170266</v>
      </c>
      <c r="E19" s="2048" t="s">
        <v>962</v>
      </c>
      <c r="F19" s="2233">
        <v>4000000</v>
      </c>
      <c r="G19" s="2049" t="str">
        <f>+G15</f>
        <v>EL PUENTE SE ENCUENTRA INTERVENIDO BAJO LA EJECUCIÓN DE CONTRATO DE OBRA NO. 2907-2023 CUYO OBJETO ES MEJORAMIENTO Y MANTENIMIENTO DE LA VÍA DE ACCESO Y LOS PUENTES EL MORRO, EL PINDO Y AGUACLARA, DEL PUERTO DE TUMACO EN EL DEPARTAMENTO DE NARIÑO</v>
      </c>
      <c r="H19" s="714"/>
    </row>
    <row r="20" spans="1:8" ht="21" customHeight="1" x14ac:dyDescent="0.25"/>
    <row r="21" spans="1:8" ht="18.75" customHeight="1" x14ac:dyDescent="0.25">
      <c r="A21" s="209"/>
      <c r="B21" s="109"/>
      <c r="C21" s="721"/>
      <c r="D21" s="721"/>
      <c r="E21" s="722"/>
      <c r="F21" s="723"/>
      <c r="G21" s="722"/>
    </row>
    <row r="22" spans="1:8" ht="25.5" customHeight="1" x14ac:dyDescent="0.25">
      <c r="A22" s="1522" t="s">
        <v>454</v>
      </c>
      <c r="B22" s="1522"/>
      <c r="C22" s="1522"/>
      <c r="D22" s="1522"/>
      <c r="E22" s="1522"/>
      <c r="F22" s="1522"/>
      <c r="G22" s="1522"/>
    </row>
    <row r="23" spans="1:8" x14ac:dyDescent="0.25">
      <c r="A23" s="696" t="s">
        <v>518</v>
      </c>
      <c r="F23" s="1523" t="s">
        <v>389</v>
      </c>
      <c r="G23" s="1524"/>
    </row>
  </sheetData>
  <mergeCells count="10">
    <mergeCell ref="B13:B19"/>
    <mergeCell ref="A22:G22"/>
    <mergeCell ref="F23:G23"/>
    <mergeCell ref="A7:G7"/>
    <mergeCell ref="A1:G1"/>
    <mergeCell ref="A2:G2"/>
    <mergeCell ref="A4:G4"/>
    <mergeCell ref="A6:G6"/>
    <mergeCell ref="A13:A19"/>
    <mergeCell ref="G15:G16"/>
  </mergeCells>
  <phoneticPr fontId="2" type="noConversion"/>
  <hyperlinks>
    <hyperlink ref="F23" location="'TABLA DE CONTENIDO'!A1" display="'TABLA DE CONTENIDO'!A1" xr:uid="{00000000-0004-0000-0E00-000000000000}"/>
    <hyperlink ref="F23:G23" location="'TABLA DE CONTENIDO'!A1" display="VOLVER A TABLA DE CONTENIDO" xr:uid="{00000000-0004-0000-0E00-000001000000}"/>
    <hyperlink ref="F13" location="'CANT OBRA 1001'!A103:H128" display="'CANT OBRA 1001'!A103:H128" xr:uid="{00000000-0004-0000-0E00-000002000000}"/>
    <hyperlink ref="F15" location="'1P'!E40" display="'1P'!E40" xr:uid="{00000000-0004-0000-0E00-000003000000}"/>
    <hyperlink ref="F16" location="'CANT OBRA 1001'!A42:H67" display="'CANT OBRA 1001'!A42:H67" xr:uid="{00000000-0004-0000-0E00-000004000000}"/>
    <hyperlink ref="F17" location="'CANT OBRA 1001'!A144:H247" display="'CANT OBRA 1001'!A144:H247" xr:uid="{00000000-0004-0000-0E00-000005000000}"/>
    <hyperlink ref="F18" location="'CANT OBRA 1001'!A280:H295" display="'CANT OBRA 1001'!A280:H295" xr:uid="{00000000-0004-0000-0E00-000006000000}"/>
  </hyperlinks>
  <printOptions horizontalCentered="1" verticalCentered="1"/>
  <pageMargins left="0.59055118110236227" right="0.70866141732283472" top="0.78740157480314965" bottom="0.98425196850393704" header="0" footer="0"/>
  <pageSetup scale="56"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IU408"/>
  <sheetViews>
    <sheetView zoomScaleNormal="100" workbookViewId="0">
      <selection activeCell="A32" sqref="A32"/>
    </sheetView>
  </sheetViews>
  <sheetFormatPr baseColWidth="10" defaultRowHeight="13.2" x14ac:dyDescent="0.25"/>
  <cols>
    <col min="1" max="1" width="9.6640625" customWidth="1"/>
    <col min="2" max="2" width="10.44140625" customWidth="1"/>
    <col min="3" max="3" width="13.44140625" customWidth="1"/>
    <col min="4" max="4" width="41.33203125" customWidth="1"/>
    <col min="5" max="5" width="8.109375" customWidth="1"/>
    <col min="6" max="6" width="13.6640625" customWidth="1"/>
    <col min="7" max="7" width="19.33203125" style="33" customWidth="1"/>
    <col min="8" max="8" width="24.33203125" bestFit="1" customWidth="1"/>
    <col min="9" max="9" width="20.6640625" bestFit="1" customWidth="1"/>
  </cols>
  <sheetData>
    <row r="1" spans="1:14" s="22" customFormat="1" ht="22.8" x14ac:dyDescent="0.4">
      <c r="A1" s="1514" t="s">
        <v>0</v>
      </c>
      <c r="B1" s="1514"/>
      <c r="C1" s="1514"/>
      <c r="D1" s="1514"/>
      <c r="E1" s="1514"/>
      <c r="F1" s="1514"/>
      <c r="G1" s="1514"/>
      <c r="H1" s="1514"/>
    </row>
    <row r="2" spans="1:14" s="22" customFormat="1" ht="17.399999999999999" x14ac:dyDescent="0.3">
      <c r="A2" s="1515" t="s">
        <v>467</v>
      </c>
      <c r="B2" s="1515"/>
      <c r="C2" s="1515"/>
      <c r="D2" s="1515"/>
      <c r="E2" s="1515"/>
      <c r="F2" s="1515"/>
      <c r="G2" s="1515"/>
      <c r="H2" s="1515"/>
    </row>
    <row r="3" spans="1:14" s="22" customFormat="1" ht="17.399999999999999" x14ac:dyDescent="0.3">
      <c r="A3" s="1515" t="s">
        <v>62</v>
      </c>
      <c r="B3" s="1515"/>
      <c r="C3" s="1515"/>
      <c r="D3" s="1515"/>
      <c r="E3" s="1515"/>
      <c r="F3" s="1515"/>
      <c r="G3" s="1515"/>
      <c r="H3" s="1515"/>
      <c r="I3" s="21"/>
      <c r="J3" s="21"/>
      <c r="K3" s="21"/>
      <c r="L3" s="21"/>
      <c r="M3" s="21"/>
      <c r="N3" s="21"/>
    </row>
    <row r="4" spans="1:14" s="22" customFormat="1" x14ac:dyDescent="0.25">
      <c r="A4" s="36"/>
      <c r="B4" s="36"/>
      <c r="C4" s="36"/>
      <c r="D4" s="21"/>
      <c r="E4" s="1"/>
      <c r="F4" s="21"/>
      <c r="G4" s="48"/>
      <c r="H4" s="21"/>
    </row>
    <row r="5" spans="1:14" s="22" customFormat="1" ht="15.6" x14ac:dyDescent="0.3">
      <c r="A5" s="1541" t="s">
        <v>304</v>
      </c>
      <c r="B5" s="1541"/>
      <c r="C5" s="1541"/>
      <c r="D5" s="1541"/>
      <c r="E5" s="1541"/>
      <c r="F5" s="1541"/>
      <c r="G5" s="1541"/>
      <c r="H5" s="1541"/>
    </row>
    <row r="6" spans="1:14" s="22" customFormat="1" ht="25.2" customHeight="1" x14ac:dyDescent="0.25">
      <c r="A6" s="2051" t="s">
        <v>1154</v>
      </c>
      <c r="B6" s="2051"/>
      <c r="C6" s="2051"/>
      <c r="D6" s="2051"/>
      <c r="E6" s="2051"/>
      <c r="F6" s="2051"/>
      <c r="G6" s="2051"/>
      <c r="H6" s="2051"/>
    </row>
    <row r="7" spans="1:14" s="22" customFormat="1" x14ac:dyDescent="0.25">
      <c r="A7" s="178" t="s">
        <v>148</v>
      </c>
      <c r="B7" s="60"/>
      <c r="C7" s="60"/>
      <c r="D7" s="1538" t="s">
        <v>992</v>
      </c>
      <c r="E7" s="1538"/>
      <c r="G7" s="724" t="s">
        <v>366</v>
      </c>
      <c r="H7" s="538" t="str">
        <f>+'NECESIDADES CRITICAS VIA'!G10</f>
        <v>AGO - SEP/2024</v>
      </c>
    </row>
    <row r="8" spans="1:14" s="22" customFormat="1" ht="18" customHeight="1" x14ac:dyDescent="0.25">
      <c r="A8" s="178" t="s">
        <v>111</v>
      </c>
      <c r="B8" s="60"/>
      <c r="C8" s="1539" t="s">
        <v>528</v>
      </c>
      <c r="D8" s="1539"/>
      <c r="F8" s="725" t="s">
        <v>305</v>
      </c>
      <c r="G8" s="1540" t="s">
        <v>529</v>
      </c>
      <c r="H8" s="1540"/>
    </row>
    <row r="9" spans="1:14" s="22" customFormat="1" ht="24" customHeight="1" x14ac:dyDescent="0.25">
      <c r="A9" s="60"/>
      <c r="B9" s="60"/>
      <c r="C9" s="60"/>
      <c r="D9" s="60"/>
      <c r="E9" s="92"/>
      <c r="F9" s="92"/>
      <c r="G9" s="726"/>
    </row>
    <row r="10" spans="1:14" s="185" customFormat="1" ht="23.25" customHeight="1" thickBot="1" x14ac:dyDescent="0.3">
      <c r="A10" s="727" t="s">
        <v>729</v>
      </c>
      <c r="G10" s="281"/>
    </row>
    <row r="11" spans="1:14" s="33" customFormat="1" ht="17.25" customHeight="1" x14ac:dyDescent="0.25">
      <c r="A11" s="1527" t="s">
        <v>730</v>
      </c>
      <c r="B11" s="1086" t="s">
        <v>731</v>
      </c>
      <c r="C11" s="1086"/>
      <c r="D11" s="1529" t="s">
        <v>81</v>
      </c>
      <c r="E11" s="1529" t="s">
        <v>63</v>
      </c>
      <c r="F11" s="1529" t="s">
        <v>64</v>
      </c>
      <c r="G11" s="1527" t="s">
        <v>732</v>
      </c>
      <c r="H11" s="1531" t="s">
        <v>733</v>
      </c>
    </row>
    <row r="12" spans="1:14" s="33" customFormat="1" ht="17.25" customHeight="1" x14ac:dyDescent="0.25">
      <c r="A12" s="1528"/>
      <c r="B12" s="1087" t="s">
        <v>734</v>
      </c>
      <c r="C12" s="1087" t="s">
        <v>735</v>
      </c>
      <c r="D12" s="1530"/>
      <c r="E12" s="1530"/>
      <c r="F12" s="1530"/>
      <c r="G12" s="1528"/>
      <c r="H12" s="1532"/>
    </row>
    <row r="13" spans="1:14" s="33" customFormat="1" ht="16.5" customHeight="1" x14ac:dyDescent="0.25">
      <c r="A13" s="1088"/>
      <c r="B13" s="1088"/>
      <c r="C13" s="1088"/>
      <c r="D13" s="1088"/>
      <c r="E13" s="1088"/>
      <c r="F13" s="1088"/>
      <c r="G13" s="1089"/>
      <c r="H13" s="1090">
        <f>SUM(H14:H15)</f>
        <v>52127632</v>
      </c>
    </row>
    <row r="14" spans="1:14" s="33" customFormat="1" ht="16.5" customHeight="1" x14ac:dyDescent="0.25">
      <c r="A14" s="1091" t="s">
        <v>531</v>
      </c>
      <c r="B14" s="1092"/>
      <c r="C14" s="1091" t="str">
        <f>IF(B14="-",A14,"")</f>
        <v/>
      </c>
      <c r="D14" s="1093" t="s">
        <v>533</v>
      </c>
      <c r="E14" s="1094" t="s">
        <v>584</v>
      </c>
      <c r="F14" s="1095">
        <v>180</v>
      </c>
      <c r="G14" s="1096">
        <v>254473.46169571503</v>
      </c>
      <c r="H14" s="1097">
        <f>ROUND(G14*F14,0)</f>
        <v>45805223</v>
      </c>
    </row>
    <row r="15" spans="1:14" s="33" customFormat="1" ht="25.5" customHeight="1" x14ac:dyDescent="0.25">
      <c r="A15" s="1091" t="s">
        <v>535</v>
      </c>
      <c r="B15" s="1092"/>
      <c r="C15" s="1091"/>
      <c r="D15" s="1101" t="s">
        <v>536</v>
      </c>
      <c r="E15" s="1094" t="s">
        <v>584</v>
      </c>
      <c r="F15" s="1095">
        <f>210+49+17.44</f>
        <v>276.44</v>
      </c>
      <c r="G15" s="1096">
        <v>22870.817595479886</v>
      </c>
      <c r="H15" s="1097">
        <f>ROUND(G15*F15,0)</f>
        <v>6322409</v>
      </c>
    </row>
    <row r="16" spans="1:14" s="33" customFormat="1" ht="25.5" customHeight="1" x14ac:dyDescent="0.25">
      <c r="A16" s="1088"/>
      <c r="B16" s="1088"/>
      <c r="C16" s="1088"/>
      <c r="D16" s="1088"/>
      <c r="E16" s="1088"/>
      <c r="F16" s="1088"/>
      <c r="G16" s="1089"/>
      <c r="H16" s="1090">
        <f>SUM(H17:H18)</f>
        <v>5017518212</v>
      </c>
    </row>
    <row r="17" spans="1:8" s="33" customFormat="1" ht="13.8" x14ac:dyDescent="0.25">
      <c r="A17" s="1091" t="s">
        <v>537</v>
      </c>
      <c r="B17" s="1092"/>
      <c r="C17" s="1091"/>
      <c r="D17" s="1098" t="s">
        <v>538</v>
      </c>
      <c r="E17" s="1094" t="s">
        <v>584</v>
      </c>
      <c r="F17" s="1099">
        <f>6600*8*0.3</f>
        <v>15840</v>
      </c>
      <c r="G17" s="1096">
        <v>103643.47273163372</v>
      </c>
      <c r="H17" s="1097">
        <f>ROUND(G17*F17,0)</f>
        <v>1641712608</v>
      </c>
    </row>
    <row r="18" spans="1:8" s="33" customFormat="1" ht="16.5" customHeight="1" x14ac:dyDescent="0.25">
      <c r="A18" s="1091" t="s">
        <v>979</v>
      </c>
      <c r="B18" s="1092"/>
      <c r="C18" s="1091"/>
      <c r="D18" s="1098" t="s">
        <v>541</v>
      </c>
      <c r="E18" s="1094" t="s">
        <v>584</v>
      </c>
      <c r="F18" s="1099">
        <f>6600*8*0.2</f>
        <v>10560</v>
      </c>
      <c r="G18" s="1096">
        <v>319678.56099496217</v>
      </c>
      <c r="H18" s="1097">
        <f>ROUND(G18*F18,0)</f>
        <v>3375805604</v>
      </c>
    </row>
    <row r="19" spans="1:8" s="33" customFormat="1" ht="16.5" customHeight="1" x14ac:dyDescent="0.25">
      <c r="A19" s="1088"/>
      <c r="B19" s="1088"/>
      <c r="C19" s="1088"/>
      <c r="D19" s="1088"/>
      <c r="E19" s="1088"/>
      <c r="F19" s="1100"/>
      <c r="G19" s="1089"/>
      <c r="H19" s="1090">
        <f>SUM(H20:H20)</f>
        <v>6362634693</v>
      </c>
    </row>
    <row r="20" spans="1:8" s="33" customFormat="1" ht="36" customHeight="1" x14ac:dyDescent="0.25">
      <c r="A20" s="1091" t="s">
        <v>737</v>
      </c>
      <c r="B20" s="1092"/>
      <c r="C20" s="1091"/>
      <c r="D20" s="1098" t="s">
        <v>738</v>
      </c>
      <c r="E20" s="1094" t="s">
        <v>561</v>
      </c>
      <c r="F20" s="1095">
        <f>6600*8.4</f>
        <v>55440</v>
      </c>
      <c r="G20" s="1096">
        <v>114766.1380383106</v>
      </c>
      <c r="H20" s="1097">
        <f>ROUND(G20*F20,0)</f>
        <v>6362634693</v>
      </c>
    </row>
    <row r="21" spans="1:8" s="33" customFormat="1" ht="12.75" customHeight="1" x14ac:dyDescent="0.25">
      <c r="A21" s="1088"/>
      <c r="B21" s="1088"/>
      <c r="C21" s="1088"/>
      <c r="D21" s="1088"/>
      <c r="E21" s="1088"/>
      <c r="F21" s="1100"/>
      <c r="G21" s="1089"/>
      <c r="H21" s="1090">
        <f>SUM(H22:H25)</f>
        <v>234140657</v>
      </c>
    </row>
    <row r="22" spans="1:8" s="33" customFormat="1" ht="16.5" customHeight="1" x14ac:dyDescent="0.25">
      <c r="A22" s="1091" t="s">
        <v>564</v>
      </c>
      <c r="B22" s="1092"/>
      <c r="C22" s="1091"/>
      <c r="D22" s="1102" t="s">
        <v>566</v>
      </c>
      <c r="E22" s="1094" t="s">
        <v>584</v>
      </c>
      <c r="F22" s="1095">
        <v>51.7</v>
      </c>
      <c r="G22" s="1096">
        <v>80278.74261448074</v>
      </c>
      <c r="H22" s="1097">
        <f t="shared" ref="H22:H31" si="0">ROUND(G22*F22,0)</f>
        <v>4150411</v>
      </c>
    </row>
    <row r="23" spans="1:8" s="33" customFormat="1" ht="16.5" customHeight="1" x14ac:dyDescent="0.25">
      <c r="A23" s="1091" t="s">
        <v>983</v>
      </c>
      <c r="B23" s="1092"/>
      <c r="C23" s="1091" t="str">
        <f>IF(B23="-",A23,"")</f>
        <v/>
      </c>
      <c r="D23" s="1102" t="s">
        <v>741</v>
      </c>
      <c r="E23" s="1094" t="s">
        <v>584</v>
      </c>
      <c r="F23" s="1103">
        <v>130.24</v>
      </c>
      <c r="G23" s="1096">
        <v>1074512.3825115534</v>
      </c>
      <c r="H23" s="1097">
        <f t="shared" si="0"/>
        <v>139944493</v>
      </c>
    </row>
    <row r="24" spans="1:8" s="33" customFormat="1" ht="16.5" customHeight="1" x14ac:dyDescent="0.25">
      <c r="A24" s="1091" t="s">
        <v>984</v>
      </c>
      <c r="B24" s="1091"/>
      <c r="C24" s="1091"/>
      <c r="D24" s="1102" t="s">
        <v>742</v>
      </c>
      <c r="E24" s="1094" t="s">
        <v>584</v>
      </c>
      <c r="F24" s="1095">
        <v>26.3</v>
      </c>
      <c r="G24" s="1096">
        <v>704698.66963134159</v>
      </c>
      <c r="H24" s="1097">
        <f t="shared" si="0"/>
        <v>18533575</v>
      </c>
    </row>
    <row r="25" spans="1:8" s="33" customFormat="1" ht="12.75" customHeight="1" x14ac:dyDescent="0.25">
      <c r="A25" s="1091" t="s">
        <v>571</v>
      </c>
      <c r="B25" s="1092"/>
      <c r="C25" s="1091" t="s">
        <v>580</v>
      </c>
      <c r="D25" s="1102" t="s">
        <v>743</v>
      </c>
      <c r="E25" s="1094" t="s">
        <v>744</v>
      </c>
      <c r="F25" s="1095">
        <f>5891+3200+404+717</f>
        <v>10212</v>
      </c>
      <c r="G25" s="1096">
        <v>7002.75929439012</v>
      </c>
      <c r="H25" s="1097">
        <f t="shared" si="0"/>
        <v>71512178</v>
      </c>
    </row>
    <row r="26" spans="1:8" s="33" customFormat="1" ht="12.75" customHeight="1" x14ac:dyDescent="0.25">
      <c r="A26" s="1088"/>
      <c r="B26" s="1088"/>
      <c r="C26" s="1088"/>
      <c r="D26" s="1088"/>
      <c r="E26" s="1088"/>
      <c r="F26" s="1100"/>
      <c r="G26" s="1089"/>
      <c r="H26" s="1090">
        <f>SUM(H27:H31)</f>
        <v>425245548</v>
      </c>
    </row>
    <row r="27" spans="1:8" s="33" customFormat="1" ht="24" customHeight="1" x14ac:dyDescent="0.25">
      <c r="A27" s="1091" t="s">
        <v>745</v>
      </c>
      <c r="B27" s="1091"/>
      <c r="C27" s="1091"/>
      <c r="D27" s="1104" t="s">
        <v>746</v>
      </c>
      <c r="E27" s="1094" t="s">
        <v>747</v>
      </c>
      <c r="F27" s="1099">
        <f>7000*4</f>
        <v>28000</v>
      </c>
      <c r="G27" s="1096">
        <v>3500.7368945052194</v>
      </c>
      <c r="H27" s="1097">
        <f t="shared" si="0"/>
        <v>98020633</v>
      </c>
    </row>
    <row r="28" spans="1:8" s="33" customFormat="1" ht="17.25" customHeight="1" x14ac:dyDescent="0.25">
      <c r="A28" s="1091" t="s">
        <v>748</v>
      </c>
      <c r="B28" s="1092"/>
      <c r="C28" s="1091"/>
      <c r="D28" s="1104" t="s">
        <v>749</v>
      </c>
      <c r="E28" s="1094" t="s">
        <v>561</v>
      </c>
      <c r="F28" s="1099">
        <v>975</v>
      </c>
      <c r="G28" s="1096">
        <v>53068.464455094305</v>
      </c>
      <c r="H28" s="1097">
        <f t="shared" si="0"/>
        <v>51741753</v>
      </c>
    </row>
    <row r="29" spans="1:8" s="33" customFormat="1" ht="17.25" customHeight="1" x14ac:dyDescent="0.25">
      <c r="A29" s="1091" t="s">
        <v>985</v>
      </c>
      <c r="B29" s="1092"/>
      <c r="C29" s="1091" t="s">
        <v>580</v>
      </c>
      <c r="D29" s="1104" t="s">
        <v>751</v>
      </c>
      <c r="E29" s="1094" t="s">
        <v>752</v>
      </c>
      <c r="F29" s="1099">
        <v>8350</v>
      </c>
      <c r="G29" s="1096">
        <v>22830.929043851298</v>
      </c>
      <c r="H29" s="1097">
        <f t="shared" si="0"/>
        <v>190638258</v>
      </c>
    </row>
    <row r="30" spans="1:8" s="33" customFormat="1" ht="25.5" customHeight="1" x14ac:dyDescent="0.25">
      <c r="A30" s="1091" t="s">
        <v>987</v>
      </c>
      <c r="B30" s="1092"/>
      <c r="C30" s="1091"/>
      <c r="D30" s="1098" t="s">
        <v>986</v>
      </c>
      <c r="E30" s="1094" t="s">
        <v>752</v>
      </c>
      <c r="F30" s="1099">
        <v>45</v>
      </c>
      <c r="G30" s="1096">
        <v>1583337.0897095744</v>
      </c>
      <c r="H30" s="1097">
        <f t="shared" si="0"/>
        <v>71250169</v>
      </c>
    </row>
    <row r="31" spans="1:8" s="33" customFormat="1" ht="43.5" customHeight="1" x14ac:dyDescent="0.25">
      <c r="A31" s="1091" t="s">
        <v>988</v>
      </c>
      <c r="B31" s="1092"/>
      <c r="C31" s="1091" t="s">
        <v>580</v>
      </c>
      <c r="D31" s="1098" t="s">
        <v>756</v>
      </c>
      <c r="E31" s="1094" t="s">
        <v>752</v>
      </c>
      <c r="F31" s="1099">
        <v>6</v>
      </c>
      <c r="G31" s="1096">
        <v>2265789.1059640558</v>
      </c>
      <c r="H31" s="1097">
        <f t="shared" si="0"/>
        <v>13594735</v>
      </c>
    </row>
    <row r="32" spans="1:8" s="33" customFormat="1" ht="12.75" customHeight="1" x14ac:dyDescent="0.25">
      <c r="A32" s="1088"/>
      <c r="B32" s="1088"/>
      <c r="C32" s="1088"/>
      <c r="D32" s="1088"/>
      <c r="E32" s="1088"/>
      <c r="F32" s="1100"/>
      <c r="G32" s="1089"/>
      <c r="H32" s="1090">
        <f>SUM(H33:H33)</f>
        <v>44806667</v>
      </c>
    </row>
    <row r="33" spans="1:255" s="33" customFormat="1" ht="12.75" customHeight="1" x14ac:dyDescent="0.25">
      <c r="A33" s="1091" t="s">
        <v>989</v>
      </c>
      <c r="B33" s="1092"/>
      <c r="C33" s="1091"/>
      <c r="D33" s="1098" t="s">
        <v>544</v>
      </c>
      <c r="E33" s="1094" t="s">
        <v>739</v>
      </c>
      <c r="F33" s="1095">
        <f>F17+F18+(F20/12)</f>
        <v>31020</v>
      </c>
      <c r="G33" s="1096">
        <v>1444.4444444444443</v>
      </c>
      <c r="H33" s="1097">
        <f>ROUND(G33*F33,0)</f>
        <v>44806667</v>
      </c>
    </row>
    <row r="34" spans="1:255" s="33" customFormat="1" ht="18" customHeight="1" x14ac:dyDescent="0.25">
      <c r="A34" s="1091"/>
      <c r="B34" s="1092"/>
      <c r="C34" s="1091"/>
      <c r="D34" s="1098"/>
      <c r="E34" s="1094"/>
      <c r="F34" s="1099"/>
      <c r="G34" s="1096"/>
      <c r="H34" s="1097"/>
    </row>
    <row r="35" spans="1:255" s="33" customFormat="1" ht="18" customHeight="1" x14ac:dyDescent="0.25">
      <c r="A35" s="1091"/>
      <c r="B35" s="1092"/>
      <c r="C35" s="1091"/>
      <c r="D35" s="1098"/>
      <c r="E35" s="1094"/>
      <c r="F35" s="1095"/>
      <c r="G35" s="1096"/>
      <c r="H35" s="1097"/>
    </row>
    <row r="36" spans="1:255" s="33" customFormat="1" ht="18.75" customHeight="1" thickBot="1" x14ac:dyDescent="0.3">
      <c r="A36" s="1105"/>
      <c r="B36" s="1106"/>
      <c r="C36" s="1107"/>
      <c r="D36" s="1533"/>
      <c r="E36" s="1534"/>
      <c r="F36" s="1533" t="s">
        <v>757</v>
      </c>
      <c r="G36" s="1534"/>
      <c r="H36" s="1108">
        <f>+H13+H16+H19+H21+H26+H32</f>
        <v>12136473409</v>
      </c>
    </row>
    <row r="37" spans="1:255" s="776" customFormat="1" ht="24" customHeight="1" x14ac:dyDescent="0.25">
      <c r="A37" s="735"/>
      <c r="B37" s="736"/>
      <c r="C37" s="736"/>
      <c r="D37" s="736"/>
      <c r="E37" s="736"/>
      <c r="F37" s="737" t="s">
        <v>176</v>
      </c>
      <c r="G37" s="738"/>
      <c r="H37" s="733">
        <f>+H36</f>
        <v>12136473409</v>
      </c>
      <c r="I37" s="770"/>
      <c r="J37" s="770"/>
      <c r="K37" s="779"/>
      <c r="L37" s="772"/>
      <c r="M37" s="780"/>
      <c r="N37" s="781"/>
      <c r="O37" s="775"/>
      <c r="P37" s="783"/>
      <c r="Q37" s="770"/>
      <c r="R37" s="770"/>
      <c r="S37" s="779"/>
      <c r="T37" s="772"/>
      <c r="U37" s="780"/>
      <c r="V37" s="781"/>
      <c r="W37" s="775"/>
      <c r="X37" s="783"/>
      <c r="Y37" s="770"/>
      <c r="Z37" s="770"/>
      <c r="AA37" s="779"/>
      <c r="AB37" s="772"/>
      <c r="AC37" s="780"/>
      <c r="AD37" s="781"/>
      <c r="AE37" s="775"/>
      <c r="AF37" s="783"/>
      <c r="AG37" s="770"/>
      <c r="AH37" s="770"/>
      <c r="AI37" s="779"/>
      <c r="AJ37" s="772"/>
      <c r="AK37" s="780"/>
      <c r="AL37" s="781"/>
      <c r="AM37" s="775"/>
      <c r="AN37" s="783"/>
      <c r="AO37" s="770"/>
      <c r="AP37" s="770"/>
      <c r="AQ37" s="779"/>
      <c r="AR37" s="772"/>
      <c r="AS37" s="780"/>
      <c r="AT37" s="781"/>
      <c r="AU37" s="775"/>
      <c r="AV37" s="783"/>
      <c r="AW37" s="770"/>
      <c r="AX37" s="770"/>
      <c r="AY37" s="779"/>
      <c r="AZ37" s="772"/>
      <c r="BA37" s="780"/>
      <c r="BB37" s="781"/>
      <c r="BC37" s="775"/>
      <c r="BD37" s="783"/>
      <c r="BE37" s="770"/>
      <c r="BF37" s="770"/>
      <c r="BG37" s="779"/>
      <c r="BH37" s="772"/>
      <c r="BI37" s="780"/>
      <c r="BJ37" s="781"/>
      <c r="BK37" s="775"/>
      <c r="BL37" s="783"/>
      <c r="BM37" s="770"/>
      <c r="BN37" s="770"/>
      <c r="BO37" s="779"/>
      <c r="BP37" s="772"/>
      <c r="BQ37" s="780"/>
      <c r="BR37" s="781"/>
      <c r="BS37" s="775"/>
      <c r="BT37" s="783"/>
      <c r="BU37" s="770"/>
      <c r="BV37" s="770"/>
      <c r="BW37" s="779"/>
      <c r="BX37" s="772"/>
      <c r="BY37" s="780"/>
      <c r="BZ37" s="781"/>
      <c r="CA37" s="775"/>
      <c r="CB37" s="783"/>
      <c r="CC37" s="770"/>
      <c r="CD37" s="770"/>
      <c r="CE37" s="779"/>
      <c r="CF37" s="772"/>
      <c r="CG37" s="780"/>
      <c r="CH37" s="781"/>
      <c r="CI37" s="775"/>
      <c r="CJ37" s="783"/>
      <c r="CK37" s="770"/>
      <c r="CL37" s="770"/>
      <c r="CM37" s="779"/>
      <c r="CN37" s="772"/>
      <c r="CO37" s="780"/>
      <c r="CP37" s="781"/>
      <c r="CQ37" s="775"/>
      <c r="CR37" s="783"/>
      <c r="CS37" s="770"/>
      <c r="CT37" s="770"/>
      <c r="CU37" s="779"/>
      <c r="CV37" s="772"/>
      <c r="CW37" s="780"/>
      <c r="CX37" s="781"/>
      <c r="CY37" s="775"/>
      <c r="CZ37" s="783"/>
      <c r="DA37" s="770"/>
      <c r="DB37" s="770"/>
      <c r="DC37" s="779"/>
      <c r="DD37" s="772"/>
      <c r="DE37" s="780"/>
      <c r="DF37" s="781"/>
      <c r="DG37" s="775"/>
      <c r="DH37" s="783"/>
      <c r="DI37" s="770"/>
      <c r="DJ37" s="770"/>
      <c r="DK37" s="779"/>
      <c r="DL37" s="772"/>
      <c r="DM37" s="780"/>
      <c r="DN37" s="781"/>
      <c r="DO37" s="775"/>
      <c r="DP37" s="783"/>
      <c r="DQ37" s="770"/>
      <c r="DR37" s="770"/>
      <c r="DS37" s="779"/>
      <c r="DT37" s="772"/>
      <c r="DU37" s="780"/>
      <c r="DV37" s="781"/>
      <c r="DW37" s="775"/>
      <c r="DX37" s="783"/>
      <c r="DY37" s="770"/>
      <c r="DZ37" s="770"/>
      <c r="EA37" s="779"/>
      <c r="EB37" s="772"/>
      <c r="EC37" s="780"/>
      <c r="ED37" s="781"/>
      <c r="EE37" s="775"/>
      <c r="EF37" s="783"/>
      <c r="EG37" s="770"/>
      <c r="EH37" s="770"/>
      <c r="EI37" s="779"/>
      <c r="EJ37" s="772"/>
      <c r="EK37" s="780"/>
      <c r="EL37" s="781"/>
      <c r="EM37" s="775"/>
      <c r="EN37" s="783"/>
      <c r="EO37" s="770"/>
      <c r="EP37" s="770"/>
      <c r="EQ37" s="779"/>
      <c r="ER37" s="772"/>
      <c r="ES37" s="780"/>
      <c r="ET37" s="781"/>
      <c r="EU37" s="775"/>
      <c r="EV37" s="783"/>
      <c r="EW37" s="770"/>
      <c r="EX37" s="770"/>
      <c r="EY37" s="779"/>
      <c r="EZ37" s="772"/>
      <c r="FA37" s="780"/>
      <c r="FB37" s="781"/>
      <c r="FC37" s="775"/>
      <c r="FD37" s="783"/>
      <c r="FE37" s="770"/>
      <c r="FF37" s="770"/>
      <c r="FG37" s="779"/>
      <c r="FH37" s="772"/>
      <c r="FI37" s="780"/>
      <c r="FJ37" s="781"/>
      <c r="FK37" s="775"/>
      <c r="FL37" s="783"/>
      <c r="FM37" s="770"/>
      <c r="FN37" s="770"/>
      <c r="FO37" s="779"/>
      <c r="FP37" s="772"/>
      <c r="FQ37" s="780"/>
      <c r="FR37" s="781"/>
      <c r="FS37" s="775"/>
      <c r="FT37" s="783"/>
      <c r="FU37" s="770"/>
      <c r="FV37" s="770"/>
      <c r="FW37" s="779"/>
      <c r="FX37" s="772"/>
      <c r="FY37" s="780"/>
      <c r="FZ37" s="781"/>
      <c r="GA37" s="775"/>
      <c r="GB37" s="783"/>
      <c r="GC37" s="770"/>
      <c r="GD37" s="770"/>
      <c r="GE37" s="779"/>
      <c r="GF37" s="772"/>
      <c r="GG37" s="780"/>
      <c r="GH37" s="781"/>
      <c r="GI37" s="775"/>
      <c r="GJ37" s="783"/>
      <c r="GK37" s="770"/>
      <c r="GL37" s="770"/>
      <c r="GM37" s="779"/>
      <c r="GN37" s="772"/>
      <c r="GO37" s="780"/>
      <c r="GP37" s="781"/>
      <c r="GQ37" s="775"/>
      <c r="GR37" s="783"/>
      <c r="GS37" s="770"/>
      <c r="GT37" s="770"/>
      <c r="GU37" s="779"/>
      <c r="GV37" s="772"/>
      <c r="GW37" s="780"/>
      <c r="GX37" s="781"/>
      <c r="GY37" s="775"/>
      <c r="GZ37" s="783"/>
      <c r="HA37" s="770"/>
      <c r="HB37" s="770"/>
      <c r="HC37" s="779"/>
      <c r="HD37" s="772"/>
      <c r="HE37" s="780"/>
      <c r="HF37" s="781"/>
      <c r="HG37" s="775"/>
      <c r="HH37" s="783"/>
      <c r="HI37" s="770"/>
      <c r="HJ37" s="770"/>
      <c r="HK37" s="779"/>
      <c r="HL37" s="772"/>
      <c r="HM37" s="780"/>
      <c r="HN37" s="781"/>
      <c r="HO37" s="775"/>
      <c r="HP37" s="783"/>
      <c r="HQ37" s="770"/>
      <c r="HR37" s="770"/>
      <c r="HS37" s="779"/>
      <c r="HT37" s="772"/>
      <c r="HU37" s="780"/>
      <c r="HV37" s="781"/>
      <c r="HW37" s="775"/>
      <c r="HX37" s="783"/>
      <c r="HY37" s="770"/>
      <c r="HZ37" s="770"/>
      <c r="IA37" s="779"/>
      <c r="IB37" s="772"/>
      <c r="IC37" s="780"/>
      <c r="ID37" s="781"/>
      <c r="IE37" s="775"/>
      <c r="IF37" s="783"/>
      <c r="IG37" s="770"/>
      <c r="IH37" s="770"/>
      <c r="II37" s="779"/>
      <c r="IJ37" s="772"/>
      <c r="IK37" s="780"/>
      <c r="IL37" s="781"/>
      <c r="IM37" s="775"/>
      <c r="IN37" s="783"/>
      <c r="IO37" s="770"/>
      <c r="IP37" s="770"/>
      <c r="IQ37" s="779"/>
      <c r="IR37" s="772"/>
      <c r="IS37" s="780"/>
      <c r="IT37" s="781"/>
      <c r="IU37" s="775"/>
    </row>
    <row r="38" spans="1:255" s="776" customFormat="1" ht="23.25" customHeight="1" x14ac:dyDescent="0.25">
      <c r="A38" s="739"/>
      <c r="B38" s="740"/>
      <c r="C38" s="740"/>
      <c r="D38" s="740"/>
      <c r="E38" s="740"/>
      <c r="F38" s="737" t="s">
        <v>545</v>
      </c>
      <c r="G38" s="737"/>
      <c r="H38" s="741">
        <f>H37/1.3*0.05*0.19</f>
        <v>88689613.373461545</v>
      </c>
      <c r="I38" s="770"/>
      <c r="J38" s="770"/>
      <c r="K38" s="779"/>
      <c r="L38" s="772"/>
      <c r="M38" s="780"/>
      <c r="N38" s="781"/>
      <c r="O38" s="775"/>
      <c r="P38" s="788"/>
      <c r="Q38" s="770"/>
      <c r="R38" s="770"/>
      <c r="S38" s="779"/>
      <c r="T38" s="772"/>
      <c r="U38" s="780"/>
      <c r="V38" s="781"/>
      <c r="W38" s="775"/>
      <c r="X38" s="788"/>
      <c r="Y38" s="770"/>
      <c r="Z38" s="770"/>
      <c r="AA38" s="779"/>
      <c r="AB38" s="772"/>
      <c r="AC38" s="780"/>
      <c r="AD38" s="781"/>
      <c r="AE38" s="775"/>
      <c r="AF38" s="788"/>
      <c r="AG38" s="770"/>
      <c r="AH38" s="770"/>
      <c r="AI38" s="779"/>
      <c r="AJ38" s="772"/>
      <c r="AK38" s="780"/>
      <c r="AL38" s="781"/>
      <c r="AM38" s="775"/>
      <c r="AN38" s="788"/>
      <c r="AO38" s="770"/>
      <c r="AP38" s="770"/>
      <c r="AQ38" s="779"/>
      <c r="AR38" s="772"/>
      <c r="AS38" s="780"/>
      <c r="AT38" s="781"/>
      <c r="AU38" s="775"/>
      <c r="AV38" s="788"/>
      <c r="AW38" s="770"/>
      <c r="AX38" s="770"/>
      <c r="AY38" s="779"/>
      <c r="AZ38" s="772"/>
      <c r="BA38" s="780"/>
      <c r="BB38" s="781"/>
      <c r="BC38" s="775"/>
      <c r="BD38" s="788"/>
      <c r="BE38" s="770"/>
      <c r="BF38" s="770"/>
      <c r="BG38" s="779"/>
      <c r="BH38" s="772"/>
      <c r="BI38" s="780"/>
      <c r="BJ38" s="781"/>
      <c r="BK38" s="775"/>
      <c r="BL38" s="788"/>
      <c r="BM38" s="770"/>
      <c r="BN38" s="770"/>
      <c r="BO38" s="779"/>
      <c r="BP38" s="772"/>
      <c r="BQ38" s="780"/>
      <c r="BR38" s="781"/>
      <c r="BS38" s="775"/>
      <c r="BT38" s="788"/>
      <c r="BU38" s="770"/>
      <c r="BV38" s="770"/>
      <c r="BW38" s="779"/>
      <c r="BX38" s="772"/>
      <c r="BY38" s="780"/>
      <c r="BZ38" s="781"/>
      <c r="CA38" s="775"/>
      <c r="CB38" s="788"/>
      <c r="CC38" s="770"/>
      <c r="CD38" s="770"/>
      <c r="CE38" s="779"/>
      <c r="CF38" s="772"/>
      <c r="CG38" s="780"/>
      <c r="CH38" s="781"/>
      <c r="CI38" s="775"/>
      <c r="CJ38" s="788"/>
      <c r="CK38" s="770"/>
      <c r="CL38" s="770"/>
      <c r="CM38" s="779"/>
      <c r="CN38" s="772"/>
      <c r="CO38" s="780"/>
      <c r="CP38" s="781"/>
      <c r="CQ38" s="775"/>
      <c r="CR38" s="788"/>
      <c r="CS38" s="770"/>
      <c r="CT38" s="770"/>
      <c r="CU38" s="779"/>
      <c r="CV38" s="772"/>
      <c r="CW38" s="780"/>
      <c r="CX38" s="781"/>
      <c r="CY38" s="775"/>
      <c r="CZ38" s="788"/>
      <c r="DA38" s="770"/>
      <c r="DB38" s="770"/>
      <c r="DC38" s="779"/>
      <c r="DD38" s="772"/>
      <c r="DE38" s="780"/>
      <c r="DF38" s="781"/>
      <c r="DG38" s="775"/>
      <c r="DH38" s="788"/>
      <c r="DI38" s="770"/>
      <c r="DJ38" s="770"/>
      <c r="DK38" s="779"/>
      <c r="DL38" s="772"/>
      <c r="DM38" s="780"/>
      <c r="DN38" s="781"/>
      <c r="DO38" s="775"/>
      <c r="DP38" s="788"/>
      <c r="DQ38" s="770"/>
      <c r="DR38" s="770"/>
      <c r="DS38" s="779"/>
      <c r="DT38" s="772"/>
      <c r="DU38" s="780"/>
      <c r="DV38" s="781"/>
      <c r="DW38" s="775"/>
      <c r="DX38" s="788"/>
      <c r="DY38" s="770"/>
      <c r="DZ38" s="770"/>
      <c r="EA38" s="779"/>
      <c r="EB38" s="772"/>
      <c r="EC38" s="780"/>
      <c r="ED38" s="781"/>
      <c r="EE38" s="775"/>
      <c r="EF38" s="788"/>
      <c r="EG38" s="770"/>
      <c r="EH38" s="770"/>
      <c r="EI38" s="779"/>
      <c r="EJ38" s="772"/>
      <c r="EK38" s="780"/>
      <c r="EL38" s="781"/>
      <c r="EM38" s="775"/>
      <c r="EN38" s="788"/>
      <c r="EO38" s="770"/>
      <c r="EP38" s="770"/>
      <c r="EQ38" s="779"/>
      <c r="ER38" s="772"/>
      <c r="ES38" s="780"/>
      <c r="ET38" s="781"/>
      <c r="EU38" s="775"/>
      <c r="EV38" s="788"/>
      <c r="EW38" s="770"/>
      <c r="EX38" s="770"/>
      <c r="EY38" s="779"/>
      <c r="EZ38" s="772"/>
      <c r="FA38" s="780"/>
      <c r="FB38" s="781"/>
      <c r="FC38" s="775"/>
      <c r="FD38" s="788"/>
      <c r="FE38" s="770"/>
      <c r="FF38" s="770"/>
      <c r="FG38" s="779"/>
      <c r="FH38" s="772"/>
      <c r="FI38" s="780"/>
      <c r="FJ38" s="781"/>
      <c r="FK38" s="775"/>
      <c r="FL38" s="788"/>
      <c r="FM38" s="770"/>
      <c r="FN38" s="770"/>
      <c r="FO38" s="779"/>
      <c r="FP38" s="772"/>
      <c r="FQ38" s="780"/>
      <c r="FR38" s="781"/>
      <c r="FS38" s="775"/>
      <c r="FT38" s="788"/>
      <c r="FU38" s="770"/>
      <c r="FV38" s="770"/>
      <c r="FW38" s="779"/>
      <c r="FX38" s="772"/>
      <c r="FY38" s="780"/>
      <c r="FZ38" s="781"/>
      <c r="GA38" s="775"/>
      <c r="GB38" s="788"/>
      <c r="GC38" s="770"/>
      <c r="GD38" s="770"/>
      <c r="GE38" s="779"/>
      <c r="GF38" s="772"/>
      <c r="GG38" s="780"/>
      <c r="GH38" s="781"/>
      <c r="GI38" s="775"/>
      <c r="GJ38" s="788"/>
      <c r="GK38" s="770"/>
      <c r="GL38" s="770"/>
      <c r="GM38" s="779"/>
      <c r="GN38" s="772"/>
      <c r="GO38" s="780"/>
      <c r="GP38" s="781"/>
      <c r="GQ38" s="775"/>
      <c r="GR38" s="788"/>
      <c r="GS38" s="770"/>
      <c r="GT38" s="770"/>
      <c r="GU38" s="779"/>
      <c r="GV38" s="772"/>
      <c r="GW38" s="780"/>
      <c r="GX38" s="781"/>
      <c r="GY38" s="775"/>
      <c r="GZ38" s="788"/>
      <c r="HA38" s="770"/>
      <c r="HB38" s="770"/>
      <c r="HC38" s="779"/>
      <c r="HD38" s="772"/>
      <c r="HE38" s="780"/>
      <c r="HF38" s="781"/>
      <c r="HG38" s="775"/>
      <c r="HH38" s="788"/>
      <c r="HI38" s="770"/>
      <c r="HJ38" s="770"/>
      <c r="HK38" s="779"/>
      <c r="HL38" s="772"/>
      <c r="HM38" s="780"/>
      <c r="HN38" s="781"/>
      <c r="HO38" s="775"/>
      <c r="HP38" s="788"/>
      <c r="HQ38" s="770"/>
      <c r="HR38" s="770"/>
      <c r="HS38" s="779"/>
      <c r="HT38" s="772"/>
      <c r="HU38" s="780"/>
      <c r="HV38" s="781"/>
      <c r="HW38" s="775"/>
      <c r="HX38" s="788"/>
      <c r="HY38" s="770"/>
      <c r="HZ38" s="770"/>
      <c r="IA38" s="779"/>
      <c r="IB38" s="772"/>
      <c r="IC38" s="780"/>
      <c r="ID38" s="781"/>
      <c r="IE38" s="775"/>
      <c r="IF38" s="788"/>
      <c r="IG38" s="770"/>
      <c r="IH38" s="770"/>
      <c r="II38" s="779"/>
      <c r="IJ38" s="772"/>
      <c r="IK38" s="780"/>
      <c r="IL38" s="781"/>
      <c r="IM38" s="775"/>
      <c r="IN38" s="788"/>
      <c r="IO38" s="770"/>
      <c r="IP38" s="770"/>
      <c r="IQ38" s="779"/>
      <c r="IR38" s="772"/>
      <c r="IS38" s="780"/>
      <c r="IT38" s="781"/>
      <c r="IU38" s="775"/>
    </row>
    <row r="39" spans="1:255" s="776" customFormat="1" ht="18.75" customHeight="1" x14ac:dyDescent="0.25">
      <c r="A39" s="742"/>
      <c r="B39" s="742"/>
      <c r="C39" s="742"/>
      <c r="D39" s="742"/>
      <c r="E39" s="742"/>
      <c r="F39" s="743" t="s">
        <v>177</v>
      </c>
      <c r="G39" s="743"/>
      <c r="H39" s="1157">
        <f>SUM(H37:H38)</f>
        <v>12225163022.373461</v>
      </c>
      <c r="I39" s="263" t="s">
        <v>920</v>
      </c>
      <c r="J39" s="1158"/>
      <c r="K39" s="779"/>
      <c r="L39" s="772"/>
      <c r="M39" s="790"/>
      <c r="N39" s="781"/>
      <c r="O39" s="775"/>
      <c r="P39" s="783"/>
      <c r="Q39" s="770"/>
      <c r="R39" s="770"/>
      <c r="S39" s="779"/>
      <c r="T39" s="772"/>
      <c r="U39" s="790"/>
      <c r="V39" s="781"/>
      <c r="W39" s="775"/>
      <c r="X39" s="783"/>
      <c r="Y39" s="770"/>
      <c r="Z39" s="770"/>
      <c r="AA39" s="779"/>
      <c r="AB39" s="772"/>
      <c r="AC39" s="790"/>
      <c r="AD39" s="781"/>
      <c r="AE39" s="775"/>
      <c r="AF39" s="783"/>
      <c r="AG39" s="770"/>
      <c r="AH39" s="770"/>
      <c r="AI39" s="779"/>
      <c r="AJ39" s="772"/>
      <c r="AK39" s="790"/>
      <c r="AL39" s="781"/>
      <c r="AM39" s="775"/>
      <c r="AN39" s="783"/>
      <c r="AO39" s="770"/>
      <c r="AP39" s="770"/>
      <c r="AQ39" s="779"/>
      <c r="AR39" s="772"/>
      <c r="AS39" s="790"/>
      <c r="AT39" s="781"/>
      <c r="AU39" s="775"/>
      <c r="AV39" s="783"/>
      <c r="AW39" s="770"/>
      <c r="AX39" s="770"/>
      <c r="AY39" s="779"/>
      <c r="AZ39" s="772"/>
      <c r="BA39" s="790"/>
      <c r="BB39" s="781"/>
      <c r="BC39" s="775"/>
      <c r="BD39" s="783"/>
      <c r="BE39" s="770"/>
      <c r="BF39" s="770"/>
      <c r="BG39" s="779"/>
      <c r="BH39" s="772"/>
      <c r="BI39" s="790"/>
      <c r="BJ39" s="781"/>
      <c r="BK39" s="775"/>
      <c r="BL39" s="783"/>
      <c r="BM39" s="770"/>
      <c r="BN39" s="770"/>
      <c r="BO39" s="779"/>
      <c r="BP39" s="772"/>
      <c r="BQ39" s="790"/>
      <c r="BR39" s="781"/>
      <c r="BS39" s="775"/>
      <c r="BT39" s="783"/>
      <c r="BU39" s="770"/>
      <c r="BV39" s="770"/>
      <c r="BW39" s="779"/>
      <c r="BX39" s="772"/>
      <c r="BY39" s="790"/>
      <c r="BZ39" s="781"/>
      <c r="CA39" s="775"/>
      <c r="CB39" s="783"/>
      <c r="CC39" s="770"/>
      <c r="CD39" s="770"/>
      <c r="CE39" s="779"/>
      <c r="CF39" s="772"/>
      <c r="CG39" s="790"/>
      <c r="CH39" s="781"/>
      <c r="CI39" s="775"/>
      <c r="CJ39" s="783"/>
      <c r="CK39" s="770"/>
      <c r="CL39" s="770"/>
      <c r="CM39" s="779"/>
      <c r="CN39" s="772"/>
      <c r="CO39" s="790"/>
      <c r="CP39" s="781"/>
      <c r="CQ39" s="775"/>
      <c r="CR39" s="783"/>
      <c r="CS39" s="770"/>
      <c r="CT39" s="770"/>
      <c r="CU39" s="779"/>
      <c r="CV39" s="772"/>
      <c r="CW39" s="790"/>
      <c r="CX39" s="781"/>
      <c r="CY39" s="775"/>
      <c r="CZ39" s="783"/>
      <c r="DA39" s="770"/>
      <c r="DB39" s="770"/>
      <c r="DC39" s="779"/>
      <c r="DD39" s="772"/>
      <c r="DE39" s="790"/>
      <c r="DF39" s="781"/>
      <c r="DG39" s="775"/>
      <c r="DH39" s="783"/>
      <c r="DI39" s="770"/>
      <c r="DJ39" s="770"/>
      <c r="DK39" s="779"/>
      <c r="DL39" s="772"/>
      <c r="DM39" s="790"/>
      <c r="DN39" s="781"/>
      <c r="DO39" s="775"/>
      <c r="DP39" s="783"/>
      <c r="DQ39" s="770"/>
      <c r="DR39" s="770"/>
      <c r="DS39" s="779"/>
      <c r="DT39" s="772"/>
      <c r="DU39" s="790"/>
      <c r="DV39" s="781"/>
      <c r="DW39" s="775"/>
      <c r="DX39" s="783"/>
      <c r="DY39" s="770"/>
      <c r="DZ39" s="770"/>
      <c r="EA39" s="779"/>
      <c r="EB39" s="772"/>
      <c r="EC39" s="790"/>
      <c r="ED39" s="781"/>
      <c r="EE39" s="775"/>
      <c r="EF39" s="783"/>
      <c r="EG39" s="770"/>
      <c r="EH39" s="770"/>
      <c r="EI39" s="779"/>
      <c r="EJ39" s="772"/>
      <c r="EK39" s="790"/>
      <c r="EL39" s="781"/>
      <c r="EM39" s="775"/>
      <c r="EN39" s="783"/>
      <c r="EO39" s="770"/>
      <c r="EP39" s="770"/>
      <c r="EQ39" s="779"/>
      <c r="ER39" s="772"/>
      <c r="ES39" s="790"/>
      <c r="ET39" s="781"/>
      <c r="EU39" s="775"/>
      <c r="EV39" s="783"/>
      <c r="EW39" s="770"/>
      <c r="EX39" s="770"/>
      <c r="EY39" s="779"/>
      <c r="EZ39" s="772"/>
      <c r="FA39" s="790"/>
      <c r="FB39" s="781"/>
      <c r="FC39" s="775"/>
      <c r="FD39" s="783"/>
      <c r="FE39" s="770"/>
      <c r="FF39" s="770"/>
      <c r="FG39" s="779"/>
      <c r="FH39" s="772"/>
      <c r="FI39" s="790"/>
      <c r="FJ39" s="781"/>
      <c r="FK39" s="775"/>
      <c r="FL39" s="783"/>
      <c r="FM39" s="770"/>
      <c r="FN39" s="770"/>
      <c r="FO39" s="779"/>
      <c r="FP39" s="772"/>
      <c r="FQ39" s="790"/>
      <c r="FR39" s="781"/>
      <c r="FS39" s="775"/>
      <c r="FT39" s="783"/>
      <c r="FU39" s="770"/>
      <c r="FV39" s="770"/>
      <c r="FW39" s="779"/>
      <c r="FX39" s="772"/>
      <c r="FY39" s="790"/>
      <c r="FZ39" s="781"/>
      <c r="GA39" s="775"/>
      <c r="GB39" s="783"/>
      <c r="GC39" s="770"/>
      <c r="GD39" s="770"/>
      <c r="GE39" s="779"/>
      <c r="GF39" s="772"/>
      <c r="GG39" s="790"/>
      <c r="GH39" s="781"/>
      <c r="GI39" s="775"/>
      <c r="GJ39" s="783"/>
      <c r="GK39" s="770"/>
      <c r="GL39" s="770"/>
      <c r="GM39" s="779"/>
      <c r="GN39" s="772"/>
      <c r="GO39" s="790"/>
      <c r="GP39" s="781"/>
      <c r="GQ39" s="775"/>
      <c r="GR39" s="783"/>
      <c r="GS39" s="770"/>
      <c r="GT39" s="770"/>
      <c r="GU39" s="779"/>
      <c r="GV39" s="772"/>
      <c r="GW39" s="790"/>
      <c r="GX39" s="781"/>
      <c r="GY39" s="775"/>
      <c r="GZ39" s="783"/>
      <c r="HA39" s="770"/>
      <c r="HB39" s="770"/>
      <c r="HC39" s="779"/>
      <c r="HD39" s="772"/>
      <c r="HE39" s="790"/>
      <c r="HF39" s="781"/>
      <c r="HG39" s="775"/>
      <c r="HH39" s="783"/>
      <c r="HI39" s="770"/>
      <c r="HJ39" s="770"/>
      <c r="HK39" s="779"/>
      <c r="HL39" s="772"/>
      <c r="HM39" s="790"/>
      <c r="HN39" s="781"/>
      <c r="HO39" s="775"/>
      <c r="HP39" s="783"/>
      <c r="HQ39" s="770"/>
      <c r="HR39" s="770"/>
      <c r="HS39" s="779"/>
      <c r="HT39" s="772"/>
      <c r="HU39" s="790"/>
      <c r="HV39" s="781"/>
      <c r="HW39" s="775"/>
      <c r="HX39" s="783"/>
      <c r="HY39" s="770"/>
      <c r="HZ39" s="770"/>
      <c r="IA39" s="779"/>
      <c r="IB39" s="772"/>
      <c r="IC39" s="790"/>
      <c r="ID39" s="781"/>
      <c r="IE39" s="775"/>
      <c r="IF39" s="783"/>
      <c r="IG39" s="770"/>
      <c r="IH39" s="770"/>
      <c r="II39" s="779"/>
      <c r="IJ39" s="772"/>
      <c r="IK39" s="790"/>
      <c r="IL39" s="781"/>
      <c r="IM39" s="775"/>
      <c r="IN39" s="783"/>
      <c r="IO39" s="770"/>
      <c r="IP39" s="770"/>
      <c r="IQ39" s="779"/>
      <c r="IR39" s="772"/>
      <c r="IS39" s="790"/>
      <c r="IT39" s="781"/>
      <c r="IU39" s="775"/>
    </row>
    <row r="40" spans="1:255" s="776" customFormat="1" ht="18.75" customHeight="1" x14ac:dyDescent="0.25">
      <c r="A40" s="742"/>
      <c r="B40" s="742"/>
      <c r="C40" s="742"/>
      <c r="D40" s="742"/>
      <c r="E40" s="742"/>
      <c r="F40" s="743"/>
      <c r="G40" s="743"/>
      <c r="H40" s="745"/>
      <c r="I40" s="770"/>
      <c r="J40" s="770"/>
      <c r="K40" s="779"/>
      <c r="L40" s="772"/>
      <c r="M40" s="790"/>
      <c r="N40" s="781"/>
      <c r="O40" s="775"/>
      <c r="P40" s="783"/>
      <c r="Q40" s="770"/>
      <c r="R40" s="770"/>
      <c r="S40" s="779"/>
      <c r="T40" s="772"/>
      <c r="U40" s="790"/>
      <c r="V40" s="781"/>
      <c r="W40" s="775"/>
      <c r="X40" s="783"/>
      <c r="Y40" s="770"/>
      <c r="Z40" s="770"/>
      <c r="AA40" s="779"/>
      <c r="AB40" s="772"/>
      <c r="AC40" s="790"/>
      <c r="AD40" s="781"/>
      <c r="AE40" s="775"/>
      <c r="AF40" s="783"/>
      <c r="AG40" s="770"/>
      <c r="AH40" s="770"/>
      <c r="AI40" s="779"/>
      <c r="AJ40" s="772"/>
      <c r="AK40" s="790"/>
      <c r="AL40" s="781"/>
      <c r="AM40" s="775"/>
      <c r="AN40" s="783"/>
      <c r="AO40" s="770"/>
      <c r="AP40" s="770"/>
      <c r="AQ40" s="779"/>
      <c r="AR40" s="772"/>
      <c r="AS40" s="790"/>
      <c r="AT40" s="781"/>
      <c r="AU40" s="775"/>
      <c r="AV40" s="783"/>
      <c r="AW40" s="770"/>
      <c r="AX40" s="770"/>
      <c r="AY40" s="779"/>
      <c r="AZ40" s="772"/>
      <c r="BA40" s="790"/>
      <c r="BB40" s="781"/>
      <c r="BC40" s="775"/>
      <c r="BD40" s="783"/>
      <c r="BE40" s="770"/>
      <c r="BF40" s="770"/>
      <c r="BG40" s="779"/>
      <c r="BH40" s="772"/>
      <c r="BI40" s="790"/>
      <c r="BJ40" s="781"/>
      <c r="BK40" s="775"/>
      <c r="BL40" s="783"/>
      <c r="BM40" s="770"/>
      <c r="BN40" s="770"/>
      <c r="BO40" s="779"/>
      <c r="BP40" s="772"/>
      <c r="BQ40" s="790"/>
      <c r="BR40" s="781"/>
      <c r="BS40" s="775"/>
      <c r="BT40" s="783"/>
      <c r="BU40" s="770"/>
      <c r="BV40" s="770"/>
      <c r="BW40" s="779"/>
      <c r="BX40" s="772"/>
      <c r="BY40" s="790"/>
      <c r="BZ40" s="781"/>
      <c r="CA40" s="775"/>
      <c r="CB40" s="783"/>
      <c r="CC40" s="770"/>
      <c r="CD40" s="770"/>
      <c r="CE40" s="779"/>
      <c r="CF40" s="772"/>
      <c r="CG40" s="790"/>
      <c r="CH40" s="781"/>
      <c r="CI40" s="775"/>
      <c r="CJ40" s="783"/>
      <c r="CK40" s="770"/>
      <c r="CL40" s="770"/>
      <c r="CM40" s="779"/>
      <c r="CN40" s="772"/>
      <c r="CO40" s="790"/>
      <c r="CP40" s="781"/>
      <c r="CQ40" s="775"/>
      <c r="CR40" s="783"/>
      <c r="CS40" s="770"/>
      <c r="CT40" s="770"/>
      <c r="CU40" s="779"/>
      <c r="CV40" s="772"/>
      <c r="CW40" s="790"/>
      <c r="CX40" s="781"/>
      <c r="CY40" s="775"/>
      <c r="CZ40" s="783"/>
      <c r="DA40" s="770"/>
      <c r="DB40" s="770"/>
      <c r="DC40" s="779"/>
      <c r="DD40" s="772"/>
      <c r="DE40" s="790"/>
      <c r="DF40" s="781"/>
      <c r="DG40" s="775"/>
      <c r="DH40" s="783"/>
      <c r="DI40" s="770"/>
      <c r="DJ40" s="770"/>
      <c r="DK40" s="779"/>
      <c r="DL40" s="772"/>
      <c r="DM40" s="790"/>
      <c r="DN40" s="781"/>
      <c r="DO40" s="775"/>
      <c r="DP40" s="783"/>
      <c r="DQ40" s="770"/>
      <c r="DR40" s="770"/>
      <c r="DS40" s="779"/>
      <c r="DT40" s="772"/>
      <c r="DU40" s="790"/>
      <c r="DV40" s="781"/>
      <c r="DW40" s="775"/>
      <c r="DX40" s="783"/>
      <c r="DY40" s="770"/>
      <c r="DZ40" s="770"/>
      <c r="EA40" s="779"/>
      <c r="EB40" s="772"/>
      <c r="EC40" s="790"/>
      <c r="ED40" s="781"/>
      <c r="EE40" s="775"/>
      <c r="EF40" s="783"/>
      <c r="EG40" s="770"/>
      <c r="EH40" s="770"/>
      <c r="EI40" s="779"/>
      <c r="EJ40" s="772"/>
      <c r="EK40" s="790"/>
      <c r="EL40" s="781"/>
      <c r="EM40" s="775"/>
      <c r="EN40" s="783"/>
      <c r="EO40" s="770"/>
      <c r="EP40" s="770"/>
      <c r="EQ40" s="779"/>
      <c r="ER40" s="772"/>
      <c r="ES40" s="790"/>
      <c r="ET40" s="781"/>
      <c r="EU40" s="775"/>
      <c r="EV40" s="783"/>
      <c r="EW40" s="770"/>
      <c r="EX40" s="770"/>
      <c r="EY40" s="779"/>
      <c r="EZ40" s="772"/>
      <c r="FA40" s="790"/>
      <c r="FB40" s="781"/>
      <c r="FC40" s="775"/>
      <c r="FD40" s="783"/>
      <c r="FE40" s="770"/>
      <c r="FF40" s="770"/>
      <c r="FG40" s="779"/>
      <c r="FH40" s="772"/>
      <c r="FI40" s="790"/>
      <c r="FJ40" s="781"/>
      <c r="FK40" s="775"/>
      <c r="FL40" s="783"/>
      <c r="FM40" s="770"/>
      <c r="FN40" s="770"/>
      <c r="FO40" s="779"/>
      <c r="FP40" s="772"/>
      <c r="FQ40" s="790"/>
      <c r="FR40" s="781"/>
      <c r="FS40" s="775"/>
      <c r="FT40" s="783"/>
      <c r="FU40" s="770"/>
      <c r="FV40" s="770"/>
      <c r="FW40" s="779"/>
      <c r="FX40" s="772"/>
      <c r="FY40" s="790"/>
      <c r="FZ40" s="781"/>
      <c r="GA40" s="775"/>
      <c r="GB40" s="783"/>
      <c r="GC40" s="770"/>
      <c r="GD40" s="770"/>
      <c r="GE40" s="779"/>
      <c r="GF40" s="772"/>
      <c r="GG40" s="790"/>
      <c r="GH40" s="781"/>
      <c r="GI40" s="775"/>
      <c r="GJ40" s="783"/>
      <c r="GK40" s="770"/>
      <c r="GL40" s="770"/>
      <c r="GM40" s="779"/>
      <c r="GN40" s="772"/>
      <c r="GO40" s="790"/>
      <c r="GP40" s="781"/>
      <c r="GQ40" s="775"/>
      <c r="GR40" s="783"/>
      <c r="GS40" s="770"/>
      <c r="GT40" s="770"/>
      <c r="GU40" s="779"/>
      <c r="GV40" s="772"/>
      <c r="GW40" s="790"/>
      <c r="GX40" s="781"/>
      <c r="GY40" s="775"/>
      <c r="GZ40" s="783"/>
      <c r="HA40" s="770"/>
      <c r="HB40" s="770"/>
      <c r="HC40" s="779"/>
      <c r="HD40" s="772"/>
      <c r="HE40" s="790"/>
      <c r="HF40" s="781"/>
      <c r="HG40" s="775"/>
      <c r="HH40" s="783"/>
      <c r="HI40" s="770"/>
      <c r="HJ40" s="770"/>
      <c r="HK40" s="779"/>
      <c r="HL40" s="772"/>
      <c r="HM40" s="790"/>
      <c r="HN40" s="781"/>
      <c r="HO40" s="775"/>
      <c r="HP40" s="783"/>
      <c r="HQ40" s="770"/>
      <c r="HR40" s="770"/>
      <c r="HS40" s="779"/>
      <c r="HT40" s="772"/>
      <c r="HU40" s="790"/>
      <c r="HV40" s="781"/>
      <c r="HW40" s="775"/>
      <c r="HX40" s="783"/>
      <c r="HY40" s="770"/>
      <c r="HZ40" s="770"/>
      <c r="IA40" s="779"/>
      <c r="IB40" s="772"/>
      <c r="IC40" s="790"/>
      <c r="ID40" s="781"/>
      <c r="IE40" s="775"/>
      <c r="IF40" s="783"/>
      <c r="IG40" s="770"/>
      <c r="IH40" s="770"/>
      <c r="II40" s="779"/>
      <c r="IJ40" s="772"/>
      <c r="IK40" s="790"/>
      <c r="IL40" s="781"/>
      <c r="IM40" s="775"/>
      <c r="IN40" s="783"/>
      <c r="IO40" s="770"/>
      <c r="IP40" s="770"/>
      <c r="IQ40" s="779"/>
      <c r="IR40" s="772"/>
      <c r="IS40" s="790"/>
      <c r="IT40" s="781"/>
      <c r="IU40" s="775"/>
    </row>
    <row r="41" spans="1:255" s="33" customFormat="1" ht="17.25" customHeight="1" x14ac:dyDescent="0.25">
      <c r="A41" s="742"/>
      <c r="B41" s="742"/>
      <c r="C41" s="742"/>
      <c r="D41" s="742"/>
      <c r="E41" s="746"/>
      <c r="F41" s="746"/>
      <c r="G41" s="743"/>
      <c r="H41" s="745"/>
    </row>
    <row r="42" spans="1:255" s="33" customFormat="1" ht="17.25" customHeight="1" thickBot="1" x14ac:dyDescent="0.3">
      <c r="A42" s="747" t="s">
        <v>782</v>
      </c>
      <c r="B42" s="748"/>
      <c r="C42" s="749"/>
      <c r="D42" s="749"/>
      <c r="E42" s="750"/>
      <c r="F42" s="749"/>
      <c r="G42" s="749"/>
      <c r="H42" s="750"/>
    </row>
    <row r="43" spans="1:255" s="33" customFormat="1" ht="17.25" customHeight="1" x14ac:dyDescent="0.25">
      <c r="A43" s="1527" t="s">
        <v>730</v>
      </c>
      <c r="B43" s="1086" t="s">
        <v>731</v>
      </c>
      <c r="C43" s="1086"/>
      <c r="D43" s="1529" t="s">
        <v>81</v>
      </c>
      <c r="E43" s="1529" t="s">
        <v>63</v>
      </c>
      <c r="F43" s="1529" t="s">
        <v>64</v>
      </c>
      <c r="G43" s="1527" t="s">
        <v>732</v>
      </c>
      <c r="H43" s="1531" t="s">
        <v>733</v>
      </c>
    </row>
    <row r="44" spans="1:255" s="33" customFormat="1" ht="17.25" customHeight="1" x14ac:dyDescent="0.25">
      <c r="A44" s="1528"/>
      <c r="B44" s="1087" t="s">
        <v>734</v>
      </c>
      <c r="C44" s="1087" t="s">
        <v>735</v>
      </c>
      <c r="D44" s="1530"/>
      <c r="E44" s="1530"/>
      <c r="F44" s="1530"/>
      <c r="G44" s="1528"/>
      <c r="H44" s="1532"/>
    </row>
    <row r="45" spans="1:255" s="281" customFormat="1" ht="17.25" customHeight="1" x14ac:dyDescent="0.25">
      <c r="A45" s="1088"/>
      <c r="B45" s="1088"/>
      <c r="C45" s="1088"/>
      <c r="D45" s="1088" t="s">
        <v>758</v>
      </c>
      <c r="E45" s="1088"/>
      <c r="F45" s="1088"/>
      <c r="G45" s="1089"/>
      <c r="H45" s="1090">
        <f>ROUND(SUM(H46:H63),0)</f>
        <v>2129850171</v>
      </c>
      <c r="I45" s="746"/>
      <c r="J45" s="746"/>
    </row>
    <row r="46" spans="1:255" s="33" customFormat="1" ht="17.25" customHeight="1" x14ac:dyDescent="0.3">
      <c r="A46" s="1109">
        <v>201.7</v>
      </c>
      <c r="B46" s="1110" t="str">
        <f>LEFT(A46,3)&amp;"-13"</f>
        <v>201-13</v>
      </c>
      <c r="C46" s="1111"/>
      <c r="D46" s="815" t="s">
        <v>764</v>
      </c>
      <c r="E46" s="1179" t="s">
        <v>669</v>
      </c>
      <c r="F46" s="1180">
        <v>1110</v>
      </c>
      <c r="G46" s="1181">
        <v>254473.46169571503</v>
      </c>
      <c r="H46" s="1097">
        <f>F46*G46</f>
        <v>282465542.48224366</v>
      </c>
      <c r="I46" s="801"/>
      <c r="J46" s="47"/>
      <c r="K46" s="802"/>
    </row>
    <row r="47" spans="1:255" s="33" customFormat="1" ht="17.25" customHeight="1" x14ac:dyDescent="0.3">
      <c r="A47" s="1109" t="s">
        <v>779</v>
      </c>
      <c r="B47" s="1110" t="str">
        <f t="shared" ref="B47:B59" si="1">LEFT(A47,3)&amp;"-13"</f>
        <v>210-13</v>
      </c>
      <c r="C47" s="1111" t="s">
        <v>580</v>
      </c>
      <c r="D47" s="815" t="s">
        <v>762</v>
      </c>
      <c r="E47" s="1179" t="s">
        <v>669</v>
      </c>
      <c r="F47" s="1180">
        <v>290</v>
      </c>
      <c r="G47" s="1181">
        <v>8765.3353183860563</v>
      </c>
      <c r="H47" s="1097">
        <f t="shared" ref="H47:H63" si="2">F47*G47</f>
        <v>2541947.2423319565</v>
      </c>
      <c r="I47" s="801"/>
      <c r="J47" s="47"/>
      <c r="K47" s="802"/>
    </row>
    <row r="48" spans="1:255" s="33" customFormat="1" ht="17.25" customHeight="1" x14ac:dyDescent="0.3">
      <c r="A48" s="1109">
        <v>320.10000000000002</v>
      </c>
      <c r="B48" s="1110" t="str">
        <f t="shared" si="1"/>
        <v>320-13</v>
      </c>
      <c r="C48" s="1111"/>
      <c r="D48" s="815" t="s">
        <v>773</v>
      </c>
      <c r="E48" s="1179" t="s">
        <v>669</v>
      </c>
      <c r="F48" s="1180">
        <v>230</v>
      </c>
      <c r="G48" s="1181">
        <v>151717.06341608503</v>
      </c>
      <c r="H48" s="1097">
        <f t="shared" si="2"/>
        <v>34894924.585699558</v>
      </c>
      <c r="I48" s="801"/>
      <c r="J48" s="47"/>
      <c r="K48" s="802"/>
    </row>
    <row r="49" spans="1:11" s="33" customFormat="1" ht="17.25" customHeight="1" x14ac:dyDescent="0.3">
      <c r="A49" s="1109" t="s">
        <v>539</v>
      </c>
      <c r="B49" s="1110" t="str">
        <f t="shared" si="1"/>
        <v>330-13</v>
      </c>
      <c r="C49" s="1111"/>
      <c r="D49" s="815" t="s">
        <v>928</v>
      </c>
      <c r="E49" s="1179" t="s">
        <v>669</v>
      </c>
      <c r="F49" s="1180">
        <f>100*8.2*0.3</f>
        <v>245.99999999999994</v>
      </c>
      <c r="G49" s="1181">
        <v>155432.84358968801</v>
      </c>
      <c r="H49" s="1097">
        <f t="shared" si="2"/>
        <v>38236479.523063242</v>
      </c>
      <c r="I49" s="801"/>
      <c r="J49" s="47"/>
      <c r="K49" s="802"/>
    </row>
    <row r="50" spans="1:11" s="33" customFormat="1" ht="23.25" customHeight="1" x14ac:dyDescent="0.3">
      <c r="A50" s="1109">
        <v>420.2</v>
      </c>
      <c r="B50" s="1110" t="str">
        <f t="shared" si="1"/>
        <v>420-13</v>
      </c>
      <c r="C50" s="1111" t="s">
        <v>580</v>
      </c>
      <c r="D50" s="815" t="s">
        <v>771</v>
      </c>
      <c r="E50" s="1179" t="s">
        <v>333</v>
      </c>
      <c r="F50" s="1180">
        <v>600</v>
      </c>
      <c r="G50" s="1181">
        <v>2239.3636359493421</v>
      </c>
      <c r="H50" s="1097">
        <f t="shared" si="2"/>
        <v>1343618.1815696054</v>
      </c>
      <c r="I50" s="801"/>
      <c r="J50" s="47"/>
      <c r="K50" s="802"/>
    </row>
    <row r="51" spans="1:11" s="33" customFormat="1" ht="23.25" customHeight="1" x14ac:dyDescent="0.3">
      <c r="A51" s="1109">
        <v>450.1</v>
      </c>
      <c r="B51" s="1110" t="str">
        <f t="shared" si="1"/>
        <v>450-13</v>
      </c>
      <c r="C51" s="1111" t="s">
        <v>580</v>
      </c>
      <c r="D51" s="815" t="s">
        <v>772</v>
      </c>
      <c r="E51" s="1179" t="s">
        <v>669</v>
      </c>
      <c r="F51" s="1180">
        <v>335</v>
      </c>
      <c r="G51" s="1181">
        <v>1227440.3810883823</v>
      </c>
      <c r="H51" s="1097">
        <f t="shared" si="2"/>
        <v>411192527.66460806</v>
      </c>
      <c r="I51" s="801"/>
      <c r="J51" s="47"/>
      <c r="K51" s="802"/>
    </row>
    <row r="52" spans="1:11" s="33" customFormat="1" ht="17.25" customHeight="1" x14ac:dyDescent="0.3">
      <c r="A52" s="1109" t="s">
        <v>760</v>
      </c>
      <c r="B52" s="1110" t="str">
        <f t="shared" si="1"/>
        <v>460-13</v>
      </c>
      <c r="C52" s="1111"/>
      <c r="D52" s="815" t="s">
        <v>761</v>
      </c>
      <c r="E52" s="1179" t="s">
        <v>333</v>
      </c>
      <c r="F52" s="1180">
        <v>2448</v>
      </c>
      <c r="G52" s="1181">
        <v>7087.8954271468065</v>
      </c>
      <c r="H52" s="1097">
        <f t="shared" si="2"/>
        <v>17351168.005655382</v>
      </c>
      <c r="I52" s="801"/>
      <c r="J52" s="47"/>
      <c r="K52" s="802"/>
    </row>
    <row r="53" spans="1:11" s="33" customFormat="1" ht="28.5" customHeight="1" x14ac:dyDescent="0.25">
      <c r="A53" s="1109">
        <v>510.1</v>
      </c>
      <c r="B53" s="1110" t="str">
        <f t="shared" si="1"/>
        <v>510-13</v>
      </c>
      <c r="C53" s="1111" t="s">
        <v>759</v>
      </c>
      <c r="D53" s="815" t="s">
        <v>774</v>
      </c>
      <c r="E53" s="1179" t="s">
        <v>333</v>
      </c>
      <c r="F53" s="1180">
        <v>1500</v>
      </c>
      <c r="G53" s="1190">
        <v>114766.1380383106</v>
      </c>
      <c r="H53" s="1097">
        <f t="shared" si="2"/>
        <v>172149207.05746591</v>
      </c>
      <c r="I53" s="801"/>
      <c r="J53" s="47"/>
      <c r="K53" s="802"/>
    </row>
    <row r="54" spans="1:11" s="33" customFormat="1" ht="36.75" customHeight="1" x14ac:dyDescent="0.25">
      <c r="A54" s="1109" t="s">
        <v>553</v>
      </c>
      <c r="B54" s="1110" t="str">
        <f t="shared" si="1"/>
        <v>600-13</v>
      </c>
      <c r="C54" s="1111" t="s">
        <v>580</v>
      </c>
      <c r="D54" s="815" t="s">
        <v>763</v>
      </c>
      <c r="E54" s="1179" t="s">
        <v>669</v>
      </c>
      <c r="F54" s="1180">
        <v>300</v>
      </c>
      <c r="G54" s="1190">
        <v>45066.286738069786</v>
      </c>
      <c r="H54" s="1097">
        <f t="shared" si="2"/>
        <v>13519886.021420935</v>
      </c>
      <c r="I54" s="801"/>
      <c r="J54" s="47"/>
      <c r="K54" s="802"/>
    </row>
    <row r="55" spans="1:11" s="33" customFormat="1" ht="24.75" customHeight="1" x14ac:dyDescent="0.3">
      <c r="A55" s="1109">
        <v>630.1</v>
      </c>
      <c r="B55" s="1110" t="str">
        <f t="shared" si="1"/>
        <v>630-13</v>
      </c>
      <c r="C55" s="1111"/>
      <c r="D55" s="815" t="s">
        <v>765</v>
      </c>
      <c r="E55" s="1179" t="s">
        <v>669</v>
      </c>
      <c r="F55" s="1180">
        <v>90</v>
      </c>
      <c r="G55" s="1181">
        <v>920434.43987619784</v>
      </c>
      <c r="H55" s="1097">
        <f t="shared" si="2"/>
        <v>82839099.5888578</v>
      </c>
      <c r="I55" s="801"/>
      <c r="J55" s="47"/>
      <c r="K55" s="802"/>
    </row>
    <row r="56" spans="1:11" s="33" customFormat="1" ht="17.25" customHeight="1" x14ac:dyDescent="0.3">
      <c r="A56" s="1109" t="s">
        <v>927</v>
      </c>
      <c r="B56" s="1110" t="str">
        <f>LEFT(A56,3)&amp;"-13"</f>
        <v>642-13</v>
      </c>
      <c r="C56" s="1111" t="s">
        <v>580</v>
      </c>
      <c r="D56" s="815" t="s">
        <v>929</v>
      </c>
      <c r="E56" s="1179" t="s">
        <v>547</v>
      </c>
      <c r="F56" s="1180">
        <v>18</v>
      </c>
      <c r="G56" s="1181">
        <v>52637.403653373825</v>
      </c>
      <c r="H56" s="1097">
        <f t="shared" si="2"/>
        <v>947473.26576072886</v>
      </c>
      <c r="I56" s="801"/>
      <c r="J56" s="47"/>
      <c r="K56" s="802"/>
    </row>
    <row r="57" spans="1:11" s="33" customFormat="1" ht="17.25" customHeight="1" x14ac:dyDescent="0.3">
      <c r="A57" s="1109">
        <v>630</v>
      </c>
      <c r="B57" s="1110" t="str">
        <f t="shared" si="1"/>
        <v>630-13</v>
      </c>
      <c r="C57" s="1111"/>
      <c r="D57" s="815" t="s">
        <v>767</v>
      </c>
      <c r="E57" s="1179" t="s">
        <v>768</v>
      </c>
      <c r="F57" s="1180">
        <v>2000</v>
      </c>
      <c r="G57" s="1181">
        <v>113400</v>
      </c>
      <c r="H57" s="1097">
        <f t="shared" si="2"/>
        <v>226800000</v>
      </c>
      <c r="I57" s="801"/>
      <c r="J57" s="47"/>
      <c r="K57" s="802"/>
    </row>
    <row r="58" spans="1:11" s="33" customFormat="1" ht="17.25" customHeight="1" x14ac:dyDescent="0.3">
      <c r="A58" s="1109">
        <v>630</v>
      </c>
      <c r="B58" s="1110" t="str">
        <f t="shared" si="1"/>
        <v>630-13</v>
      </c>
      <c r="C58" s="1111"/>
      <c r="D58" s="815" t="s">
        <v>769</v>
      </c>
      <c r="E58" s="1179" t="s">
        <v>573</v>
      </c>
      <c r="F58" s="1180">
        <v>350</v>
      </c>
      <c r="G58" s="1181">
        <v>320000</v>
      </c>
      <c r="H58" s="1097">
        <f t="shared" si="2"/>
        <v>112000000</v>
      </c>
      <c r="I58" s="801"/>
      <c r="J58" s="47"/>
      <c r="K58" s="802"/>
    </row>
    <row r="59" spans="1:11" s="33" customFormat="1" ht="17.25" customHeight="1" x14ac:dyDescent="0.3">
      <c r="A59" s="1109">
        <v>630</v>
      </c>
      <c r="B59" s="1110" t="str">
        <f t="shared" si="1"/>
        <v>630-13</v>
      </c>
      <c r="C59" s="1111"/>
      <c r="D59" s="815" t="s">
        <v>770</v>
      </c>
      <c r="E59" s="1179" t="s">
        <v>547</v>
      </c>
      <c r="F59" s="1180">
        <v>550</v>
      </c>
      <c r="G59" s="1181">
        <v>32000</v>
      </c>
      <c r="H59" s="1097">
        <f t="shared" si="2"/>
        <v>17600000</v>
      </c>
    </row>
    <row r="60" spans="1:11" s="33" customFormat="1" ht="17.25" customHeight="1" x14ac:dyDescent="0.3">
      <c r="A60" s="1109">
        <v>650.20000000000005</v>
      </c>
      <c r="B60" s="1110" t="str">
        <f>LEFT(A60,3)&amp;"-13"</f>
        <v>650-13</v>
      </c>
      <c r="C60" s="1111"/>
      <c r="D60" s="815" t="s">
        <v>766</v>
      </c>
      <c r="E60" s="1179" t="s">
        <v>333</v>
      </c>
      <c r="F60" s="1180">
        <v>792</v>
      </c>
      <c r="G60" s="1181">
        <v>8391.9361792256459</v>
      </c>
      <c r="H60" s="1097">
        <f t="shared" si="2"/>
        <v>6646413.4539467115</v>
      </c>
      <c r="I60" s="804"/>
    </row>
    <row r="61" spans="1:11" s="33" customFormat="1" ht="17.25" customHeight="1" x14ac:dyDescent="0.3">
      <c r="A61" s="1109" t="s">
        <v>781</v>
      </c>
      <c r="B61" s="1110"/>
      <c r="C61" s="1111"/>
      <c r="D61" s="815" t="s">
        <v>775</v>
      </c>
      <c r="E61" s="1179" t="s">
        <v>669</v>
      </c>
      <c r="F61" s="1180">
        <v>650</v>
      </c>
      <c r="G61" s="1181">
        <v>849000</v>
      </c>
      <c r="H61" s="1097">
        <f t="shared" si="2"/>
        <v>551850000</v>
      </c>
      <c r="I61" s="805"/>
    </row>
    <row r="62" spans="1:11" s="33" customFormat="1" ht="17.25" customHeight="1" x14ac:dyDescent="0.3">
      <c r="A62" s="1109" t="s">
        <v>781</v>
      </c>
      <c r="B62" s="1110"/>
      <c r="C62" s="1111"/>
      <c r="D62" s="815" t="s">
        <v>776</v>
      </c>
      <c r="E62" s="1179" t="s">
        <v>777</v>
      </c>
      <c r="F62" s="1180">
        <v>1</v>
      </c>
      <c r="G62" s="1181">
        <v>62471884.166857257</v>
      </c>
      <c r="H62" s="1097">
        <f t="shared" si="2"/>
        <v>62471884.166857257</v>
      </c>
    </row>
    <row r="63" spans="1:11" s="33" customFormat="1" ht="23.25" customHeight="1" x14ac:dyDescent="0.3">
      <c r="A63" s="1109" t="s">
        <v>781</v>
      </c>
      <c r="B63" s="1110"/>
      <c r="C63" s="1113"/>
      <c r="D63" s="815" t="s">
        <v>778</v>
      </c>
      <c r="E63" s="1179" t="s">
        <v>777</v>
      </c>
      <c r="F63" s="1180">
        <v>1</v>
      </c>
      <c r="G63" s="1181">
        <v>95000000</v>
      </c>
      <c r="H63" s="1097">
        <f t="shared" si="2"/>
        <v>95000000</v>
      </c>
      <c r="I63" s="806"/>
      <c r="J63" s="806"/>
    </row>
    <row r="64" spans="1:11" s="33" customFormat="1" ht="22.5" customHeight="1" thickBot="1" x14ac:dyDescent="0.3">
      <c r="A64" s="1105"/>
      <c r="B64" s="1106"/>
      <c r="C64" s="1107"/>
      <c r="D64" s="1533"/>
      <c r="E64" s="1534"/>
      <c r="F64" s="1533" t="s">
        <v>757</v>
      </c>
      <c r="G64" s="1534"/>
      <c r="H64" s="1108">
        <f>SUM(H46:H63)</f>
        <v>2129850171.239481</v>
      </c>
    </row>
    <row r="65" spans="1:9" s="33" customFormat="1" ht="22.5" customHeight="1" x14ac:dyDescent="0.25">
      <c r="A65" s="751"/>
      <c r="B65" s="736"/>
      <c r="C65" s="736"/>
      <c r="D65" s="736"/>
      <c r="E65" s="736"/>
      <c r="F65" s="737" t="s">
        <v>176</v>
      </c>
      <c r="G65" s="738"/>
      <c r="H65" s="732">
        <f>+H64</f>
        <v>2129850171.239481</v>
      </c>
    </row>
    <row r="66" spans="1:9" s="33" customFormat="1" ht="17.25" customHeight="1" x14ac:dyDescent="0.25">
      <c r="A66" s="742"/>
      <c r="B66" s="740"/>
      <c r="C66" s="740"/>
      <c r="D66" s="740"/>
      <c r="E66" s="740"/>
      <c r="F66" s="737" t="s">
        <v>545</v>
      </c>
      <c r="G66" s="737"/>
      <c r="H66" s="741">
        <f>H65/1.3*0.05*0.19</f>
        <v>15564289.7129039</v>
      </c>
    </row>
    <row r="67" spans="1:9" s="33" customFormat="1" ht="17.25" customHeight="1" x14ac:dyDescent="0.25">
      <c r="A67" s="742"/>
      <c r="B67" s="740"/>
      <c r="C67" s="740"/>
      <c r="D67" s="740"/>
      <c r="E67" s="740"/>
      <c r="F67" s="737" t="s">
        <v>177</v>
      </c>
      <c r="G67" s="737"/>
      <c r="H67" s="1159">
        <f>H65+H66</f>
        <v>2145414460.9523849</v>
      </c>
      <c r="I67" s="263" t="s">
        <v>920</v>
      </c>
    </row>
    <row r="68" spans="1:9" s="33" customFormat="1" ht="17.25" customHeight="1" x14ac:dyDescent="0.25">
      <c r="A68" s="742"/>
      <c r="B68" s="742"/>
      <c r="C68" s="742"/>
      <c r="D68" s="742"/>
      <c r="E68" s="742"/>
      <c r="F68" s="743"/>
      <c r="G68" s="743"/>
      <c r="H68" s="745"/>
    </row>
    <row r="69" spans="1:9" s="33" customFormat="1" ht="34.5" customHeight="1" thickBot="1" x14ac:dyDescent="0.3">
      <c r="A69" s="1536" t="s">
        <v>783</v>
      </c>
      <c r="B69" s="1536"/>
      <c r="C69" s="1536"/>
      <c r="D69" s="1536"/>
      <c r="E69" s="1536"/>
      <c r="F69" s="1536"/>
      <c r="G69" s="1536"/>
      <c r="H69" s="1536"/>
    </row>
    <row r="70" spans="1:9" s="33" customFormat="1" ht="12" customHeight="1" x14ac:dyDescent="0.25">
      <c r="A70" s="1527" t="s">
        <v>730</v>
      </c>
      <c r="B70" s="1086" t="s">
        <v>731</v>
      </c>
      <c r="C70" s="1086"/>
      <c r="D70" s="1529" t="s">
        <v>81</v>
      </c>
      <c r="E70" s="1529" t="s">
        <v>63</v>
      </c>
      <c r="F70" s="1529" t="s">
        <v>64</v>
      </c>
      <c r="G70" s="1527" t="s">
        <v>732</v>
      </c>
      <c r="H70" s="1531" t="s">
        <v>733</v>
      </c>
    </row>
    <row r="71" spans="1:9" s="33" customFormat="1" ht="27" customHeight="1" x14ac:dyDescent="0.25">
      <c r="A71" s="1528"/>
      <c r="B71" s="1087" t="s">
        <v>734</v>
      </c>
      <c r="C71" s="1087" t="s">
        <v>735</v>
      </c>
      <c r="D71" s="1530"/>
      <c r="E71" s="1530"/>
      <c r="F71" s="1530"/>
      <c r="G71" s="1528"/>
      <c r="H71" s="1532"/>
    </row>
    <row r="72" spans="1:9" s="33" customFormat="1" ht="17.25" customHeight="1" x14ac:dyDescent="0.25">
      <c r="A72" s="1088" t="s">
        <v>736</v>
      </c>
      <c r="B72" s="1088"/>
      <c r="C72" s="1088"/>
      <c r="D72" s="1088"/>
      <c r="E72" s="1088"/>
      <c r="F72" s="1088"/>
      <c r="G72" s="1089"/>
      <c r="H72" s="1090">
        <f>SUM(H73:H74)</f>
        <v>56782349</v>
      </c>
    </row>
    <row r="73" spans="1:9" s="33" customFormat="1" ht="17.25" customHeight="1" x14ac:dyDescent="0.25">
      <c r="A73" s="1091" t="s">
        <v>531</v>
      </c>
      <c r="B73" s="1092"/>
      <c r="C73" s="1091" t="str">
        <f>IF(B73="-",A73,"")</f>
        <v/>
      </c>
      <c r="D73" s="1101" t="s">
        <v>533</v>
      </c>
      <c r="E73" s="1094" t="s">
        <v>584</v>
      </c>
      <c r="F73" s="1095">
        <f>180*0.08</f>
        <v>14.4</v>
      </c>
      <c r="G73" s="1096">
        <v>254473.46169571503</v>
      </c>
      <c r="H73" s="1097">
        <f>ROUND(G73*F73,0)</f>
        <v>3664418</v>
      </c>
    </row>
    <row r="74" spans="1:9" s="33" customFormat="1" ht="17.25" customHeight="1" x14ac:dyDescent="0.25">
      <c r="A74" s="1091" t="s">
        <v>535</v>
      </c>
      <c r="B74" s="1092"/>
      <c r="C74" s="1091"/>
      <c r="D74" s="1101" t="s">
        <v>536</v>
      </c>
      <c r="E74" s="1094" t="s">
        <v>584</v>
      </c>
      <c r="F74" s="1095">
        <f>(3892.2*0.6)-(25.6*0.5)</f>
        <v>2322.5199999999995</v>
      </c>
      <c r="G74" s="1096">
        <v>22870.817595479886</v>
      </c>
      <c r="H74" s="1097">
        <f>ROUND(G74*F74,0)</f>
        <v>53117931</v>
      </c>
    </row>
    <row r="75" spans="1:9" s="33" customFormat="1" ht="17.25" customHeight="1" x14ac:dyDescent="0.25">
      <c r="A75" s="1088" t="str">
        <f>+[3]PRESUPUESTO!$B$14</f>
        <v>BASES, SUB BASES Y AFIRMADOS</v>
      </c>
      <c r="B75" s="1088"/>
      <c r="C75" s="1088"/>
      <c r="D75" s="1088"/>
      <c r="E75" s="1088"/>
      <c r="F75" s="1088"/>
      <c r="G75" s="1089"/>
      <c r="H75" s="1090">
        <f>SUM(H76:H77)</f>
        <v>350386221</v>
      </c>
    </row>
    <row r="76" spans="1:9" s="33" customFormat="1" ht="17.25" customHeight="1" x14ac:dyDescent="0.25">
      <c r="A76" s="1091" t="s">
        <v>537</v>
      </c>
      <c r="B76" s="1092"/>
      <c r="C76" s="1091"/>
      <c r="D76" s="1098" t="s">
        <v>538</v>
      </c>
      <c r="E76" s="1094" t="s">
        <v>584</v>
      </c>
      <c r="F76" s="1099">
        <f>(3892.2*0.3)-(25.63*8*0.3)</f>
        <v>1106.1479999999999</v>
      </c>
      <c r="G76" s="1096">
        <v>103643.47273163372</v>
      </c>
      <c r="H76" s="1097">
        <f>ROUND(G76*F76,0)</f>
        <v>114645020</v>
      </c>
    </row>
    <row r="77" spans="1:9" s="33" customFormat="1" ht="17.25" customHeight="1" x14ac:dyDescent="0.25">
      <c r="A77" s="1091" t="s">
        <v>539</v>
      </c>
      <c r="B77" s="1092"/>
      <c r="C77" s="1091"/>
      <c r="D77" s="1098" t="s">
        <v>541</v>
      </c>
      <c r="E77" s="1094" t="s">
        <v>584</v>
      </c>
      <c r="F77" s="1099">
        <f>(3892.2*0.2)-(25.63*8*0.2)</f>
        <v>737.43200000000002</v>
      </c>
      <c r="G77" s="1096">
        <v>319678.56099496217</v>
      </c>
      <c r="H77" s="1097">
        <f>ROUND(G77*F77,0)</f>
        <v>235741201</v>
      </c>
    </row>
    <row r="78" spans="1:9" s="33" customFormat="1" ht="17.25" customHeight="1" x14ac:dyDescent="0.25">
      <c r="A78" s="1088" t="s">
        <v>805</v>
      </c>
      <c r="B78" s="1088"/>
      <c r="C78" s="1088"/>
      <c r="D78" s="1088"/>
      <c r="E78" s="1088"/>
      <c r="F78" s="1100"/>
      <c r="G78" s="1089"/>
      <c r="H78" s="1090">
        <f>SUM(H79:H81)</f>
        <v>526017714</v>
      </c>
    </row>
    <row r="79" spans="1:9" s="33" customFormat="1" ht="17.25" customHeight="1" x14ac:dyDescent="0.25">
      <c r="A79" s="782">
        <v>420.1</v>
      </c>
      <c r="B79" s="1114" t="s">
        <v>780</v>
      </c>
      <c r="C79" s="1111"/>
      <c r="D79" s="1115" t="s">
        <v>567</v>
      </c>
      <c r="E79" s="1094" t="s">
        <v>561</v>
      </c>
      <c r="F79" s="768">
        <v>2657.4</v>
      </c>
      <c r="G79" s="1096">
        <v>6077.8270561837362</v>
      </c>
      <c r="H79" s="1097">
        <f>ROUND(G79*F79,0)</f>
        <v>16151218</v>
      </c>
    </row>
    <row r="80" spans="1:9" s="33" customFormat="1" ht="17.25" customHeight="1" x14ac:dyDescent="0.3">
      <c r="A80" s="782" t="s">
        <v>930</v>
      </c>
      <c r="B80" s="1110"/>
      <c r="C80" s="1111"/>
      <c r="D80" s="1115" t="s">
        <v>568</v>
      </c>
      <c r="E80" s="1094" t="s">
        <v>584</v>
      </c>
      <c r="F80" s="768">
        <f>F81*0.15</f>
        <v>398.61</v>
      </c>
      <c r="G80" s="1181">
        <v>1227440.3810883823</v>
      </c>
      <c r="H80" s="1097">
        <f>ROUND(G80*F80,0)</f>
        <v>489270010</v>
      </c>
    </row>
    <row r="81" spans="1:8" s="33" customFormat="1" ht="17.25" customHeight="1" x14ac:dyDescent="0.25">
      <c r="A81" s="1091" t="s">
        <v>760</v>
      </c>
      <c r="B81" s="1092"/>
      <c r="C81" s="1091" t="str">
        <f>IF(B81="-",A81,"")</f>
        <v/>
      </c>
      <c r="D81" s="1101" t="s">
        <v>784</v>
      </c>
      <c r="E81" s="1094" t="s">
        <v>561</v>
      </c>
      <c r="F81" s="1095">
        <v>2657.4</v>
      </c>
      <c r="G81" s="1096">
        <v>7750.6156075988847</v>
      </c>
      <c r="H81" s="1097">
        <f>ROUND(G81*F81,0)</f>
        <v>20596486</v>
      </c>
    </row>
    <row r="82" spans="1:8" s="33" customFormat="1" ht="17.25" customHeight="1" x14ac:dyDescent="0.25">
      <c r="A82" s="1088" t="str">
        <f>+[3]PRESUPUESTO!$B$17</f>
        <v>PAVIMENTOS DE CONCRETOS</v>
      </c>
      <c r="B82" s="1088"/>
      <c r="C82" s="1088"/>
      <c r="D82" s="1088"/>
      <c r="E82" s="1088"/>
      <c r="F82" s="1100"/>
      <c r="G82" s="1089"/>
      <c r="H82" s="1090">
        <f>SUM(H83)</f>
        <v>149769810</v>
      </c>
    </row>
    <row r="83" spans="1:8" s="33" customFormat="1" ht="17.25" customHeight="1" x14ac:dyDescent="0.25">
      <c r="A83" s="1091" t="s">
        <v>737</v>
      </c>
      <c r="B83" s="1092"/>
      <c r="C83" s="1091"/>
      <c r="D83" s="1098" t="s">
        <v>738</v>
      </c>
      <c r="E83" s="1094" t="s">
        <v>561</v>
      </c>
      <c r="F83" s="1095">
        <v>1305</v>
      </c>
      <c r="G83" s="1096">
        <v>114766.1380383106</v>
      </c>
      <c r="H83" s="1097">
        <f>ROUND(G83*F83,0)</f>
        <v>149769810</v>
      </c>
    </row>
    <row r="84" spans="1:8" s="33" customFormat="1" ht="17.25" customHeight="1" x14ac:dyDescent="0.25">
      <c r="A84" s="1088" t="str">
        <f>+[3]PRESUPUESTO!$B$19</f>
        <v>ESTRUCTURAS Y DRENAJES</v>
      </c>
      <c r="B84" s="1088"/>
      <c r="C84" s="1088"/>
      <c r="D84" s="1088"/>
      <c r="E84" s="1088"/>
      <c r="F84" s="1100"/>
      <c r="G84" s="1089"/>
      <c r="H84" s="1090">
        <f>SUM(H85:H88)</f>
        <v>53020263</v>
      </c>
    </row>
    <row r="85" spans="1:8" s="33" customFormat="1" ht="17.25" customHeight="1" x14ac:dyDescent="0.25">
      <c r="A85" s="1091" t="s">
        <v>564</v>
      </c>
      <c r="B85" s="1092"/>
      <c r="C85" s="1091"/>
      <c r="D85" s="1102" t="s">
        <v>566</v>
      </c>
      <c r="E85" s="1094" t="s">
        <v>584</v>
      </c>
      <c r="F85" s="1095">
        <f>51.7*0.7</f>
        <v>36.19</v>
      </c>
      <c r="G85" s="1096">
        <v>80278.74261448074</v>
      </c>
      <c r="H85" s="1097">
        <f t="shared" ref="H85:H94" si="3">ROUND(G85*F85,0)</f>
        <v>2905288</v>
      </c>
    </row>
    <row r="86" spans="1:8" s="33" customFormat="1" ht="17.25" customHeight="1" x14ac:dyDescent="0.25">
      <c r="A86" s="1091" t="s">
        <v>555</v>
      </c>
      <c r="B86" s="1092"/>
      <c r="C86" s="1091" t="str">
        <f>IF(B86="-",A86,"")</f>
        <v/>
      </c>
      <c r="D86" s="1102" t="s">
        <v>741</v>
      </c>
      <c r="E86" s="1094" t="s">
        <v>584</v>
      </c>
      <c r="F86" s="1103">
        <f>28</f>
        <v>28</v>
      </c>
      <c r="G86" s="1096">
        <v>1074512.3825115534</v>
      </c>
      <c r="H86" s="1097">
        <f t="shared" si="3"/>
        <v>30086347</v>
      </c>
    </row>
    <row r="87" spans="1:8" s="33" customFormat="1" ht="17.25" customHeight="1" x14ac:dyDescent="0.25">
      <c r="A87" s="1091" t="s">
        <v>723</v>
      </c>
      <c r="B87" s="1091"/>
      <c r="C87" s="1091"/>
      <c r="D87" s="1102" t="s">
        <v>742</v>
      </c>
      <c r="E87" s="1094" t="s">
        <v>584</v>
      </c>
      <c r="F87" s="1095">
        <v>16</v>
      </c>
      <c r="G87" s="1096">
        <v>704698.66963134159</v>
      </c>
      <c r="H87" s="1097">
        <f t="shared" si="3"/>
        <v>11275179</v>
      </c>
    </row>
    <row r="88" spans="1:8" s="33" customFormat="1" ht="17.25" customHeight="1" x14ac:dyDescent="0.25">
      <c r="A88" s="1091" t="s">
        <v>571</v>
      </c>
      <c r="B88" s="1092"/>
      <c r="C88" s="1091" t="s">
        <v>580</v>
      </c>
      <c r="D88" s="1102" t="s">
        <v>743</v>
      </c>
      <c r="E88" s="1094" t="s">
        <v>744</v>
      </c>
      <c r="F88" s="1095">
        <v>1250</v>
      </c>
      <c r="G88" s="1096">
        <v>7002.75929439012</v>
      </c>
      <c r="H88" s="1097">
        <f t="shared" si="3"/>
        <v>8753449</v>
      </c>
    </row>
    <row r="89" spans="1:8" s="33" customFormat="1" ht="17.25" customHeight="1" x14ac:dyDescent="0.25">
      <c r="A89" s="1088" t="str">
        <f>+[3]PRESUPUESTO!$B$24</f>
        <v>OBRAS DE SEÑALIZACIÓN</v>
      </c>
      <c r="B89" s="1088"/>
      <c r="C89" s="1088"/>
      <c r="D89" s="1088"/>
      <c r="E89" s="1088"/>
      <c r="F89" s="1100"/>
      <c r="G89" s="1089"/>
      <c r="H89" s="1090">
        <f>SUM(H90:H94)</f>
        <v>56343161</v>
      </c>
    </row>
    <row r="90" spans="1:8" s="33" customFormat="1" ht="20.25" customHeight="1" x14ac:dyDescent="0.25">
      <c r="A90" s="1091" t="s">
        <v>745</v>
      </c>
      <c r="B90" s="1091"/>
      <c r="C90" s="1091"/>
      <c r="D90" s="1104" t="s">
        <v>746</v>
      </c>
      <c r="E90" s="1094" t="s">
        <v>747</v>
      </c>
      <c r="F90" s="1099">
        <v>804</v>
      </c>
      <c r="G90" s="1096">
        <v>3500.7368945052194</v>
      </c>
      <c r="H90" s="1097">
        <f t="shared" si="3"/>
        <v>2814592</v>
      </c>
    </row>
    <row r="91" spans="1:8" s="33" customFormat="1" ht="25.5" customHeight="1" x14ac:dyDescent="0.25">
      <c r="A91" s="1091" t="s">
        <v>748</v>
      </c>
      <c r="B91" s="1092"/>
      <c r="C91" s="1091"/>
      <c r="D91" s="1104" t="s">
        <v>749</v>
      </c>
      <c r="E91" s="1094" t="s">
        <v>561</v>
      </c>
      <c r="F91" s="1099">
        <v>134</v>
      </c>
      <c r="G91" s="1096">
        <v>53068.464455094305</v>
      </c>
      <c r="H91" s="1097">
        <f t="shared" si="3"/>
        <v>7111174</v>
      </c>
    </row>
    <row r="92" spans="1:8" s="33" customFormat="1" ht="17.25" customHeight="1" x14ac:dyDescent="0.25">
      <c r="A92" s="1091" t="s">
        <v>750</v>
      </c>
      <c r="B92" s="1092"/>
      <c r="C92" s="1091" t="s">
        <v>580</v>
      </c>
      <c r="D92" s="1104" t="s">
        <v>751</v>
      </c>
      <c r="E92" s="1094" t="s">
        <v>752</v>
      </c>
      <c r="F92" s="1099">
        <v>725</v>
      </c>
      <c r="G92" s="1096">
        <v>22830.929043851298</v>
      </c>
      <c r="H92" s="1097">
        <f t="shared" si="3"/>
        <v>16552424</v>
      </c>
    </row>
    <row r="93" spans="1:8" s="33" customFormat="1" ht="17.25" customHeight="1" x14ac:dyDescent="0.25">
      <c r="A93" s="1091" t="s">
        <v>753</v>
      </c>
      <c r="B93" s="1092"/>
      <c r="C93" s="1091"/>
      <c r="D93" s="1098" t="s">
        <v>754</v>
      </c>
      <c r="E93" s="1094" t="s">
        <v>752</v>
      </c>
      <c r="F93" s="1099">
        <v>16</v>
      </c>
      <c r="G93" s="1096">
        <v>1583337.0897095744</v>
      </c>
      <c r="H93" s="1097">
        <f t="shared" si="3"/>
        <v>25333393</v>
      </c>
    </row>
    <row r="94" spans="1:8" s="33" customFormat="1" ht="17.25" customHeight="1" x14ac:dyDescent="0.25">
      <c r="A94" s="1091" t="s">
        <v>755</v>
      </c>
      <c r="B94" s="1092"/>
      <c r="C94" s="1091" t="s">
        <v>580</v>
      </c>
      <c r="D94" s="1098" t="s">
        <v>756</v>
      </c>
      <c r="E94" s="1094" t="s">
        <v>752</v>
      </c>
      <c r="F94" s="1099">
        <v>2</v>
      </c>
      <c r="G94" s="1096">
        <v>2265789.1059640558</v>
      </c>
      <c r="H94" s="1097">
        <f t="shared" si="3"/>
        <v>4531578</v>
      </c>
    </row>
    <row r="95" spans="1:8" s="33" customFormat="1" ht="17.25" customHeight="1" x14ac:dyDescent="0.25">
      <c r="A95" s="1088" t="str">
        <f>+[3]PRESUPUESTO!$B$30</f>
        <v>TRANSPORTE DE MATERIALES</v>
      </c>
      <c r="B95" s="1088"/>
      <c r="C95" s="1088"/>
      <c r="D95" s="1088"/>
      <c r="E95" s="1088"/>
      <c r="F95" s="1100"/>
      <c r="G95" s="1089"/>
      <c r="H95" s="1090">
        <f>SUM(H96:H96)</f>
        <v>3974768</v>
      </c>
    </row>
    <row r="96" spans="1:8" s="33" customFormat="1" ht="17.25" customHeight="1" x14ac:dyDescent="0.25">
      <c r="A96" s="1091" t="s">
        <v>543</v>
      </c>
      <c r="B96" s="1092"/>
      <c r="C96" s="1091"/>
      <c r="D96" s="1098" t="s">
        <v>544</v>
      </c>
      <c r="E96" s="1094" t="s">
        <v>739</v>
      </c>
      <c r="F96" s="1095">
        <f>((2657.4*0.6)+(1234.8*0.65))-(25.6*0.5)</f>
        <v>2384.2599999999998</v>
      </c>
      <c r="G96" s="1096">
        <v>1667.0865964495031</v>
      </c>
      <c r="H96" s="1097">
        <f>ROUND(G96*F96,0)</f>
        <v>3974768</v>
      </c>
    </row>
    <row r="97" spans="1:9" s="33" customFormat="1" ht="17.25" customHeight="1" x14ac:dyDescent="0.25">
      <c r="A97" s="1091"/>
      <c r="B97" s="1092"/>
      <c r="C97" s="1091"/>
      <c r="D97" s="1098"/>
      <c r="E97" s="1094"/>
      <c r="F97" s="1099"/>
      <c r="G97" s="1096"/>
      <c r="H97" s="1097"/>
    </row>
    <row r="98" spans="1:9" s="33" customFormat="1" ht="17.25" customHeight="1" thickBot="1" x14ac:dyDescent="0.3">
      <c r="A98" s="1105"/>
      <c r="B98" s="1106"/>
      <c r="C98" s="1107"/>
      <c r="D98" s="1533"/>
      <c r="E98" s="1534"/>
      <c r="F98" s="1533" t="s">
        <v>757</v>
      </c>
      <c r="G98" s="1534"/>
      <c r="H98" s="1108">
        <f>H72+H75+H82+H78+H95+H84+H89</f>
        <v>1196294286</v>
      </c>
    </row>
    <row r="99" spans="1:9" x14ac:dyDescent="0.25">
      <c r="A99" s="751"/>
      <c r="B99" s="751"/>
      <c r="C99" s="751"/>
      <c r="D99" s="753"/>
      <c r="E99" s="751"/>
      <c r="F99" s="743" t="s">
        <v>176</v>
      </c>
      <c r="G99" s="754"/>
      <c r="H99" s="733">
        <f>+H98</f>
        <v>1196294286</v>
      </c>
    </row>
    <row r="100" spans="1:9" x14ac:dyDescent="0.25">
      <c r="A100" s="742"/>
      <c r="B100" s="742"/>
      <c r="C100" s="742"/>
      <c r="D100" s="755"/>
      <c r="E100" s="742"/>
      <c r="F100" s="743" t="s">
        <v>545</v>
      </c>
      <c r="G100" s="756"/>
      <c r="H100" s="757">
        <f>H99/1.3*0.05*0.19</f>
        <v>8742150.5515384618</v>
      </c>
    </row>
    <row r="101" spans="1:9" ht="17.25" customHeight="1" x14ac:dyDescent="0.25">
      <c r="A101" s="742"/>
      <c r="B101" s="742"/>
      <c r="C101" s="742"/>
      <c r="D101" s="755"/>
      <c r="E101" s="742"/>
      <c r="F101" s="743" t="s">
        <v>177</v>
      </c>
      <c r="G101" s="756"/>
      <c r="H101" s="758">
        <f>H99+H100</f>
        <v>1205036436.5515385</v>
      </c>
      <c r="I101" s="263" t="s">
        <v>920</v>
      </c>
    </row>
    <row r="102" spans="1:9" ht="17.25" customHeight="1" x14ac:dyDescent="0.25">
      <c r="A102" s="33"/>
      <c r="B102" s="33"/>
      <c r="C102" s="33"/>
      <c r="D102" s="33"/>
      <c r="E102" s="33"/>
      <c r="F102" s="33"/>
      <c r="H102" s="33"/>
    </row>
    <row r="103" spans="1:9" s="33" customFormat="1" ht="34.5" customHeight="1" thickBot="1" x14ac:dyDescent="0.3">
      <c r="A103" s="1536" t="s">
        <v>1027</v>
      </c>
      <c r="B103" s="1536"/>
      <c r="C103" s="1536"/>
      <c r="D103" s="1536"/>
      <c r="E103" s="1536"/>
      <c r="F103" s="1536"/>
      <c r="G103" s="1536"/>
      <c r="H103" s="1536"/>
    </row>
    <row r="104" spans="1:9" s="33" customFormat="1" ht="12" customHeight="1" x14ac:dyDescent="0.25">
      <c r="A104" s="1527" t="s">
        <v>730</v>
      </c>
      <c r="B104" s="1086" t="s">
        <v>731</v>
      </c>
      <c r="C104" s="1086"/>
      <c r="D104" s="1529" t="s">
        <v>81</v>
      </c>
      <c r="E104" s="1529" t="s">
        <v>63</v>
      </c>
      <c r="F104" s="1529" t="s">
        <v>64</v>
      </c>
      <c r="G104" s="1527" t="s">
        <v>732</v>
      </c>
      <c r="H104" s="1531" t="s">
        <v>733</v>
      </c>
    </row>
    <row r="105" spans="1:9" s="33" customFormat="1" ht="27" customHeight="1" x14ac:dyDescent="0.25">
      <c r="A105" s="1528"/>
      <c r="B105" s="1087" t="s">
        <v>734</v>
      </c>
      <c r="C105" s="1087" t="s">
        <v>735</v>
      </c>
      <c r="D105" s="1530"/>
      <c r="E105" s="1530"/>
      <c r="F105" s="1530"/>
      <c r="G105" s="1528"/>
      <c r="H105" s="1532"/>
    </row>
    <row r="106" spans="1:9" s="33" customFormat="1" ht="17.25" customHeight="1" x14ac:dyDescent="0.25">
      <c r="A106" s="1088" t="s">
        <v>736</v>
      </c>
      <c r="B106" s="1088"/>
      <c r="C106" s="1088"/>
      <c r="D106" s="1088"/>
      <c r="E106" s="1088"/>
      <c r="F106" s="1088"/>
      <c r="G106" s="1089"/>
      <c r="H106" s="1090">
        <f>SUM(H107:H108)</f>
        <v>444595228</v>
      </c>
    </row>
    <row r="107" spans="1:9" s="33" customFormat="1" ht="26.4" customHeight="1" x14ac:dyDescent="0.25">
      <c r="A107" s="1091">
        <v>201.8</v>
      </c>
      <c r="B107" s="1092"/>
      <c r="C107" s="1091" t="str">
        <f>IF(B107="-",A107,"")</f>
        <v/>
      </c>
      <c r="D107" s="1101" t="s">
        <v>1028</v>
      </c>
      <c r="E107" s="1094" t="s">
        <v>561</v>
      </c>
      <c r="F107" s="1095">
        <f>3.5*(60+100+100+100+100+20+100+400+200+40+100+100+120+600+130+200+200+100+50+100)</f>
        <v>10220</v>
      </c>
      <c r="G107" s="1096">
        <v>29722.850639608849</v>
      </c>
      <c r="H107" s="1097">
        <f>ROUND(G107*F107,0)</f>
        <v>303767534</v>
      </c>
    </row>
    <row r="108" spans="1:9" s="33" customFormat="1" ht="17.25" customHeight="1" x14ac:dyDescent="0.25">
      <c r="A108" s="1091" t="s">
        <v>549</v>
      </c>
      <c r="B108" s="1092"/>
      <c r="C108" s="1091"/>
      <c r="D108" s="1101" t="s">
        <v>551</v>
      </c>
      <c r="E108" s="1094" t="s">
        <v>584</v>
      </c>
      <c r="F108" s="1095">
        <f>+F107*0.3</f>
        <v>3066</v>
      </c>
      <c r="G108" s="1096">
        <v>45932.059465594197</v>
      </c>
      <c r="H108" s="1097">
        <f>ROUND(G108*F108,0)</f>
        <v>140827694</v>
      </c>
    </row>
    <row r="109" spans="1:9" s="33" customFormat="1" ht="17.25" customHeight="1" x14ac:dyDescent="0.25">
      <c r="A109" s="1088" t="s">
        <v>1030</v>
      </c>
      <c r="B109" s="1088"/>
      <c r="C109" s="1088"/>
      <c r="D109" s="1088"/>
      <c r="E109" s="1088"/>
      <c r="F109" s="1088"/>
      <c r="G109" s="1089"/>
      <c r="H109" s="1090">
        <f>SUM(H110:H110)</f>
        <v>980134468</v>
      </c>
    </row>
    <row r="110" spans="1:9" s="33" customFormat="1" ht="17.25" customHeight="1" x14ac:dyDescent="0.25">
      <c r="A110" s="1091" t="s">
        <v>979</v>
      </c>
      <c r="B110" s="1092"/>
      <c r="C110" s="1091"/>
      <c r="D110" s="1098" t="s">
        <v>541</v>
      </c>
      <c r="E110" s="1094" t="s">
        <v>584</v>
      </c>
      <c r="F110" s="1099">
        <f>+F108</f>
        <v>3066</v>
      </c>
      <c r="G110" s="1096">
        <v>319678.56099496217</v>
      </c>
      <c r="H110" s="1097">
        <f>ROUND(G110*F110,0)</f>
        <v>980134468</v>
      </c>
    </row>
    <row r="111" spans="1:9" s="33" customFormat="1" ht="17.25" customHeight="1" x14ac:dyDescent="0.25">
      <c r="A111" s="1088" t="s">
        <v>805</v>
      </c>
      <c r="B111" s="1088"/>
      <c r="C111" s="1088"/>
      <c r="D111" s="1088"/>
      <c r="E111" s="1088"/>
      <c r="F111" s="1100"/>
      <c r="G111" s="1089"/>
      <c r="H111" s="1090">
        <f>SUM(H112:H113)</f>
        <v>1587195548</v>
      </c>
    </row>
    <row r="112" spans="1:9" s="33" customFormat="1" ht="17.25" customHeight="1" x14ac:dyDescent="0.25">
      <c r="A112" s="782">
        <v>420.1</v>
      </c>
      <c r="B112" s="1114" t="s">
        <v>780</v>
      </c>
      <c r="C112" s="1111"/>
      <c r="D112" s="1115" t="s">
        <v>1029</v>
      </c>
      <c r="E112" s="1094" t="s">
        <v>561</v>
      </c>
      <c r="F112" s="768">
        <f>+F107</f>
        <v>10220</v>
      </c>
      <c r="G112" s="1096">
        <v>8010.0454528322025</v>
      </c>
      <c r="H112" s="1097">
        <f>ROUND(G112*F112,0)</f>
        <v>81862665</v>
      </c>
    </row>
    <row r="113" spans="1:9" s="33" customFormat="1" ht="27.6" x14ac:dyDescent="0.25">
      <c r="A113" s="782" t="s">
        <v>930</v>
      </c>
      <c r="B113" s="1110"/>
      <c r="C113" s="1111"/>
      <c r="D113" s="1115" t="s">
        <v>568</v>
      </c>
      <c r="E113" s="1094" t="s">
        <v>584</v>
      </c>
      <c r="F113" s="1136">
        <f>+F107*0.12</f>
        <v>1226.3999999999999</v>
      </c>
      <c r="G113" s="1190">
        <v>1227440.3810883823</v>
      </c>
      <c r="H113" s="1097">
        <f>ROUND(G113*F113,0)</f>
        <v>1505332883</v>
      </c>
    </row>
    <row r="114" spans="1:9" s="33" customFormat="1" ht="17.25" customHeight="1" thickBot="1" x14ac:dyDescent="0.3">
      <c r="A114" s="1105"/>
      <c r="B114" s="1106"/>
      <c r="C114" s="1107"/>
      <c r="D114" s="1533"/>
      <c r="E114" s="1534"/>
      <c r="F114" s="1533" t="s">
        <v>757</v>
      </c>
      <c r="G114" s="1534"/>
      <c r="H114" s="1108">
        <f>H106+H109+H111</f>
        <v>3011925244</v>
      </c>
    </row>
    <row r="115" spans="1:9" s="1311" customFormat="1" x14ac:dyDescent="0.25">
      <c r="A115" s="742"/>
      <c r="B115" s="751"/>
      <c r="C115" s="751"/>
      <c r="D115" s="753"/>
      <c r="E115" s="751"/>
      <c r="F115" s="743" t="s">
        <v>176</v>
      </c>
      <c r="G115" s="754"/>
      <c r="H115" s="733">
        <f>+H114</f>
        <v>3011925244</v>
      </c>
    </row>
    <row r="116" spans="1:9" s="1311" customFormat="1" x14ac:dyDescent="0.25">
      <c r="A116" s="742"/>
      <c r="B116" s="742"/>
      <c r="C116" s="742"/>
      <c r="D116" s="755"/>
      <c r="E116" s="742"/>
      <c r="F116" s="743" t="s">
        <v>545</v>
      </c>
      <c r="G116" s="756"/>
      <c r="H116" s="757">
        <f>H115/1.3*0.05*0.19</f>
        <v>22010222.936923075</v>
      </c>
    </row>
    <row r="117" spans="1:9" s="1311" customFormat="1" ht="17.25" customHeight="1" x14ac:dyDescent="0.25">
      <c r="A117" s="742"/>
      <c r="B117" s="742"/>
      <c r="C117" s="742"/>
      <c r="D117" s="755"/>
      <c r="E117" s="742"/>
      <c r="F117" s="743" t="s">
        <v>177</v>
      </c>
      <c r="G117" s="756"/>
      <c r="H117" s="758">
        <f>H115+H116</f>
        <v>3033935466.936923</v>
      </c>
      <c r="I117" s="263" t="s">
        <v>920</v>
      </c>
    </row>
    <row r="118" spans="1:9" s="1311" customFormat="1" ht="17.25" customHeight="1" x14ac:dyDescent="0.25">
      <c r="A118" s="742"/>
      <c r="B118" s="742"/>
      <c r="C118" s="742"/>
      <c r="D118" s="755"/>
      <c r="E118" s="742"/>
      <c r="F118" s="743"/>
      <c r="G118" s="756"/>
      <c r="H118" s="1793"/>
      <c r="I118" s="263"/>
    </row>
    <row r="119" spans="1:9" ht="17.25" customHeight="1" thickBot="1" x14ac:dyDescent="0.3">
      <c r="A119" s="759" t="s">
        <v>796</v>
      </c>
      <c r="B119" s="760"/>
      <c r="C119" s="760"/>
      <c r="D119" s="760"/>
      <c r="E119" s="761"/>
      <c r="F119" s="762"/>
      <c r="G119" s="762"/>
      <c r="H119" s="763"/>
    </row>
    <row r="120" spans="1:9" s="214" customFormat="1" ht="24.75" customHeight="1" x14ac:dyDescent="0.25">
      <c r="A120" s="1527" t="s">
        <v>730</v>
      </c>
      <c r="B120" s="1086" t="s">
        <v>731</v>
      </c>
      <c r="C120" s="1086"/>
      <c r="D120" s="1529" t="s">
        <v>81</v>
      </c>
      <c r="E120" s="1529" t="s">
        <v>63</v>
      </c>
      <c r="F120" s="1529" t="s">
        <v>64</v>
      </c>
      <c r="G120" s="1527" t="s">
        <v>732</v>
      </c>
      <c r="H120" s="1531" t="s">
        <v>733</v>
      </c>
    </row>
    <row r="121" spans="1:9" ht="23.25" customHeight="1" x14ac:dyDescent="0.25">
      <c r="A121" s="1528"/>
      <c r="B121" s="1087" t="s">
        <v>734</v>
      </c>
      <c r="C121" s="1087" t="s">
        <v>735</v>
      </c>
      <c r="D121" s="1530"/>
      <c r="E121" s="1530"/>
      <c r="F121" s="1530"/>
      <c r="G121" s="1528"/>
      <c r="H121" s="1532"/>
    </row>
    <row r="122" spans="1:9" ht="27.75" customHeight="1" x14ac:dyDescent="0.25">
      <c r="A122" s="1088" t="s">
        <v>736</v>
      </c>
      <c r="B122" s="1088"/>
      <c r="C122" s="1088"/>
      <c r="D122" s="1088"/>
      <c r="E122" s="1088"/>
      <c r="F122" s="1088"/>
      <c r="G122" s="1089"/>
      <c r="H122" s="1090">
        <f>H123</f>
        <v>12214726.16139432</v>
      </c>
    </row>
    <row r="123" spans="1:9" ht="17.25" customHeight="1" x14ac:dyDescent="0.25">
      <c r="A123" s="1116">
        <v>201.7</v>
      </c>
      <c r="B123" s="1117">
        <v>201.13</v>
      </c>
      <c r="C123" s="1111" t="s">
        <v>580</v>
      </c>
      <c r="D123" s="1118" t="s">
        <v>533</v>
      </c>
      <c r="E123" s="1119" t="s">
        <v>552</v>
      </c>
      <c r="F123" s="1120">
        <v>48</v>
      </c>
      <c r="G123" s="1121">
        <v>254473.46169571503</v>
      </c>
      <c r="H123" s="1097">
        <f>F123*G123</f>
        <v>12214726.16139432</v>
      </c>
    </row>
    <row r="124" spans="1:9" ht="17.25" customHeight="1" x14ac:dyDescent="0.25">
      <c r="A124" s="1088" t="s">
        <v>786</v>
      </c>
      <c r="B124" s="1088"/>
      <c r="C124" s="1088"/>
      <c r="D124" s="1088"/>
      <c r="E124" s="1088"/>
      <c r="F124" s="1088"/>
      <c r="G124" s="1089"/>
      <c r="H124" s="1090">
        <f>H125</f>
        <v>15450769.050164966</v>
      </c>
    </row>
    <row r="125" spans="1:9" ht="17.25" customHeight="1" x14ac:dyDescent="0.25">
      <c r="A125" s="1122">
        <v>221.2</v>
      </c>
      <c r="B125" s="1110"/>
      <c r="C125" s="1111" t="s">
        <v>580</v>
      </c>
      <c r="D125" s="766" t="s">
        <v>787</v>
      </c>
      <c r="E125" s="767" t="s">
        <v>552</v>
      </c>
      <c r="F125" s="768">
        <v>2160</v>
      </c>
      <c r="G125" s="1121">
        <v>7153.1338195208173</v>
      </c>
      <c r="H125" s="1097">
        <f>F125*G125</f>
        <v>15450769.050164966</v>
      </c>
    </row>
    <row r="126" spans="1:9" ht="17.25" customHeight="1" x14ac:dyDescent="0.25">
      <c r="A126" s="1088" t="s">
        <v>788</v>
      </c>
      <c r="B126" s="1088"/>
      <c r="C126" s="1088"/>
      <c r="D126" s="1088"/>
      <c r="E126" s="1088"/>
      <c r="F126" s="1088"/>
      <c r="G126" s="1089"/>
      <c r="H126" s="1090">
        <f>H127</f>
        <v>9590356.829848865</v>
      </c>
    </row>
    <row r="127" spans="1:9" ht="17.25" customHeight="1" x14ac:dyDescent="0.25">
      <c r="A127" s="1284" t="s">
        <v>979</v>
      </c>
      <c r="B127" s="1123" t="s">
        <v>540</v>
      </c>
      <c r="C127" s="1111"/>
      <c r="D127" s="777" t="s">
        <v>541</v>
      </c>
      <c r="E127" s="767" t="s">
        <v>552</v>
      </c>
      <c r="F127" s="1124">
        <v>30</v>
      </c>
      <c r="G127" s="1121">
        <v>319678.56099496217</v>
      </c>
      <c r="H127" s="1097">
        <f>F127*G127</f>
        <v>9590356.829848865</v>
      </c>
    </row>
    <row r="128" spans="1:9" ht="13.8" x14ac:dyDescent="0.25">
      <c r="A128" s="1088" t="s">
        <v>789</v>
      </c>
      <c r="B128" s="1088"/>
      <c r="C128" s="1088"/>
      <c r="D128" s="1088"/>
      <c r="E128" s="1088"/>
      <c r="F128" s="1088"/>
      <c r="G128" s="1089"/>
      <c r="H128" s="1090">
        <f>H129+H130</f>
        <v>61772521.327060722</v>
      </c>
    </row>
    <row r="129" spans="1:255" s="764" customFormat="1" ht="27" customHeight="1" x14ac:dyDescent="0.25">
      <c r="A129" s="1285" t="s">
        <v>980</v>
      </c>
      <c r="B129" s="1123" t="s">
        <v>780</v>
      </c>
      <c r="C129" s="1111"/>
      <c r="D129" s="766" t="s">
        <v>567</v>
      </c>
      <c r="E129" s="767" t="s">
        <v>790</v>
      </c>
      <c r="F129" s="773">
        <v>50</v>
      </c>
      <c r="G129" s="1286">
        <v>8010.0454528322025</v>
      </c>
      <c r="H129" s="1097">
        <f>F129*G129</f>
        <v>400502.27264161012</v>
      </c>
    </row>
    <row r="130" spans="1:255" s="776" customFormat="1" ht="31.2" customHeight="1" x14ac:dyDescent="0.25">
      <c r="A130" s="1285" t="s">
        <v>931</v>
      </c>
      <c r="B130" s="1110"/>
      <c r="C130" s="1111"/>
      <c r="D130" s="766" t="s">
        <v>568</v>
      </c>
      <c r="E130" s="767" t="s">
        <v>552</v>
      </c>
      <c r="F130" s="773">
        <v>50</v>
      </c>
      <c r="G130" s="1286">
        <v>1227440.3810883823</v>
      </c>
      <c r="H130" s="1097">
        <f>F130*G130</f>
        <v>61372019.054419115</v>
      </c>
      <c r="I130" s="770"/>
      <c r="J130" s="770"/>
      <c r="K130" s="771"/>
      <c r="L130" s="772"/>
      <c r="M130" s="773"/>
      <c r="N130" s="774"/>
      <c r="O130" s="775"/>
      <c r="P130" s="769"/>
      <c r="Q130" s="770"/>
      <c r="R130" s="770"/>
      <c r="S130" s="771"/>
      <c r="T130" s="772"/>
      <c r="U130" s="773"/>
      <c r="V130" s="774"/>
      <c r="W130" s="775"/>
      <c r="X130" s="769"/>
      <c r="Y130" s="770"/>
      <c r="Z130" s="770"/>
      <c r="AA130" s="771"/>
      <c r="AB130" s="772"/>
      <c r="AC130" s="773"/>
      <c r="AD130" s="774"/>
      <c r="AE130" s="775"/>
      <c r="AF130" s="769"/>
      <c r="AG130" s="770"/>
      <c r="AH130" s="770"/>
      <c r="AI130" s="771"/>
      <c r="AJ130" s="772"/>
      <c r="AK130" s="773"/>
      <c r="AL130" s="774"/>
      <c r="AM130" s="775"/>
      <c r="AN130" s="769"/>
      <c r="AO130" s="770"/>
      <c r="AP130" s="770"/>
      <c r="AQ130" s="771"/>
      <c r="AR130" s="772"/>
      <c r="AS130" s="773"/>
      <c r="AT130" s="774"/>
      <c r="AU130" s="775"/>
      <c r="AV130" s="769"/>
      <c r="AW130" s="770"/>
      <c r="AX130" s="770"/>
      <c r="AY130" s="771"/>
      <c r="AZ130" s="772"/>
      <c r="BA130" s="773"/>
      <c r="BB130" s="774"/>
      <c r="BC130" s="775"/>
      <c r="BD130" s="769"/>
      <c r="BE130" s="770"/>
      <c r="BF130" s="770"/>
      <c r="BG130" s="771"/>
      <c r="BH130" s="772"/>
      <c r="BI130" s="773"/>
      <c r="BJ130" s="774"/>
      <c r="BK130" s="775"/>
      <c r="BL130" s="769"/>
      <c r="BM130" s="770"/>
      <c r="BN130" s="770"/>
      <c r="BO130" s="771"/>
      <c r="BP130" s="772"/>
      <c r="BQ130" s="773"/>
      <c r="BR130" s="774"/>
      <c r="BS130" s="775"/>
      <c r="BT130" s="769"/>
      <c r="BU130" s="770"/>
      <c r="BV130" s="770"/>
      <c r="BW130" s="771"/>
      <c r="BX130" s="772"/>
      <c r="BY130" s="773"/>
      <c r="BZ130" s="774"/>
      <c r="CA130" s="775"/>
      <c r="CB130" s="769"/>
      <c r="CC130" s="770"/>
      <c r="CD130" s="770"/>
      <c r="CE130" s="771"/>
      <c r="CF130" s="772"/>
      <c r="CG130" s="773"/>
      <c r="CH130" s="774"/>
      <c r="CI130" s="775"/>
      <c r="CJ130" s="769"/>
      <c r="CK130" s="770"/>
      <c r="CL130" s="770"/>
      <c r="CM130" s="771"/>
      <c r="CN130" s="772"/>
      <c r="CO130" s="773"/>
      <c r="CP130" s="774"/>
      <c r="CQ130" s="775"/>
      <c r="CR130" s="769"/>
      <c r="CS130" s="770"/>
      <c r="CT130" s="770"/>
      <c r="CU130" s="771"/>
      <c r="CV130" s="772"/>
      <c r="CW130" s="773"/>
      <c r="CX130" s="774"/>
      <c r="CY130" s="775"/>
      <c r="CZ130" s="769"/>
      <c r="DA130" s="770"/>
      <c r="DB130" s="770"/>
      <c r="DC130" s="771"/>
      <c r="DD130" s="772"/>
      <c r="DE130" s="773"/>
      <c r="DF130" s="774"/>
      <c r="DG130" s="775"/>
      <c r="DH130" s="769"/>
      <c r="DI130" s="770"/>
      <c r="DJ130" s="770"/>
      <c r="DK130" s="771"/>
      <c r="DL130" s="772"/>
      <c r="DM130" s="773"/>
      <c r="DN130" s="774"/>
      <c r="DO130" s="775"/>
      <c r="DP130" s="769"/>
      <c r="DQ130" s="770"/>
      <c r="DR130" s="770"/>
      <c r="DS130" s="771"/>
      <c r="DT130" s="772"/>
      <c r="DU130" s="773"/>
      <c r="DV130" s="774"/>
      <c r="DW130" s="775"/>
      <c r="DX130" s="769"/>
      <c r="DY130" s="770"/>
      <c r="DZ130" s="770"/>
      <c r="EA130" s="771"/>
      <c r="EB130" s="772"/>
      <c r="EC130" s="773"/>
      <c r="ED130" s="774"/>
      <c r="EE130" s="775"/>
      <c r="EF130" s="769"/>
      <c r="EG130" s="770"/>
      <c r="EH130" s="770"/>
      <c r="EI130" s="771"/>
      <c r="EJ130" s="772"/>
      <c r="EK130" s="773"/>
      <c r="EL130" s="774"/>
      <c r="EM130" s="775"/>
      <c r="EN130" s="769"/>
      <c r="EO130" s="770"/>
      <c r="EP130" s="770"/>
      <c r="EQ130" s="771"/>
      <c r="ER130" s="772"/>
      <c r="ES130" s="773"/>
      <c r="ET130" s="774"/>
      <c r="EU130" s="775"/>
      <c r="EV130" s="769"/>
      <c r="EW130" s="770"/>
      <c r="EX130" s="770"/>
      <c r="EY130" s="771"/>
      <c r="EZ130" s="772"/>
      <c r="FA130" s="773"/>
      <c r="FB130" s="774"/>
      <c r="FC130" s="775"/>
      <c r="FD130" s="769"/>
      <c r="FE130" s="770"/>
      <c r="FF130" s="770"/>
      <c r="FG130" s="771"/>
      <c r="FH130" s="772"/>
      <c r="FI130" s="773"/>
      <c r="FJ130" s="774"/>
      <c r="FK130" s="775"/>
      <c r="FL130" s="769"/>
      <c r="FM130" s="770"/>
      <c r="FN130" s="770"/>
      <c r="FO130" s="771"/>
      <c r="FP130" s="772"/>
      <c r="FQ130" s="773"/>
      <c r="FR130" s="774"/>
      <c r="FS130" s="775"/>
      <c r="FT130" s="769"/>
      <c r="FU130" s="770"/>
      <c r="FV130" s="770"/>
      <c r="FW130" s="771"/>
      <c r="FX130" s="772"/>
      <c r="FY130" s="773"/>
      <c r="FZ130" s="774"/>
      <c r="GA130" s="775"/>
      <c r="GB130" s="769"/>
      <c r="GC130" s="770"/>
      <c r="GD130" s="770"/>
      <c r="GE130" s="771"/>
      <c r="GF130" s="772"/>
      <c r="GG130" s="773"/>
      <c r="GH130" s="774"/>
      <c r="GI130" s="775"/>
      <c r="GJ130" s="769"/>
      <c r="GK130" s="770"/>
      <c r="GL130" s="770"/>
      <c r="GM130" s="771"/>
      <c r="GN130" s="772"/>
      <c r="GO130" s="773"/>
      <c r="GP130" s="774"/>
      <c r="GQ130" s="775"/>
      <c r="GR130" s="769"/>
      <c r="GS130" s="770"/>
      <c r="GT130" s="770"/>
      <c r="GU130" s="771"/>
      <c r="GV130" s="772"/>
      <c r="GW130" s="773"/>
      <c r="GX130" s="774"/>
      <c r="GY130" s="775"/>
      <c r="GZ130" s="769"/>
      <c r="HA130" s="770"/>
      <c r="HB130" s="770"/>
      <c r="HC130" s="771"/>
      <c r="HD130" s="772"/>
      <c r="HE130" s="773"/>
      <c r="HF130" s="774"/>
      <c r="HG130" s="775"/>
      <c r="HH130" s="769"/>
      <c r="HI130" s="770"/>
      <c r="HJ130" s="770"/>
      <c r="HK130" s="771"/>
      <c r="HL130" s="772"/>
      <c r="HM130" s="773"/>
      <c r="HN130" s="774"/>
      <c r="HO130" s="775"/>
      <c r="HP130" s="769"/>
      <c r="HQ130" s="770"/>
      <c r="HR130" s="770"/>
      <c r="HS130" s="771"/>
      <c r="HT130" s="772"/>
      <c r="HU130" s="773"/>
      <c r="HV130" s="774"/>
      <c r="HW130" s="775"/>
      <c r="HX130" s="769"/>
      <c r="HY130" s="770"/>
      <c r="HZ130" s="770"/>
      <c r="IA130" s="771"/>
      <c r="IB130" s="772"/>
      <c r="IC130" s="773"/>
      <c r="ID130" s="774"/>
      <c r="IE130" s="775"/>
      <c r="IF130" s="769"/>
      <c r="IG130" s="770"/>
      <c r="IH130" s="770"/>
      <c r="II130" s="771"/>
      <c r="IJ130" s="772"/>
      <c r="IK130" s="773"/>
      <c r="IL130" s="774"/>
      <c r="IM130" s="775"/>
      <c r="IN130" s="769"/>
      <c r="IO130" s="770"/>
      <c r="IP130" s="770"/>
      <c r="IQ130" s="771"/>
      <c r="IR130" s="772"/>
      <c r="IS130" s="773"/>
      <c r="IT130" s="774"/>
      <c r="IU130" s="775"/>
    </row>
    <row r="131" spans="1:255" s="776" customFormat="1" ht="24" customHeight="1" x14ac:dyDescent="0.25">
      <c r="A131" s="1088" t="s">
        <v>740</v>
      </c>
      <c r="B131" s="1088"/>
      <c r="C131" s="1088"/>
      <c r="D131" s="1088"/>
      <c r="E131" s="1088"/>
      <c r="F131" s="1088"/>
      <c r="G131" s="1089"/>
      <c r="H131" s="1090">
        <f>SUM(H132:H138)</f>
        <v>1313675340.2134111</v>
      </c>
      <c r="I131" s="770"/>
      <c r="J131" s="770"/>
      <c r="K131" s="787"/>
      <c r="L131" s="772"/>
      <c r="M131" s="780"/>
      <c r="N131" s="781"/>
      <c r="O131" s="775"/>
      <c r="P131" s="786"/>
      <c r="Q131" s="770"/>
      <c r="R131" s="770"/>
      <c r="S131" s="787"/>
      <c r="T131" s="772"/>
      <c r="U131" s="780"/>
      <c r="V131" s="781"/>
      <c r="W131" s="775"/>
      <c r="X131" s="786"/>
      <c r="Y131" s="770"/>
      <c r="Z131" s="770"/>
      <c r="AA131" s="787"/>
      <c r="AB131" s="772"/>
      <c r="AC131" s="780"/>
      <c r="AD131" s="781"/>
      <c r="AE131" s="775"/>
      <c r="AF131" s="786"/>
      <c r="AG131" s="770"/>
      <c r="AH131" s="770"/>
      <c r="AI131" s="787"/>
      <c r="AJ131" s="772"/>
      <c r="AK131" s="780"/>
      <c r="AL131" s="781"/>
      <c r="AM131" s="775"/>
      <c r="AN131" s="786"/>
      <c r="AO131" s="770"/>
      <c r="AP131" s="770"/>
      <c r="AQ131" s="787"/>
      <c r="AR131" s="772"/>
      <c r="AS131" s="780"/>
      <c r="AT131" s="781"/>
      <c r="AU131" s="775"/>
      <c r="AV131" s="786"/>
      <c r="AW131" s="770"/>
      <c r="AX131" s="770"/>
      <c r="AY131" s="787"/>
      <c r="AZ131" s="772"/>
      <c r="BA131" s="780"/>
      <c r="BB131" s="781"/>
      <c r="BC131" s="775"/>
      <c r="BD131" s="786"/>
      <c r="BE131" s="770"/>
      <c r="BF131" s="770"/>
      <c r="BG131" s="787"/>
      <c r="BH131" s="772"/>
      <c r="BI131" s="780"/>
      <c r="BJ131" s="781"/>
      <c r="BK131" s="775"/>
      <c r="BL131" s="786"/>
      <c r="BM131" s="770"/>
      <c r="BN131" s="770"/>
      <c r="BO131" s="787"/>
      <c r="BP131" s="772"/>
      <c r="BQ131" s="780"/>
      <c r="BR131" s="781"/>
      <c r="BS131" s="775"/>
      <c r="BT131" s="786"/>
      <c r="BU131" s="770"/>
      <c r="BV131" s="770"/>
      <c r="BW131" s="787"/>
      <c r="BX131" s="772"/>
      <c r="BY131" s="780"/>
      <c r="BZ131" s="781"/>
      <c r="CA131" s="775"/>
      <c r="CB131" s="786"/>
      <c r="CC131" s="770"/>
      <c r="CD131" s="770"/>
      <c r="CE131" s="787"/>
      <c r="CF131" s="772"/>
      <c r="CG131" s="780"/>
      <c r="CH131" s="781"/>
      <c r="CI131" s="775"/>
      <c r="CJ131" s="786"/>
      <c r="CK131" s="770"/>
      <c r="CL131" s="770"/>
      <c r="CM131" s="787"/>
      <c r="CN131" s="772"/>
      <c r="CO131" s="780"/>
      <c r="CP131" s="781"/>
      <c r="CQ131" s="775"/>
      <c r="CR131" s="786"/>
      <c r="CS131" s="770"/>
      <c r="CT131" s="770"/>
      <c r="CU131" s="787"/>
      <c r="CV131" s="772"/>
      <c r="CW131" s="780"/>
      <c r="CX131" s="781"/>
      <c r="CY131" s="775"/>
      <c r="CZ131" s="786"/>
      <c r="DA131" s="770"/>
      <c r="DB131" s="770"/>
      <c r="DC131" s="787"/>
      <c r="DD131" s="772"/>
      <c r="DE131" s="780"/>
      <c r="DF131" s="781"/>
      <c r="DG131" s="775"/>
      <c r="DH131" s="786"/>
      <c r="DI131" s="770"/>
      <c r="DJ131" s="770"/>
      <c r="DK131" s="787"/>
      <c r="DL131" s="772"/>
      <c r="DM131" s="780"/>
      <c r="DN131" s="781"/>
      <c r="DO131" s="775"/>
      <c r="DP131" s="786"/>
      <c r="DQ131" s="770"/>
      <c r="DR131" s="770"/>
      <c r="DS131" s="787"/>
      <c r="DT131" s="772"/>
      <c r="DU131" s="780"/>
      <c r="DV131" s="781"/>
      <c r="DW131" s="775"/>
      <c r="DX131" s="786"/>
      <c r="DY131" s="770"/>
      <c r="DZ131" s="770"/>
      <c r="EA131" s="787"/>
      <c r="EB131" s="772"/>
      <c r="EC131" s="780"/>
      <c r="ED131" s="781"/>
      <c r="EE131" s="775"/>
      <c r="EF131" s="786"/>
      <c r="EG131" s="770"/>
      <c r="EH131" s="770"/>
      <c r="EI131" s="787"/>
      <c r="EJ131" s="772"/>
      <c r="EK131" s="780"/>
      <c r="EL131" s="781"/>
      <c r="EM131" s="775"/>
      <c r="EN131" s="786"/>
      <c r="EO131" s="770"/>
      <c r="EP131" s="770"/>
      <c r="EQ131" s="787"/>
      <c r="ER131" s="772"/>
      <c r="ES131" s="780"/>
      <c r="ET131" s="781"/>
      <c r="EU131" s="775"/>
      <c r="EV131" s="786"/>
      <c r="EW131" s="770"/>
      <c r="EX131" s="770"/>
      <c r="EY131" s="787"/>
      <c r="EZ131" s="772"/>
      <c r="FA131" s="780"/>
      <c r="FB131" s="781"/>
      <c r="FC131" s="775"/>
      <c r="FD131" s="786"/>
      <c r="FE131" s="770"/>
      <c r="FF131" s="770"/>
      <c r="FG131" s="787"/>
      <c r="FH131" s="772"/>
      <c r="FI131" s="780"/>
      <c r="FJ131" s="781"/>
      <c r="FK131" s="775"/>
      <c r="FL131" s="786"/>
      <c r="FM131" s="770"/>
      <c r="FN131" s="770"/>
      <c r="FO131" s="787"/>
      <c r="FP131" s="772"/>
      <c r="FQ131" s="780"/>
      <c r="FR131" s="781"/>
      <c r="FS131" s="775"/>
      <c r="FT131" s="786"/>
      <c r="FU131" s="770"/>
      <c r="FV131" s="770"/>
      <c r="FW131" s="787"/>
      <c r="FX131" s="772"/>
      <c r="FY131" s="780"/>
      <c r="FZ131" s="781"/>
      <c r="GA131" s="775"/>
      <c r="GB131" s="786"/>
      <c r="GC131" s="770"/>
      <c r="GD131" s="770"/>
      <c r="GE131" s="787"/>
      <c r="GF131" s="772"/>
      <c r="GG131" s="780"/>
      <c r="GH131" s="781"/>
      <c r="GI131" s="775"/>
      <c r="GJ131" s="786"/>
      <c r="GK131" s="770"/>
      <c r="GL131" s="770"/>
      <c r="GM131" s="787"/>
      <c r="GN131" s="772"/>
      <c r="GO131" s="780"/>
      <c r="GP131" s="781"/>
      <c r="GQ131" s="775"/>
      <c r="GR131" s="786"/>
      <c r="GS131" s="770"/>
      <c r="GT131" s="770"/>
      <c r="GU131" s="787"/>
      <c r="GV131" s="772"/>
      <c r="GW131" s="780"/>
      <c r="GX131" s="781"/>
      <c r="GY131" s="775"/>
      <c r="GZ131" s="786"/>
      <c r="HA131" s="770"/>
      <c r="HB131" s="770"/>
      <c r="HC131" s="787"/>
      <c r="HD131" s="772"/>
      <c r="HE131" s="780"/>
      <c r="HF131" s="781"/>
      <c r="HG131" s="775"/>
      <c r="HH131" s="786"/>
      <c r="HI131" s="770"/>
      <c r="HJ131" s="770"/>
      <c r="HK131" s="787"/>
      <c r="HL131" s="772"/>
      <c r="HM131" s="780"/>
      <c r="HN131" s="781"/>
      <c r="HO131" s="775"/>
      <c r="HP131" s="786"/>
      <c r="HQ131" s="770"/>
      <c r="HR131" s="770"/>
      <c r="HS131" s="787"/>
      <c r="HT131" s="772"/>
      <c r="HU131" s="780"/>
      <c r="HV131" s="781"/>
      <c r="HW131" s="775"/>
      <c r="HX131" s="786"/>
      <c r="HY131" s="770"/>
      <c r="HZ131" s="770"/>
      <c r="IA131" s="787"/>
      <c r="IB131" s="772"/>
      <c r="IC131" s="780"/>
      <c r="ID131" s="781"/>
      <c r="IE131" s="775"/>
      <c r="IF131" s="786"/>
      <c r="IG131" s="770"/>
      <c r="IH131" s="770"/>
      <c r="II131" s="787"/>
      <c r="IJ131" s="772"/>
      <c r="IK131" s="780"/>
      <c r="IL131" s="781"/>
      <c r="IM131" s="775"/>
      <c r="IN131" s="786"/>
      <c r="IO131" s="770"/>
      <c r="IP131" s="770"/>
      <c r="IQ131" s="787"/>
      <c r="IR131" s="772"/>
      <c r="IS131" s="780"/>
      <c r="IT131" s="781"/>
      <c r="IU131" s="775"/>
    </row>
    <row r="132" spans="1:255" s="776" customFormat="1" ht="24" customHeight="1" x14ac:dyDescent="0.25">
      <c r="A132" s="782">
        <v>465.2</v>
      </c>
      <c r="B132" s="1110"/>
      <c r="C132" s="1111"/>
      <c r="D132" s="777" t="s">
        <v>563</v>
      </c>
      <c r="E132" s="767" t="s">
        <v>552</v>
      </c>
      <c r="F132" s="1124">
        <v>35</v>
      </c>
      <c r="G132" s="1121">
        <v>33926.606509198558</v>
      </c>
      <c r="H132" s="1097">
        <f t="shared" ref="H132:H138" si="4">F132*G132</f>
        <v>1187431.2278219496</v>
      </c>
      <c r="I132" s="770"/>
      <c r="J132" s="770"/>
      <c r="K132" s="779"/>
      <c r="L132" s="772"/>
      <c r="M132" s="780"/>
      <c r="N132" s="781"/>
      <c r="O132" s="775"/>
      <c r="P132" s="783"/>
      <c r="Q132" s="770"/>
      <c r="R132" s="770"/>
      <c r="S132" s="779"/>
      <c r="T132" s="772"/>
      <c r="U132" s="780"/>
      <c r="V132" s="781"/>
      <c r="W132" s="775"/>
      <c r="X132" s="783"/>
      <c r="Y132" s="770"/>
      <c r="Z132" s="770"/>
      <c r="AA132" s="779"/>
      <c r="AB132" s="772"/>
      <c r="AC132" s="780"/>
      <c r="AD132" s="781"/>
      <c r="AE132" s="775"/>
      <c r="AF132" s="783"/>
      <c r="AG132" s="770"/>
      <c r="AH132" s="770"/>
      <c r="AI132" s="779"/>
      <c r="AJ132" s="772"/>
      <c r="AK132" s="780"/>
      <c r="AL132" s="781"/>
      <c r="AM132" s="775"/>
      <c r="AN132" s="783"/>
      <c r="AO132" s="770"/>
      <c r="AP132" s="770"/>
      <c r="AQ132" s="779"/>
      <c r="AR132" s="772"/>
      <c r="AS132" s="780"/>
      <c r="AT132" s="781"/>
      <c r="AU132" s="775"/>
      <c r="AV132" s="783"/>
      <c r="AW132" s="770"/>
      <c r="AX132" s="770"/>
      <c r="AY132" s="779"/>
      <c r="AZ132" s="772"/>
      <c r="BA132" s="780"/>
      <c r="BB132" s="781"/>
      <c r="BC132" s="775"/>
      <c r="BD132" s="783"/>
      <c r="BE132" s="770"/>
      <c r="BF132" s="770"/>
      <c r="BG132" s="779"/>
      <c r="BH132" s="772"/>
      <c r="BI132" s="780"/>
      <c r="BJ132" s="781"/>
      <c r="BK132" s="775"/>
      <c r="BL132" s="783"/>
      <c r="BM132" s="770"/>
      <c r="BN132" s="770"/>
      <c r="BO132" s="779"/>
      <c r="BP132" s="772"/>
      <c r="BQ132" s="780"/>
      <c r="BR132" s="781"/>
      <c r="BS132" s="775"/>
      <c r="BT132" s="783"/>
      <c r="BU132" s="770"/>
      <c r="BV132" s="770"/>
      <c r="BW132" s="779"/>
      <c r="BX132" s="772"/>
      <c r="BY132" s="780"/>
      <c r="BZ132" s="781"/>
      <c r="CA132" s="775"/>
      <c r="CB132" s="783"/>
      <c r="CC132" s="770"/>
      <c r="CD132" s="770"/>
      <c r="CE132" s="779"/>
      <c r="CF132" s="772"/>
      <c r="CG132" s="780"/>
      <c r="CH132" s="781"/>
      <c r="CI132" s="775"/>
      <c r="CJ132" s="783"/>
      <c r="CK132" s="770"/>
      <c r="CL132" s="770"/>
      <c r="CM132" s="779"/>
      <c r="CN132" s="772"/>
      <c r="CO132" s="780"/>
      <c r="CP132" s="781"/>
      <c r="CQ132" s="775"/>
      <c r="CR132" s="783"/>
      <c r="CS132" s="770"/>
      <c r="CT132" s="770"/>
      <c r="CU132" s="779"/>
      <c r="CV132" s="772"/>
      <c r="CW132" s="780"/>
      <c r="CX132" s="781"/>
      <c r="CY132" s="775"/>
      <c r="CZ132" s="783"/>
      <c r="DA132" s="770"/>
      <c r="DB132" s="770"/>
      <c r="DC132" s="779"/>
      <c r="DD132" s="772"/>
      <c r="DE132" s="780"/>
      <c r="DF132" s="781"/>
      <c r="DG132" s="775"/>
      <c r="DH132" s="783"/>
      <c r="DI132" s="770"/>
      <c r="DJ132" s="770"/>
      <c r="DK132" s="779"/>
      <c r="DL132" s="772"/>
      <c r="DM132" s="780"/>
      <c r="DN132" s="781"/>
      <c r="DO132" s="775"/>
      <c r="DP132" s="783"/>
      <c r="DQ132" s="770"/>
      <c r="DR132" s="770"/>
      <c r="DS132" s="779"/>
      <c r="DT132" s="772"/>
      <c r="DU132" s="780"/>
      <c r="DV132" s="781"/>
      <c r="DW132" s="775"/>
      <c r="DX132" s="783"/>
      <c r="DY132" s="770"/>
      <c r="DZ132" s="770"/>
      <c r="EA132" s="779"/>
      <c r="EB132" s="772"/>
      <c r="EC132" s="780"/>
      <c r="ED132" s="781"/>
      <c r="EE132" s="775"/>
      <c r="EF132" s="783"/>
      <c r="EG132" s="770"/>
      <c r="EH132" s="770"/>
      <c r="EI132" s="779"/>
      <c r="EJ132" s="772"/>
      <c r="EK132" s="780"/>
      <c r="EL132" s="781"/>
      <c r="EM132" s="775"/>
      <c r="EN132" s="783"/>
      <c r="EO132" s="770"/>
      <c r="EP132" s="770"/>
      <c r="EQ132" s="779"/>
      <c r="ER132" s="772"/>
      <c r="ES132" s="780"/>
      <c r="ET132" s="781"/>
      <c r="EU132" s="775"/>
      <c r="EV132" s="783"/>
      <c r="EW132" s="770"/>
      <c r="EX132" s="770"/>
      <c r="EY132" s="779"/>
      <c r="EZ132" s="772"/>
      <c r="FA132" s="780"/>
      <c r="FB132" s="781"/>
      <c r="FC132" s="775"/>
      <c r="FD132" s="783"/>
      <c r="FE132" s="770"/>
      <c r="FF132" s="770"/>
      <c r="FG132" s="779"/>
      <c r="FH132" s="772"/>
      <c r="FI132" s="780"/>
      <c r="FJ132" s="781"/>
      <c r="FK132" s="775"/>
      <c r="FL132" s="783"/>
      <c r="FM132" s="770"/>
      <c r="FN132" s="770"/>
      <c r="FO132" s="779"/>
      <c r="FP132" s="772"/>
      <c r="FQ132" s="780"/>
      <c r="FR132" s="781"/>
      <c r="FS132" s="775"/>
      <c r="FT132" s="783"/>
      <c r="FU132" s="770"/>
      <c r="FV132" s="770"/>
      <c r="FW132" s="779"/>
      <c r="FX132" s="772"/>
      <c r="FY132" s="780"/>
      <c r="FZ132" s="781"/>
      <c r="GA132" s="775"/>
      <c r="GB132" s="783"/>
      <c r="GC132" s="770"/>
      <c r="GD132" s="770"/>
      <c r="GE132" s="779"/>
      <c r="GF132" s="772"/>
      <c r="GG132" s="780"/>
      <c r="GH132" s="781"/>
      <c r="GI132" s="775"/>
      <c r="GJ132" s="783"/>
      <c r="GK132" s="770"/>
      <c r="GL132" s="770"/>
      <c r="GM132" s="779"/>
      <c r="GN132" s="772"/>
      <c r="GO132" s="780"/>
      <c r="GP132" s="781"/>
      <c r="GQ132" s="775"/>
      <c r="GR132" s="783"/>
      <c r="GS132" s="770"/>
      <c r="GT132" s="770"/>
      <c r="GU132" s="779"/>
      <c r="GV132" s="772"/>
      <c r="GW132" s="780"/>
      <c r="GX132" s="781"/>
      <c r="GY132" s="775"/>
      <c r="GZ132" s="783"/>
      <c r="HA132" s="770"/>
      <c r="HB132" s="770"/>
      <c r="HC132" s="779"/>
      <c r="HD132" s="772"/>
      <c r="HE132" s="780"/>
      <c r="HF132" s="781"/>
      <c r="HG132" s="775"/>
      <c r="HH132" s="783"/>
      <c r="HI132" s="770"/>
      <c r="HJ132" s="770"/>
      <c r="HK132" s="779"/>
      <c r="HL132" s="772"/>
      <c r="HM132" s="780"/>
      <c r="HN132" s="781"/>
      <c r="HO132" s="775"/>
      <c r="HP132" s="783"/>
      <c r="HQ132" s="770"/>
      <c r="HR132" s="770"/>
      <c r="HS132" s="779"/>
      <c r="HT132" s="772"/>
      <c r="HU132" s="780"/>
      <c r="HV132" s="781"/>
      <c r="HW132" s="775"/>
      <c r="HX132" s="783"/>
      <c r="HY132" s="770"/>
      <c r="HZ132" s="770"/>
      <c r="IA132" s="779"/>
      <c r="IB132" s="772"/>
      <c r="IC132" s="780"/>
      <c r="ID132" s="781"/>
      <c r="IE132" s="775"/>
      <c r="IF132" s="783"/>
      <c r="IG132" s="770"/>
      <c r="IH132" s="770"/>
      <c r="II132" s="779"/>
      <c r="IJ132" s="772"/>
      <c r="IK132" s="780"/>
      <c r="IL132" s="781"/>
      <c r="IM132" s="775"/>
      <c r="IN132" s="783"/>
      <c r="IO132" s="770"/>
      <c r="IP132" s="770"/>
      <c r="IQ132" s="779"/>
      <c r="IR132" s="772"/>
      <c r="IS132" s="780"/>
      <c r="IT132" s="781"/>
      <c r="IU132" s="775"/>
    </row>
    <row r="133" spans="1:255" s="776" customFormat="1" ht="23.25" customHeight="1" x14ac:dyDescent="0.25">
      <c r="A133" s="784" t="s">
        <v>549</v>
      </c>
      <c r="B133" s="1110"/>
      <c r="C133" s="1111"/>
      <c r="D133" s="777" t="s">
        <v>551</v>
      </c>
      <c r="E133" s="767" t="s">
        <v>552</v>
      </c>
      <c r="F133" s="1125">
        <v>1400</v>
      </c>
      <c r="G133" s="1286">
        <v>45932.059465594197</v>
      </c>
      <c r="H133" s="1097">
        <f t="shared" si="4"/>
        <v>64304883.251831874</v>
      </c>
      <c r="I133" s="770"/>
      <c r="J133" s="770"/>
      <c r="K133" s="779"/>
      <c r="L133" s="772"/>
      <c r="M133" s="780"/>
      <c r="N133" s="781"/>
      <c r="O133" s="775"/>
      <c r="P133" s="788"/>
      <c r="Q133" s="770"/>
      <c r="R133" s="770"/>
      <c r="S133" s="779"/>
      <c r="T133" s="772"/>
      <c r="U133" s="780"/>
      <c r="V133" s="781"/>
      <c r="W133" s="775"/>
      <c r="X133" s="788"/>
      <c r="Y133" s="770"/>
      <c r="Z133" s="770"/>
      <c r="AA133" s="779"/>
      <c r="AB133" s="772"/>
      <c r="AC133" s="780"/>
      <c r="AD133" s="781"/>
      <c r="AE133" s="775"/>
      <c r="AF133" s="788"/>
      <c r="AG133" s="770"/>
      <c r="AH133" s="770"/>
      <c r="AI133" s="779"/>
      <c r="AJ133" s="772"/>
      <c r="AK133" s="780"/>
      <c r="AL133" s="781"/>
      <c r="AM133" s="775"/>
      <c r="AN133" s="788"/>
      <c r="AO133" s="770"/>
      <c r="AP133" s="770"/>
      <c r="AQ133" s="779"/>
      <c r="AR133" s="772"/>
      <c r="AS133" s="780"/>
      <c r="AT133" s="781"/>
      <c r="AU133" s="775"/>
      <c r="AV133" s="788"/>
      <c r="AW133" s="770"/>
      <c r="AX133" s="770"/>
      <c r="AY133" s="779"/>
      <c r="AZ133" s="772"/>
      <c r="BA133" s="780"/>
      <c r="BB133" s="781"/>
      <c r="BC133" s="775"/>
      <c r="BD133" s="788"/>
      <c r="BE133" s="770"/>
      <c r="BF133" s="770"/>
      <c r="BG133" s="779"/>
      <c r="BH133" s="772"/>
      <c r="BI133" s="780"/>
      <c r="BJ133" s="781"/>
      <c r="BK133" s="775"/>
      <c r="BL133" s="788"/>
      <c r="BM133" s="770"/>
      <c r="BN133" s="770"/>
      <c r="BO133" s="779"/>
      <c r="BP133" s="772"/>
      <c r="BQ133" s="780"/>
      <c r="BR133" s="781"/>
      <c r="BS133" s="775"/>
      <c r="BT133" s="788"/>
      <c r="BU133" s="770"/>
      <c r="BV133" s="770"/>
      <c r="BW133" s="779"/>
      <c r="BX133" s="772"/>
      <c r="BY133" s="780"/>
      <c r="BZ133" s="781"/>
      <c r="CA133" s="775"/>
      <c r="CB133" s="788"/>
      <c r="CC133" s="770"/>
      <c r="CD133" s="770"/>
      <c r="CE133" s="779"/>
      <c r="CF133" s="772"/>
      <c r="CG133" s="780"/>
      <c r="CH133" s="781"/>
      <c r="CI133" s="775"/>
      <c r="CJ133" s="788"/>
      <c r="CK133" s="770"/>
      <c r="CL133" s="770"/>
      <c r="CM133" s="779"/>
      <c r="CN133" s="772"/>
      <c r="CO133" s="780"/>
      <c r="CP133" s="781"/>
      <c r="CQ133" s="775"/>
      <c r="CR133" s="788"/>
      <c r="CS133" s="770"/>
      <c r="CT133" s="770"/>
      <c r="CU133" s="779"/>
      <c r="CV133" s="772"/>
      <c r="CW133" s="780"/>
      <c r="CX133" s="781"/>
      <c r="CY133" s="775"/>
      <c r="CZ133" s="788"/>
      <c r="DA133" s="770"/>
      <c r="DB133" s="770"/>
      <c r="DC133" s="779"/>
      <c r="DD133" s="772"/>
      <c r="DE133" s="780"/>
      <c r="DF133" s="781"/>
      <c r="DG133" s="775"/>
      <c r="DH133" s="788"/>
      <c r="DI133" s="770"/>
      <c r="DJ133" s="770"/>
      <c r="DK133" s="779"/>
      <c r="DL133" s="772"/>
      <c r="DM133" s="780"/>
      <c r="DN133" s="781"/>
      <c r="DO133" s="775"/>
      <c r="DP133" s="788"/>
      <c r="DQ133" s="770"/>
      <c r="DR133" s="770"/>
      <c r="DS133" s="779"/>
      <c r="DT133" s="772"/>
      <c r="DU133" s="780"/>
      <c r="DV133" s="781"/>
      <c r="DW133" s="775"/>
      <c r="DX133" s="788"/>
      <c r="DY133" s="770"/>
      <c r="DZ133" s="770"/>
      <c r="EA133" s="779"/>
      <c r="EB133" s="772"/>
      <c r="EC133" s="780"/>
      <c r="ED133" s="781"/>
      <c r="EE133" s="775"/>
      <c r="EF133" s="788"/>
      <c r="EG133" s="770"/>
      <c r="EH133" s="770"/>
      <c r="EI133" s="779"/>
      <c r="EJ133" s="772"/>
      <c r="EK133" s="780"/>
      <c r="EL133" s="781"/>
      <c r="EM133" s="775"/>
      <c r="EN133" s="788"/>
      <c r="EO133" s="770"/>
      <c r="EP133" s="770"/>
      <c r="EQ133" s="779"/>
      <c r="ER133" s="772"/>
      <c r="ES133" s="780"/>
      <c r="ET133" s="781"/>
      <c r="EU133" s="775"/>
      <c r="EV133" s="788"/>
      <c r="EW133" s="770"/>
      <c r="EX133" s="770"/>
      <c r="EY133" s="779"/>
      <c r="EZ133" s="772"/>
      <c r="FA133" s="780"/>
      <c r="FB133" s="781"/>
      <c r="FC133" s="775"/>
      <c r="FD133" s="788"/>
      <c r="FE133" s="770"/>
      <c r="FF133" s="770"/>
      <c r="FG133" s="779"/>
      <c r="FH133" s="772"/>
      <c r="FI133" s="780"/>
      <c r="FJ133" s="781"/>
      <c r="FK133" s="775"/>
      <c r="FL133" s="788"/>
      <c r="FM133" s="770"/>
      <c r="FN133" s="770"/>
      <c r="FO133" s="779"/>
      <c r="FP133" s="772"/>
      <c r="FQ133" s="780"/>
      <c r="FR133" s="781"/>
      <c r="FS133" s="775"/>
      <c r="FT133" s="788"/>
      <c r="FU133" s="770"/>
      <c r="FV133" s="770"/>
      <c r="FW133" s="779"/>
      <c r="FX133" s="772"/>
      <c r="FY133" s="780"/>
      <c r="FZ133" s="781"/>
      <c r="GA133" s="775"/>
      <c r="GB133" s="788"/>
      <c r="GC133" s="770"/>
      <c r="GD133" s="770"/>
      <c r="GE133" s="779"/>
      <c r="GF133" s="772"/>
      <c r="GG133" s="780"/>
      <c r="GH133" s="781"/>
      <c r="GI133" s="775"/>
      <c r="GJ133" s="788"/>
      <c r="GK133" s="770"/>
      <c r="GL133" s="770"/>
      <c r="GM133" s="779"/>
      <c r="GN133" s="772"/>
      <c r="GO133" s="780"/>
      <c r="GP133" s="781"/>
      <c r="GQ133" s="775"/>
      <c r="GR133" s="788"/>
      <c r="GS133" s="770"/>
      <c r="GT133" s="770"/>
      <c r="GU133" s="779"/>
      <c r="GV133" s="772"/>
      <c r="GW133" s="780"/>
      <c r="GX133" s="781"/>
      <c r="GY133" s="775"/>
      <c r="GZ133" s="788"/>
      <c r="HA133" s="770"/>
      <c r="HB133" s="770"/>
      <c r="HC133" s="779"/>
      <c r="HD133" s="772"/>
      <c r="HE133" s="780"/>
      <c r="HF133" s="781"/>
      <c r="HG133" s="775"/>
      <c r="HH133" s="788"/>
      <c r="HI133" s="770"/>
      <c r="HJ133" s="770"/>
      <c r="HK133" s="779"/>
      <c r="HL133" s="772"/>
      <c r="HM133" s="780"/>
      <c r="HN133" s="781"/>
      <c r="HO133" s="775"/>
      <c r="HP133" s="788"/>
      <c r="HQ133" s="770"/>
      <c r="HR133" s="770"/>
      <c r="HS133" s="779"/>
      <c r="HT133" s="772"/>
      <c r="HU133" s="780"/>
      <c r="HV133" s="781"/>
      <c r="HW133" s="775"/>
      <c r="HX133" s="788"/>
      <c r="HY133" s="770"/>
      <c r="HZ133" s="770"/>
      <c r="IA133" s="779"/>
      <c r="IB133" s="772"/>
      <c r="IC133" s="780"/>
      <c r="ID133" s="781"/>
      <c r="IE133" s="775"/>
      <c r="IF133" s="788"/>
      <c r="IG133" s="770"/>
      <c r="IH133" s="770"/>
      <c r="II133" s="779"/>
      <c r="IJ133" s="772"/>
      <c r="IK133" s="780"/>
      <c r="IL133" s="781"/>
      <c r="IM133" s="775"/>
      <c r="IN133" s="788"/>
      <c r="IO133" s="770"/>
      <c r="IP133" s="770"/>
      <c r="IQ133" s="779"/>
      <c r="IR133" s="772"/>
      <c r="IS133" s="780"/>
      <c r="IT133" s="781"/>
      <c r="IU133" s="775"/>
    </row>
    <row r="134" spans="1:255" s="776" customFormat="1" ht="31.2" customHeight="1" x14ac:dyDescent="0.25">
      <c r="A134" s="1126" t="s">
        <v>553</v>
      </c>
      <c r="B134" s="1110"/>
      <c r="C134" s="1111"/>
      <c r="D134" s="1127" t="s">
        <v>554</v>
      </c>
      <c r="E134" s="1119" t="s">
        <v>552</v>
      </c>
      <c r="F134" s="1128">
        <v>640</v>
      </c>
      <c r="G134" s="1286">
        <v>39210.762006486053</v>
      </c>
      <c r="H134" s="1097">
        <f t="shared" si="4"/>
        <v>25094887.684151076</v>
      </c>
      <c r="I134" s="770"/>
      <c r="J134" s="770"/>
      <c r="K134" s="779"/>
      <c r="L134" s="772"/>
      <c r="M134" s="780"/>
      <c r="N134" s="781"/>
      <c r="O134" s="775"/>
      <c r="P134" s="788"/>
      <c r="Q134" s="770"/>
      <c r="R134" s="770"/>
      <c r="S134" s="779"/>
      <c r="T134" s="772"/>
      <c r="U134" s="780"/>
      <c r="V134" s="781"/>
      <c r="W134" s="775"/>
      <c r="X134" s="788"/>
      <c r="Y134" s="770"/>
      <c r="Z134" s="770"/>
      <c r="AA134" s="779"/>
      <c r="AB134" s="772"/>
      <c r="AC134" s="780"/>
      <c r="AD134" s="781"/>
      <c r="AE134" s="775"/>
      <c r="AF134" s="788"/>
      <c r="AG134" s="770"/>
      <c r="AH134" s="770"/>
      <c r="AI134" s="779"/>
      <c r="AJ134" s="772"/>
      <c r="AK134" s="780"/>
      <c r="AL134" s="781"/>
      <c r="AM134" s="775"/>
      <c r="AN134" s="788"/>
      <c r="AO134" s="770"/>
      <c r="AP134" s="770"/>
      <c r="AQ134" s="779"/>
      <c r="AR134" s="772"/>
      <c r="AS134" s="780"/>
      <c r="AT134" s="781"/>
      <c r="AU134" s="775"/>
      <c r="AV134" s="788"/>
      <c r="AW134" s="770"/>
      <c r="AX134" s="770"/>
      <c r="AY134" s="779"/>
      <c r="AZ134" s="772"/>
      <c r="BA134" s="780"/>
      <c r="BB134" s="781"/>
      <c r="BC134" s="775"/>
      <c r="BD134" s="788"/>
      <c r="BE134" s="770"/>
      <c r="BF134" s="770"/>
      <c r="BG134" s="779"/>
      <c r="BH134" s="772"/>
      <c r="BI134" s="780"/>
      <c r="BJ134" s="781"/>
      <c r="BK134" s="775"/>
      <c r="BL134" s="788"/>
      <c r="BM134" s="770"/>
      <c r="BN134" s="770"/>
      <c r="BO134" s="779"/>
      <c r="BP134" s="772"/>
      <c r="BQ134" s="780"/>
      <c r="BR134" s="781"/>
      <c r="BS134" s="775"/>
      <c r="BT134" s="788"/>
      <c r="BU134" s="770"/>
      <c r="BV134" s="770"/>
      <c r="BW134" s="779"/>
      <c r="BX134" s="772"/>
      <c r="BY134" s="780"/>
      <c r="BZ134" s="781"/>
      <c r="CA134" s="775"/>
      <c r="CB134" s="788"/>
      <c r="CC134" s="770"/>
      <c r="CD134" s="770"/>
      <c r="CE134" s="779"/>
      <c r="CF134" s="772"/>
      <c r="CG134" s="780"/>
      <c r="CH134" s="781"/>
      <c r="CI134" s="775"/>
      <c r="CJ134" s="788"/>
      <c r="CK134" s="770"/>
      <c r="CL134" s="770"/>
      <c r="CM134" s="779"/>
      <c r="CN134" s="772"/>
      <c r="CO134" s="780"/>
      <c r="CP134" s="781"/>
      <c r="CQ134" s="775"/>
      <c r="CR134" s="788"/>
      <c r="CS134" s="770"/>
      <c r="CT134" s="770"/>
      <c r="CU134" s="779"/>
      <c r="CV134" s="772"/>
      <c r="CW134" s="780"/>
      <c r="CX134" s="781"/>
      <c r="CY134" s="775"/>
      <c r="CZ134" s="788"/>
      <c r="DA134" s="770"/>
      <c r="DB134" s="770"/>
      <c r="DC134" s="779"/>
      <c r="DD134" s="772"/>
      <c r="DE134" s="780"/>
      <c r="DF134" s="781"/>
      <c r="DG134" s="775"/>
      <c r="DH134" s="788"/>
      <c r="DI134" s="770"/>
      <c r="DJ134" s="770"/>
      <c r="DK134" s="779"/>
      <c r="DL134" s="772"/>
      <c r="DM134" s="780"/>
      <c r="DN134" s="781"/>
      <c r="DO134" s="775"/>
      <c r="DP134" s="788"/>
      <c r="DQ134" s="770"/>
      <c r="DR134" s="770"/>
      <c r="DS134" s="779"/>
      <c r="DT134" s="772"/>
      <c r="DU134" s="780"/>
      <c r="DV134" s="781"/>
      <c r="DW134" s="775"/>
      <c r="DX134" s="788"/>
      <c r="DY134" s="770"/>
      <c r="DZ134" s="770"/>
      <c r="EA134" s="779"/>
      <c r="EB134" s="772"/>
      <c r="EC134" s="780"/>
      <c r="ED134" s="781"/>
      <c r="EE134" s="775"/>
      <c r="EF134" s="788"/>
      <c r="EG134" s="770"/>
      <c r="EH134" s="770"/>
      <c r="EI134" s="779"/>
      <c r="EJ134" s="772"/>
      <c r="EK134" s="780"/>
      <c r="EL134" s="781"/>
      <c r="EM134" s="775"/>
      <c r="EN134" s="788"/>
      <c r="EO134" s="770"/>
      <c r="EP134" s="770"/>
      <c r="EQ134" s="779"/>
      <c r="ER134" s="772"/>
      <c r="ES134" s="780"/>
      <c r="ET134" s="781"/>
      <c r="EU134" s="775"/>
      <c r="EV134" s="788"/>
      <c r="EW134" s="770"/>
      <c r="EX134" s="770"/>
      <c r="EY134" s="779"/>
      <c r="EZ134" s="772"/>
      <c r="FA134" s="780"/>
      <c r="FB134" s="781"/>
      <c r="FC134" s="775"/>
      <c r="FD134" s="788"/>
      <c r="FE134" s="770"/>
      <c r="FF134" s="770"/>
      <c r="FG134" s="779"/>
      <c r="FH134" s="772"/>
      <c r="FI134" s="780"/>
      <c r="FJ134" s="781"/>
      <c r="FK134" s="775"/>
      <c r="FL134" s="788"/>
      <c r="FM134" s="770"/>
      <c r="FN134" s="770"/>
      <c r="FO134" s="779"/>
      <c r="FP134" s="772"/>
      <c r="FQ134" s="780"/>
      <c r="FR134" s="781"/>
      <c r="FS134" s="775"/>
      <c r="FT134" s="788"/>
      <c r="FU134" s="770"/>
      <c r="FV134" s="770"/>
      <c r="FW134" s="779"/>
      <c r="FX134" s="772"/>
      <c r="FY134" s="780"/>
      <c r="FZ134" s="781"/>
      <c r="GA134" s="775"/>
      <c r="GB134" s="788"/>
      <c r="GC134" s="770"/>
      <c r="GD134" s="770"/>
      <c r="GE134" s="779"/>
      <c r="GF134" s="772"/>
      <c r="GG134" s="780"/>
      <c r="GH134" s="781"/>
      <c r="GI134" s="775"/>
      <c r="GJ134" s="788"/>
      <c r="GK134" s="770"/>
      <c r="GL134" s="770"/>
      <c r="GM134" s="779"/>
      <c r="GN134" s="772"/>
      <c r="GO134" s="780"/>
      <c r="GP134" s="781"/>
      <c r="GQ134" s="775"/>
      <c r="GR134" s="788"/>
      <c r="GS134" s="770"/>
      <c r="GT134" s="770"/>
      <c r="GU134" s="779"/>
      <c r="GV134" s="772"/>
      <c r="GW134" s="780"/>
      <c r="GX134" s="781"/>
      <c r="GY134" s="775"/>
      <c r="GZ134" s="788"/>
      <c r="HA134" s="770"/>
      <c r="HB134" s="770"/>
      <c r="HC134" s="779"/>
      <c r="HD134" s="772"/>
      <c r="HE134" s="780"/>
      <c r="HF134" s="781"/>
      <c r="HG134" s="775"/>
      <c r="HH134" s="788"/>
      <c r="HI134" s="770"/>
      <c r="HJ134" s="770"/>
      <c r="HK134" s="779"/>
      <c r="HL134" s="772"/>
      <c r="HM134" s="780"/>
      <c r="HN134" s="781"/>
      <c r="HO134" s="775"/>
      <c r="HP134" s="788"/>
      <c r="HQ134" s="770"/>
      <c r="HR134" s="770"/>
      <c r="HS134" s="779"/>
      <c r="HT134" s="772"/>
      <c r="HU134" s="780"/>
      <c r="HV134" s="781"/>
      <c r="HW134" s="775"/>
      <c r="HX134" s="788"/>
      <c r="HY134" s="770"/>
      <c r="HZ134" s="770"/>
      <c r="IA134" s="779"/>
      <c r="IB134" s="772"/>
      <c r="IC134" s="780"/>
      <c r="ID134" s="781"/>
      <c r="IE134" s="775"/>
      <c r="IF134" s="788"/>
      <c r="IG134" s="770"/>
      <c r="IH134" s="770"/>
      <c r="II134" s="779"/>
      <c r="IJ134" s="772"/>
      <c r="IK134" s="780"/>
      <c r="IL134" s="781"/>
      <c r="IM134" s="775"/>
      <c r="IN134" s="788"/>
      <c r="IO134" s="770"/>
      <c r="IP134" s="770"/>
      <c r="IQ134" s="779"/>
      <c r="IR134" s="772"/>
      <c r="IS134" s="780"/>
      <c r="IT134" s="781"/>
      <c r="IU134" s="775"/>
    </row>
    <row r="135" spans="1:255" s="776" customFormat="1" ht="40.200000000000003" customHeight="1" x14ac:dyDescent="0.25">
      <c r="A135" s="1285" t="s">
        <v>569</v>
      </c>
      <c r="B135" s="1110"/>
      <c r="C135" s="1111" t="s">
        <v>580</v>
      </c>
      <c r="D135" s="777" t="s">
        <v>791</v>
      </c>
      <c r="E135" s="767" t="s">
        <v>552</v>
      </c>
      <c r="F135" s="1124">
        <v>1320</v>
      </c>
      <c r="G135" s="1121">
        <v>853321.90862361225</v>
      </c>
      <c r="H135" s="1097">
        <f t="shared" si="4"/>
        <v>1126384919.3831682</v>
      </c>
      <c r="I135" s="770"/>
      <c r="J135" s="770"/>
      <c r="K135" s="779"/>
      <c r="L135" s="772"/>
      <c r="M135" s="790"/>
      <c r="N135" s="781"/>
      <c r="O135" s="775"/>
      <c r="P135" s="783"/>
      <c r="Q135" s="770"/>
      <c r="R135" s="770"/>
      <c r="S135" s="779"/>
      <c r="T135" s="772"/>
      <c r="U135" s="790"/>
      <c r="V135" s="781"/>
      <c r="W135" s="775"/>
      <c r="X135" s="783"/>
      <c r="Y135" s="770"/>
      <c r="Z135" s="770"/>
      <c r="AA135" s="779"/>
      <c r="AB135" s="772"/>
      <c r="AC135" s="790"/>
      <c r="AD135" s="781"/>
      <c r="AE135" s="775"/>
      <c r="AF135" s="783"/>
      <c r="AG135" s="770"/>
      <c r="AH135" s="770"/>
      <c r="AI135" s="779"/>
      <c r="AJ135" s="772"/>
      <c r="AK135" s="790"/>
      <c r="AL135" s="781"/>
      <c r="AM135" s="775"/>
      <c r="AN135" s="783"/>
      <c r="AO135" s="770"/>
      <c r="AP135" s="770"/>
      <c r="AQ135" s="779"/>
      <c r="AR135" s="772"/>
      <c r="AS135" s="790"/>
      <c r="AT135" s="781"/>
      <c r="AU135" s="775"/>
      <c r="AV135" s="783"/>
      <c r="AW135" s="770"/>
      <c r="AX135" s="770"/>
      <c r="AY135" s="779"/>
      <c r="AZ135" s="772"/>
      <c r="BA135" s="790"/>
      <c r="BB135" s="781"/>
      <c r="BC135" s="775"/>
      <c r="BD135" s="783"/>
      <c r="BE135" s="770"/>
      <c r="BF135" s="770"/>
      <c r="BG135" s="779"/>
      <c r="BH135" s="772"/>
      <c r="BI135" s="790"/>
      <c r="BJ135" s="781"/>
      <c r="BK135" s="775"/>
      <c r="BL135" s="783"/>
      <c r="BM135" s="770"/>
      <c r="BN135" s="770"/>
      <c r="BO135" s="779"/>
      <c r="BP135" s="772"/>
      <c r="BQ135" s="790"/>
      <c r="BR135" s="781"/>
      <c r="BS135" s="775"/>
      <c r="BT135" s="783"/>
      <c r="BU135" s="770"/>
      <c r="BV135" s="770"/>
      <c r="BW135" s="779"/>
      <c r="BX135" s="772"/>
      <c r="BY135" s="790"/>
      <c r="BZ135" s="781"/>
      <c r="CA135" s="775"/>
      <c r="CB135" s="783"/>
      <c r="CC135" s="770"/>
      <c r="CD135" s="770"/>
      <c r="CE135" s="779"/>
      <c r="CF135" s="772"/>
      <c r="CG135" s="790"/>
      <c r="CH135" s="781"/>
      <c r="CI135" s="775"/>
      <c r="CJ135" s="783"/>
      <c r="CK135" s="770"/>
      <c r="CL135" s="770"/>
      <c r="CM135" s="779"/>
      <c r="CN135" s="772"/>
      <c r="CO135" s="790"/>
      <c r="CP135" s="781"/>
      <c r="CQ135" s="775"/>
      <c r="CR135" s="783"/>
      <c r="CS135" s="770"/>
      <c r="CT135" s="770"/>
      <c r="CU135" s="779"/>
      <c r="CV135" s="772"/>
      <c r="CW135" s="790"/>
      <c r="CX135" s="781"/>
      <c r="CY135" s="775"/>
      <c r="CZ135" s="783"/>
      <c r="DA135" s="770"/>
      <c r="DB135" s="770"/>
      <c r="DC135" s="779"/>
      <c r="DD135" s="772"/>
      <c r="DE135" s="790"/>
      <c r="DF135" s="781"/>
      <c r="DG135" s="775"/>
      <c r="DH135" s="783"/>
      <c r="DI135" s="770"/>
      <c r="DJ135" s="770"/>
      <c r="DK135" s="779"/>
      <c r="DL135" s="772"/>
      <c r="DM135" s="790"/>
      <c r="DN135" s="781"/>
      <c r="DO135" s="775"/>
      <c r="DP135" s="783"/>
      <c r="DQ135" s="770"/>
      <c r="DR135" s="770"/>
      <c r="DS135" s="779"/>
      <c r="DT135" s="772"/>
      <c r="DU135" s="790"/>
      <c r="DV135" s="781"/>
      <c r="DW135" s="775"/>
      <c r="DX135" s="783"/>
      <c r="DY135" s="770"/>
      <c r="DZ135" s="770"/>
      <c r="EA135" s="779"/>
      <c r="EB135" s="772"/>
      <c r="EC135" s="790"/>
      <c r="ED135" s="781"/>
      <c r="EE135" s="775"/>
      <c r="EF135" s="783"/>
      <c r="EG135" s="770"/>
      <c r="EH135" s="770"/>
      <c r="EI135" s="779"/>
      <c r="EJ135" s="772"/>
      <c r="EK135" s="790"/>
      <c r="EL135" s="781"/>
      <c r="EM135" s="775"/>
      <c r="EN135" s="783"/>
      <c r="EO135" s="770"/>
      <c r="EP135" s="770"/>
      <c r="EQ135" s="779"/>
      <c r="ER135" s="772"/>
      <c r="ES135" s="790"/>
      <c r="ET135" s="781"/>
      <c r="EU135" s="775"/>
      <c r="EV135" s="783"/>
      <c r="EW135" s="770"/>
      <c r="EX135" s="770"/>
      <c r="EY135" s="779"/>
      <c r="EZ135" s="772"/>
      <c r="FA135" s="790"/>
      <c r="FB135" s="781"/>
      <c r="FC135" s="775"/>
      <c r="FD135" s="783"/>
      <c r="FE135" s="770"/>
      <c r="FF135" s="770"/>
      <c r="FG135" s="779"/>
      <c r="FH135" s="772"/>
      <c r="FI135" s="790"/>
      <c r="FJ135" s="781"/>
      <c r="FK135" s="775"/>
      <c r="FL135" s="783"/>
      <c r="FM135" s="770"/>
      <c r="FN135" s="770"/>
      <c r="FO135" s="779"/>
      <c r="FP135" s="772"/>
      <c r="FQ135" s="790"/>
      <c r="FR135" s="781"/>
      <c r="FS135" s="775"/>
      <c r="FT135" s="783"/>
      <c r="FU135" s="770"/>
      <c r="FV135" s="770"/>
      <c r="FW135" s="779"/>
      <c r="FX135" s="772"/>
      <c r="FY135" s="790"/>
      <c r="FZ135" s="781"/>
      <c r="GA135" s="775"/>
      <c r="GB135" s="783"/>
      <c r="GC135" s="770"/>
      <c r="GD135" s="770"/>
      <c r="GE135" s="779"/>
      <c r="GF135" s="772"/>
      <c r="GG135" s="790"/>
      <c r="GH135" s="781"/>
      <c r="GI135" s="775"/>
      <c r="GJ135" s="783"/>
      <c r="GK135" s="770"/>
      <c r="GL135" s="770"/>
      <c r="GM135" s="779"/>
      <c r="GN135" s="772"/>
      <c r="GO135" s="790"/>
      <c r="GP135" s="781"/>
      <c r="GQ135" s="775"/>
      <c r="GR135" s="783"/>
      <c r="GS135" s="770"/>
      <c r="GT135" s="770"/>
      <c r="GU135" s="779"/>
      <c r="GV135" s="772"/>
      <c r="GW135" s="790"/>
      <c r="GX135" s="781"/>
      <c r="GY135" s="775"/>
      <c r="GZ135" s="783"/>
      <c r="HA135" s="770"/>
      <c r="HB135" s="770"/>
      <c r="HC135" s="779"/>
      <c r="HD135" s="772"/>
      <c r="HE135" s="790"/>
      <c r="HF135" s="781"/>
      <c r="HG135" s="775"/>
      <c r="HH135" s="783"/>
      <c r="HI135" s="770"/>
      <c r="HJ135" s="770"/>
      <c r="HK135" s="779"/>
      <c r="HL135" s="772"/>
      <c r="HM135" s="790"/>
      <c r="HN135" s="781"/>
      <c r="HO135" s="775"/>
      <c r="HP135" s="783"/>
      <c r="HQ135" s="770"/>
      <c r="HR135" s="770"/>
      <c r="HS135" s="779"/>
      <c r="HT135" s="772"/>
      <c r="HU135" s="790"/>
      <c r="HV135" s="781"/>
      <c r="HW135" s="775"/>
      <c r="HX135" s="783"/>
      <c r="HY135" s="770"/>
      <c r="HZ135" s="770"/>
      <c r="IA135" s="779"/>
      <c r="IB135" s="772"/>
      <c r="IC135" s="790"/>
      <c r="ID135" s="781"/>
      <c r="IE135" s="775"/>
      <c r="IF135" s="783"/>
      <c r="IG135" s="770"/>
      <c r="IH135" s="770"/>
      <c r="II135" s="779"/>
      <c r="IJ135" s="772"/>
      <c r="IK135" s="790"/>
      <c r="IL135" s="781"/>
      <c r="IM135" s="775"/>
      <c r="IN135" s="783"/>
      <c r="IO135" s="770"/>
      <c r="IP135" s="770"/>
      <c r="IQ135" s="779"/>
      <c r="IR135" s="772"/>
      <c r="IS135" s="790"/>
      <c r="IT135" s="781"/>
      <c r="IU135" s="775"/>
    </row>
    <row r="136" spans="1:255" s="776" customFormat="1" ht="22.95" customHeight="1" x14ac:dyDescent="0.25">
      <c r="A136" s="782">
        <v>640.1</v>
      </c>
      <c r="B136" s="1123" t="s">
        <v>557</v>
      </c>
      <c r="C136" s="1111"/>
      <c r="D136" s="777" t="s">
        <v>558</v>
      </c>
      <c r="E136" s="767" t="s">
        <v>559</v>
      </c>
      <c r="F136" s="1129">
        <v>2400</v>
      </c>
      <c r="G136" s="1121">
        <v>7002.75929439012</v>
      </c>
      <c r="H136" s="1097">
        <f t="shared" si="4"/>
        <v>16806622.306536287</v>
      </c>
      <c r="I136" s="770"/>
      <c r="J136" s="770"/>
      <c r="K136" s="779"/>
      <c r="L136" s="772"/>
      <c r="M136" s="790"/>
      <c r="N136" s="781"/>
      <c r="O136" s="775"/>
      <c r="P136" s="783"/>
      <c r="Q136" s="770"/>
      <c r="R136" s="770"/>
      <c r="S136" s="779"/>
      <c r="T136" s="772"/>
      <c r="U136" s="790"/>
      <c r="V136" s="781"/>
      <c r="W136" s="775"/>
      <c r="X136" s="783"/>
      <c r="Y136" s="770"/>
      <c r="Z136" s="770"/>
      <c r="AA136" s="779"/>
      <c r="AB136" s="772"/>
      <c r="AC136" s="790"/>
      <c r="AD136" s="781"/>
      <c r="AE136" s="775"/>
      <c r="AF136" s="783"/>
      <c r="AG136" s="770"/>
      <c r="AH136" s="770"/>
      <c r="AI136" s="779"/>
      <c r="AJ136" s="772"/>
      <c r="AK136" s="790"/>
      <c r="AL136" s="781"/>
      <c r="AM136" s="775"/>
      <c r="AN136" s="783"/>
      <c r="AO136" s="770"/>
      <c r="AP136" s="770"/>
      <c r="AQ136" s="779"/>
      <c r="AR136" s="772"/>
      <c r="AS136" s="790"/>
      <c r="AT136" s="781"/>
      <c r="AU136" s="775"/>
      <c r="AV136" s="783"/>
      <c r="AW136" s="770"/>
      <c r="AX136" s="770"/>
      <c r="AY136" s="779"/>
      <c r="AZ136" s="772"/>
      <c r="BA136" s="790"/>
      <c r="BB136" s="781"/>
      <c r="BC136" s="775"/>
      <c r="BD136" s="783"/>
      <c r="BE136" s="770"/>
      <c r="BF136" s="770"/>
      <c r="BG136" s="779"/>
      <c r="BH136" s="772"/>
      <c r="BI136" s="790"/>
      <c r="BJ136" s="781"/>
      <c r="BK136" s="775"/>
      <c r="BL136" s="783"/>
      <c r="BM136" s="770"/>
      <c r="BN136" s="770"/>
      <c r="BO136" s="779"/>
      <c r="BP136" s="772"/>
      <c r="BQ136" s="790"/>
      <c r="BR136" s="781"/>
      <c r="BS136" s="775"/>
      <c r="BT136" s="783"/>
      <c r="BU136" s="770"/>
      <c r="BV136" s="770"/>
      <c r="BW136" s="779"/>
      <c r="BX136" s="772"/>
      <c r="BY136" s="790"/>
      <c r="BZ136" s="781"/>
      <c r="CA136" s="775"/>
      <c r="CB136" s="783"/>
      <c r="CC136" s="770"/>
      <c r="CD136" s="770"/>
      <c r="CE136" s="779"/>
      <c r="CF136" s="772"/>
      <c r="CG136" s="790"/>
      <c r="CH136" s="781"/>
      <c r="CI136" s="775"/>
      <c r="CJ136" s="783"/>
      <c r="CK136" s="770"/>
      <c r="CL136" s="770"/>
      <c r="CM136" s="779"/>
      <c r="CN136" s="772"/>
      <c r="CO136" s="790"/>
      <c r="CP136" s="781"/>
      <c r="CQ136" s="775"/>
      <c r="CR136" s="783"/>
      <c r="CS136" s="770"/>
      <c r="CT136" s="770"/>
      <c r="CU136" s="779"/>
      <c r="CV136" s="772"/>
      <c r="CW136" s="790"/>
      <c r="CX136" s="781"/>
      <c r="CY136" s="775"/>
      <c r="CZ136" s="783"/>
      <c r="DA136" s="770"/>
      <c r="DB136" s="770"/>
      <c r="DC136" s="779"/>
      <c r="DD136" s="772"/>
      <c r="DE136" s="790"/>
      <c r="DF136" s="781"/>
      <c r="DG136" s="775"/>
      <c r="DH136" s="783"/>
      <c r="DI136" s="770"/>
      <c r="DJ136" s="770"/>
      <c r="DK136" s="779"/>
      <c r="DL136" s="772"/>
      <c r="DM136" s="790"/>
      <c r="DN136" s="781"/>
      <c r="DO136" s="775"/>
      <c r="DP136" s="783"/>
      <c r="DQ136" s="770"/>
      <c r="DR136" s="770"/>
      <c r="DS136" s="779"/>
      <c r="DT136" s="772"/>
      <c r="DU136" s="790"/>
      <c r="DV136" s="781"/>
      <c r="DW136" s="775"/>
      <c r="DX136" s="783"/>
      <c r="DY136" s="770"/>
      <c r="DZ136" s="770"/>
      <c r="EA136" s="779"/>
      <c r="EB136" s="772"/>
      <c r="EC136" s="790"/>
      <c r="ED136" s="781"/>
      <c r="EE136" s="775"/>
      <c r="EF136" s="783"/>
      <c r="EG136" s="770"/>
      <c r="EH136" s="770"/>
      <c r="EI136" s="779"/>
      <c r="EJ136" s="772"/>
      <c r="EK136" s="790"/>
      <c r="EL136" s="781"/>
      <c r="EM136" s="775"/>
      <c r="EN136" s="783"/>
      <c r="EO136" s="770"/>
      <c r="EP136" s="770"/>
      <c r="EQ136" s="779"/>
      <c r="ER136" s="772"/>
      <c r="ES136" s="790"/>
      <c r="ET136" s="781"/>
      <c r="EU136" s="775"/>
      <c r="EV136" s="783"/>
      <c r="EW136" s="770"/>
      <c r="EX136" s="770"/>
      <c r="EY136" s="779"/>
      <c r="EZ136" s="772"/>
      <c r="FA136" s="790"/>
      <c r="FB136" s="781"/>
      <c r="FC136" s="775"/>
      <c r="FD136" s="783"/>
      <c r="FE136" s="770"/>
      <c r="FF136" s="770"/>
      <c r="FG136" s="779"/>
      <c r="FH136" s="772"/>
      <c r="FI136" s="790"/>
      <c r="FJ136" s="781"/>
      <c r="FK136" s="775"/>
      <c r="FL136" s="783"/>
      <c r="FM136" s="770"/>
      <c r="FN136" s="770"/>
      <c r="FO136" s="779"/>
      <c r="FP136" s="772"/>
      <c r="FQ136" s="790"/>
      <c r="FR136" s="781"/>
      <c r="FS136" s="775"/>
      <c r="FT136" s="783"/>
      <c r="FU136" s="770"/>
      <c r="FV136" s="770"/>
      <c r="FW136" s="779"/>
      <c r="FX136" s="772"/>
      <c r="FY136" s="790"/>
      <c r="FZ136" s="781"/>
      <c r="GA136" s="775"/>
      <c r="GB136" s="783"/>
      <c r="GC136" s="770"/>
      <c r="GD136" s="770"/>
      <c r="GE136" s="779"/>
      <c r="GF136" s="772"/>
      <c r="GG136" s="790"/>
      <c r="GH136" s="781"/>
      <c r="GI136" s="775"/>
      <c r="GJ136" s="783"/>
      <c r="GK136" s="770"/>
      <c r="GL136" s="770"/>
      <c r="GM136" s="779"/>
      <c r="GN136" s="772"/>
      <c r="GO136" s="790"/>
      <c r="GP136" s="781"/>
      <c r="GQ136" s="775"/>
      <c r="GR136" s="783"/>
      <c r="GS136" s="770"/>
      <c r="GT136" s="770"/>
      <c r="GU136" s="779"/>
      <c r="GV136" s="772"/>
      <c r="GW136" s="790"/>
      <c r="GX136" s="781"/>
      <c r="GY136" s="775"/>
      <c r="GZ136" s="783"/>
      <c r="HA136" s="770"/>
      <c r="HB136" s="770"/>
      <c r="HC136" s="779"/>
      <c r="HD136" s="772"/>
      <c r="HE136" s="790"/>
      <c r="HF136" s="781"/>
      <c r="HG136" s="775"/>
      <c r="HH136" s="783"/>
      <c r="HI136" s="770"/>
      <c r="HJ136" s="770"/>
      <c r="HK136" s="779"/>
      <c r="HL136" s="772"/>
      <c r="HM136" s="790"/>
      <c r="HN136" s="781"/>
      <c r="HO136" s="775"/>
      <c r="HP136" s="783"/>
      <c r="HQ136" s="770"/>
      <c r="HR136" s="770"/>
      <c r="HS136" s="779"/>
      <c r="HT136" s="772"/>
      <c r="HU136" s="790"/>
      <c r="HV136" s="781"/>
      <c r="HW136" s="775"/>
      <c r="HX136" s="783"/>
      <c r="HY136" s="770"/>
      <c r="HZ136" s="770"/>
      <c r="IA136" s="779"/>
      <c r="IB136" s="772"/>
      <c r="IC136" s="790"/>
      <c r="ID136" s="781"/>
      <c r="IE136" s="775"/>
      <c r="IF136" s="783"/>
      <c r="IG136" s="770"/>
      <c r="IH136" s="770"/>
      <c r="II136" s="779"/>
      <c r="IJ136" s="772"/>
      <c r="IK136" s="790"/>
      <c r="IL136" s="781"/>
      <c r="IM136" s="775"/>
      <c r="IN136" s="783"/>
      <c r="IO136" s="770"/>
      <c r="IP136" s="770"/>
      <c r="IQ136" s="779"/>
      <c r="IR136" s="772"/>
      <c r="IS136" s="790"/>
      <c r="IT136" s="781"/>
      <c r="IU136" s="775"/>
    </row>
    <row r="137" spans="1:255" s="33" customFormat="1" ht="17.25" customHeight="1" x14ac:dyDescent="0.25">
      <c r="A137" s="1287" t="s">
        <v>792</v>
      </c>
      <c r="B137" s="1110"/>
      <c r="C137" s="1111" t="s">
        <v>580</v>
      </c>
      <c r="D137" s="1130" t="s">
        <v>793</v>
      </c>
      <c r="E137" s="767" t="s">
        <v>790</v>
      </c>
      <c r="F137" s="1129">
        <v>180</v>
      </c>
      <c r="G137" s="1121">
        <v>15716.685833333333</v>
      </c>
      <c r="H137" s="1097">
        <f t="shared" si="4"/>
        <v>2829003.4499999997</v>
      </c>
    </row>
    <row r="138" spans="1:255" s="33" customFormat="1" ht="17.25" customHeight="1" x14ac:dyDescent="0.25">
      <c r="A138" s="1287">
        <v>610.20000000000005</v>
      </c>
      <c r="B138" s="1110"/>
      <c r="C138" s="1111" t="s">
        <v>580</v>
      </c>
      <c r="D138" s="1130" t="s">
        <v>794</v>
      </c>
      <c r="E138" s="767"/>
      <c r="F138" s="1129">
        <v>960</v>
      </c>
      <c r="G138" s="1121">
        <v>80278.74261448074</v>
      </c>
      <c r="H138" s="1097">
        <f t="shared" si="4"/>
        <v>77067592.909901515</v>
      </c>
    </row>
    <row r="139" spans="1:255" s="33" customFormat="1" ht="17.25" customHeight="1" x14ac:dyDescent="0.25">
      <c r="A139" s="1088" t="s">
        <v>574</v>
      </c>
      <c r="B139" s="1088"/>
      <c r="C139" s="1088"/>
      <c r="D139" s="1088"/>
      <c r="E139" s="1088"/>
      <c r="F139" s="1088"/>
      <c r="G139" s="1089"/>
      <c r="H139" s="1090">
        <f>H140</f>
        <v>334182468.6068936</v>
      </c>
    </row>
    <row r="140" spans="1:255" ht="13.8" x14ac:dyDescent="0.25">
      <c r="A140" s="1131">
        <v>622.20000000000005</v>
      </c>
      <c r="B140" s="1110"/>
      <c r="C140" s="1111"/>
      <c r="D140" s="1132" t="s">
        <v>795</v>
      </c>
      <c r="E140" s="1133" t="s">
        <v>790</v>
      </c>
      <c r="F140" s="1134">
        <v>800</v>
      </c>
      <c r="G140" s="1121">
        <v>417728.08575861697</v>
      </c>
      <c r="H140" s="1097">
        <f>F140*G140</f>
        <v>334182468.6068936</v>
      </c>
    </row>
    <row r="141" spans="1:255" ht="14.4" thickBot="1" x14ac:dyDescent="0.3">
      <c r="A141" s="1105"/>
      <c r="B141" s="1106"/>
      <c r="C141" s="1107"/>
      <c r="D141" s="1533"/>
      <c r="E141" s="1534"/>
      <c r="F141" s="1533" t="s">
        <v>757</v>
      </c>
      <c r="G141" s="1534"/>
      <c r="H141" s="1108">
        <f>ROUND((H122+H124+H126+H128+H131+H139),0)</f>
        <v>1746886182</v>
      </c>
    </row>
    <row r="142" spans="1:255" x14ac:dyDescent="0.25">
      <c r="A142" s="751"/>
      <c r="B142" s="751"/>
      <c r="C142" s="751"/>
      <c r="D142" s="760"/>
      <c r="E142" s="736"/>
      <c r="F142" s="737" t="s">
        <v>176</v>
      </c>
      <c r="G142" s="792"/>
      <c r="H142" s="732">
        <f>+H141</f>
        <v>1746886182</v>
      </c>
    </row>
    <row r="143" spans="1:255" x14ac:dyDescent="0.25">
      <c r="A143" s="742"/>
      <c r="B143" s="742"/>
      <c r="C143" s="742"/>
      <c r="D143" s="793"/>
      <c r="E143" s="740"/>
      <c r="F143" s="737" t="s">
        <v>545</v>
      </c>
      <c r="G143" s="794"/>
      <c r="H143" s="795">
        <f>H142/1.3*0.05*0.19</f>
        <v>12765706.714615384</v>
      </c>
    </row>
    <row r="144" spans="1:255" x14ac:dyDescent="0.25">
      <c r="A144" s="742"/>
      <c r="B144" s="742"/>
      <c r="C144" s="742"/>
      <c r="D144" s="793"/>
      <c r="E144" s="740"/>
      <c r="F144" s="737" t="s">
        <v>177</v>
      </c>
      <c r="G144" s="794"/>
      <c r="H144" s="744">
        <f>H142+H143</f>
        <v>1759651888.7146153</v>
      </c>
      <c r="I144" s="263" t="s">
        <v>920</v>
      </c>
    </row>
    <row r="145" spans="1:14" x14ac:dyDescent="0.25">
      <c r="A145" s="742"/>
      <c r="B145" s="736"/>
      <c r="C145" s="760"/>
      <c r="D145" s="760"/>
      <c r="E145" s="796"/>
      <c r="F145" s="737"/>
      <c r="G145" s="737"/>
      <c r="H145" s="797"/>
    </row>
    <row r="146" spans="1:14" ht="13.8" thickBot="1" x14ac:dyDescent="0.3">
      <c r="A146" s="798" t="s">
        <v>797</v>
      </c>
      <c r="B146" s="742"/>
      <c r="C146" s="742"/>
      <c r="D146" s="742"/>
      <c r="E146" s="742"/>
      <c r="F146" s="799"/>
      <c r="G146" s="799"/>
      <c r="H146" s="800"/>
    </row>
    <row r="147" spans="1:14" ht="12.75" customHeight="1" x14ac:dyDescent="0.25">
      <c r="A147" s="1527" t="s">
        <v>730</v>
      </c>
      <c r="B147" s="1086" t="s">
        <v>731</v>
      </c>
      <c r="C147" s="1086"/>
      <c r="D147" s="1529" t="s">
        <v>81</v>
      </c>
      <c r="E147" s="1529" t="s">
        <v>63</v>
      </c>
      <c r="F147" s="1529" t="s">
        <v>64</v>
      </c>
      <c r="G147" s="1527" t="s">
        <v>732</v>
      </c>
      <c r="H147" s="1531" t="s">
        <v>733</v>
      </c>
    </row>
    <row r="148" spans="1:14" x14ac:dyDescent="0.25">
      <c r="A148" s="1528"/>
      <c r="B148" s="1087" t="s">
        <v>734</v>
      </c>
      <c r="C148" s="1087" t="s">
        <v>735</v>
      </c>
      <c r="D148" s="1530"/>
      <c r="E148" s="1530"/>
      <c r="F148" s="1530"/>
      <c r="G148" s="1528"/>
      <c r="H148" s="1532"/>
    </row>
    <row r="149" spans="1:14" ht="13.8" x14ac:dyDescent="0.25">
      <c r="A149" s="1088"/>
      <c r="B149" s="1088"/>
      <c r="C149" s="1088"/>
      <c r="D149" s="1088"/>
      <c r="E149" s="1088"/>
      <c r="F149" s="1088"/>
      <c r="G149" s="1089"/>
      <c r="H149" s="1090">
        <f>ROUND(SUM(H150:H154),0)</f>
        <v>1438901778</v>
      </c>
    </row>
    <row r="150" spans="1:14" ht="13.8" x14ac:dyDescent="0.25">
      <c r="A150" s="1109" t="s">
        <v>548</v>
      </c>
      <c r="B150" s="1110"/>
      <c r="C150" s="1109" t="str">
        <f>IF(B150="-",A150,"")</f>
        <v/>
      </c>
      <c r="D150" s="815" t="str">
        <f>+[4]INDICE!$B$12</f>
        <v>DEMOLICIÓN DE PAVIMENTOS RÍGIDOS</v>
      </c>
      <c r="E150" s="817" t="s">
        <v>561</v>
      </c>
      <c r="F150" s="1135">
        <v>1950</v>
      </c>
      <c r="G150" s="1112">
        <v>29722.850639608849</v>
      </c>
      <c r="H150" s="1097">
        <f>F150*G150</f>
        <v>57959558.747237258</v>
      </c>
      <c r="N150" s="33"/>
    </row>
    <row r="151" spans="1:14" ht="13.8" x14ac:dyDescent="0.25">
      <c r="A151" s="1288" t="s">
        <v>539</v>
      </c>
      <c r="B151" s="1110"/>
      <c r="C151" s="1109"/>
      <c r="D151" s="815" t="s">
        <v>541</v>
      </c>
      <c r="E151" s="817" t="s">
        <v>584</v>
      </c>
      <c r="F151" s="1135">
        <v>358</v>
      </c>
      <c r="G151" s="1112">
        <v>319678.56099496217</v>
      </c>
      <c r="H151" s="1097">
        <f>F151*G151</f>
        <v>114444924.83619645</v>
      </c>
    </row>
    <row r="152" spans="1:14" ht="13.8" x14ac:dyDescent="0.25">
      <c r="A152" s="1288" t="s">
        <v>546</v>
      </c>
      <c r="B152" s="1110"/>
      <c r="C152" s="1109"/>
      <c r="D152" s="815" t="s">
        <v>800</v>
      </c>
      <c r="E152" s="817" t="s">
        <v>747</v>
      </c>
      <c r="F152" s="1135">
        <v>40100</v>
      </c>
      <c r="G152" s="1112">
        <v>19059.763686276161</v>
      </c>
      <c r="H152" s="1097">
        <f>F152*G152</f>
        <v>764296523.81967402</v>
      </c>
    </row>
    <row r="153" spans="1:14" ht="13.8" x14ac:dyDescent="0.25">
      <c r="A153" s="1109" t="s">
        <v>798</v>
      </c>
      <c r="B153" s="1110"/>
      <c r="C153" s="1109" t="s">
        <v>580</v>
      </c>
      <c r="D153" s="815" t="s">
        <v>799</v>
      </c>
      <c r="E153" s="817" t="s">
        <v>584</v>
      </c>
      <c r="F153" s="1135">
        <v>387</v>
      </c>
      <c r="G153" s="1112">
        <v>1255186.2888551047</v>
      </c>
      <c r="H153" s="1097">
        <f>F153*G153</f>
        <v>485757093.78692549</v>
      </c>
    </row>
    <row r="154" spans="1:14" ht="13.8" x14ac:dyDescent="0.25">
      <c r="A154" s="1109" t="s">
        <v>549</v>
      </c>
      <c r="B154" s="1110"/>
      <c r="C154" s="1109" t="str">
        <f>IF(B154="-",A154,"")</f>
        <v/>
      </c>
      <c r="D154" s="815" t="s">
        <v>551</v>
      </c>
      <c r="E154" s="817" t="s">
        <v>584</v>
      </c>
      <c r="F154" s="1135">
        <v>358</v>
      </c>
      <c r="G154" s="1112">
        <v>45932.059465594197</v>
      </c>
      <c r="H154" s="1097">
        <f>F154*G154</f>
        <v>16443677.288682722</v>
      </c>
    </row>
    <row r="155" spans="1:14" ht="14.4" thickBot="1" x14ac:dyDescent="0.3">
      <c r="A155" s="1105"/>
      <c r="B155" s="1106"/>
      <c r="C155" s="1107"/>
      <c r="D155" s="1533"/>
      <c r="E155" s="1534"/>
      <c r="F155" s="1533" t="s">
        <v>757</v>
      </c>
      <c r="G155" s="1534"/>
      <c r="H155" s="1108">
        <f>H149</f>
        <v>1438901778</v>
      </c>
    </row>
    <row r="156" spans="1:14" x14ac:dyDescent="0.25">
      <c r="A156" s="742"/>
      <c r="B156" s="742"/>
      <c r="C156" s="742"/>
      <c r="D156" s="736"/>
      <c r="E156" s="736"/>
      <c r="F156" s="737" t="s">
        <v>176</v>
      </c>
      <c r="G156" s="738"/>
      <c r="H156" s="732">
        <f>+H155</f>
        <v>1438901778</v>
      </c>
    </row>
    <row r="157" spans="1:14" x14ac:dyDescent="0.25">
      <c r="A157" s="742"/>
      <c r="B157" s="742"/>
      <c r="C157" s="742"/>
      <c r="D157" s="740"/>
      <c r="E157" s="740"/>
      <c r="F157" s="737" t="s">
        <v>545</v>
      </c>
      <c r="G157" s="737"/>
      <c r="H157" s="741">
        <f>ROUND(H156/1.3*0.05*0.19,0)</f>
        <v>10515051</v>
      </c>
    </row>
    <row r="158" spans="1:14" x14ac:dyDescent="0.25">
      <c r="A158" s="742"/>
      <c r="B158" s="742"/>
      <c r="C158" s="742"/>
      <c r="D158" s="740"/>
      <c r="E158" s="740"/>
      <c r="F158" s="737" t="s">
        <v>177</v>
      </c>
      <c r="G158" s="737"/>
      <c r="H158" s="744">
        <f>SUM(H156:H157)</f>
        <v>1449416829</v>
      </c>
      <c r="I158" s="263" t="s">
        <v>920</v>
      </c>
    </row>
    <row r="159" spans="1:14" x14ac:dyDescent="0.25">
      <c r="A159" s="742"/>
      <c r="B159" s="742"/>
      <c r="C159" s="742"/>
      <c r="D159" s="740"/>
      <c r="E159" s="740"/>
      <c r="F159" s="737"/>
      <c r="G159" s="737"/>
      <c r="H159" s="797"/>
    </row>
    <row r="160" spans="1:14" ht="13.8" thickBot="1" x14ac:dyDescent="0.3">
      <c r="A160" s="798" t="s">
        <v>861</v>
      </c>
      <c r="B160" s="736"/>
      <c r="C160" s="760"/>
      <c r="D160" s="760"/>
      <c r="E160" s="796"/>
      <c r="F160" s="737"/>
      <c r="G160" s="737"/>
      <c r="H160" s="797"/>
    </row>
    <row r="161" spans="1:8" ht="12.75" customHeight="1" x14ac:dyDescent="0.25">
      <c r="A161" s="1527" t="s">
        <v>730</v>
      </c>
      <c r="B161" s="1086" t="s">
        <v>731</v>
      </c>
      <c r="C161" s="1086"/>
      <c r="D161" s="1529" t="s">
        <v>81</v>
      </c>
      <c r="E161" s="1529" t="s">
        <v>63</v>
      </c>
      <c r="F161" s="1529" t="s">
        <v>64</v>
      </c>
      <c r="G161" s="1527" t="s">
        <v>732</v>
      </c>
      <c r="H161" s="1531" t="s">
        <v>733</v>
      </c>
    </row>
    <row r="162" spans="1:8" x14ac:dyDescent="0.25">
      <c r="A162" s="1528"/>
      <c r="B162" s="1087" t="s">
        <v>734</v>
      </c>
      <c r="C162" s="1087" t="s">
        <v>735</v>
      </c>
      <c r="D162" s="1530"/>
      <c r="E162" s="1530"/>
      <c r="F162" s="1530"/>
      <c r="G162" s="1528"/>
      <c r="H162" s="1532"/>
    </row>
    <row r="163" spans="1:8" ht="15.6" x14ac:dyDescent="0.25">
      <c r="A163" s="1537" t="s">
        <v>801</v>
      </c>
      <c r="B163" s="1537"/>
      <c r="C163" s="1537"/>
      <c r="D163" s="1537"/>
      <c r="E163" s="1537"/>
      <c r="F163" s="1537"/>
      <c r="G163" s="1537"/>
      <c r="H163" s="1139">
        <f>+H164+H167+H170+H174+H176</f>
        <v>15415017203</v>
      </c>
    </row>
    <row r="164" spans="1:8" ht="13.8" x14ac:dyDescent="0.25">
      <c r="A164" s="1088" t="str">
        <f>+[5]PRESUPUESTO!$B$12</f>
        <v>EXPLANACIONES</v>
      </c>
      <c r="B164" s="1088"/>
      <c r="C164" s="1088"/>
      <c r="D164" s="1088"/>
      <c r="E164" s="1088"/>
      <c r="F164" s="1088"/>
      <c r="G164" s="1089"/>
      <c r="H164" s="1090">
        <f>SUM(H165:H166)</f>
        <v>479552156</v>
      </c>
    </row>
    <row r="165" spans="1:8" ht="27.6" x14ac:dyDescent="0.25">
      <c r="A165" s="1091" t="s">
        <v>535</v>
      </c>
      <c r="B165" s="1092"/>
      <c r="C165" s="1091"/>
      <c r="D165" s="1101" t="s">
        <v>536</v>
      </c>
      <c r="E165" s="1094" t="s">
        <v>584</v>
      </c>
      <c r="F165" s="1095">
        <v>15678.87</v>
      </c>
      <c r="G165" s="1096">
        <v>22870.817595479886</v>
      </c>
      <c r="H165" s="1097">
        <f>ROUND(G165*F165,0)</f>
        <v>358588576</v>
      </c>
    </row>
    <row r="166" spans="1:8" ht="13.8" x14ac:dyDescent="0.25">
      <c r="A166" s="1091" t="s">
        <v>802</v>
      </c>
      <c r="B166" s="1092"/>
      <c r="C166" s="1091"/>
      <c r="D166" s="1101" t="str">
        <f>+[6]Hoja1!$D$17</f>
        <v>TERRAPLENES</v>
      </c>
      <c r="E166" s="1094" t="s">
        <v>584</v>
      </c>
      <c r="F166" s="1095">
        <v>7152.72</v>
      </c>
      <c r="G166" s="1096">
        <v>16911.549709589461</v>
      </c>
      <c r="H166" s="1097">
        <f>ROUND(G166*F166,0)</f>
        <v>120963580</v>
      </c>
    </row>
    <row r="167" spans="1:8" ht="13.8" x14ac:dyDescent="0.25">
      <c r="A167" s="1088" t="str">
        <f>+[5]PRESUPUESTO!$B$15</f>
        <v>BASES, SUB BASES Y AFIRMADOS</v>
      </c>
      <c r="B167" s="1088"/>
      <c r="C167" s="1088"/>
      <c r="D167" s="1088"/>
      <c r="E167" s="1088"/>
      <c r="F167" s="1088"/>
      <c r="G167" s="1089"/>
      <c r="H167" s="1090">
        <f>SUM(H168:H169)</f>
        <v>3541612797</v>
      </c>
    </row>
    <row r="168" spans="1:8" ht="27.6" x14ac:dyDescent="0.25">
      <c r="A168" s="1289" t="s">
        <v>981</v>
      </c>
      <c r="B168" s="1092"/>
      <c r="C168" s="1091"/>
      <c r="D168" s="1098" t="s">
        <v>803</v>
      </c>
      <c r="E168" s="1094" t="s">
        <v>584</v>
      </c>
      <c r="F168" s="1099">
        <v>7268.46</v>
      </c>
      <c r="G168" s="1096">
        <v>103643.47273163372</v>
      </c>
      <c r="H168" s="1097">
        <f>ROUND(G168*F168,0)</f>
        <v>753328436</v>
      </c>
    </row>
    <row r="169" spans="1:8" ht="27.6" x14ac:dyDescent="0.25">
      <c r="A169" s="1289" t="s">
        <v>979</v>
      </c>
      <c r="B169" s="1092"/>
      <c r="C169" s="1091"/>
      <c r="D169" s="1098" t="s">
        <v>804</v>
      </c>
      <c r="E169" s="1094" t="s">
        <v>584</v>
      </c>
      <c r="F169" s="1099">
        <v>8722.15</v>
      </c>
      <c r="G169" s="1096">
        <v>319678.56099496217</v>
      </c>
      <c r="H169" s="1097">
        <f>ROUND(G169*F169,0)</f>
        <v>2788284361</v>
      </c>
    </row>
    <row r="170" spans="1:8" ht="13.8" x14ac:dyDescent="0.25">
      <c r="A170" s="1088" t="str">
        <f>+[5]PRESUPUESTO!$B$18</f>
        <v>PAVIMENTOS ASFALTICOS</v>
      </c>
      <c r="B170" s="1088"/>
      <c r="C170" s="1088"/>
      <c r="D170" s="1088"/>
      <c r="E170" s="1088"/>
      <c r="F170" s="1100"/>
      <c r="G170" s="1089"/>
      <c r="H170" s="1090">
        <f>SUM(H171:H172)</f>
        <v>8787729021</v>
      </c>
    </row>
    <row r="171" spans="1:8" ht="27.6" x14ac:dyDescent="0.25">
      <c r="A171" s="1285">
        <v>420.1</v>
      </c>
      <c r="B171" s="1114"/>
      <c r="C171" s="1111"/>
      <c r="D171" s="1115" t="s">
        <v>806</v>
      </c>
      <c r="E171" s="1094" t="s">
        <v>561</v>
      </c>
      <c r="F171" s="1136">
        <v>40752.300000000003</v>
      </c>
      <c r="G171" s="1137">
        <v>4316.2432046127797</v>
      </c>
      <c r="H171" s="1097">
        <f>ROUND(G171*F171,0)</f>
        <v>175896838</v>
      </c>
    </row>
    <row r="172" spans="1:8" ht="27.6" x14ac:dyDescent="0.25">
      <c r="A172" s="1285" t="s">
        <v>785</v>
      </c>
      <c r="B172" s="1110"/>
      <c r="C172" s="1111"/>
      <c r="D172" s="1115" t="s">
        <v>807</v>
      </c>
      <c r="E172" s="1094" t="s">
        <v>584</v>
      </c>
      <c r="F172" s="1136">
        <v>7016.09</v>
      </c>
      <c r="G172" s="1137">
        <v>1227440.3810883823</v>
      </c>
      <c r="H172" s="1097">
        <f>ROUND(G172*F172,0)</f>
        <v>8611832183</v>
      </c>
    </row>
    <row r="173" spans="1:8" ht="27.6" x14ac:dyDescent="0.25">
      <c r="A173" s="1091" t="s">
        <v>982</v>
      </c>
      <c r="B173" s="1092"/>
      <c r="C173" s="1091" t="str">
        <f>IF(B173="-",A173,"")</f>
        <v/>
      </c>
      <c r="D173" s="1101" t="s">
        <v>784</v>
      </c>
      <c r="E173" s="1094" t="s">
        <v>561</v>
      </c>
      <c r="F173" s="1095">
        <v>4410</v>
      </c>
      <c r="G173" s="1096">
        <v>7750.6156075988847</v>
      </c>
      <c r="H173" s="1097">
        <f>ROUND(G173*F173,0)</f>
        <v>34180215</v>
      </c>
    </row>
    <row r="174" spans="1:8" ht="13.8" x14ac:dyDescent="0.25">
      <c r="A174" s="1088" t="str">
        <f>+[5]PRESUPUESTO!$B$22</f>
        <v>ESTRUCTURAS Y DRENAJES</v>
      </c>
      <c r="B174" s="1088"/>
      <c r="C174" s="1088"/>
      <c r="D174" s="1088"/>
      <c r="E174" s="1088"/>
      <c r="F174" s="1100"/>
      <c r="G174" s="1089"/>
      <c r="H174" s="1090">
        <f>SUM(H175:H175)</f>
        <v>2502388907</v>
      </c>
    </row>
    <row r="175" spans="1:8" ht="13.8" x14ac:dyDescent="0.25">
      <c r="A175" s="1289" t="s">
        <v>555</v>
      </c>
      <c r="B175" s="1092"/>
      <c r="C175" s="1091" t="str">
        <f>IF(B175="-",A175,"")</f>
        <v/>
      </c>
      <c r="D175" s="1102" t="s">
        <v>741</v>
      </c>
      <c r="E175" s="1094" t="s">
        <v>584</v>
      </c>
      <c r="F175" s="1103">
        <v>2328.86</v>
      </c>
      <c r="G175" s="1096">
        <v>1074512.3825115534</v>
      </c>
      <c r="H175" s="1097">
        <f t="shared" ref="H175:H180" si="5">ROUND(G175*F175,0)</f>
        <v>2502388907</v>
      </c>
    </row>
    <row r="176" spans="1:8" ht="13.8" x14ac:dyDescent="0.25">
      <c r="A176" s="1088" t="str">
        <f>+[5]PRESUPUESTO!$B$24</f>
        <v>OBRAS DE SEÑALIZACIÓN</v>
      </c>
      <c r="B176" s="1088"/>
      <c r="C176" s="1088"/>
      <c r="D176" s="1088"/>
      <c r="E176" s="1088"/>
      <c r="F176" s="1100"/>
      <c r="G176" s="1089"/>
      <c r="H176" s="1090">
        <f>SUM(H177:H180)</f>
        <v>103734322</v>
      </c>
    </row>
    <row r="177" spans="1:8" ht="13.8" x14ac:dyDescent="0.25">
      <c r="A177" s="1091" t="s">
        <v>745</v>
      </c>
      <c r="B177" s="1091"/>
      <c r="C177" s="1091"/>
      <c r="D177" s="1104" t="s">
        <v>746</v>
      </c>
      <c r="E177" s="1094" t="s">
        <v>747</v>
      </c>
      <c r="F177" s="1099">
        <v>17649</v>
      </c>
      <c r="G177" s="1096">
        <v>3500.7368945052194</v>
      </c>
      <c r="H177" s="1097">
        <f t="shared" si="5"/>
        <v>61784505</v>
      </c>
    </row>
    <row r="178" spans="1:8" ht="13.8" x14ac:dyDescent="0.25">
      <c r="A178" s="1091" t="s">
        <v>748</v>
      </c>
      <c r="B178" s="1092"/>
      <c r="C178" s="1091"/>
      <c r="D178" s="1104" t="s">
        <v>749</v>
      </c>
      <c r="E178" s="1094" t="s">
        <v>561</v>
      </c>
      <c r="F178" s="1099">
        <v>193.77</v>
      </c>
      <c r="G178" s="1096">
        <v>53068.464455094305</v>
      </c>
      <c r="H178" s="1097">
        <f t="shared" si="5"/>
        <v>10283076</v>
      </c>
    </row>
    <row r="179" spans="1:8" ht="27.6" x14ac:dyDescent="0.25">
      <c r="A179" s="1091" t="s">
        <v>753</v>
      </c>
      <c r="B179" s="1092"/>
      <c r="C179" s="1091"/>
      <c r="D179" s="1098" t="s">
        <v>808</v>
      </c>
      <c r="E179" s="1094" t="s">
        <v>752</v>
      </c>
      <c r="F179" s="1099">
        <v>4</v>
      </c>
      <c r="G179" s="1096">
        <v>1583337.0897095744</v>
      </c>
      <c r="H179" s="1097">
        <f t="shared" si="5"/>
        <v>6333348</v>
      </c>
    </row>
    <row r="180" spans="1:8" ht="27.6" x14ac:dyDescent="0.25">
      <c r="A180" s="1091" t="s">
        <v>755</v>
      </c>
      <c r="B180" s="1092"/>
      <c r="C180" s="1091" t="s">
        <v>580</v>
      </c>
      <c r="D180" s="1098" t="s">
        <v>809</v>
      </c>
      <c r="E180" s="1094" t="s">
        <v>752</v>
      </c>
      <c r="F180" s="1099">
        <v>16</v>
      </c>
      <c r="G180" s="1096">
        <f>+G179</f>
        <v>1583337.0897095744</v>
      </c>
      <c r="H180" s="1097">
        <f t="shared" si="5"/>
        <v>25333393</v>
      </c>
    </row>
    <row r="181" spans="1:8" ht="15.6" x14ac:dyDescent="0.25">
      <c r="A181" s="1537" t="str">
        <f>+[5]PRESUPUESTO!$B$29</f>
        <v>OBRAS HIDRAULICAS</v>
      </c>
      <c r="B181" s="1537"/>
      <c r="C181" s="1537"/>
      <c r="D181" s="1537"/>
      <c r="E181" s="1537"/>
      <c r="F181" s="1537"/>
      <c r="G181" s="1537"/>
      <c r="H181" s="1140">
        <f>+H182</f>
        <v>2589889714</v>
      </c>
    </row>
    <row r="182" spans="1:8" ht="13.8" x14ac:dyDescent="0.25">
      <c r="A182" s="1088" t="str">
        <f>+[5]PRESUPUESTO!$B$30</f>
        <v>ESTRUCTURAS Y DRENAJES</v>
      </c>
      <c r="B182" s="1088"/>
      <c r="C182" s="1088"/>
      <c r="D182" s="1088"/>
      <c r="E182" s="1088"/>
      <c r="F182" s="1100"/>
      <c r="G182" s="1089"/>
      <c r="H182" s="1090">
        <f>SUM(H183:H194)</f>
        <v>2589889714</v>
      </c>
    </row>
    <row r="183" spans="1:8" ht="13.8" x14ac:dyDescent="0.25">
      <c r="A183" s="1091" t="s">
        <v>810</v>
      </c>
      <c r="B183" s="1092"/>
      <c r="C183" s="1091"/>
      <c r="D183" s="1102" t="s">
        <v>811</v>
      </c>
      <c r="E183" s="1094" t="s">
        <v>584</v>
      </c>
      <c r="F183" s="1095">
        <v>8033.09</v>
      </c>
      <c r="G183" s="1096">
        <v>32708.249175863843</v>
      </c>
      <c r="H183" s="1097">
        <f t="shared" ref="H183:H194" si="6">ROUND(G183*F183,0)</f>
        <v>262748309</v>
      </c>
    </row>
    <row r="184" spans="1:8" ht="13.8" x14ac:dyDescent="0.25">
      <c r="A184" s="1091" t="s">
        <v>564</v>
      </c>
      <c r="B184" s="1092"/>
      <c r="C184" s="1091"/>
      <c r="D184" s="1102" t="s">
        <v>566</v>
      </c>
      <c r="E184" s="1094" t="s">
        <v>584</v>
      </c>
      <c r="F184" s="1095">
        <v>870.77</v>
      </c>
      <c r="G184" s="1096">
        <v>80278.74261448074</v>
      </c>
      <c r="H184" s="1097">
        <f t="shared" si="6"/>
        <v>69904321</v>
      </c>
    </row>
    <row r="185" spans="1:8" s="214" customFormat="1" ht="13.8" x14ac:dyDescent="0.25">
      <c r="A185" s="1091" t="s">
        <v>812</v>
      </c>
      <c r="B185" s="1092"/>
      <c r="C185" s="1091"/>
      <c r="D185" s="1102" t="s">
        <v>813</v>
      </c>
      <c r="E185" s="1094" t="s">
        <v>584</v>
      </c>
      <c r="F185" s="1095">
        <v>101.26</v>
      </c>
      <c r="G185" s="1096">
        <v>135640.24172120017</v>
      </c>
      <c r="H185" s="1097">
        <f t="shared" si="6"/>
        <v>13734931</v>
      </c>
    </row>
    <row r="186" spans="1:8" ht="13.8" x14ac:dyDescent="0.25">
      <c r="A186" s="1091" t="s">
        <v>555</v>
      </c>
      <c r="B186" s="1092"/>
      <c r="C186" s="1091" t="str">
        <f>IF(B186="-",A186,"")</f>
        <v/>
      </c>
      <c r="D186" s="1102" t="s">
        <v>814</v>
      </c>
      <c r="E186" s="1094" t="s">
        <v>584</v>
      </c>
      <c r="F186" s="1103">
        <v>83.35</v>
      </c>
      <c r="G186" s="1096">
        <v>1074512.3825115534</v>
      </c>
      <c r="H186" s="1097">
        <f t="shared" si="6"/>
        <v>89560607</v>
      </c>
    </row>
    <row r="187" spans="1:8" ht="13.8" x14ac:dyDescent="0.25">
      <c r="A187" s="1091" t="s">
        <v>723</v>
      </c>
      <c r="B187" s="1091"/>
      <c r="C187" s="1091"/>
      <c r="D187" s="1102" t="s">
        <v>815</v>
      </c>
      <c r="E187" s="1094" t="s">
        <v>584</v>
      </c>
      <c r="F187" s="1095">
        <v>461.3</v>
      </c>
      <c r="G187" s="1096">
        <v>704698.66963134159</v>
      </c>
      <c r="H187" s="1097">
        <f t="shared" si="6"/>
        <v>325077496</v>
      </c>
    </row>
    <row r="188" spans="1:8" ht="13.8" x14ac:dyDescent="0.25">
      <c r="A188" s="1091" t="s">
        <v>571</v>
      </c>
      <c r="B188" s="1092"/>
      <c r="C188" s="1091" t="s">
        <v>580</v>
      </c>
      <c r="D188" s="1102" t="s">
        <v>816</v>
      </c>
      <c r="E188" s="1094" t="s">
        <v>744</v>
      </c>
      <c r="F188" s="1095">
        <v>3898.44</v>
      </c>
      <c r="G188" s="1096">
        <v>7002.75929439012</v>
      </c>
      <c r="H188" s="1097">
        <f t="shared" si="6"/>
        <v>27299837</v>
      </c>
    </row>
    <row r="189" spans="1:8" ht="13.8" x14ac:dyDescent="0.25">
      <c r="A189" s="1091" t="s">
        <v>817</v>
      </c>
      <c r="B189" s="1091"/>
      <c r="C189" s="1091"/>
      <c r="D189" s="1102" t="s">
        <v>818</v>
      </c>
      <c r="E189" s="1094" t="s">
        <v>747</v>
      </c>
      <c r="F189" s="1095">
        <v>831.61</v>
      </c>
      <c r="G189" s="1096">
        <v>231561.71179111354</v>
      </c>
      <c r="H189" s="1097">
        <f t="shared" si="6"/>
        <v>192569035</v>
      </c>
    </row>
    <row r="190" spans="1:8" ht="13.8" x14ac:dyDescent="0.25">
      <c r="A190" s="1091" t="s">
        <v>819</v>
      </c>
      <c r="B190" s="1092"/>
      <c r="C190" s="1091" t="s">
        <v>580</v>
      </c>
      <c r="D190" s="1102" t="s">
        <v>820</v>
      </c>
      <c r="E190" s="1094" t="s">
        <v>747</v>
      </c>
      <c r="F190" s="1095">
        <v>72</v>
      </c>
      <c r="G190" s="1096">
        <v>949637.61021581024</v>
      </c>
      <c r="H190" s="1097">
        <f t="shared" si="6"/>
        <v>68373908</v>
      </c>
    </row>
    <row r="191" spans="1:8" ht="13.8" x14ac:dyDescent="0.25">
      <c r="A191" s="1091" t="s">
        <v>821</v>
      </c>
      <c r="B191" s="1091"/>
      <c r="C191" s="1091"/>
      <c r="D191" s="1104" t="s">
        <v>822</v>
      </c>
      <c r="E191" s="1094" t="s">
        <v>584</v>
      </c>
      <c r="F191" s="1099">
        <v>294.60000000000002</v>
      </c>
      <c r="G191" s="1096">
        <v>835670.94842826645</v>
      </c>
      <c r="H191" s="1097">
        <f t="shared" si="6"/>
        <v>246188661</v>
      </c>
    </row>
    <row r="192" spans="1:8" ht="13.8" x14ac:dyDescent="0.25">
      <c r="A192" s="1091" t="s">
        <v>823</v>
      </c>
      <c r="B192" s="1092"/>
      <c r="C192" s="1091"/>
      <c r="D192" s="1102" t="s">
        <v>824</v>
      </c>
      <c r="E192" s="1094" t="s">
        <v>747</v>
      </c>
      <c r="F192" s="1099">
        <v>422.26</v>
      </c>
      <c r="G192" s="1096">
        <v>66526.700548531546</v>
      </c>
      <c r="H192" s="1097">
        <f t="shared" si="6"/>
        <v>28091565</v>
      </c>
    </row>
    <row r="193" spans="1:8" ht="13.8" x14ac:dyDescent="0.25">
      <c r="A193" s="1091" t="s">
        <v>560</v>
      </c>
      <c r="B193" s="1092"/>
      <c r="C193" s="1091" t="s">
        <v>580</v>
      </c>
      <c r="D193" s="1102" t="s">
        <v>825</v>
      </c>
      <c r="E193" s="1094" t="s">
        <v>561</v>
      </c>
      <c r="F193" s="1099">
        <v>16203</v>
      </c>
      <c r="G193" s="1096">
        <v>15716.685833333333</v>
      </c>
      <c r="H193" s="1097">
        <f t="shared" si="6"/>
        <v>254657461</v>
      </c>
    </row>
    <row r="194" spans="1:8" ht="13.8" x14ac:dyDescent="0.25">
      <c r="A194" s="1091" t="s">
        <v>826</v>
      </c>
      <c r="B194" s="1092"/>
      <c r="C194" s="1091"/>
      <c r="D194" s="1102" t="s">
        <v>827</v>
      </c>
      <c r="E194" s="1094" t="s">
        <v>584</v>
      </c>
      <c r="F194" s="1099">
        <v>6804</v>
      </c>
      <c r="G194" s="1096">
        <v>148689.53312479725</v>
      </c>
      <c r="H194" s="1097">
        <f t="shared" si="6"/>
        <v>1011683583</v>
      </c>
    </row>
    <row r="195" spans="1:8" ht="15.6" x14ac:dyDescent="0.25">
      <c r="A195" s="1537" t="str">
        <f>+[5]PRESUPUESTO!$B$43</f>
        <v>PUENTES</v>
      </c>
      <c r="B195" s="1537"/>
      <c r="C195" s="1537"/>
      <c r="D195" s="1537"/>
      <c r="E195" s="1537"/>
      <c r="F195" s="1537"/>
      <c r="G195" s="1537"/>
      <c r="H195" s="1139">
        <f>+H196+H199</f>
        <v>60971513635</v>
      </c>
    </row>
    <row r="196" spans="1:8" ht="13.8" x14ac:dyDescent="0.25">
      <c r="A196" s="1088" t="str">
        <f>+[5]PRESUPUESTO!$B$44</f>
        <v>PAVIMENTOS ASFALTICOS</v>
      </c>
      <c r="B196" s="1088"/>
      <c r="C196" s="1088"/>
      <c r="D196" s="1088"/>
      <c r="E196" s="1088"/>
      <c r="F196" s="1100"/>
      <c r="G196" s="1089"/>
      <c r="H196" s="1090">
        <f>SUM(H197:H198)</f>
        <v>299090059</v>
      </c>
    </row>
    <row r="197" spans="1:8" ht="27.6" x14ac:dyDescent="0.25">
      <c r="A197" s="782">
        <v>420.1</v>
      </c>
      <c r="B197" s="1114"/>
      <c r="C197" s="1111"/>
      <c r="D197" s="1115" t="s">
        <v>806</v>
      </c>
      <c r="E197" s="1094" t="s">
        <v>561</v>
      </c>
      <c r="F197" s="1136">
        <v>4662.68</v>
      </c>
      <c r="G197" s="1137">
        <v>2774.559557140361</v>
      </c>
      <c r="H197" s="1097">
        <f>ROUND(G197*F197,0)</f>
        <v>12936883</v>
      </c>
    </row>
    <row r="198" spans="1:8" ht="27.6" x14ac:dyDescent="0.3">
      <c r="A198" s="782" t="s">
        <v>785</v>
      </c>
      <c r="B198" s="1110"/>
      <c r="C198" s="1111"/>
      <c r="D198" s="1115" t="s">
        <v>807</v>
      </c>
      <c r="E198" s="1094" t="s">
        <v>584</v>
      </c>
      <c r="F198" s="1136">
        <v>233.13</v>
      </c>
      <c r="G198" s="1181">
        <f>+G172</f>
        <v>1227440.3810883823</v>
      </c>
      <c r="H198" s="1097">
        <f>ROUND(G198*F198,0)</f>
        <v>286153176</v>
      </c>
    </row>
    <row r="199" spans="1:8" ht="13.8" x14ac:dyDescent="0.25">
      <c r="A199" s="1088" t="str">
        <f>+[5]PRESUPUESTO!$B$47</f>
        <v>ESTRUCTURAS Y DRENAJES</v>
      </c>
      <c r="B199" s="1088"/>
      <c r="C199" s="1088"/>
      <c r="D199" s="1088"/>
      <c r="E199" s="1088"/>
      <c r="F199" s="1100"/>
      <c r="G199" s="1089"/>
      <c r="H199" s="1090">
        <f>SUM(H200:H212)</f>
        <v>60672423576</v>
      </c>
    </row>
    <row r="200" spans="1:8" ht="13.8" x14ac:dyDescent="0.25">
      <c r="A200" s="1091" t="s">
        <v>553</v>
      </c>
      <c r="B200" s="1092"/>
      <c r="C200" s="1091"/>
      <c r="D200" s="1102" t="s">
        <v>828</v>
      </c>
      <c r="E200" s="1094" t="s">
        <v>584</v>
      </c>
      <c r="F200" s="1095">
        <v>1200</v>
      </c>
      <c r="G200" s="1096">
        <v>39210.762006486053</v>
      </c>
      <c r="H200" s="1097">
        <f t="shared" ref="H200:H212" si="7">ROUND(G200*F200,0)</f>
        <v>47052914</v>
      </c>
    </row>
    <row r="201" spans="1:8" ht="13.8" x14ac:dyDescent="0.25">
      <c r="A201" s="1091"/>
      <c r="B201" s="1092"/>
      <c r="C201" s="1091"/>
      <c r="D201" s="1102" t="s">
        <v>829</v>
      </c>
      <c r="E201" s="1094" t="s">
        <v>747</v>
      </c>
      <c r="F201" s="1095">
        <v>18440</v>
      </c>
      <c r="G201" s="1096">
        <v>475406</v>
      </c>
      <c r="H201" s="1097">
        <f t="shared" si="7"/>
        <v>8766486640</v>
      </c>
    </row>
    <row r="202" spans="1:8" ht="13.8" x14ac:dyDescent="0.25">
      <c r="A202" s="1091" t="s">
        <v>830</v>
      </c>
      <c r="B202" s="1092"/>
      <c r="C202" s="1091"/>
      <c r="D202" s="1102" t="s">
        <v>831</v>
      </c>
      <c r="E202" s="1094" t="s">
        <v>747</v>
      </c>
      <c r="F202" s="1095">
        <v>12800</v>
      </c>
      <c r="G202" s="1096">
        <v>2278770.9354550652</v>
      </c>
      <c r="H202" s="1097">
        <f t="shared" si="7"/>
        <v>29168267974</v>
      </c>
    </row>
    <row r="203" spans="1:8" ht="13.8" x14ac:dyDescent="0.25">
      <c r="A203" s="1091" t="s">
        <v>832</v>
      </c>
      <c r="B203" s="1092"/>
      <c r="C203" s="1091"/>
      <c r="D203" s="1102" t="s">
        <v>833</v>
      </c>
      <c r="E203" s="1094" t="s">
        <v>561</v>
      </c>
      <c r="F203" s="1095">
        <v>2377.1999999999998</v>
      </c>
      <c r="G203" s="1096">
        <v>857249.89513003186</v>
      </c>
      <c r="H203" s="1097">
        <f t="shared" si="7"/>
        <v>2037854451</v>
      </c>
    </row>
    <row r="204" spans="1:8" ht="13.8" x14ac:dyDescent="0.25">
      <c r="A204" s="1091" t="s">
        <v>834</v>
      </c>
      <c r="B204" s="1092"/>
      <c r="C204" s="1091" t="s">
        <v>835</v>
      </c>
      <c r="D204" s="1102" t="s">
        <v>836</v>
      </c>
      <c r="E204" s="1094" t="s">
        <v>584</v>
      </c>
      <c r="F204" s="1103">
        <v>1027.8</v>
      </c>
      <c r="G204" s="1096">
        <v>1051912.2777929897</v>
      </c>
      <c r="H204" s="1097">
        <f t="shared" si="7"/>
        <v>1081155439</v>
      </c>
    </row>
    <row r="205" spans="1:8" ht="13.8" x14ac:dyDescent="0.25">
      <c r="A205" s="1091" t="s">
        <v>723</v>
      </c>
      <c r="B205" s="1091"/>
      <c r="C205" s="1091"/>
      <c r="D205" s="1102" t="s">
        <v>837</v>
      </c>
      <c r="E205" s="1094" t="s">
        <v>584</v>
      </c>
      <c r="F205" s="1095">
        <v>1229.4100000000001</v>
      </c>
      <c r="G205" s="1096">
        <f>+G204</f>
        <v>1051912.2777929897</v>
      </c>
      <c r="H205" s="1097">
        <f t="shared" si="7"/>
        <v>1293231473</v>
      </c>
    </row>
    <row r="206" spans="1:8" ht="41.4" x14ac:dyDescent="0.25">
      <c r="A206" s="1091" t="s">
        <v>834</v>
      </c>
      <c r="B206" s="1092"/>
      <c r="C206" s="1091" t="s">
        <v>835</v>
      </c>
      <c r="D206" s="1138" t="s">
        <v>838</v>
      </c>
      <c r="E206" s="1094" t="s">
        <v>584</v>
      </c>
      <c r="F206" s="1095">
        <v>2325.96</v>
      </c>
      <c r="G206" s="1096">
        <f>+G205</f>
        <v>1051912.2777929897</v>
      </c>
      <c r="H206" s="1097">
        <f t="shared" si="7"/>
        <v>2446705882</v>
      </c>
    </row>
    <row r="207" spans="1:8" ht="13.8" x14ac:dyDescent="0.25">
      <c r="A207" s="1091" t="s">
        <v>571</v>
      </c>
      <c r="B207" s="1091"/>
      <c r="C207" s="1091"/>
      <c r="D207" s="1102" t="s">
        <v>839</v>
      </c>
      <c r="E207" s="1094" t="s">
        <v>744</v>
      </c>
      <c r="F207" s="1095">
        <v>1939942</v>
      </c>
      <c r="G207" s="1096">
        <v>7002.75929439012</v>
      </c>
      <c r="H207" s="1097">
        <f t="shared" si="7"/>
        <v>13584946871</v>
      </c>
    </row>
    <row r="208" spans="1:8" ht="13.8" x14ac:dyDescent="0.25">
      <c r="A208" s="1091" t="s">
        <v>840</v>
      </c>
      <c r="B208" s="1092"/>
      <c r="C208" s="1091" t="s">
        <v>580</v>
      </c>
      <c r="D208" s="1102" t="s">
        <v>841</v>
      </c>
      <c r="E208" s="1094" t="s">
        <v>842</v>
      </c>
      <c r="F208" s="1095">
        <v>1125318</v>
      </c>
      <c r="G208" s="1096">
        <v>1565.6590581671348</v>
      </c>
      <c r="H208" s="1097">
        <f t="shared" si="7"/>
        <v>1761864320</v>
      </c>
    </row>
    <row r="209" spans="1:8" ht="13.8" x14ac:dyDescent="0.25">
      <c r="A209" s="1091" t="s">
        <v>843</v>
      </c>
      <c r="B209" s="1091"/>
      <c r="C209" s="1091"/>
      <c r="D209" s="1104" t="s">
        <v>844</v>
      </c>
      <c r="E209" s="1094" t="s">
        <v>845</v>
      </c>
      <c r="F209" s="1099">
        <v>108</v>
      </c>
      <c r="G209" s="1096">
        <v>1249972.4847225833</v>
      </c>
      <c r="H209" s="1097">
        <f t="shared" si="7"/>
        <v>134997028</v>
      </c>
    </row>
    <row r="210" spans="1:8" ht="13.8" x14ac:dyDescent="0.25">
      <c r="A210" s="1091" t="s">
        <v>846</v>
      </c>
      <c r="B210" s="1092"/>
      <c r="C210" s="1091"/>
      <c r="D210" s="1102" t="s">
        <v>847</v>
      </c>
      <c r="E210" s="1094" t="s">
        <v>747</v>
      </c>
      <c r="F210" s="1099">
        <v>140</v>
      </c>
      <c r="G210" s="1096">
        <v>116715.97017589242</v>
      </c>
      <c r="H210" s="1097">
        <f t="shared" si="7"/>
        <v>16340236</v>
      </c>
    </row>
    <row r="211" spans="1:8" ht="13.8" x14ac:dyDescent="0.25">
      <c r="A211" s="1091"/>
      <c r="B211" s="1092"/>
      <c r="C211" s="1091" t="s">
        <v>848</v>
      </c>
      <c r="D211" s="1102" t="s">
        <v>849</v>
      </c>
      <c r="E211" s="1094" t="s">
        <v>747</v>
      </c>
      <c r="F211" s="1099">
        <v>650</v>
      </c>
      <c r="G211" s="1096">
        <v>511513.45916354115</v>
      </c>
      <c r="H211" s="1097">
        <f t="shared" si="7"/>
        <v>332483748</v>
      </c>
    </row>
    <row r="212" spans="1:8" ht="13.8" x14ac:dyDescent="0.25">
      <c r="A212" s="1091"/>
      <c r="B212" s="1092"/>
      <c r="C212" s="1091"/>
      <c r="D212" s="1102" t="s">
        <v>850</v>
      </c>
      <c r="E212" s="1094" t="s">
        <v>747</v>
      </c>
      <c r="F212" s="1099">
        <v>50</v>
      </c>
      <c r="G212" s="1096">
        <v>20732</v>
      </c>
      <c r="H212" s="1097">
        <f t="shared" si="7"/>
        <v>1036600</v>
      </c>
    </row>
    <row r="213" spans="1:8" ht="13.8" x14ac:dyDescent="0.25">
      <c r="A213" s="1088"/>
      <c r="B213" s="1088"/>
      <c r="C213" s="1088"/>
      <c r="D213" s="1088"/>
      <c r="E213" s="1088"/>
      <c r="F213" s="1100"/>
      <c r="G213" s="1089"/>
      <c r="H213" s="1090"/>
    </row>
    <row r="214" spans="1:8" ht="15.6" x14ac:dyDescent="0.25">
      <c r="A214" s="1537" t="str">
        <f>+[5]PRESUPUESTO!$B$62</f>
        <v>REDES</v>
      </c>
      <c r="B214" s="1537"/>
      <c r="C214" s="1537"/>
      <c r="D214" s="1537"/>
      <c r="E214" s="1537"/>
      <c r="F214" s="1537"/>
      <c r="G214" s="1537"/>
      <c r="H214" s="1139">
        <f>+H215+H218+H230+H237</f>
        <v>908317695</v>
      </c>
    </row>
    <row r="215" spans="1:8" ht="13.8" x14ac:dyDescent="0.25">
      <c r="A215" s="1088" t="str">
        <f>+[5]PRESUPUESTO!$B$63</f>
        <v>EXCAVACIONES RELLENOS</v>
      </c>
      <c r="B215" s="1088"/>
      <c r="C215" s="1088"/>
      <c r="D215" s="1088"/>
      <c r="E215" s="1088"/>
      <c r="F215" s="1088"/>
      <c r="G215" s="1089"/>
      <c r="H215" s="1090">
        <f>SUM(H216:H217)</f>
        <v>297352592</v>
      </c>
    </row>
    <row r="216" spans="1:8" ht="13.8" x14ac:dyDescent="0.25">
      <c r="A216" s="1091" t="s">
        <v>810</v>
      </c>
      <c r="B216" s="1092"/>
      <c r="C216" s="1091" t="str">
        <f>IF(B216="-",A216,"")</f>
        <v/>
      </c>
      <c r="D216" s="1102" t="s">
        <v>811</v>
      </c>
      <c r="E216" s="1094" t="s">
        <v>584</v>
      </c>
      <c r="F216" s="1095">
        <v>6132.44</v>
      </c>
      <c r="G216" s="1096">
        <f>+G200</f>
        <v>39210.762006486053</v>
      </c>
      <c r="H216" s="1097">
        <f>ROUND(G216*F216,0)</f>
        <v>240457645</v>
      </c>
    </row>
    <row r="217" spans="1:8" ht="27.6" x14ac:dyDescent="0.25">
      <c r="A217" s="1091"/>
      <c r="B217" s="1092"/>
      <c r="C217" s="1091" t="s">
        <v>851</v>
      </c>
      <c r="D217" s="1101" t="s">
        <v>852</v>
      </c>
      <c r="E217" s="1094" t="s">
        <v>584</v>
      </c>
      <c r="F217" s="1095">
        <v>5248.57</v>
      </c>
      <c r="G217" s="1096">
        <v>10840.085468559357</v>
      </c>
      <c r="H217" s="1097">
        <f>ROUND(G217*F217,0)</f>
        <v>56894947</v>
      </c>
    </row>
    <row r="218" spans="1:8" ht="13.8" x14ac:dyDescent="0.25">
      <c r="A218" s="1088" t="str">
        <f>+[5]PRESUPUESTO!$B$66</f>
        <v>ACUEDUCTO</v>
      </c>
      <c r="B218" s="1088"/>
      <c r="C218" s="1088"/>
      <c r="D218" s="1088"/>
      <c r="E218" s="1088"/>
      <c r="F218" s="1088"/>
      <c r="G218" s="1089"/>
      <c r="H218" s="1090">
        <f>SUM(H219:H223)</f>
        <v>171019633</v>
      </c>
    </row>
    <row r="219" spans="1:8" ht="13.8" x14ac:dyDescent="0.25">
      <c r="A219" s="1091"/>
      <c r="B219" s="1092"/>
      <c r="C219" s="1091"/>
      <c r="D219" s="1098" t="s">
        <v>862</v>
      </c>
      <c r="E219" s="1094" t="s">
        <v>747</v>
      </c>
      <c r="F219" s="1099">
        <v>8680.42</v>
      </c>
      <c r="G219" s="1096">
        <v>12377.4</v>
      </c>
      <c r="H219" s="1097">
        <f>ROUND(G219*F219,0)</f>
        <v>107441031</v>
      </c>
    </row>
    <row r="220" spans="1:8" ht="13.8" x14ac:dyDescent="0.25">
      <c r="A220" s="1091"/>
      <c r="B220" s="1092"/>
      <c r="C220" s="1091"/>
      <c r="D220" s="1098" t="s">
        <v>863</v>
      </c>
      <c r="E220" s="1094" t="s">
        <v>752</v>
      </c>
      <c r="F220" s="1099">
        <v>7</v>
      </c>
      <c r="G220" s="1096">
        <v>247897.65000000002</v>
      </c>
      <c r="H220" s="1097">
        <f>ROUND(G220*F220,0)</f>
        <v>1735284</v>
      </c>
    </row>
    <row r="221" spans="1:8" ht="13.8" x14ac:dyDescent="0.25">
      <c r="A221" s="1091"/>
      <c r="B221" s="1092"/>
      <c r="C221" s="1091"/>
      <c r="D221" s="1098" t="s">
        <v>864</v>
      </c>
      <c r="E221" s="1094" t="s">
        <v>752</v>
      </c>
      <c r="F221" s="1099">
        <v>4</v>
      </c>
      <c r="G221" s="1096">
        <v>68791.8</v>
      </c>
      <c r="H221" s="1097">
        <f>ROUND(G221*F221,0)</f>
        <v>275167</v>
      </c>
    </row>
    <row r="222" spans="1:8" ht="13.8" x14ac:dyDescent="0.25">
      <c r="A222" s="1091"/>
      <c r="B222" s="1092"/>
      <c r="C222" s="1091"/>
      <c r="D222" s="1098" t="s">
        <v>865</v>
      </c>
      <c r="E222" s="1094" t="s">
        <v>747</v>
      </c>
      <c r="F222" s="1099">
        <v>8680.42</v>
      </c>
      <c r="G222" s="1096">
        <v>7072.8</v>
      </c>
      <c r="H222" s="1097">
        <f>ROUND(G222*F222,0)</f>
        <v>61394875</v>
      </c>
    </row>
    <row r="223" spans="1:8" ht="13.8" x14ac:dyDescent="0.25">
      <c r="A223" s="1091"/>
      <c r="B223" s="1092"/>
      <c r="C223" s="1091"/>
      <c r="D223" s="1098" t="s">
        <v>866</v>
      </c>
      <c r="E223" s="1094" t="s">
        <v>752</v>
      </c>
      <c r="F223" s="1099">
        <v>7</v>
      </c>
      <c r="G223" s="1096">
        <v>24753.75</v>
      </c>
      <c r="H223" s="1097">
        <f>ROUND(G223*F223,0)</f>
        <v>173276</v>
      </c>
    </row>
    <row r="224" spans="1:8" ht="13.8" x14ac:dyDescent="0.25">
      <c r="A224" s="1088" t="str">
        <f>+[5]PRESUPUESTO!$B$72</f>
        <v>ALCANTARILLADO</v>
      </c>
      <c r="B224" s="1088"/>
      <c r="C224" s="1088"/>
      <c r="D224" s="1088"/>
      <c r="E224" s="1088"/>
      <c r="F224" s="1100"/>
      <c r="G224" s="1089"/>
      <c r="H224" s="1090">
        <f>SUM(H225:H229)</f>
        <v>208681282</v>
      </c>
    </row>
    <row r="225" spans="1:8" ht="27.6" x14ac:dyDescent="0.25">
      <c r="A225" s="1091"/>
      <c r="B225" s="1092"/>
      <c r="C225" s="1091"/>
      <c r="D225" s="1098" t="s">
        <v>867</v>
      </c>
      <c r="E225" s="1094" t="s">
        <v>747</v>
      </c>
      <c r="F225" s="1095">
        <v>1217.5999999999999</v>
      </c>
      <c r="G225" s="1096">
        <v>131126.1</v>
      </c>
      <c r="H225" s="1097">
        <f>ROUND(G225*F225,0)</f>
        <v>159659139</v>
      </c>
    </row>
    <row r="226" spans="1:8" ht="13.8" x14ac:dyDescent="0.25">
      <c r="A226" s="782"/>
      <c r="B226" s="1114"/>
      <c r="C226" s="1111"/>
      <c r="D226" s="1098" t="s">
        <v>868</v>
      </c>
      <c r="E226" s="1094" t="s">
        <v>752</v>
      </c>
      <c r="F226" s="1095">
        <v>21</v>
      </c>
      <c r="G226" s="1096">
        <v>1616328</v>
      </c>
      <c r="H226" s="1097">
        <f>ROUND(G226*F226,0)</f>
        <v>33942888</v>
      </c>
    </row>
    <row r="227" spans="1:8" ht="13.8" x14ac:dyDescent="0.25">
      <c r="A227" s="782"/>
      <c r="B227" s="1114"/>
      <c r="C227" s="1111"/>
      <c r="D227" s="1098" t="s">
        <v>869</v>
      </c>
      <c r="E227" s="1094" t="s">
        <v>752</v>
      </c>
      <c r="F227" s="1095">
        <v>21</v>
      </c>
      <c r="G227" s="1096">
        <v>416802.75</v>
      </c>
      <c r="H227" s="1097">
        <f>ROUND(G227*F227,0)</f>
        <v>8752858</v>
      </c>
    </row>
    <row r="228" spans="1:8" ht="13.8" x14ac:dyDescent="0.25">
      <c r="A228" s="782"/>
      <c r="B228" s="1110"/>
      <c r="C228" s="1111"/>
      <c r="D228" s="1098" t="s">
        <v>870</v>
      </c>
      <c r="E228" s="1094" t="s">
        <v>752</v>
      </c>
      <c r="F228" s="1095">
        <v>2</v>
      </c>
      <c r="G228" s="1096">
        <v>1730473.5</v>
      </c>
      <c r="H228" s="1097">
        <f>ROUND(G228*F228,0)</f>
        <v>3460947</v>
      </c>
    </row>
    <row r="229" spans="1:8" ht="13.8" x14ac:dyDescent="0.25">
      <c r="A229" s="1091"/>
      <c r="B229" s="1092"/>
      <c r="C229" s="1091" t="str">
        <f>IF(B229="-",A229,"")</f>
        <v/>
      </c>
      <c r="D229" s="1098" t="s">
        <v>871</v>
      </c>
      <c r="E229" s="1094" t="s">
        <v>752</v>
      </c>
      <c r="F229" s="1095">
        <v>2</v>
      </c>
      <c r="G229" s="1096">
        <v>1432725</v>
      </c>
      <c r="H229" s="1097">
        <f>ROUND(G229*F229,0)</f>
        <v>2865450</v>
      </c>
    </row>
    <row r="230" spans="1:8" ht="13.8" x14ac:dyDescent="0.25">
      <c r="A230" s="1088" t="str">
        <f>+[5]PRESUPUESTO!$B$78</f>
        <v>ELECTRICIDAD</v>
      </c>
      <c r="B230" s="1088"/>
      <c r="C230" s="1088"/>
      <c r="D230" s="1088"/>
      <c r="E230" s="1088"/>
      <c r="F230" s="1100"/>
      <c r="G230" s="1089"/>
      <c r="H230" s="1090">
        <f>SUM(H231:H236)</f>
        <v>117006315</v>
      </c>
    </row>
    <row r="231" spans="1:8" ht="13.8" x14ac:dyDescent="0.25">
      <c r="A231" s="1091"/>
      <c r="B231" s="1092"/>
      <c r="C231" s="1091"/>
      <c r="D231" s="1102" t="s">
        <v>853</v>
      </c>
      <c r="E231" s="1094" t="s">
        <v>752</v>
      </c>
      <c r="F231" s="1095">
        <v>130</v>
      </c>
      <c r="G231" s="1096">
        <v>78750</v>
      </c>
      <c r="H231" s="1097">
        <f t="shared" ref="H231:H236" si="8">ROUND(G231*F231,0)</f>
        <v>10237500</v>
      </c>
    </row>
    <row r="232" spans="1:8" ht="13.8" x14ac:dyDescent="0.25">
      <c r="A232" s="1091"/>
      <c r="B232" s="1092"/>
      <c r="C232" s="1091" t="str">
        <f>IF(B232="-",A232,"")</f>
        <v/>
      </c>
      <c r="D232" s="1102" t="s">
        <v>854</v>
      </c>
      <c r="E232" s="1094" t="s">
        <v>752</v>
      </c>
      <c r="F232" s="1103">
        <v>247</v>
      </c>
      <c r="G232" s="1096">
        <v>173250</v>
      </c>
      <c r="H232" s="1097">
        <f t="shared" si="8"/>
        <v>42792750</v>
      </c>
    </row>
    <row r="233" spans="1:8" ht="13.8" x14ac:dyDescent="0.25">
      <c r="A233" s="1091"/>
      <c r="B233" s="1092"/>
      <c r="C233" s="1091" t="str">
        <f>IF(B233="-",A233,"")</f>
        <v/>
      </c>
      <c r="D233" s="1102" t="s">
        <v>855</v>
      </c>
      <c r="E233" s="1094" t="s">
        <v>752</v>
      </c>
      <c r="F233" s="1103">
        <v>120</v>
      </c>
      <c r="G233" s="1096">
        <v>17325</v>
      </c>
      <c r="H233" s="1097">
        <f t="shared" si="8"/>
        <v>2079000</v>
      </c>
    </row>
    <row r="234" spans="1:8" ht="13.8" x14ac:dyDescent="0.25">
      <c r="A234" s="1091"/>
      <c r="B234" s="1092"/>
      <c r="C234" s="1091" t="str">
        <f>IF(B234="-",A234,"")</f>
        <v/>
      </c>
      <c r="D234" s="1102" t="s">
        <v>856</v>
      </c>
      <c r="E234" s="1094" t="s">
        <v>752</v>
      </c>
      <c r="F234" s="1103">
        <v>2</v>
      </c>
      <c r="G234" s="1096">
        <v>909282.15</v>
      </c>
      <c r="H234" s="1097">
        <f t="shared" si="8"/>
        <v>1818564</v>
      </c>
    </row>
    <row r="235" spans="1:8" ht="13.8" x14ac:dyDescent="0.25">
      <c r="A235" s="1091"/>
      <c r="B235" s="1092"/>
      <c r="C235" s="1091" t="str">
        <f>IF(B235="-",A235,"")</f>
        <v/>
      </c>
      <c r="D235" s="1102" t="s">
        <v>857</v>
      </c>
      <c r="E235" s="1094" t="s">
        <v>747</v>
      </c>
      <c r="F235" s="1103">
        <v>4550.43</v>
      </c>
      <c r="G235" s="1096">
        <v>4200</v>
      </c>
      <c r="H235" s="1097">
        <f t="shared" si="8"/>
        <v>19111806</v>
      </c>
    </row>
    <row r="236" spans="1:8" ht="13.8" x14ac:dyDescent="0.25">
      <c r="A236" s="1091"/>
      <c r="B236" s="1091"/>
      <c r="C236" s="1091"/>
      <c r="D236" s="1102" t="s">
        <v>858</v>
      </c>
      <c r="E236" s="1094" t="s">
        <v>747</v>
      </c>
      <c r="F236" s="1095">
        <v>7093.8</v>
      </c>
      <c r="G236" s="1096">
        <v>5775</v>
      </c>
      <c r="H236" s="1097">
        <f t="shared" si="8"/>
        <v>40966695</v>
      </c>
    </row>
    <row r="237" spans="1:8" ht="13.8" x14ac:dyDescent="0.25">
      <c r="A237" s="1088" t="str">
        <f>+[5]PRESUPUESTO!$B$85</f>
        <v>TELEFONIA</v>
      </c>
      <c r="B237" s="1088"/>
      <c r="C237" s="1088"/>
      <c r="D237" s="1088"/>
      <c r="E237" s="1088"/>
      <c r="F237" s="1100"/>
      <c r="G237" s="1089"/>
      <c r="H237" s="1090">
        <f>SUM(H238:H241)</f>
        <v>322939155</v>
      </c>
    </row>
    <row r="238" spans="1:8" ht="13.8" x14ac:dyDescent="0.25">
      <c r="A238" s="1091"/>
      <c r="B238" s="1091"/>
      <c r="C238" s="1091"/>
      <c r="D238" s="1104" t="s">
        <v>872</v>
      </c>
      <c r="E238" s="1094" t="s">
        <v>752</v>
      </c>
      <c r="F238" s="1099">
        <v>4</v>
      </c>
      <c r="G238" s="1096">
        <v>787500</v>
      </c>
      <c r="H238" s="1097">
        <f>ROUND(G238*F238,0)</f>
        <v>3150000</v>
      </c>
    </row>
    <row r="239" spans="1:8" ht="13.8" x14ac:dyDescent="0.25">
      <c r="A239" s="1091"/>
      <c r="B239" s="1092"/>
      <c r="C239" s="1091"/>
      <c r="D239" s="1104" t="s">
        <v>873</v>
      </c>
      <c r="E239" s="1094" t="s">
        <v>752</v>
      </c>
      <c r="F239" s="1099">
        <v>22</v>
      </c>
      <c r="G239" s="1096">
        <v>525000</v>
      </c>
      <c r="H239" s="1097">
        <f>ROUND(G239*F239,0)</f>
        <v>11550000</v>
      </c>
    </row>
    <row r="240" spans="1:8" ht="13.8" x14ac:dyDescent="0.25">
      <c r="A240" s="1091"/>
      <c r="B240" s="1092"/>
      <c r="C240" s="1091" t="s">
        <v>580</v>
      </c>
      <c r="D240" s="1104" t="s">
        <v>874</v>
      </c>
      <c r="E240" s="1094" t="s">
        <v>752</v>
      </c>
      <c r="F240" s="1099">
        <v>51</v>
      </c>
      <c r="G240" s="1096">
        <v>157500</v>
      </c>
      <c r="H240" s="1097">
        <f>ROUND(G240*F240,0)</f>
        <v>8032500</v>
      </c>
    </row>
    <row r="241" spans="1:8" ht="13.8" x14ac:dyDescent="0.25">
      <c r="A241" s="1091"/>
      <c r="B241" s="1092"/>
      <c r="C241" s="1091"/>
      <c r="D241" s="1104" t="s">
        <v>875</v>
      </c>
      <c r="E241" s="1094" t="s">
        <v>101</v>
      </c>
      <c r="F241" s="1099">
        <v>2117.86</v>
      </c>
      <c r="G241" s="1096">
        <v>141750</v>
      </c>
      <c r="H241" s="1097">
        <f>ROUND(G241*F241,0)</f>
        <v>300206655</v>
      </c>
    </row>
    <row r="242" spans="1:8" ht="15.6" x14ac:dyDescent="0.25">
      <c r="A242" s="1537" t="str">
        <f>+[5]PRESUPUESTO!$B$90</f>
        <v>OBRAS DE URBANISMO</v>
      </c>
      <c r="B242" s="1537"/>
      <c r="C242" s="1537"/>
      <c r="D242" s="1537"/>
      <c r="E242" s="1537"/>
      <c r="F242" s="1537"/>
      <c r="G242" s="1537"/>
      <c r="H242" s="1139">
        <f>+H243+H246+H251+H253</f>
        <v>703794203</v>
      </c>
    </row>
    <row r="243" spans="1:8" ht="13.8" x14ac:dyDescent="0.25">
      <c r="A243" s="1088" t="str">
        <f>+[5]PRESUPUESTO!$B$91</f>
        <v>ESTRUCTURAS Y ELEMENTOS PREFABRICADOS EN CONCRETO</v>
      </c>
      <c r="B243" s="1088"/>
      <c r="C243" s="1088"/>
      <c r="D243" s="1088"/>
      <c r="E243" s="1088"/>
      <c r="F243" s="1088"/>
      <c r="G243" s="1089"/>
      <c r="H243" s="1090">
        <f>SUM(H244:H245)</f>
        <v>14911229</v>
      </c>
    </row>
    <row r="244" spans="1:8" ht="13.8" x14ac:dyDescent="0.25">
      <c r="A244" s="1091"/>
      <c r="B244" s="1092"/>
      <c r="C244" s="1091"/>
      <c r="D244" s="1102" t="str">
        <f>+[6]Hoja1!$D$126</f>
        <v>BANCAS DE CONCRETO</v>
      </c>
      <c r="E244" s="1094" t="s">
        <v>752</v>
      </c>
      <c r="F244" s="1095">
        <v>6</v>
      </c>
      <c r="G244" s="1096">
        <v>402276</v>
      </c>
      <c r="H244" s="1097">
        <f>ROUND(G244*F244,0)</f>
        <v>2413656</v>
      </c>
    </row>
    <row r="245" spans="1:8" ht="13.8" x14ac:dyDescent="0.25">
      <c r="A245" s="1091"/>
      <c r="B245" s="1092"/>
      <c r="C245" s="1091"/>
      <c r="D245" s="1101" t="str">
        <f>+[6]Hoja1!$D$127</f>
        <v>CONTENEDORES DE RAICES</v>
      </c>
      <c r="E245" s="1094" t="s">
        <v>752</v>
      </c>
      <c r="F245" s="1095">
        <v>31</v>
      </c>
      <c r="G245" s="1096">
        <v>403147.5</v>
      </c>
      <c r="H245" s="1097">
        <f>ROUND(G245*F245,0)</f>
        <v>12497573</v>
      </c>
    </row>
    <row r="246" spans="1:8" ht="13.8" x14ac:dyDescent="0.25">
      <c r="A246" s="1088" t="str">
        <f>+[5]PRESUPUESTO!$B$94</f>
        <v>MATAS, ARBUSTOS Y ARBOLES ORNAMENTALES</v>
      </c>
      <c r="B246" s="1088"/>
      <c r="C246" s="1088"/>
      <c r="D246" s="1088"/>
      <c r="E246" s="1088"/>
      <c r="F246" s="1088"/>
      <c r="G246" s="1089"/>
      <c r="H246" s="1090">
        <f>SUM(H247:H247)</f>
        <v>3058886</v>
      </c>
    </row>
    <row r="247" spans="1:8" ht="13.8" x14ac:dyDescent="0.25">
      <c r="A247" s="1091"/>
      <c r="B247" s="1092"/>
      <c r="C247" s="1091"/>
      <c r="D247" s="1098" t="s">
        <v>876</v>
      </c>
      <c r="E247" s="1094" t="s">
        <v>752</v>
      </c>
      <c r="F247" s="1099">
        <v>31</v>
      </c>
      <c r="G247" s="1096">
        <v>98673.75</v>
      </c>
      <c r="H247" s="1097">
        <f>ROUND(G247*F247,0)</f>
        <v>3058886</v>
      </c>
    </row>
    <row r="248" spans="1:8" ht="13.8" x14ac:dyDescent="0.25">
      <c r="A248" s="1088" t="str">
        <f>+[5]PRESUPUESTO!$B$96</f>
        <v>PAVIMENTOS DE ADOQUINES DE CONCRETO</v>
      </c>
      <c r="B248" s="1088"/>
      <c r="C248" s="1088"/>
      <c r="D248" s="1088"/>
      <c r="E248" s="1088"/>
      <c r="F248" s="1100"/>
      <c r="G248" s="1089"/>
      <c r="H248" s="1090">
        <f>SUM(H249:H250)</f>
        <v>1164965937</v>
      </c>
    </row>
    <row r="249" spans="1:8" ht="13.8" x14ac:dyDescent="0.25">
      <c r="A249" s="1091" t="s">
        <v>737</v>
      </c>
      <c r="B249" s="1092"/>
      <c r="C249" s="1091"/>
      <c r="D249" s="1098" t="str">
        <f>+[6]Hoja1!$D$131</f>
        <v>PAVIMENTO ADOQUINES DE CONCRETO</v>
      </c>
      <c r="E249" s="1094" t="s">
        <v>561</v>
      </c>
      <c r="F249" s="1095">
        <v>9473.18</v>
      </c>
      <c r="G249" s="1096">
        <v>114766.1380383106</v>
      </c>
      <c r="H249" s="1097">
        <f>ROUND(G249*F249,0)</f>
        <v>1087200284</v>
      </c>
    </row>
    <row r="250" spans="1:8" ht="13.8" x14ac:dyDescent="0.25">
      <c r="A250" s="782"/>
      <c r="B250" s="1114"/>
      <c r="C250" s="1111"/>
      <c r="D250" s="1098" t="str">
        <f>+[6]Hoja1!$D$132</f>
        <v>PAVIMENTO BALDOSAS DE CONCRETO</v>
      </c>
      <c r="E250" s="1094" t="s">
        <v>561</v>
      </c>
      <c r="F250" s="1095">
        <v>1748.82</v>
      </c>
      <c r="G250" s="1096">
        <v>44467.5</v>
      </c>
      <c r="H250" s="1097">
        <f>ROUND(G250*F250,0)</f>
        <v>77765653</v>
      </c>
    </row>
    <row r="251" spans="1:8" ht="13.8" x14ac:dyDescent="0.25">
      <c r="A251" s="1088" t="str">
        <f>+[5]PRESUPUESTO!$B$99</f>
        <v>ESTRUCTURAS DE CONCRETO</v>
      </c>
      <c r="B251" s="1088"/>
      <c r="C251" s="1088"/>
      <c r="D251" s="1088"/>
      <c r="E251" s="1088"/>
      <c r="F251" s="1100"/>
      <c r="G251" s="1089"/>
      <c r="H251" s="1090">
        <f>SUM(H252:H252)</f>
        <v>6124721</v>
      </c>
    </row>
    <row r="252" spans="1:8" ht="13.8" x14ac:dyDescent="0.25">
      <c r="A252" s="1091" t="s">
        <v>555</v>
      </c>
      <c r="B252" s="1092"/>
      <c r="C252" s="1091"/>
      <c r="D252" s="1102" t="str">
        <f>+[6]Hoja1!$D$134</f>
        <v>CONCRETO CLASE D (21MPA) PARA LOSA DE PAVIMENTO</v>
      </c>
      <c r="E252" s="1094" t="s">
        <v>752</v>
      </c>
      <c r="F252" s="1095">
        <v>5.7</v>
      </c>
      <c r="G252" s="1096">
        <v>1074512.3825115534</v>
      </c>
      <c r="H252" s="1097">
        <f>ROUND(G252*F252,0)</f>
        <v>6124721</v>
      </c>
    </row>
    <row r="253" spans="1:8" ht="13.8" x14ac:dyDescent="0.25">
      <c r="A253" s="1088" t="str">
        <f>+[5]PRESUPUESTO!$B$101</f>
        <v>ESTRUCTURAS METALICAS</v>
      </c>
      <c r="B253" s="1088"/>
      <c r="C253" s="1088"/>
      <c r="D253" s="1088"/>
      <c r="E253" s="1088"/>
      <c r="F253" s="1100"/>
      <c r="G253" s="1089"/>
      <c r="H253" s="1090">
        <f>SUM(H254:H257)</f>
        <v>679699367</v>
      </c>
    </row>
    <row r="254" spans="1:8" ht="13.8" x14ac:dyDescent="0.25">
      <c r="A254" s="1091"/>
      <c r="B254" s="1091"/>
      <c r="C254" s="1091" t="s">
        <v>848</v>
      </c>
      <c r="D254" s="1104" t="str">
        <f>+[6]Hoja1!$D$136</f>
        <v>BARANDA METALICA</v>
      </c>
      <c r="E254" s="1094" t="s">
        <v>747</v>
      </c>
      <c r="F254" s="1099">
        <v>41.15</v>
      </c>
      <c r="G254" s="1096">
        <v>511513.45916354115</v>
      </c>
      <c r="H254" s="1097">
        <f>ROUND(G254*F254,0)</f>
        <v>21048779</v>
      </c>
    </row>
    <row r="255" spans="1:8" ht="13.8" x14ac:dyDescent="0.25">
      <c r="A255" s="1091"/>
      <c r="B255" s="1092"/>
      <c r="C255" s="1091"/>
      <c r="D255" s="1104" t="str">
        <f>+[6]Hoja1!$D$137</f>
        <v>CANECAS METALICAS PARA BASURA</v>
      </c>
      <c r="E255" s="1094" t="s">
        <v>747</v>
      </c>
      <c r="F255" s="1099">
        <v>3</v>
      </c>
      <c r="G255" s="1096">
        <v>408012.15</v>
      </c>
      <c r="H255" s="1097">
        <f>ROUND(G255*F255,0)</f>
        <v>1224036</v>
      </c>
    </row>
    <row r="256" spans="1:8" ht="13.8" x14ac:dyDescent="0.25">
      <c r="A256" s="1088" t="str">
        <f>+[5]PRESUPUESTO!$B$104</f>
        <v>ELEMENTOS AUXILIARES PARA DRENAJE</v>
      </c>
      <c r="B256" s="1088"/>
      <c r="C256" s="1088"/>
      <c r="D256" s="1088"/>
      <c r="E256" s="1088"/>
      <c r="F256" s="1100"/>
      <c r="G256" s="1089"/>
      <c r="H256" s="1090">
        <f>SUM(H257:H259)</f>
        <v>504539546</v>
      </c>
    </row>
    <row r="257" spans="1:9" ht="13.8" x14ac:dyDescent="0.25">
      <c r="A257" s="1091" t="s">
        <v>823</v>
      </c>
      <c r="B257" s="1091"/>
      <c r="C257" s="1091"/>
      <c r="D257" s="1104" t="s">
        <v>859</v>
      </c>
      <c r="E257" s="1094" t="s">
        <v>747</v>
      </c>
      <c r="F257" s="1099">
        <v>2298.13</v>
      </c>
      <c r="G257" s="1096">
        <v>66526.700548531546</v>
      </c>
      <c r="H257" s="1097">
        <f>ROUND(G257*F257,0)</f>
        <v>152887006</v>
      </c>
    </row>
    <row r="258" spans="1:9" ht="13.8" x14ac:dyDescent="0.25">
      <c r="A258" s="1091"/>
      <c r="B258" s="1092"/>
      <c r="C258" s="1091"/>
      <c r="D258" s="1104" t="s">
        <v>860</v>
      </c>
      <c r="E258" s="1094" t="s">
        <v>747</v>
      </c>
      <c r="F258" s="1099">
        <v>5468.34</v>
      </c>
      <c r="G258" s="1096">
        <v>64307</v>
      </c>
      <c r="H258" s="1097">
        <f>ROUND(G258*F258,0)</f>
        <v>351652540</v>
      </c>
    </row>
    <row r="259" spans="1:9" ht="13.8" x14ac:dyDescent="0.25">
      <c r="A259" s="1091"/>
      <c r="B259" s="1092"/>
      <c r="C259" s="1091"/>
      <c r="D259" s="1098"/>
      <c r="E259" s="1094"/>
      <c r="F259" s="1099"/>
      <c r="G259" s="1096"/>
      <c r="H259" s="1097"/>
    </row>
    <row r="260" spans="1:9" ht="14.4" thickBot="1" x14ac:dyDescent="0.3">
      <c r="A260" s="1105"/>
      <c r="B260" s="1106"/>
      <c r="C260" s="1107"/>
      <c r="D260" s="1533"/>
      <c r="E260" s="1534"/>
      <c r="F260" s="1533" t="s">
        <v>757</v>
      </c>
      <c r="G260" s="1534"/>
      <c r="H260" s="1108">
        <f>+H163+H181+H195+H214+H242</f>
        <v>80588532450</v>
      </c>
    </row>
    <row r="261" spans="1:9" x14ac:dyDescent="0.25">
      <c r="A261" s="736"/>
      <c r="B261" s="736"/>
      <c r="C261" s="736"/>
      <c r="D261" s="750"/>
      <c r="E261" s="736"/>
      <c r="F261" s="737" t="s">
        <v>176</v>
      </c>
      <c r="G261" s="738"/>
      <c r="H261" s="732">
        <f>+H260</f>
        <v>80588532450</v>
      </c>
    </row>
    <row r="262" spans="1:9" x14ac:dyDescent="0.25">
      <c r="A262" s="740"/>
      <c r="B262" s="740"/>
      <c r="C262" s="740"/>
      <c r="D262" s="740"/>
      <c r="E262" s="740"/>
      <c r="F262" s="737" t="s">
        <v>545</v>
      </c>
      <c r="G262" s="737"/>
      <c r="H262" s="741">
        <f>H261/1.3*0.05*0.19</f>
        <v>588916198.67307699</v>
      </c>
    </row>
    <row r="263" spans="1:9" x14ac:dyDescent="0.25">
      <c r="A263" s="740"/>
      <c r="B263" s="740"/>
      <c r="C263" s="740"/>
      <c r="D263" s="740"/>
      <c r="E263" s="740"/>
      <c r="F263" s="737" t="s">
        <v>177</v>
      </c>
      <c r="G263" s="737"/>
      <c r="H263" s="744">
        <f>SUM(H261:H262)</f>
        <v>81177448648.67308</v>
      </c>
      <c r="I263" s="263" t="s">
        <v>920</v>
      </c>
    </row>
    <row r="264" spans="1:9" s="10" customFormat="1" x14ac:dyDescent="0.25">
      <c r="A264" s="750"/>
      <c r="B264" s="750"/>
      <c r="C264" s="750"/>
      <c r="D264" s="750"/>
      <c r="E264" s="750"/>
      <c r="F264" s="737"/>
      <c r="G264" s="737"/>
      <c r="H264" s="797"/>
    </row>
    <row r="265" spans="1:9" s="10" customFormat="1" ht="13.8" thickBot="1" x14ac:dyDescent="0.3">
      <c r="A265" s="798" t="s">
        <v>886</v>
      </c>
      <c r="B265" s="750"/>
      <c r="C265" s="750"/>
      <c r="D265" s="750"/>
      <c r="E265" s="750"/>
      <c r="F265" s="737"/>
      <c r="G265" s="737"/>
      <c r="H265" s="797"/>
    </row>
    <row r="266" spans="1:9" s="10" customFormat="1" x14ac:dyDescent="0.25">
      <c r="A266" s="1527" t="s">
        <v>730</v>
      </c>
      <c r="B266" s="1086" t="s">
        <v>731</v>
      </c>
      <c r="C266" s="1086"/>
      <c r="D266" s="1529" t="s">
        <v>81</v>
      </c>
      <c r="E266" s="1529" t="s">
        <v>63</v>
      </c>
      <c r="F266" s="1529" t="s">
        <v>64</v>
      </c>
      <c r="G266" s="1527" t="s">
        <v>732</v>
      </c>
      <c r="H266" s="1531" t="s">
        <v>733</v>
      </c>
    </row>
    <row r="267" spans="1:9" s="10" customFormat="1" x14ac:dyDescent="0.25">
      <c r="A267" s="1528"/>
      <c r="B267" s="1087" t="s">
        <v>734</v>
      </c>
      <c r="C267" s="1087" t="s">
        <v>735</v>
      </c>
      <c r="D267" s="1530"/>
      <c r="E267" s="1530"/>
      <c r="F267" s="1530"/>
      <c r="G267" s="1528"/>
      <c r="H267" s="1532"/>
    </row>
    <row r="268" spans="1:9" s="10" customFormat="1" ht="13.8" x14ac:dyDescent="0.25">
      <c r="A268" s="1088" t="s">
        <v>892</v>
      </c>
      <c r="B268" s="1088"/>
      <c r="C268" s="1088"/>
      <c r="D268" s="1088"/>
      <c r="E268" s="1088"/>
      <c r="F268" s="1100"/>
      <c r="G268" s="1089"/>
      <c r="H268" s="1090">
        <f>SUM(H269:H278)</f>
        <v>3449278333</v>
      </c>
    </row>
    <row r="269" spans="1:9" s="10" customFormat="1" ht="13.8" x14ac:dyDescent="0.25">
      <c r="A269" s="1091" t="s">
        <v>745</v>
      </c>
      <c r="B269" s="1091"/>
      <c r="C269" s="1091"/>
      <c r="D269" s="1104" t="s">
        <v>746</v>
      </c>
      <c r="E269" s="1094" t="s">
        <v>747</v>
      </c>
      <c r="F269" s="1142">
        <f>(4*119000)*0.8</f>
        <v>380800</v>
      </c>
      <c r="G269" s="1096">
        <v>3500.7368945052194</v>
      </c>
      <c r="H269" s="1097">
        <f t="shared" ref="H269:H278" si="9">ROUND(G269*F269,0)</f>
        <v>1333080609</v>
      </c>
    </row>
    <row r="270" spans="1:9" s="10" customFormat="1" ht="13.8" x14ac:dyDescent="0.25">
      <c r="A270" s="1091" t="s">
        <v>748</v>
      </c>
      <c r="B270" s="1092"/>
      <c r="C270" s="1091"/>
      <c r="D270" s="1104" t="s">
        <v>749</v>
      </c>
      <c r="E270" s="1094" t="s">
        <v>561</v>
      </c>
      <c r="F270" s="1142">
        <f>(25*10)</f>
        <v>250</v>
      </c>
      <c r="G270" s="1096">
        <v>53068.464455094305</v>
      </c>
      <c r="H270" s="1097">
        <f t="shared" si="9"/>
        <v>13267116</v>
      </c>
    </row>
    <row r="271" spans="1:9" s="10" customFormat="1" ht="13.8" x14ac:dyDescent="0.25">
      <c r="A271" s="1091" t="s">
        <v>877</v>
      </c>
      <c r="B271" s="1092"/>
      <c r="C271" s="1091"/>
      <c r="D271" s="1104" t="s">
        <v>878</v>
      </c>
      <c r="E271" s="1094" t="s">
        <v>561</v>
      </c>
      <c r="F271" s="1142">
        <f>25*10</f>
        <v>250</v>
      </c>
      <c r="G271" s="1096">
        <v>64392.937208954005</v>
      </c>
      <c r="H271" s="1097">
        <f t="shared" si="9"/>
        <v>16098234</v>
      </c>
    </row>
    <row r="272" spans="1:9" s="10" customFormat="1" ht="13.8" x14ac:dyDescent="0.25">
      <c r="A272" s="1091" t="s">
        <v>750</v>
      </c>
      <c r="B272" s="1092"/>
      <c r="C272" s="1091" t="s">
        <v>580</v>
      </c>
      <c r="D272" s="1104" t="s">
        <v>751</v>
      </c>
      <c r="E272" s="1094" t="s">
        <v>752</v>
      </c>
      <c r="F272" s="1142">
        <f>((119000/6)*3)*0.4</f>
        <v>23800</v>
      </c>
      <c r="G272" s="1096">
        <v>22975.946262931633</v>
      </c>
      <c r="H272" s="1097">
        <f t="shared" si="9"/>
        <v>546827521</v>
      </c>
    </row>
    <row r="273" spans="1:9" s="10" customFormat="1" ht="27.6" x14ac:dyDescent="0.25">
      <c r="A273" s="1091" t="s">
        <v>753</v>
      </c>
      <c r="B273" s="1092"/>
      <c r="C273" s="1091"/>
      <c r="D273" s="1098" t="s">
        <v>754</v>
      </c>
      <c r="E273" s="1094" t="s">
        <v>752</v>
      </c>
      <c r="F273" s="1142">
        <v>150</v>
      </c>
      <c r="G273" s="1096">
        <v>1583337.0897095744</v>
      </c>
      <c r="H273" s="1097">
        <f t="shared" si="9"/>
        <v>237500563</v>
      </c>
      <c r="I273" s="590"/>
    </row>
    <row r="274" spans="1:9" s="10" customFormat="1" ht="27.6" x14ac:dyDescent="0.25">
      <c r="A274" s="1091" t="s">
        <v>755</v>
      </c>
      <c r="B274" s="1092"/>
      <c r="C274" s="1091" t="s">
        <v>580</v>
      </c>
      <c r="D274" s="1098" t="s">
        <v>756</v>
      </c>
      <c r="E274" s="1094" t="s">
        <v>752</v>
      </c>
      <c r="F274" s="1142">
        <v>30</v>
      </c>
      <c r="G274" s="1096">
        <v>2265789.1059640558</v>
      </c>
      <c r="H274" s="1097">
        <f t="shared" si="9"/>
        <v>67973673</v>
      </c>
    </row>
    <row r="275" spans="1:9" s="10" customFormat="1" ht="13.8" x14ac:dyDescent="0.25">
      <c r="A275" s="1091"/>
      <c r="B275" s="1092"/>
      <c r="C275" s="1091"/>
      <c r="D275" s="1098" t="s">
        <v>879</v>
      </c>
      <c r="E275" s="1094" t="s">
        <v>752</v>
      </c>
      <c r="F275" s="1095">
        <f>(1000*20)</f>
        <v>20000</v>
      </c>
      <c r="G275" s="1096">
        <v>9515</v>
      </c>
      <c r="H275" s="1097">
        <f t="shared" si="9"/>
        <v>190300000</v>
      </c>
    </row>
    <row r="276" spans="1:9" s="10" customFormat="1" ht="13.8" x14ac:dyDescent="0.25">
      <c r="A276" s="1091" t="s">
        <v>880</v>
      </c>
      <c r="B276" s="1092"/>
      <c r="C276" s="1091"/>
      <c r="D276" s="1098" t="s">
        <v>881</v>
      </c>
      <c r="E276" s="1094" t="s">
        <v>747</v>
      </c>
      <c r="F276" s="1142">
        <v>700</v>
      </c>
      <c r="G276" s="1096">
        <v>1432955.6065428697</v>
      </c>
      <c r="H276" s="1097">
        <f t="shared" si="9"/>
        <v>1003068925</v>
      </c>
    </row>
    <row r="277" spans="1:9" s="10" customFormat="1" ht="13.8" x14ac:dyDescent="0.25">
      <c r="A277" s="1091" t="s">
        <v>882</v>
      </c>
      <c r="B277" s="1092"/>
      <c r="C277" s="1091"/>
      <c r="D277" s="1098" t="s">
        <v>883</v>
      </c>
      <c r="E277" s="1094" t="s">
        <v>752</v>
      </c>
      <c r="F277" s="1142">
        <f>(700/20)*2</f>
        <v>70</v>
      </c>
      <c r="G277" s="1096">
        <v>84081.796796243303</v>
      </c>
      <c r="H277" s="1097">
        <f t="shared" si="9"/>
        <v>5885726</v>
      </c>
    </row>
    <row r="278" spans="1:9" s="10" customFormat="1" ht="13.8" x14ac:dyDescent="0.25">
      <c r="A278" s="1091" t="s">
        <v>884</v>
      </c>
      <c r="B278" s="1092"/>
      <c r="C278" s="1091"/>
      <c r="D278" s="1098" t="s">
        <v>885</v>
      </c>
      <c r="E278" s="1094" t="s">
        <v>752</v>
      </c>
      <c r="F278" s="1095">
        <v>700</v>
      </c>
      <c r="G278" s="1096">
        <v>50394.23735731194</v>
      </c>
      <c r="H278" s="1097">
        <f t="shared" si="9"/>
        <v>35275966</v>
      </c>
    </row>
    <row r="279" spans="1:9" s="10" customFormat="1" ht="14.4" thickBot="1" x14ac:dyDescent="0.3">
      <c r="A279" s="1105"/>
      <c r="B279" s="1106"/>
      <c r="C279" s="1107"/>
      <c r="D279" s="1533"/>
      <c r="E279" s="1534"/>
      <c r="F279" s="1533" t="s">
        <v>757</v>
      </c>
      <c r="G279" s="1534"/>
      <c r="H279" s="1108">
        <f>H268</f>
        <v>3449278333</v>
      </c>
    </row>
    <row r="280" spans="1:9" x14ac:dyDescent="0.25">
      <c r="A280" s="736"/>
      <c r="B280" s="736"/>
      <c r="C280" s="736"/>
      <c r="D280" s="750"/>
      <c r="E280" s="736"/>
      <c r="F280" s="737" t="s">
        <v>176</v>
      </c>
      <c r="G280" s="738"/>
      <c r="H280" s="732">
        <f>+H279</f>
        <v>3449278333</v>
      </c>
    </row>
    <row r="281" spans="1:9" x14ac:dyDescent="0.25">
      <c r="A281" s="740"/>
      <c r="B281" s="740"/>
      <c r="C281" s="740"/>
      <c r="D281" s="740"/>
      <c r="E281" s="740"/>
      <c r="F281" s="737" t="s">
        <v>545</v>
      </c>
      <c r="G281" s="737"/>
      <c r="H281" s="741">
        <f>H280/1.3*0.05*0.19</f>
        <v>25206264.741153847</v>
      </c>
    </row>
    <row r="282" spans="1:9" x14ac:dyDescent="0.25">
      <c r="A282" s="740"/>
      <c r="B282" s="740"/>
      <c r="C282" s="740"/>
      <c r="D282" s="740"/>
      <c r="E282" s="740"/>
      <c r="F282" s="737" t="s">
        <v>177</v>
      </c>
      <c r="G282" s="737"/>
      <c r="H282" s="744">
        <f>SUM(H280:H281)</f>
        <v>3474484597.7411537</v>
      </c>
      <c r="I282" s="263" t="s">
        <v>920</v>
      </c>
    </row>
    <row r="283" spans="1:9" x14ac:dyDescent="0.25">
      <c r="A283" s="740"/>
      <c r="B283" s="740"/>
      <c r="C283" s="740"/>
      <c r="D283" s="740"/>
      <c r="E283" s="740"/>
      <c r="F283" s="737"/>
      <c r="G283" s="737"/>
      <c r="H283" s="1141"/>
    </row>
    <row r="284" spans="1:9" s="10" customFormat="1" ht="13.8" thickBot="1" x14ac:dyDescent="0.3">
      <c r="A284" s="1535" t="s">
        <v>900</v>
      </c>
      <c r="B284" s="1535"/>
      <c r="C284" s="1535"/>
      <c r="D284" s="1535"/>
      <c r="E284" s="1535"/>
      <c r="F284" s="1535"/>
      <c r="G284" s="1535"/>
      <c r="H284" s="1535"/>
    </row>
    <row r="285" spans="1:9" s="10" customFormat="1" x14ac:dyDescent="0.25">
      <c r="A285" s="1527" t="s">
        <v>730</v>
      </c>
      <c r="B285" s="1086" t="s">
        <v>731</v>
      </c>
      <c r="C285" s="1086"/>
      <c r="D285" s="1529" t="s">
        <v>81</v>
      </c>
      <c r="E285" s="1529" t="s">
        <v>63</v>
      </c>
      <c r="F285" s="1529" t="s">
        <v>64</v>
      </c>
      <c r="G285" s="1527" t="s">
        <v>732</v>
      </c>
      <c r="H285" s="1531" t="s">
        <v>733</v>
      </c>
    </row>
    <row r="286" spans="1:9" s="10" customFormat="1" x14ac:dyDescent="0.25">
      <c r="A286" s="1528"/>
      <c r="B286" s="1087" t="s">
        <v>734</v>
      </c>
      <c r="C286" s="1087" t="s">
        <v>735</v>
      </c>
      <c r="D286" s="1530"/>
      <c r="E286" s="1530"/>
      <c r="F286" s="1530"/>
      <c r="G286" s="1528"/>
      <c r="H286" s="1532"/>
    </row>
    <row r="287" spans="1:9" s="10" customFormat="1" ht="13.8" x14ac:dyDescent="0.25">
      <c r="A287" s="1088" t="s">
        <v>891</v>
      </c>
      <c r="B287" s="1088"/>
      <c r="C287" s="1088"/>
      <c r="D287" s="1088"/>
      <c r="E287" s="1088"/>
      <c r="F287" s="1100"/>
      <c r="G287" s="1089"/>
      <c r="H287" s="1090">
        <f>SUM(H288:H290)</f>
        <v>99282420</v>
      </c>
    </row>
    <row r="288" spans="1:9" s="10" customFormat="1" ht="13.8" x14ac:dyDescent="0.25">
      <c r="A288" s="1091" t="s">
        <v>887</v>
      </c>
      <c r="B288" s="1091"/>
      <c r="C288" s="1091"/>
      <c r="D288" s="1104" t="s">
        <v>888</v>
      </c>
      <c r="E288" s="1094" t="s">
        <v>63</v>
      </c>
      <c r="F288" s="1142">
        <v>65</v>
      </c>
      <c r="G288" s="1096">
        <v>707641.34425080381</v>
      </c>
      <c r="H288" s="1097">
        <f>ROUND(G288*F288,0)</f>
        <v>45996687</v>
      </c>
    </row>
    <row r="289" spans="1:9" s="10" customFormat="1" ht="13.8" x14ac:dyDescent="0.25">
      <c r="A289" s="1091" t="s">
        <v>889</v>
      </c>
      <c r="B289" s="1091"/>
      <c r="C289" s="1091"/>
      <c r="D289" s="1104" t="s">
        <v>890</v>
      </c>
      <c r="E289" s="1094" t="s">
        <v>63</v>
      </c>
      <c r="F289" s="1142">
        <v>78</v>
      </c>
      <c r="G289" s="1096">
        <v>683150.42758413707</v>
      </c>
      <c r="H289" s="1097">
        <f>ROUND(G289*F289,0)</f>
        <v>53285733</v>
      </c>
      <c r="I289" s="1291">
        <f>+F289+F288</f>
        <v>143</v>
      </c>
    </row>
    <row r="290" spans="1:9" s="10" customFormat="1" ht="13.8" x14ac:dyDescent="0.25">
      <c r="A290" s="1091"/>
      <c r="B290" s="1092"/>
      <c r="C290" s="1091"/>
      <c r="D290" s="1104"/>
      <c r="E290" s="1094"/>
      <c r="F290" s="1142"/>
      <c r="G290" s="1096"/>
      <c r="H290" s="1097">
        <f>ROUND(G290*F290,0)</f>
        <v>0</v>
      </c>
    </row>
    <row r="291" spans="1:9" s="10" customFormat="1" ht="14.4" thickBot="1" x14ac:dyDescent="0.3">
      <c r="A291" s="1105"/>
      <c r="B291" s="1106"/>
      <c r="C291" s="1107"/>
      <c r="D291" s="1533"/>
      <c r="E291" s="1534"/>
      <c r="F291" s="1533" t="s">
        <v>757</v>
      </c>
      <c r="G291" s="1534"/>
      <c r="H291" s="1108">
        <f>H287</f>
        <v>99282420</v>
      </c>
    </row>
    <row r="292" spans="1:9" x14ac:dyDescent="0.25">
      <c r="A292" s="736"/>
      <c r="B292" s="736"/>
      <c r="C292" s="736"/>
      <c r="D292" s="750"/>
      <c r="E292" s="736"/>
      <c r="F292" s="737" t="s">
        <v>176</v>
      </c>
      <c r="G292" s="738"/>
      <c r="H292" s="732">
        <f>+H291</f>
        <v>99282420</v>
      </c>
    </row>
    <row r="293" spans="1:9" x14ac:dyDescent="0.25">
      <c r="A293" s="740"/>
      <c r="B293" s="740"/>
      <c r="C293" s="740"/>
      <c r="D293" s="740"/>
      <c r="E293" s="740"/>
      <c r="F293" s="737" t="s">
        <v>545</v>
      </c>
      <c r="G293" s="737"/>
      <c r="H293" s="741">
        <f>H292/1.3*0.05*0.19</f>
        <v>725525.37692307692</v>
      </c>
    </row>
    <row r="294" spans="1:9" x14ac:dyDescent="0.25">
      <c r="A294" s="740"/>
      <c r="B294" s="740"/>
      <c r="C294" s="740"/>
      <c r="D294" s="740"/>
      <c r="E294" s="740"/>
      <c r="F294" s="737" t="s">
        <v>177</v>
      </c>
      <c r="G294" s="737"/>
      <c r="H294" s="744">
        <f>SUM(H292:H293)</f>
        <v>100007945.37692308</v>
      </c>
      <c r="I294" s="263" t="s">
        <v>920</v>
      </c>
    </row>
    <row r="295" spans="1:9" x14ac:dyDescent="0.25">
      <c r="A295" s="740"/>
      <c r="B295" s="740"/>
      <c r="C295" s="740"/>
      <c r="D295" s="740"/>
      <c r="E295" s="740"/>
      <c r="F295" s="737"/>
      <c r="G295" s="737"/>
      <c r="H295" s="797"/>
    </row>
    <row r="296" spans="1:9" ht="13.8" thickBot="1" x14ac:dyDescent="0.3">
      <c r="A296" s="1535" t="s">
        <v>893</v>
      </c>
      <c r="B296" s="1535"/>
      <c r="C296" s="1535"/>
      <c r="D296" s="1535"/>
      <c r="E296" s="1535"/>
      <c r="F296" s="1535"/>
      <c r="G296" s="1535"/>
      <c r="H296" s="1535"/>
    </row>
    <row r="297" spans="1:9" x14ac:dyDescent="0.25">
      <c r="A297" s="1527" t="s">
        <v>730</v>
      </c>
      <c r="B297" s="1086" t="s">
        <v>731</v>
      </c>
      <c r="C297" s="1086"/>
      <c r="D297" s="1529" t="s">
        <v>81</v>
      </c>
      <c r="E297" s="1529" t="s">
        <v>63</v>
      </c>
      <c r="F297" s="1529" t="s">
        <v>64</v>
      </c>
      <c r="G297" s="1527" t="s">
        <v>732</v>
      </c>
      <c r="H297" s="1531" t="s">
        <v>733</v>
      </c>
    </row>
    <row r="298" spans="1:9" x14ac:dyDescent="0.25">
      <c r="A298" s="1528"/>
      <c r="B298" s="1087" t="s">
        <v>734</v>
      </c>
      <c r="C298" s="1087" t="s">
        <v>735</v>
      </c>
      <c r="D298" s="1530"/>
      <c r="E298" s="1530"/>
      <c r="F298" s="1530"/>
      <c r="G298" s="1528"/>
      <c r="H298" s="1532"/>
    </row>
    <row r="299" spans="1:9" ht="13.8" x14ac:dyDescent="0.25">
      <c r="A299" s="1088"/>
      <c r="B299" s="1088"/>
      <c r="C299" s="1088"/>
      <c r="D299" s="1088"/>
      <c r="E299" s="1088"/>
      <c r="F299" s="1088"/>
      <c r="G299" s="1089"/>
      <c r="H299" s="1090">
        <f>SUM(H300:H301)</f>
        <v>52506189</v>
      </c>
    </row>
    <row r="300" spans="1:9" ht="13.8" x14ac:dyDescent="0.25">
      <c r="A300" s="1091" t="s">
        <v>531</v>
      </c>
      <c r="B300" s="1092"/>
      <c r="C300" s="1091" t="str">
        <f>IF(B300="-",A300,"")</f>
        <v/>
      </c>
      <c r="D300" s="1101" t="s">
        <v>533</v>
      </c>
      <c r="E300" s="1094" t="s">
        <v>584</v>
      </c>
      <c r="F300" s="1095">
        <v>150</v>
      </c>
      <c r="G300" s="1096">
        <v>114334.91117004177</v>
      </c>
      <c r="H300" s="1097">
        <f>ROUND(G300*F300,0)</f>
        <v>17150237</v>
      </c>
    </row>
    <row r="301" spans="1:9" ht="27.6" x14ac:dyDescent="0.25">
      <c r="A301" s="1091" t="s">
        <v>535</v>
      </c>
      <c r="B301" s="1092"/>
      <c r="C301" s="1091"/>
      <c r="D301" s="1101" t="s">
        <v>536</v>
      </c>
      <c r="E301" s="1094" t="s">
        <v>584</v>
      </c>
      <c r="F301" s="1095">
        <v>4200</v>
      </c>
      <c r="G301" s="1096">
        <v>8418.0837813271773</v>
      </c>
      <c r="H301" s="1097">
        <f>ROUND(G301*F301,0)</f>
        <v>35355952</v>
      </c>
    </row>
    <row r="302" spans="1:9" ht="13.8" x14ac:dyDescent="0.25">
      <c r="A302" s="1088"/>
      <c r="B302" s="1088"/>
      <c r="C302" s="1088"/>
      <c r="D302" s="1088"/>
      <c r="E302" s="1088"/>
      <c r="F302" s="1100"/>
      <c r="G302" s="1089"/>
      <c r="H302" s="1090">
        <f>SUM(H304:H304)</f>
        <v>81045279</v>
      </c>
    </row>
    <row r="303" spans="1:9" ht="27.6" x14ac:dyDescent="0.25">
      <c r="A303" s="1091" t="s">
        <v>894</v>
      </c>
      <c r="B303" s="1092"/>
      <c r="C303" s="1091"/>
      <c r="D303" s="1101" t="s">
        <v>562</v>
      </c>
      <c r="E303" s="1094" t="s">
        <v>584</v>
      </c>
      <c r="F303" s="1095">
        <v>350</v>
      </c>
      <c r="G303" s="1096">
        <v>18013</v>
      </c>
      <c r="H303" s="1097">
        <f>ROUND(G303*F303,0)</f>
        <v>6304550</v>
      </c>
    </row>
    <row r="304" spans="1:9" ht="13.8" x14ac:dyDescent="0.25">
      <c r="A304" s="1091" t="s">
        <v>555</v>
      </c>
      <c r="B304" s="1092"/>
      <c r="C304" s="1091" t="str">
        <f>IF(B304="-",A304,"")</f>
        <v/>
      </c>
      <c r="D304" s="1102" t="s">
        <v>741</v>
      </c>
      <c r="E304" s="1094" t="s">
        <v>584</v>
      </c>
      <c r="F304" s="1103">
        <v>150</v>
      </c>
      <c r="G304" s="1096">
        <v>540301.86088482488</v>
      </c>
      <c r="H304" s="1097">
        <f>ROUND(G304*F304,0)</f>
        <v>81045279</v>
      </c>
    </row>
    <row r="305" spans="1:9" ht="13.8" x14ac:dyDescent="0.25">
      <c r="A305" s="1088"/>
      <c r="B305" s="1088"/>
      <c r="C305" s="1088"/>
      <c r="D305" s="1088"/>
      <c r="E305" s="1088"/>
      <c r="F305" s="1100"/>
      <c r="G305" s="1089"/>
      <c r="H305" s="1090">
        <f>SUM(H306:H306)</f>
        <v>5830960</v>
      </c>
    </row>
    <row r="306" spans="1:9" s="10" customFormat="1" ht="69" x14ac:dyDescent="0.25">
      <c r="A306" s="1091" t="s">
        <v>543</v>
      </c>
      <c r="B306" s="1092"/>
      <c r="C306" s="1091"/>
      <c r="D306" s="1098" t="s">
        <v>544</v>
      </c>
      <c r="E306" s="1094" t="s">
        <v>739</v>
      </c>
      <c r="F306" s="1095">
        <f>+F301</f>
        <v>4200</v>
      </c>
      <c r="G306" s="1096">
        <v>1388.3238301337972</v>
      </c>
      <c r="H306" s="1097">
        <f>ROUND(G306*F306,0)</f>
        <v>5830960</v>
      </c>
    </row>
    <row r="307" spans="1:9" ht="13.8" x14ac:dyDescent="0.25">
      <c r="A307" s="1091"/>
      <c r="B307" s="1092"/>
      <c r="C307" s="1091"/>
      <c r="D307" s="1098"/>
      <c r="E307" s="1094"/>
      <c r="F307" s="1099"/>
      <c r="G307" s="1096"/>
      <c r="H307" s="1097"/>
    </row>
    <row r="308" spans="1:9" ht="14.4" thickBot="1" x14ac:dyDescent="0.3">
      <c r="A308" s="1105"/>
      <c r="B308" s="1106"/>
      <c r="C308" s="1107"/>
      <c r="D308" s="1533"/>
      <c r="E308" s="1534"/>
      <c r="F308" s="1533" t="s">
        <v>757</v>
      </c>
      <c r="G308" s="1534"/>
      <c r="H308" s="1108">
        <f>+H299+H302+H305</f>
        <v>139382428</v>
      </c>
    </row>
    <row r="309" spans="1:9" x14ac:dyDescent="0.25">
      <c r="A309" s="750"/>
      <c r="B309" s="736"/>
      <c r="C309" s="736"/>
      <c r="D309" s="750"/>
      <c r="E309" s="736"/>
      <c r="F309" s="737" t="s">
        <v>176</v>
      </c>
      <c r="G309" s="738"/>
      <c r="H309" s="732">
        <f>+H308</f>
        <v>139382428</v>
      </c>
    </row>
    <row r="310" spans="1:9" x14ac:dyDescent="0.25">
      <c r="A310" s="750"/>
      <c r="B310" s="740"/>
      <c r="C310" s="740"/>
      <c r="D310" s="740"/>
      <c r="E310" s="740"/>
      <c r="F310" s="737" t="s">
        <v>545</v>
      </c>
      <c r="G310" s="737"/>
      <c r="H310" s="741">
        <f>H309/1.3*0.05*0.19</f>
        <v>1018563.8969230771</v>
      </c>
    </row>
    <row r="311" spans="1:9" x14ac:dyDescent="0.25">
      <c r="A311" s="807"/>
      <c r="B311" s="740"/>
      <c r="C311" s="740"/>
      <c r="D311" s="740"/>
      <c r="E311" s="740"/>
      <c r="F311" s="737" t="s">
        <v>177</v>
      </c>
      <c r="G311" s="737"/>
      <c r="H311" s="744">
        <f>H309+H310</f>
        <v>140400991.89692307</v>
      </c>
      <c r="I311" s="263" t="s">
        <v>920</v>
      </c>
    </row>
    <row r="312" spans="1:9" x14ac:dyDescent="0.25">
      <c r="A312" s="740"/>
      <c r="B312" s="740"/>
      <c r="C312" s="740"/>
      <c r="D312" s="740"/>
      <c r="E312" s="740"/>
      <c r="F312" s="737"/>
      <c r="G312" s="737"/>
      <c r="H312" s="797"/>
    </row>
    <row r="313" spans="1:9" ht="13.8" thickBot="1" x14ac:dyDescent="0.3">
      <c r="A313" s="1535" t="s">
        <v>895</v>
      </c>
      <c r="B313" s="1535"/>
      <c r="C313" s="1535"/>
      <c r="D313" s="1535"/>
      <c r="E313" s="1535"/>
      <c r="F313" s="1535"/>
      <c r="G313" s="1535"/>
      <c r="H313" s="1535"/>
    </row>
    <row r="314" spans="1:9" x14ac:dyDescent="0.25">
      <c r="A314" s="1527" t="s">
        <v>730</v>
      </c>
      <c r="B314" s="1086" t="s">
        <v>731</v>
      </c>
      <c r="C314" s="1086"/>
      <c r="D314" s="1529" t="s">
        <v>81</v>
      </c>
      <c r="E314" s="1529" t="s">
        <v>63</v>
      </c>
      <c r="F314" s="1529" t="s">
        <v>64</v>
      </c>
      <c r="G314" s="1527" t="s">
        <v>732</v>
      </c>
      <c r="H314" s="1531" t="s">
        <v>733</v>
      </c>
    </row>
    <row r="315" spans="1:9" x14ac:dyDescent="0.25">
      <c r="A315" s="1528"/>
      <c r="B315" s="1087" t="s">
        <v>734</v>
      </c>
      <c r="C315" s="1087" t="s">
        <v>735</v>
      </c>
      <c r="D315" s="1530"/>
      <c r="E315" s="1530"/>
      <c r="F315" s="1530"/>
      <c r="G315" s="1528"/>
      <c r="H315" s="1532"/>
    </row>
    <row r="316" spans="1:9" ht="13.8" x14ac:dyDescent="0.25">
      <c r="A316" s="1088" t="str">
        <f>+[3]PRESUPUESTO!$B$11</f>
        <v>EXPLANACIONES</v>
      </c>
      <c r="B316" s="1088"/>
      <c r="C316" s="1088"/>
      <c r="D316" s="1088"/>
      <c r="E316" s="1088"/>
      <c r="F316" s="1088"/>
      <c r="G316" s="1089"/>
      <c r="H316" s="1090">
        <f>SUM(H317:H318)</f>
        <v>7274507</v>
      </c>
    </row>
    <row r="317" spans="1:9" ht="13.8" x14ac:dyDescent="0.25">
      <c r="A317" s="1091" t="s">
        <v>531</v>
      </c>
      <c r="B317" s="1092"/>
      <c r="C317" s="1091" t="str">
        <f>IF(B317="-",A317,"")</f>
        <v/>
      </c>
      <c r="D317" s="1101" t="s">
        <v>533</v>
      </c>
      <c r="E317" s="1094" t="s">
        <v>584</v>
      </c>
      <c r="F317" s="1095">
        <v>43</v>
      </c>
      <c r="G317" s="1096">
        <v>155517.27080900894</v>
      </c>
      <c r="H317" s="1097">
        <f>ROUND(G317*F317,0)</f>
        <v>6687243</v>
      </c>
    </row>
    <row r="318" spans="1:9" ht="27.6" x14ac:dyDescent="0.25">
      <c r="A318" s="1091" t="s">
        <v>535</v>
      </c>
      <c r="B318" s="1092"/>
      <c r="C318" s="1091"/>
      <c r="D318" s="1101" t="s">
        <v>536</v>
      </c>
      <c r="E318" s="1094" t="s">
        <v>584</v>
      </c>
      <c r="F318" s="1095">
        <v>67</v>
      </c>
      <c r="G318" s="1096">
        <v>8765.1270353652217</v>
      </c>
      <c r="H318" s="1097">
        <f>ROUND(G318*F318,0)</f>
        <v>587264</v>
      </c>
    </row>
    <row r="319" spans="1:9" ht="13.8" x14ac:dyDescent="0.25">
      <c r="A319" s="1088" t="str">
        <f>+[3]PRESUPUESTO!$B$14</f>
        <v>BASES, SUB BASES Y AFIRMADOS</v>
      </c>
      <c r="B319" s="1088"/>
      <c r="C319" s="1088"/>
      <c r="D319" s="1088"/>
      <c r="E319" s="1088"/>
      <c r="F319" s="1088"/>
      <c r="G319" s="1089"/>
      <c r="H319" s="1090">
        <f>SUM(H320:H321)</f>
        <v>891806165</v>
      </c>
    </row>
    <row r="320" spans="1:9" ht="13.8" x14ac:dyDescent="0.25">
      <c r="A320" s="1091" t="s">
        <v>537</v>
      </c>
      <c r="B320" s="1092"/>
      <c r="C320" s="1091"/>
      <c r="D320" s="1098" t="s">
        <v>538</v>
      </c>
      <c r="E320" s="1094" t="s">
        <v>584</v>
      </c>
      <c r="F320" s="1099">
        <v>3790</v>
      </c>
      <c r="G320" s="1096">
        <v>138190.07554995033</v>
      </c>
      <c r="H320" s="1097">
        <f>ROUND(G320*F320,0)</f>
        <v>523740386</v>
      </c>
    </row>
    <row r="321" spans="1:8" ht="13.8" x14ac:dyDescent="0.25">
      <c r="A321" s="1091" t="s">
        <v>539</v>
      </c>
      <c r="B321" s="1092"/>
      <c r="C321" s="1091"/>
      <c r="D321" s="1098" t="s">
        <v>541</v>
      </c>
      <c r="E321" s="1094" t="s">
        <v>584</v>
      </c>
      <c r="F321" s="1099">
        <v>2526</v>
      </c>
      <c r="G321" s="1096">
        <v>145710.91797359203</v>
      </c>
      <c r="H321" s="1097">
        <f>ROUND(G321*F321,0)</f>
        <v>368065779</v>
      </c>
    </row>
    <row r="322" spans="1:8" ht="13.8" x14ac:dyDescent="0.25">
      <c r="A322" s="1088" t="str">
        <f>+[3]PRESUPUESTO!$B$17</f>
        <v>PAVIMENTOS DE CONCRETOS</v>
      </c>
      <c r="B322" s="1088"/>
      <c r="C322" s="1088"/>
      <c r="D322" s="1088"/>
      <c r="E322" s="1088"/>
      <c r="F322" s="1100"/>
      <c r="G322" s="1089"/>
      <c r="H322" s="1090">
        <f>SUM(H323:H323)</f>
        <v>1382529530</v>
      </c>
    </row>
    <row r="323" spans="1:8" ht="13.8" x14ac:dyDescent="0.25">
      <c r="A323" s="1091" t="s">
        <v>737</v>
      </c>
      <c r="B323" s="1092"/>
      <c r="C323" s="1091" t="s">
        <v>542</v>
      </c>
      <c r="D323" s="1098" t="s">
        <v>738</v>
      </c>
      <c r="E323" s="1094" t="s">
        <v>561</v>
      </c>
      <c r="F323" s="1095">
        <v>12633</v>
      </c>
      <c r="G323" s="1096">
        <v>109437.94272446535</v>
      </c>
      <c r="H323" s="1097">
        <f>ROUND(G323*F323,0)</f>
        <v>1382529530</v>
      </c>
    </row>
    <row r="324" spans="1:8" ht="13.8" x14ac:dyDescent="0.25">
      <c r="A324" s="1088" t="str">
        <f>+[3]PRESUPUESTO!$B$19</f>
        <v>ESTRUCTURAS Y DRENAJES</v>
      </c>
      <c r="B324" s="1088"/>
      <c r="C324" s="1088"/>
      <c r="D324" s="1088"/>
      <c r="E324" s="1088"/>
      <c r="F324" s="1100"/>
      <c r="G324" s="1089"/>
      <c r="H324" s="1090">
        <f>SUM(H325:H328)</f>
        <v>36877730</v>
      </c>
    </row>
    <row r="325" spans="1:8" ht="13.8" x14ac:dyDescent="0.25">
      <c r="A325" s="1091" t="s">
        <v>564</v>
      </c>
      <c r="B325" s="1092"/>
      <c r="C325" s="1091"/>
      <c r="D325" s="1102" t="s">
        <v>566</v>
      </c>
      <c r="E325" s="1094" t="s">
        <v>584</v>
      </c>
      <c r="F325" s="1095">
        <v>12.5</v>
      </c>
      <c r="G325" s="1096">
        <v>124721.51721246146</v>
      </c>
      <c r="H325" s="1097">
        <f t="shared" ref="H325:H334" si="10">ROUND(G325*F325,0)</f>
        <v>1559019</v>
      </c>
    </row>
    <row r="326" spans="1:8" ht="13.8" x14ac:dyDescent="0.25">
      <c r="A326" s="1091" t="s">
        <v>555</v>
      </c>
      <c r="B326" s="1092"/>
      <c r="C326" s="1091" t="str">
        <f>IF(B326="-",A326,"")</f>
        <v/>
      </c>
      <c r="D326" s="1102" t="s">
        <v>741</v>
      </c>
      <c r="E326" s="1094" t="s">
        <v>584</v>
      </c>
      <c r="F326" s="1103">
        <v>32</v>
      </c>
      <c r="G326" s="1096">
        <v>571860.61277304846</v>
      </c>
      <c r="H326" s="1097">
        <f t="shared" si="10"/>
        <v>18299540</v>
      </c>
    </row>
    <row r="327" spans="1:8" ht="13.8" x14ac:dyDescent="0.25">
      <c r="A327" s="1091" t="s">
        <v>723</v>
      </c>
      <c r="B327" s="1091"/>
      <c r="C327" s="1091"/>
      <c r="D327" s="1102" t="s">
        <v>742</v>
      </c>
      <c r="E327" s="1094" t="s">
        <v>584</v>
      </c>
      <c r="F327" s="1095">
        <v>7</v>
      </c>
      <c r="G327" s="1096">
        <v>515032.55627039925</v>
      </c>
      <c r="H327" s="1097">
        <f t="shared" si="10"/>
        <v>3605228</v>
      </c>
    </row>
    <row r="328" spans="1:8" ht="13.8" x14ac:dyDescent="0.25">
      <c r="A328" s="1091" t="s">
        <v>571</v>
      </c>
      <c r="B328" s="1092"/>
      <c r="C328" s="1091" t="s">
        <v>580</v>
      </c>
      <c r="D328" s="1102" t="s">
        <v>743</v>
      </c>
      <c r="E328" s="1094" t="s">
        <v>744</v>
      </c>
      <c r="F328" s="1095">
        <v>2443</v>
      </c>
      <c r="G328" s="1096">
        <v>5490.7665057578906</v>
      </c>
      <c r="H328" s="1097">
        <f t="shared" si="10"/>
        <v>13413943</v>
      </c>
    </row>
    <row r="329" spans="1:8" ht="13.8" x14ac:dyDescent="0.25">
      <c r="A329" s="1088" t="str">
        <f>+[3]PRESUPUESTO!$B$24</f>
        <v>OBRAS DE SEÑALIZACIÓN</v>
      </c>
      <c r="B329" s="1088"/>
      <c r="C329" s="1088"/>
      <c r="D329" s="1088"/>
      <c r="E329" s="1088"/>
      <c r="F329" s="1100"/>
      <c r="G329" s="1089"/>
      <c r="H329" s="1090">
        <f>SUM(H330:H334)</f>
        <v>54832252</v>
      </c>
    </row>
    <row r="330" spans="1:8" ht="13.8" x14ac:dyDescent="0.25">
      <c r="A330" s="1091" t="s">
        <v>745</v>
      </c>
      <c r="B330" s="1091"/>
      <c r="C330" s="1091"/>
      <c r="D330" s="1104" t="s">
        <v>746</v>
      </c>
      <c r="E330" s="1094" t="s">
        <v>747</v>
      </c>
      <c r="F330" s="1099">
        <v>3200</v>
      </c>
      <c r="G330" s="1096">
        <v>1977.8111887253467</v>
      </c>
      <c r="H330" s="1097">
        <f t="shared" si="10"/>
        <v>6328996</v>
      </c>
    </row>
    <row r="331" spans="1:8" ht="13.8" x14ac:dyDescent="0.25">
      <c r="A331" s="1091" t="s">
        <v>748</v>
      </c>
      <c r="B331" s="1092"/>
      <c r="C331" s="1091"/>
      <c r="D331" s="1104" t="s">
        <v>749</v>
      </c>
      <c r="E331" s="1094" t="s">
        <v>561</v>
      </c>
      <c r="F331" s="1099">
        <v>233</v>
      </c>
      <c r="G331" s="1096">
        <v>49954.94669102582</v>
      </c>
      <c r="H331" s="1097">
        <f t="shared" si="10"/>
        <v>11639503</v>
      </c>
    </row>
    <row r="332" spans="1:8" ht="13.8" x14ac:dyDescent="0.25">
      <c r="A332" s="1091" t="s">
        <v>750</v>
      </c>
      <c r="B332" s="1092"/>
      <c r="C332" s="1091" t="s">
        <v>580</v>
      </c>
      <c r="D332" s="1104" t="s">
        <v>751</v>
      </c>
      <c r="E332" s="1094" t="s">
        <v>752</v>
      </c>
      <c r="F332" s="1099">
        <v>1997</v>
      </c>
      <c r="G332" s="1096">
        <v>8810.3997066173197</v>
      </c>
      <c r="H332" s="1097">
        <f t="shared" si="10"/>
        <v>17594368</v>
      </c>
    </row>
    <row r="333" spans="1:8" ht="27.6" x14ac:dyDescent="0.25">
      <c r="A333" s="1091" t="s">
        <v>753</v>
      </c>
      <c r="B333" s="1092"/>
      <c r="C333" s="1091"/>
      <c r="D333" s="1098" t="s">
        <v>754</v>
      </c>
      <c r="E333" s="1094" t="s">
        <v>752</v>
      </c>
      <c r="F333" s="1099">
        <v>11</v>
      </c>
      <c r="G333" s="1096">
        <v>827018.7894414654</v>
      </c>
      <c r="H333" s="1097">
        <f t="shared" si="10"/>
        <v>9097207</v>
      </c>
    </row>
    <row r="334" spans="1:8" ht="27.6" x14ac:dyDescent="0.25">
      <c r="A334" s="1091" t="s">
        <v>755</v>
      </c>
      <c r="B334" s="1092"/>
      <c r="C334" s="1091" t="s">
        <v>580</v>
      </c>
      <c r="D334" s="1098" t="s">
        <v>756</v>
      </c>
      <c r="E334" s="1094" t="s">
        <v>752</v>
      </c>
      <c r="F334" s="1099">
        <v>14</v>
      </c>
      <c r="G334" s="1096">
        <v>726584.10964141693</v>
      </c>
      <c r="H334" s="1097">
        <f t="shared" si="10"/>
        <v>10172178</v>
      </c>
    </row>
    <row r="335" spans="1:8" ht="13.8" x14ac:dyDescent="0.25">
      <c r="A335" s="1088" t="str">
        <f>+[3]PRESUPUESTO!$B$30</f>
        <v>TRANSPORTE DE MATERIALES</v>
      </c>
      <c r="B335" s="1088"/>
      <c r="C335" s="1088"/>
      <c r="D335" s="1088"/>
      <c r="E335" s="1088"/>
      <c r="F335" s="1100"/>
      <c r="G335" s="1089"/>
      <c r="H335" s="1090">
        <f>SUM(H336:H336)</f>
        <v>10465781</v>
      </c>
    </row>
    <row r="336" spans="1:8" ht="69" x14ac:dyDescent="0.25">
      <c r="A336" s="1091" t="s">
        <v>543</v>
      </c>
      <c r="B336" s="1092"/>
      <c r="C336" s="1091"/>
      <c r="D336" s="1098" t="s">
        <v>544</v>
      </c>
      <c r="E336" s="1094" t="s">
        <v>739</v>
      </c>
      <c r="F336" s="1095">
        <v>7370</v>
      </c>
      <c r="G336" s="1096">
        <v>1420.0517293262171</v>
      </c>
      <c r="H336" s="1097">
        <f>ROUND(G336*F336,0)</f>
        <v>10465781</v>
      </c>
    </row>
    <row r="337" spans="1:9" ht="13.8" x14ac:dyDescent="0.25">
      <c r="A337" s="1091"/>
      <c r="B337" s="1092"/>
      <c r="C337" s="1091"/>
      <c r="D337" s="1098"/>
      <c r="E337" s="1094"/>
      <c r="F337" s="1095"/>
      <c r="G337" s="1096"/>
      <c r="H337" s="1097"/>
    </row>
    <row r="338" spans="1:9" ht="14.4" thickBot="1" x14ac:dyDescent="0.3">
      <c r="A338" s="1105"/>
      <c r="B338" s="1106"/>
      <c r="C338" s="1107"/>
      <c r="D338" s="1533"/>
      <c r="E338" s="1534"/>
      <c r="F338" s="1533" t="s">
        <v>757</v>
      </c>
      <c r="G338" s="1534"/>
      <c r="H338" s="1108">
        <f>H316+H319+H322+H335+H324+H329</f>
        <v>2383785965</v>
      </c>
    </row>
    <row r="339" spans="1:9" x14ac:dyDescent="0.25">
      <c r="A339" s="750"/>
      <c r="B339" s="736"/>
      <c r="C339" s="736"/>
      <c r="D339" s="750"/>
      <c r="E339" s="736"/>
      <c r="F339" s="737" t="s">
        <v>176</v>
      </c>
      <c r="G339" s="738"/>
      <c r="H339" s="732">
        <f>+H338</f>
        <v>2383785965</v>
      </c>
    </row>
    <row r="340" spans="1:9" x14ac:dyDescent="0.25">
      <c r="A340" s="750"/>
      <c r="B340" s="740"/>
      <c r="C340" s="740"/>
      <c r="D340" s="740"/>
      <c r="E340" s="740"/>
      <c r="F340" s="737" t="s">
        <v>545</v>
      </c>
      <c r="G340" s="737"/>
      <c r="H340" s="741">
        <f>H339/1.3*0.05*0.19</f>
        <v>17419974.359615386</v>
      </c>
    </row>
    <row r="341" spans="1:9" x14ac:dyDescent="0.25">
      <c r="A341" s="807"/>
      <c r="B341" s="740"/>
      <c r="C341" s="740"/>
      <c r="D341" s="740"/>
      <c r="E341" s="740"/>
      <c r="F341" s="737" t="s">
        <v>177</v>
      </c>
      <c r="G341" s="737"/>
      <c r="H341" s="744">
        <f>H339+H340</f>
        <v>2401205939.3596153</v>
      </c>
      <c r="I341" s="263" t="s">
        <v>920</v>
      </c>
    </row>
    <row r="342" spans="1:9" x14ac:dyDescent="0.25">
      <c r="A342" s="740"/>
      <c r="B342" s="740"/>
      <c r="C342" s="740"/>
      <c r="D342" s="740"/>
      <c r="E342" s="740"/>
      <c r="F342" s="737"/>
      <c r="G342" s="737"/>
      <c r="H342" s="797"/>
    </row>
    <row r="343" spans="1:9" ht="12.75" customHeight="1" x14ac:dyDescent="0.25">
      <c r="A343" s="807"/>
      <c r="B343" s="740"/>
      <c r="C343" s="740"/>
      <c r="D343" s="740"/>
      <c r="E343" s="740"/>
      <c r="F343" s="737"/>
      <c r="G343" s="737"/>
      <c r="H343" s="797"/>
    </row>
    <row r="344" spans="1:9" x14ac:dyDescent="0.25">
      <c r="A344" s="750"/>
      <c r="B344" s="750"/>
      <c r="C344" s="750"/>
      <c r="D344" s="750"/>
      <c r="E344" s="750"/>
      <c r="F344" s="737"/>
      <c r="G344" s="737"/>
      <c r="H344" s="797"/>
    </row>
    <row r="345" spans="1:9" x14ac:dyDescent="0.25">
      <c r="A345" s="807"/>
      <c r="B345" s="740"/>
      <c r="C345" s="740"/>
      <c r="D345" s="740"/>
      <c r="E345" s="740"/>
      <c r="F345" s="737"/>
      <c r="G345" s="737"/>
      <c r="H345" s="797"/>
    </row>
    <row r="346" spans="1:9" ht="13.8" thickBot="1" x14ac:dyDescent="0.3">
      <c r="A346" s="1542" t="s">
        <v>575</v>
      </c>
      <c r="B346" s="1542"/>
      <c r="C346" s="1542"/>
      <c r="D346" s="1542"/>
      <c r="E346" s="736"/>
      <c r="F346" s="801"/>
      <c r="G346" s="808"/>
      <c r="H346" s="797"/>
    </row>
    <row r="347" spans="1:9" x14ac:dyDescent="0.25">
      <c r="A347" s="1527" t="s">
        <v>730</v>
      </c>
      <c r="B347" s="1086" t="s">
        <v>731</v>
      </c>
      <c r="C347" s="1086"/>
      <c r="D347" s="1529" t="s">
        <v>81</v>
      </c>
      <c r="E347" s="1529" t="s">
        <v>63</v>
      </c>
      <c r="F347" s="1529" t="s">
        <v>64</v>
      </c>
      <c r="G347" s="1527" t="s">
        <v>732</v>
      </c>
      <c r="H347" s="1531" t="s">
        <v>733</v>
      </c>
    </row>
    <row r="348" spans="1:9" x14ac:dyDescent="0.25">
      <c r="A348" s="1528"/>
      <c r="B348" s="1087" t="s">
        <v>734</v>
      </c>
      <c r="C348" s="1087" t="s">
        <v>735</v>
      </c>
      <c r="D348" s="1530"/>
      <c r="E348" s="1530"/>
      <c r="F348" s="1530"/>
      <c r="G348" s="1528"/>
      <c r="H348" s="1532"/>
    </row>
    <row r="349" spans="1:9" ht="13.8" x14ac:dyDescent="0.25">
      <c r="A349" s="728" t="s">
        <v>531</v>
      </c>
      <c r="B349" s="728" t="s">
        <v>532</v>
      </c>
      <c r="C349" s="734"/>
      <c r="D349" s="752" t="str">
        <f>+'[7]PRESUPUESTO '!$E$11</f>
        <v>DEMOLICIÓN DE ESTRUCTURAS</v>
      </c>
      <c r="E349" s="730" t="s">
        <v>584</v>
      </c>
      <c r="F349" s="731">
        <f>+'[7]PRESUPUESTO '!G11</f>
        <v>10</v>
      </c>
      <c r="G349" s="732">
        <v>254473.46169571503</v>
      </c>
      <c r="H349" s="732">
        <f>F349*G349</f>
        <v>2544734.6169571504</v>
      </c>
    </row>
    <row r="350" spans="1:9" ht="13.8" x14ac:dyDescent="0.25">
      <c r="A350" s="728" t="s">
        <v>549</v>
      </c>
      <c r="B350" s="728" t="s">
        <v>550</v>
      </c>
      <c r="C350" s="734"/>
      <c r="D350" s="752" t="s">
        <v>551</v>
      </c>
      <c r="E350" s="730" t="s">
        <v>584</v>
      </c>
      <c r="F350" s="731">
        <f>+'[7]PRESUPUESTO '!G12</f>
        <v>20</v>
      </c>
      <c r="G350" s="732">
        <v>45932.059465594197</v>
      </c>
      <c r="H350" s="732">
        <f>F350*G350</f>
        <v>918641.18931188388</v>
      </c>
    </row>
    <row r="351" spans="1:9" x14ac:dyDescent="0.25">
      <c r="A351" s="728" t="s">
        <v>564</v>
      </c>
      <c r="B351" s="728" t="s">
        <v>565</v>
      </c>
      <c r="C351" s="146"/>
      <c r="D351" s="803" t="s">
        <v>566</v>
      </c>
      <c r="E351" s="730" t="s">
        <v>584</v>
      </c>
      <c r="F351" s="731">
        <f>+'[7]PRESUPUESTO '!G13</f>
        <v>10</v>
      </c>
      <c r="G351" s="732">
        <v>80278.74261448074</v>
      </c>
      <c r="H351" s="732">
        <f>F351*G351</f>
        <v>802787.42614480737</v>
      </c>
    </row>
    <row r="352" spans="1:9" x14ac:dyDescent="0.25">
      <c r="A352" s="730" t="s">
        <v>576</v>
      </c>
      <c r="B352" s="730" t="s">
        <v>556</v>
      </c>
      <c r="C352" s="33"/>
      <c r="D352" s="803" t="s">
        <v>577</v>
      </c>
      <c r="E352" s="730" t="s">
        <v>584</v>
      </c>
      <c r="F352" s="731">
        <f>+'[7]PRESUPUESTO '!G14</f>
        <v>35</v>
      </c>
      <c r="G352" s="732">
        <v>1074512.3825115534</v>
      </c>
      <c r="H352" s="732">
        <f>F352*G352</f>
        <v>37607933.387904368</v>
      </c>
    </row>
    <row r="353" spans="1:9" x14ac:dyDescent="0.25">
      <c r="A353" s="730" t="s">
        <v>571</v>
      </c>
      <c r="B353" s="730" t="s">
        <v>557</v>
      </c>
      <c r="C353" s="729"/>
      <c r="D353" s="803" t="s">
        <v>572</v>
      </c>
      <c r="E353" s="730" t="s">
        <v>559</v>
      </c>
      <c r="F353" s="731">
        <f>+'[7]PRESUPUESTO '!G15</f>
        <v>1000</v>
      </c>
      <c r="G353" s="732">
        <v>7002.75929439012</v>
      </c>
      <c r="H353" s="732">
        <f>F353*G353</f>
        <v>7002759.2943901196</v>
      </c>
    </row>
    <row r="354" spans="1:9" x14ac:dyDescent="0.25">
      <c r="A354" s="736"/>
      <c r="B354" s="736"/>
      <c r="C354" s="736"/>
      <c r="D354" s="750"/>
      <c r="E354" s="736"/>
      <c r="F354" s="737" t="s">
        <v>176</v>
      </c>
      <c r="G354" s="738"/>
      <c r="H354" s="732">
        <f>SUM(H349:H353)</f>
        <v>48876855.914708331</v>
      </c>
    </row>
    <row r="355" spans="1:9" x14ac:dyDescent="0.25">
      <c r="A355" s="740"/>
      <c r="B355" s="740"/>
      <c r="C355" s="740"/>
      <c r="D355" s="740"/>
      <c r="E355" s="740"/>
      <c r="F355" s="737" t="s">
        <v>545</v>
      </c>
      <c r="G355" s="737"/>
      <c r="H355" s="741">
        <f>H354/1.3*0.05*0.19</f>
        <v>357177.02399209933</v>
      </c>
    </row>
    <row r="356" spans="1:9" x14ac:dyDescent="0.25">
      <c r="A356" s="740"/>
      <c r="B356" s="740"/>
      <c r="C356" s="740"/>
      <c r="D356" s="740"/>
      <c r="E356" s="740"/>
      <c r="F356" s="737" t="s">
        <v>177</v>
      </c>
      <c r="G356" s="737"/>
      <c r="H356" s="744">
        <f>SUM(H354:H355)</f>
        <v>49234032.93870043</v>
      </c>
      <c r="I356" s="263" t="s">
        <v>920</v>
      </c>
    </row>
    <row r="357" spans="1:9" x14ac:dyDescent="0.25">
      <c r="A357" s="1543"/>
      <c r="B357" s="1543"/>
      <c r="C357" s="809"/>
      <c r="D357" s="810"/>
      <c r="E357" s="811"/>
      <c r="F357" s="737"/>
      <c r="G357" s="737"/>
      <c r="H357" s="737"/>
    </row>
    <row r="358" spans="1:9" ht="13.8" thickBot="1" x14ac:dyDescent="0.3">
      <c r="A358" s="812" t="s">
        <v>578</v>
      </c>
      <c r="B358" s="749"/>
      <c r="C358" s="749"/>
      <c r="D358" s="813"/>
      <c r="E358" s="736"/>
      <c r="F358" s="801"/>
      <c r="G358" s="808"/>
      <c r="H358" s="797"/>
    </row>
    <row r="359" spans="1:9" x14ac:dyDescent="0.25">
      <c r="A359" s="1527" t="s">
        <v>730</v>
      </c>
      <c r="B359" s="1086" t="s">
        <v>731</v>
      </c>
      <c r="C359" s="1086"/>
      <c r="D359" s="1529" t="s">
        <v>81</v>
      </c>
      <c r="E359" s="1529" t="s">
        <v>63</v>
      </c>
      <c r="F359" s="1529" t="s">
        <v>64</v>
      </c>
      <c r="G359" s="1527" t="s">
        <v>732</v>
      </c>
      <c r="H359" s="1531" t="s">
        <v>733</v>
      </c>
    </row>
    <row r="360" spans="1:9" x14ac:dyDescent="0.25">
      <c r="A360" s="1528"/>
      <c r="B360" s="1087" t="s">
        <v>734</v>
      </c>
      <c r="C360" s="1087" t="s">
        <v>735</v>
      </c>
      <c r="D360" s="1530"/>
      <c r="E360" s="1530"/>
      <c r="F360" s="1530"/>
      <c r="G360" s="1528"/>
      <c r="H360" s="1532"/>
    </row>
    <row r="361" spans="1:9" ht="13.8" x14ac:dyDescent="0.25">
      <c r="A361" s="791" t="s">
        <v>531</v>
      </c>
      <c r="B361" s="814" t="str">
        <f>LEFT(A361,3)&amp;"-13"</f>
        <v>201-13</v>
      </c>
      <c r="C361" s="791" t="str">
        <f>IF(B361="-",A361,"")</f>
        <v/>
      </c>
      <c r="D361" s="815" t="s">
        <v>533</v>
      </c>
      <c r="E361" s="730" t="s">
        <v>534</v>
      </c>
      <c r="F361" s="731">
        <f>+'[8]PRESUPUESTO '!G11</f>
        <v>25</v>
      </c>
      <c r="G361" s="732">
        <v>254473.46169571503</v>
      </c>
      <c r="H361" s="732">
        <f>F361*G361</f>
        <v>6361836.542392876</v>
      </c>
    </row>
    <row r="362" spans="1:9" ht="13.8" x14ac:dyDescent="0.25">
      <c r="A362" s="791" t="s">
        <v>549</v>
      </c>
      <c r="B362" s="814" t="str">
        <f>LEFT(A362,3)&amp;"-13"</f>
        <v>600-13</v>
      </c>
      <c r="C362" s="791" t="str">
        <f>IF(B362="-",A362,"")</f>
        <v/>
      </c>
      <c r="D362" s="815" t="s">
        <v>551</v>
      </c>
      <c r="E362" s="730" t="s">
        <v>534</v>
      </c>
      <c r="F362" s="731">
        <f>+'[8]PRESUPUESTO '!G12</f>
        <v>25</v>
      </c>
      <c r="G362" s="732">
        <v>45932.059465594197</v>
      </c>
      <c r="H362" s="732">
        <f>F362*G362</f>
        <v>1148301.486639855</v>
      </c>
    </row>
    <row r="363" spans="1:9" ht="13.8" x14ac:dyDescent="0.25">
      <c r="A363" s="791" t="s">
        <v>579</v>
      </c>
      <c r="B363" s="814" t="str">
        <f>LEFT(A363,3)&amp;"-13"</f>
        <v>610-13</v>
      </c>
      <c r="C363" s="791" t="s">
        <v>580</v>
      </c>
      <c r="D363" s="803" t="s">
        <v>566</v>
      </c>
      <c r="E363" s="730" t="s">
        <v>534</v>
      </c>
      <c r="F363" s="731">
        <f>+'[8]PRESUPUESTO '!G13</f>
        <v>50</v>
      </c>
      <c r="G363" s="732">
        <v>80278.74261448074</v>
      </c>
      <c r="H363" s="732">
        <f>F363*G363</f>
        <v>4013937.1307240371</v>
      </c>
    </row>
    <row r="364" spans="1:9" ht="13.8" x14ac:dyDescent="0.25">
      <c r="A364" s="791" t="s">
        <v>555</v>
      </c>
      <c r="B364" s="814" t="str">
        <f>LEFT(A364,3)&amp;"-13"</f>
        <v>630-13</v>
      </c>
      <c r="C364" s="791" t="s">
        <v>580</v>
      </c>
      <c r="D364" s="815" t="s">
        <v>581</v>
      </c>
      <c r="E364" s="730" t="s">
        <v>534</v>
      </c>
      <c r="F364" s="731">
        <f>+'[8]PRESUPUESTO '!G14</f>
        <v>35</v>
      </c>
      <c r="G364" s="732">
        <v>1074512.3825115534</v>
      </c>
      <c r="H364" s="732">
        <f>F364*G364</f>
        <v>37607933.387904368</v>
      </c>
    </row>
    <row r="365" spans="1:9" ht="13.8" x14ac:dyDescent="0.25">
      <c r="A365" s="791" t="s">
        <v>571</v>
      </c>
      <c r="B365" s="814" t="str">
        <f>LEFT(A365,3)&amp;"-13"</f>
        <v>640-13</v>
      </c>
      <c r="C365" s="791" t="s">
        <v>580</v>
      </c>
      <c r="D365" s="815" t="s">
        <v>582</v>
      </c>
      <c r="E365" s="730" t="s">
        <v>573</v>
      </c>
      <c r="F365" s="731">
        <f>+'[8]PRESUPUESTO '!G15</f>
        <v>3500</v>
      </c>
      <c r="G365" s="732">
        <v>7002.75929439012</v>
      </c>
      <c r="H365" s="732">
        <f>F365*G365</f>
        <v>24509657.530365419</v>
      </c>
    </row>
    <row r="366" spans="1:9" x14ac:dyDescent="0.25">
      <c r="A366" s="736"/>
      <c r="B366" s="736"/>
      <c r="C366" s="736"/>
      <c r="D366" s="750"/>
      <c r="E366" s="736"/>
      <c r="F366" s="737" t="s">
        <v>176</v>
      </c>
      <c r="G366" s="738"/>
      <c r="H366" s="732">
        <f>SUM(H361:H365)</f>
        <v>73641666.078026563</v>
      </c>
    </row>
    <row r="367" spans="1:9" x14ac:dyDescent="0.25">
      <c r="A367" s="740"/>
      <c r="B367" s="740"/>
      <c r="C367" s="740"/>
      <c r="D367" s="740"/>
      <c r="E367" s="740"/>
      <c r="F367" s="737" t="s">
        <v>545</v>
      </c>
      <c r="G367" s="737"/>
      <c r="H367" s="741">
        <f>H366/1.3*0.05*0.19</f>
        <v>538150.63672404038</v>
      </c>
    </row>
    <row r="368" spans="1:9" x14ac:dyDescent="0.25">
      <c r="A368" s="740"/>
      <c r="B368" s="740"/>
      <c r="C368" s="740"/>
      <c r="D368" s="740"/>
      <c r="E368" s="740"/>
      <c r="F368" s="737" t="s">
        <v>177</v>
      </c>
      <c r="G368" s="737"/>
      <c r="H368" s="744">
        <f>H366+H367</f>
        <v>74179816.714750603</v>
      </c>
      <c r="I368" s="263" t="s">
        <v>920</v>
      </c>
    </row>
    <row r="369" spans="1:9" x14ac:dyDescent="0.25">
      <c r="A369" s="816"/>
      <c r="B369" s="740"/>
      <c r="C369" s="740"/>
      <c r="D369" s="740"/>
      <c r="E369" s="740"/>
      <c r="F369" s="737"/>
      <c r="G369" s="737"/>
      <c r="H369" s="737"/>
    </row>
    <row r="370" spans="1:9" ht="13.8" thickBot="1" x14ac:dyDescent="0.3">
      <c r="A370" s="1542" t="s">
        <v>583</v>
      </c>
      <c r="B370" s="1542"/>
      <c r="C370" s="1542"/>
      <c r="D370" s="1542"/>
      <c r="E370" s="736"/>
      <c r="F370" s="801"/>
      <c r="G370" s="808"/>
      <c r="H370" s="797"/>
    </row>
    <row r="371" spans="1:9" x14ac:dyDescent="0.25">
      <c r="A371" s="1527" t="s">
        <v>730</v>
      </c>
      <c r="B371" s="1086" t="s">
        <v>731</v>
      </c>
      <c r="C371" s="1086"/>
      <c r="D371" s="1529" t="s">
        <v>81</v>
      </c>
      <c r="E371" s="1529" t="s">
        <v>63</v>
      </c>
      <c r="F371" s="1529" t="s">
        <v>64</v>
      </c>
      <c r="G371" s="1527" t="s">
        <v>732</v>
      </c>
      <c r="H371" s="1531" t="s">
        <v>733</v>
      </c>
    </row>
    <row r="372" spans="1:9" x14ac:dyDescent="0.25">
      <c r="A372" s="1528"/>
      <c r="B372" s="1087" t="s">
        <v>734</v>
      </c>
      <c r="C372" s="1087" t="s">
        <v>735</v>
      </c>
      <c r="D372" s="1530"/>
      <c r="E372" s="1530"/>
      <c r="F372" s="1530"/>
      <c r="G372" s="1528"/>
      <c r="H372" s="1532"/>
    </row>
    <row r="373" spans="1:9" ht="13.8" x14ac:dyDescent="0.25">
      <c r="A373" s="791" t="s">
        <v>531</v>
      </c>
      <c r="B373" s="814" t="str">
        <f>LEFT(A373,3)&amp;"-13"</f>
        <v>201-13</v>
      </c>
      <c r="C373" s="791" t="str">
        <f>IF(B373="-",A373,"")</f>
        <v/>
      </c>
      <c r="D373" s="815" t="s">
        <v>533</v>
      </c>
      <c r="E373" s="817" t="s">
        <v>584</v>
      </c>
      <c r="F373" s="731">
        <f>+'[9]PRESUPUESTO '!G11</f>
        <v>25</v>
      </c>
      <c r="G373" s="732">
        <v>254473.46169571503</v>
      </c>
      <c r="H373" s="732">
        <f>F373*G373</f>
        <v>6361836.542392876</v>
      </c>
    </row>
    <row r="374" spans="1:9" ht="13.8" x14ac:dyDescent="0.25">
      <c r="A374" s="791" t="s">
        <v>549</v>
      </c>
      <c r="B374" s="814" t="str">
        <f>LEFT(A374,3)&amp;"-13"</f>
        <v>600-13</v>
      </c>
      <c r="C374" s="791" t="str">
        <f>IF(B374="-",A374,"")</f>
        <v/>
      </c>
      <c r="D374" s="815" t="s">
        <v>551</v>
      </c>
      <c r="E374" s="817" t="s">
        <v>584</v>
      </c>
      <c r="F374" s="731">
        <f>+'[9]PRESUPUESTO '!G12</f>
        <v>25</v>
      </c>
      <c r="G374" s="732">
        <v>45932.059465594197</v>
      </c>
      <c r="H374" s="732">
        <f>F374*G374</f>
        <v>1148301.486639855</v>
      </c>
    </row>
    <row r="375" spans="1:9" ht="13.8" x14ac:dyDescent="0.25">
      <c r="A375" s="791" t="s">
        <v>579</v>
      </c>
      <c r="B375" s="814" t="str">
        <f>LEFT(A375,3)&amp;"-13"</f>
        <v>610-13</v>
      </c>
      <c r="C375" s="791" t="s">
        <v>580</v>
      </c>
      <c r="D375" s="777" t="s">
        <v>566</v>
      </c>
      <c r="E375" s="817" t="s">
        <v>584</v>
      </c>
      <c r="F375" s="731">
        <f>+'[9]PRESUPUESTO '!G13</f>
        <v>50</v>
      </c>
      <c r="G375" s="732">
        <v>80278.74261448074</v>
      </c>
      <c r="H375" s="732">
        <f>F375*G375</f>
        <v>4013937.1307240371</v>
      </c>
    </row>
    <row r="376" spans="1:9" ht="13.8" x14ac:dyDescent="0.25">
      <c r="A376" s="791" t="s">
        <v>555</v>
      </c>
      <c r="B376" s="814" t="str">
        <f>LEFT(A376,3)&amp;"-13"</f>
        <v>630-13</v>
      </c>
      <c r="C376" s="791" t="s">
        <v>580</v>
      </c>
      <c r="D376" s="815" t="s">
        <v>581</v>
      </c>
      <c r="E376" s="817" t="s">
        <v>584</v>
      </c>
      <c r="F376" s="731">
        <f>+'[9]PRESUPUESTO '!G14</f>
        <v>25</v>
      </c>
      <c r="G376" s="732">
        <v>1074512.3825115534</v>
      </c>
      <c r="H376" s="732">
        <f>F376*G376</f>
        <v>26862809.562788833</v>
      </c>
    </row>
    <row r="377" spans="1:9" ht="13.8" x14ac:dyDescent="0.25">
      <c r="A377" s="791" t="s">
        <v>571</v>
      </c>
      <c r="B377" s="814" t="str">
        <f>LEFT(A377,3)&amp;"-13"</f>
        <v>640-13</v>
      </c>
      <c r="C377" s="791" t="s">
        <v>580</v>
      </c>
      <c r="D377" s="815" t="s">
        <v>582</v>
      </c>
      <c r="E377" s="817" t="s">
        <v>559</v>
      </c>
      <c r="F377" s="731">
        <f>+'[9]PRESUPUESTO '!G15</f>
        <v>500</v>
      </c>
      <c r="G377" s="732">
        <v>7002.75929439012</v>
      </c>
      <c r="H377" s="732">
        <f>F377*G377</f>
        <v>3501379.6471950598</v>
      </c>
    </row>
    <row r="378" spans="1:9" x14ac:dyDescent="0.25">
      <c r="A378" s="736"/>
      <c r="B378" s="736"/>
      <c r="C378" s="736"/>
      <c r="D378" s="750"/>
      <c r="E378" s="736"/>
      <c r="F378" s="737" t="s">
        <v>176</v>
      </c>
      <c r="G378" s="792"/>
      <c r="H378" s="732">
        <f>SUM(H373:H377)</f>
        <v>41888264.369740665</v>
      </c>
    </row>
    <row r="379" spans="1:9" x14ac:dyDescent="0.25">
      <c r="A379" s="740"/>
      <c r="B379" s="740"/>
      <c r="C379" s="740"/>
      <c r="D379" s="740"/>
      <c r="E379" s="740"/>
      <c r="F379" s="737" t="s">
        <v>545</v>
      </c>
      <c r="G379" s="818"/>
      <c r="H379" s="741">
        <f>H378/1.3*0.05*0.19</f>
        <v>306106.54731733561</v>
      </c>
    </row>
    <row r="380" spans="1:9" x14ac:dyDescent="0.25">
      <c r="A380" s="740"/>
      <c r="B380" s="740"/>
      <c r="C380" s="740"/>
      <c r="D380" s="740"/>
      <c r="E380" s="740"/>
      <c r="F380" s="737" t="s">
        <v>177</v>
      </c>
      <c r="G380" s="818"/>
      <c r="H380" s="744">
        <f>H378+H379</f>
        <v>42194370.917057998</v>
      </c>
      <c r="I380" s="263" t="s">
        <v>920</v>
      </c>
    </row>
    <row r="383" spans="1:9" ht="13.8" thickBot="1" x14ac:dyDescent="0.3">
      <c r="A383" s="819" t="s">
        <v>585</v>
      </c>
      <c r="B383" s="820"/>
      <c r="C383" s="820"/>
      <c r="D383" s="820"/>
      <c r="E383" s="821"/>
      <c r="F383" s="822"/>
      <c r="G383" s="822"/>
      <c r="H383" s="823"/>
    </row>
    <row r="384" spans="1:9" x14ac:dyDescent="0.25">
      <c r="A384" s="1527" t="s">
        <v>730</v>
      </c>
      <c r="B384" s="1086" t="s">
        <v>731</v>
      </c>
      <c r="C384" s="1086"/>
      <c r="D384" s="1529" t="s">
        <v>81</v>
      </c>
      <c r="E384" s="1529" t="s">
        <v>63</v>
      </c>
      <c r="F384" s="1529" t="s">
        <v>64</v>
      </c>
      <c r="G384" s="1527" t="s">
        <v>732</v>
      </c>
      <c r="H384" s="1531" t="s">
        <v>733</v>
      </c>
    </row>
    <row r="385" spans="1:9" x14ac:dyDescent="0.25">
      <c r="A385" s="1528"/>
      <c r="B385" s="1087" t="s">
        <v>734</v>
      </c>
      <c r="C385" s="1087" t="s">
        <v>735</v>
      </c>
      <c r="D385" s="1530"/>
      <c r="E385" s="1530"/>
      <c r="F385" s="1530"/>
      <c r="G385" s="1528"/>
      <c r="H385" s="1532"/>
    </row>
    <row r="386" spans="1:9" ht="13.8" x14ac:dyDescent="0.25">
      <c r="A386" s="765" t="str">
        <f>[10]INDICE!$A$11</f>
        <v>201.7</v>
      </c>
      <c r="B386" s="765"/>
      <c r="C386" s="765"/>
      <c r="D386" s="766" t="s">
        <v>533</v>
      </c>
      <c r="E386" s="767" t="s">
        <v>552</v>
      </c>
      <c r="F386" s="768">
        <v>0.43</v>
      </c>
      <c r="G386" s="732">
        <v>254473.46169571503</v>
      </c>
      <c r="H386" s="1075">
        <f t="shared" ref="H386:H391" si="11">+F386*G386</f>
        <v>109423.58852915747</v>
      </c>
    </row>
    <row r="387" spans="1:9" ht="13.8" x14ac:dyDescent="0.25">
      <c r="A387" s="765" t="str">
        <f>[10]INDICE!$A$78</f>
        <v>330.2</v>
      </c>
      <c r="B387" s="765"/>
      <c r="C387" s="765"/>
      <c r="D387" s="777" t="s">
        <v>541</v>
      </c>
      <c r="E387" s="767" t="s">
        <v>552</v>
      </c>
      <c r="F387" s="778">
        <v>2.7</v>
      </c>
      <c r="G387" s="824">
        <v>319678.56099496217</v>
      </c>
      <c r="H387" s="1075">
        <f t="shared" si="11"/>
        <v>863132.11468639795</v>
      </c>
    </row>
    <row r="388" spans="1:9" ht="13.8" x14ac:dyDescent="0.25">
      <c r="A388" s="1143" t="str">
        <f>[10]INDICE!$A$190</f>
        <v>600.1.1</v>
      </c>
      <c r="B388" s="765"/>
      <c r="C388" s="765"/>
      <c r="D388" s="785" t="s">
        <v>551</v>
      </c>
      <c r="E388" s="767" t="s">
        <v>552</v>
      </c>
      <c r="F388" s="825">
        <v>5.4</v>
      </c>
      <c r="G388" s="732">
        <v>45932.059465594197</v>
      </c>
      <c r="H388" s="1075">
        <f t="shared" si="11"/>
        <v>248033.12111420868</v>
      </c>
    </row>
    <row r="389" spans="1:9" ht="13.8" x14ac:dyDescent="0.25">
      <c r="A389" s="826" t="str">
        <f>[10]INDICE!$A$196</f>
        <v>610.2</v>
      </c>
      <c r="B389" s="765"/>
      <c r="C389" s="765"/>
      <c r="D389" s="777" t="s">
        <v>566</v>
      </c>
      <c r="E389" s="767" t="s">
        <v>552</v>
      </c>
      <c r="F389" s="778">
        <v>2</v>
      </c>
      <c r="G389" s="732">
        <v>80278.74261448074</v>
      </c>
      <c r="H389" s="1075">
        <f t="shared" si="11"/>
        <v>160557.48522896148</v>
      </c>
    </row>
    <row r="390" spans="1:9" ht="13.8" x14ac:dyDescent="0.25">
      <c r="A390" s="827" t="str">
        <f>[10]INDICE!$A$224</f>
        <v>630.4</v>
      </c>
      <c r="B390" s="765"/>
      <c r="C390" s="765"/>
      <c r="D390" s="777" t="s">
        <v>586</v>
      </c>
      <c r="E390" s="767" t="s">
        <v>552</v>
      </c>
      <c r="F390" s="778">
        <v>2.85</v>
      </c>
      <c r="G390" s="732">
        <v>1074512.3825115534</v>
      </c>
      <c r="H390" s="1075">
        <f t="shared" si="11"/>
        <v>3062360.2901579272</v>
      </c>
    </row>
    <row r="391" spans="1:9" ht="13.8" x14ac:dyDescent="0.25">
      <c r="A391" s="826" t="str">
        <f>[10]INDICE!$A$230</f>
        <v>640.1</v>
      </c>
      <c r="B391" s="765"/>
      <c r="C391" s="765"/>
      <c r="D391" s="777" t="s">
        <v>587</v>
      </c>
      <c r="E391" s="767" t="s">
        <v>559</v>
      </c>
      <c r="F391" s="789">
        <v>35</v>
      </c>
      <c r="G391" s="732">
        <v>7002.75929439012</v>
      </c>
      <c r="H391" s="1075">
        <f t="shared" si="11"/>
        <v>245096.57530365419</v>
      </c>
    </row>
    <row r="392" spans="1:9" ht="13.8" x14ac:dyDescent="0.25">
      <c r="A392" s="782"/>
      <c r="B392" s="765"/>
      <c r="C392" s="765"/>
      <c r="D392" s="777"/>
      <c r="E392" s="767"/>
      <c r="F392" s="789"/>
      <c r="G392" s="824"/>
      <c r="H392" s="1075"/>
    </row>
    <row r="393" spans="1:9" x14ac:dyDescent="0.25">
      <c r="A393" s="828"/>
      <c r="B393" s="828"/>
      <c r="C393" s="828"/>
      <c r="D393" s="820"/>
      <c r="E393" s="829"/>
      <c r="F393" s="830" t="s">
        <v>176</v>
      </c>
      <c r="G393" s="831"/>
      <c r="H393" s="832">
        <f>SUM(H386:H392)</f>
        <v>4688603.1750203073</v>
      </c>
    </row>
    <row r="394" spans="1:9" x14ac:dyDescent="0.25">
      <c r="A394" s="833"/>
      <c r="B394" s="833"/>
      <c r="C394" s="833"/>
      <c r="D394" s="834"/>
      <c r="E394" s="835"/>
      <c r="F394" s="830" t="s">
        <v>545</v>
      </c>
      <c r="G394" s="836"/>
      <c r="H394" s="837">
        <f>H393/1.3*0.05*0.19</f>
        <v>34262.869355917632</v>
      </c>
    </row>
    <row r="395" spans="1:9" x14ac:dyDescent="0.25">
      <c r="A395" s="833"/>
      <c r="B395" s="833"/>
      <c r="C395" s="833"/>
      <c r="D395" s="834"/>
      <c r="E395" s="835"/>
      <c r="F395" s="830" t="s">
        <v>177</v>
      </c>
      <c r="G395" s="836"/>
      <c r="H395" s="838">
        <f>H393+H394</f>
        <v>4722866.0443762252</v>
      </c>
      <c r="I395" s="263" t="s">
        <v>920</v>
      </c>
    </row>
    <row r="396" spans="1:9" x14ac:dyDescent="0.25">
      <c r="A396" s="833"/>
      <c r="B396" s="833"/>
      <c r="C396" s="833"/>
      <c r="D396" s="834"/>
      <c r="E396" s="835"/>
      <c r="F396" s="830"/>
      <c r="G396" s="836"/>
      <c r="H396" s="1144"/>
    </row>
    <row r="397" spans="1:9" x14ac:dyDescent="0.25">
      <c r="A397" s="833"/>
      <c r="B397" s="833"/>
      <c r="C397" s="833"/>
      <c r="D397" s="834"/>
      <c r="E397" s="835"/>
      <c r="F397" s="830"/>
      <c r="G397" s="836"/>
      <c r="H397" s="1144"/>
    </row>
    <row r="398" spans="1:9" x14ac:dyDescent="0.25">
      <c r="A398" s="833"/>
      <c r="B398" s="833"/>
      <c r="C398" s="833"/>
      <c r="D398" s="834"/>
      <c r="E398" s="835"/>
      <c r="F398" s="830"/>
      <c r="G398" s="836"/>
      <c r="H398" s="1144"/>
    </row>
    <row r="399" spans="1:9" x14ac:dyDescent="0.25">
      <c r="A399" s="833"/>
      <c r="B399" s="833"/>
      <c r="C399" s="833"/>
      <c r="D399" s="834"/>
      <c r="E399" s="835"/>
      <c r="F399" s="830"/>
      <c r="G399" s="836"/>
      <c r="H399" s="1144"/>
    </row>
    <row r="400" spans="1:9" x14ac:dyDescent="0.25">
      <c r="G400"/>
    </row>
    <row r="401" spans="1:8" ht="13.8" thickBot="1" x14ac:dyDescent="0.3">
      <c r="D401" s="16"/>
      <c r="F401" s="16"/>
      <c r="G401" s="16"/>
    </row>
    <row r="402" spans="1:8" ht="15" x14ac:dyDescent="0.25">
      <c r="B402" s="84"/>
      <c r="C402" s="84"/>
      <c r="D402" s="218" t="s">
        <v>66</v>
      </c>
      <c r="E402" s="84"/>
      <c r="F402" s="1544" t="s">
        <v>302</v>
      </c>
      <c r="G402" s="1544"/>
    </row>
    <row r="403" spans="1:8" s="1311" customFormat="1" ht="15" x14ac:dyDescent="0.25">
      <c r="B403" s="84"/>
      <c r="C403" s="84"/>
      <c r="D403" s="218"/>
      <c r="E403" s="84"/>
      <c r="F403" s="2050"/>
      <c r="G403" s="2050"/>
    </row>
    <row r="404" spans="1:8" x14ac:dyDescent="0.25">
      <c r="A404" s="1545" t="s">
        <v>453</v>
      </c>
      <c r="B404" s="1545"/>
      <c r="C404" s="1545"/>
      <c r="D404" s="1545"/>
      <c r="E404" s="1545"/>
      <c r="F404" s="1545"/>
      <c r="G404" s="1545"/>
      <c r="H404" s="1545"/>
    </row>
    <row r="405" spans="1:8" x14ac:dyDescent="0.25">
      <c r="A405" s="1545"/>
      <c r="B405" s="1545"/>
      <c r="C405" s="1545"/>
      <c r="D405" s="1545"/>
      <c r="E405" s="1545"/>
      <c r="F405" s="1545"/>
      <c r="G405" s="1545"/>
      <c r="H405" s="1545"/>
    </row>
    <row r="406" spans="1:8" x14ac:dyDescent="0.25">
      <c r="A406" s="1545"/>
      <c r="B406" s="1545"/>
      <c r="C406" s="1545"/>
      <c r="D406" s="1545"/>
      <c r="E406" s="1545"/>
      <c r="F406" s="1545"/>
      <c r="G406" s="1545"/>
      <c r="H406" s="1545"/>
    </row>
    <row r="407" spans="1:8" x14ac:dyDescent="0.25">
      <c r="G407" s="1523" t="s">
        <v>389</v>
      </c>
      <c r="H407" s="1524"/>
    </row>
    <row r="408" spans="1:8" x14ac:dyDescent="0.25">
      <c r="G408" s="546"/>
    </row>
  </sheetData>
  <mergeCells count="136">
    <mergeCell ref="A103:H103"/>
    <mergeCell ref="A104:A105"/>
    <mergeCell ref="D104:D105"/>
    <mergeCell ref="E104:E105"/>
    <mergeCell ref="F104:F105"/>
    <mergeCell ref="G104:G105"/>
    <mergeCell ref="H104:H105"/>
    <mergeCell ref="D114:E114"/>
    <mergeCell ref="F114:G114"/>
    <mergeCell ref="A1:H1"/>
    <mergeCell ref="A2:H2"/>
    <mergeCell ref="A3:H3"/>
    <mergeCell ref="A6:H6"/>
    <mergeCell ref="D7:E7"/>
    <mergeCell ref="C8:D8"/>
    <mergeCell ref="G8:H8"/>
    <mergeCell ref="A5:H5"/>
    <mergeCell ref="G407:H407"/>
    <mergeCell ref="A346:D346"/>
    <mergeCell ref="A357:B357"/>
    <mergeCell ref="A370:D370"/>
    <mergeCell ref="F402:G402"/>
    <mergeCell ref="A404:H406"/>
    <mergeCell ref="A384:A385"/>
    <mergeCell ref="D384:D385"/>
    <mergeCell ref="E384:E385"/>
    <mergeCell ref="F384:F385"/>
    <mergeCell ref="A11:A12"/>
    <mergeCell ref="D11:D12"/>
    <mergeCell ref="E11:E12"/>
    <mergeCell ref="F11:F12"/>
    <mergeCell ref="G11:G12"/>
    <mergeCell ref="H11:H12"/>
    <mergeCell ref="F36:G36"/>
    <mergeCell ref="D36:E36"/>
    <mergeCell ref="G384:G385"/>
    <mergeCell ref="H384:H385"/>
    <mergeCell ref="A371:A372"/>
    <mergeCell ref="D260:E260"/>
    <mergeCell ref="F260:G260"/>
    <mergeCell ref="A163:G163"/>
    <mergeCell ref="A181:G181"/>
    <mergeCell ref="A195:G195"/>
    <mergeCell ref="A214:G214"/>
    <mergeCell ref="A242:G242"/>
    <mergeCell ref="D308:E308"/>
    <mergeCell ref="F308:G308"/>
    <mergeCell ref="D291:E291"/>
    <mergeCell ref="F291:G291"/>
    <mergeCell ref="A296:H296"/>
    <mergeCell ref="D279:E279"/>
    <mergeCell ref="F279:G279"/>
    <mergeCell ref="A285:A286"/>
    <mergeCell ref="D285:D286"/>
    <mergeCell ref="E285:E286"/>
    <mergeCell ref="F285:F286"/>
    <mergeCell ref="G285:G286"/>
    <mergeCell ref="A284:H284"/>
    <mergeCell ref="H285:H286"/>
    <mergeCell ref="F120:F121"/>
    <mergeCell ref="H266:H267"/>
    <mergeCell ref="D147:D148"/>
    <mergeCell ref="E147:E148"/>
    <mergeCell ref="F147:F148"/>
    <mergeCell ref="G147:G148"/>
    <mergeCell ref="G120:G121"/>
    <mergeCell ref="D141:E141"/>
    <mergeCell ref="F141:G141"/>
    <mergeCell ref="H161:H162"/>
    <mergeCell ref="H147:H148"/>
    <mergeCell ref="A161:A162"/>
    <mergeCell ref="D161:D162"/>
    <mergeCell ref="E161:E162"/>
    <mergeCell ref="F161:F162"/>
    <mergeCell ref="G161:G162"/>
    <mergeCell ref="A266:A267"/>
    <mergeCell ref="D266:D267"/>
    <mergeCell ref="E266:E267"/>
    <mergeCell ref="F266:F267"/>
    <mergeCell ref="G266:G267"/>
    <mergeCell ref="A43:A44"/>
    <mergeCell ref="D43:D44"/>
    <mergeCell ref="E43:E44"/>
    <mergeCell ref="F43:F44"/>
    <mergeCell ref="G43:G44"/>
    <mergeCell ref="H43:H44"/>
    <mergeCell ref="D98:E98"/>
    <mergeCell ref="F98:G98"/>
    <mergeCell ref="D155:E155"/>
    <mergeCell ref="F155:G155"/>
    <mergeCell ref="D64:E64"/>
    <mergeCell ref="F64:G64"/>
    <mergeCell ref="A69:H69"/>
    <mergeCell ref="A70:A71"/>
    <mergeCell ref="D70:D71"/>
    <mergeCell ref="E70:E71"/>
    <mergeCell ref="F70:F71"/>
    <mergeCell ref="G70:G71"/>
    <mergeCell ref="H70:H71"/>
    <mergeCell ref="A147:A148"/>
    <mergeCell ref="H120:H121"/>
    <mergeCell ref="A120:A121"/>
    <mergeCell ref="D120:D121"/>
    <mergeCell ref="E120:E121"/>
    <mergeCell ref="D371:D372"/>
    <mergeCell ref="E371:E372"/>
    <mergeCell ref="F371:F372"/>
    <mergeCell ref="G371:G372"/>
    <mergeCell ref="H371:H372"/>
    <mergeCell ref="A359:A360"/>
    <mergeCell ref="D359:D360"/>
    <mergeCell ref="E359:E360"/>
    <mergeCell ref="F359:F360"/>
    <mergeCell ref="G359:G360"/>
    <mergeCell ref="D338:E338"/>
    <mergeCell ref="F338:G338"/>
    <mergeCell ref="A313:H313"/>
    <mergeCell ref="H359:H360"/>
    <mergeCell ref="A347:A348"/>
    <mergeCell ref="D347:D348"/>
    <mergeCell ref="E347:E348"/>
    <mergeCell ref="F347:F348"/>
    <mergeCell ref="G347:G348"/>
    <mergeCell ref="H347:H348"/>
    <mergeCell ref="A297:A298"/>
    <mergeCell ref="D297:D298"/>
    <mergeCell ref="E297:E298"/>
    <mergeCell ref="F297:F298"/>
    <mergeCell ref="G297:G298"/>
    <mergeCell ref="H297:H298"/>
    <mergeCell ref="A314:A315"/>
    <mergeCell ref="D314:D315"/>
    <mergeCell ref="E314:E315"/>
    <mergeCell ref="F314:F315"/>
    <mergeCell ref="G314:G315"/>
    <mergeCell ref="H314:H315"/>
  </mergeCells>
  <phoneticPr fontId="2" type="noConversion"/>
  <hyperlinks>
    <hyperlink ref="G407" location="'TABLA DE CONTENIDO'!A1" display="'TABLA DE CONTENIDO'!A1" xr:uid="{00000000-0004-0000-0F00-000000000000}"/>
    <hyperlink ref="G407:H407" location="'TABLA DE CONTENIDO'!A1" display="VOLVER A TABLA DE CONTENIDO" xr:uid="{00000000-0004-0000-0F00-000001000000}"/>
    <hyperlink ref="H67" location="'NECESIDAD VIA'!Área_de_impresión" display="'NECESIDAD VIA'!Área_de_impresión" xr:uid="{00000000-0004-0000-0F00-000002000000}"/>
    <hyperlink ref="I39:J39" location="'NECESIDAD VIA'!Área_de_impresión" display="VOLVER" xr:uid="{00000000-0004-0000-0F00-000003000000}"/>
    <hyperlink ref="I67" location="'NECESIDADES CRITICAS'!Área_de_impresión" display="VOLVER" xr:uid="{00000000-0004-0000-0F00-000004000000}"/>
    <hyperlink ref="I101" location="'NECESIDAD VIA'!Área_de_impresión" display="VOLVER" xr:uid="{00000000-0004-0000-0F00-000005000000}"/>
    <hyperlink ref="I144" location="'NECESIDADES CRITICAS'!Área_de_impresión" display="VOLVER" xr:uid="{00000000-0004-0000-0F00-000006000000}"/>
    <hyperlink ref="I158" location="'NECESIDAD VIA'!Área_de_impresión" display="VOLVER" xr:uid="{00000000-0004-0000-0F00-000007000000}"/>
    <hyperlink ref="I263" location="'NECESIDADES CRITICAS'!Área_de_impresión" display="VOLVER" xr:uid="{00000000-0004-0000-0F00-000008000000}"/>
    <hyperlink ref="I282" location="'NECESIDAD VIA'!Área_de_impresión" display="VOLVER" xr:uid="{00000000-0004-0000-0F00-000009000000}"/>
    <hyperlink ref="I294" location="'NECESIDAD VIA'!Área_de_impresión" display="VOLVER" xr:uid="{00000000-0004-0000-0F00-00000A000000}"/>
    <hyperlink ref="I311" location="'NECESIDADES CRITICAS'!Área_de_impresión" display="VOLVER" xr:uid="{00000000-0004-0000-0F00-00000B000000}"/>
    <hyperlink ref="I341" location="'NECESIDAD VIA'!Área_de_impresión" display="VOLVER" xr:uid="{00000000-0004-0000-0F00-00000C000000}"/>
    <hyperlink ref="I356" location="'NECESIDAD VIA'!Área_de_impresión" display="VOLVER" xr:uid="{00000000-0004-0000-0F00-00000D000000}"/>
    <hyperlink ref="I368" location="'NECESIDAD VIA'!Área_de_impresión" display="VOLVER" xr:uid="{00000000-0004-0000-0F00-00000E000000}"/>
    <hyperlink ref="I380" location="'NECESIDAD VIA'!Área_de_impresión" display="VOLVER" xr:uid="{00000000-0004-0000-0F00-00000F000000}"/>
    <hyperlink ref="I395" location="'NECESIDAD VIA'!Área_de_impresión" display="VOLVER" xr:uid="{00000000-0004-0000-0F00-000010000000}"/>
    <hyperlink ref="I117" location="'NECESIDAD VIA'!Área_de_impresión" display="VOLVER" xr:uid="{8A5B1BA8-F287-48DB-854B-88A338C609C2}"/>
  </hyperlinks>
  <printOptions horizontalCentered="1" verticalCentered="1"/>
  <pageMargins left="0.47244094488188981" right="0.78740157480314965" top="0.23622047244094491" bottom="0.55118110236220474" header="0.27559055118110237" footer="0.51181102362204722"/>
  <pageSetup scale="10" orientation="landscape" horizontalDpi="120" verticalDpi="144"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O38"/>
  <sheetViews>
    <sheetView zoomScale="70" zoomScaleNormal="70" workbookViewId="0">
      <selection activeCell="G38" sqref="G38:H38"/>
    </sheetView>
  </sheetViews>
  <sheetFormatPr baseColWidth="10" defaultRowHeight="13.2" x14ac:dyDescent="0.25"/>
  <cols>
    <col min="1" max="1" width="9.6640625" customWidth="1"/>
    <col min="2" max="2" width="10.44140625" customWidth="1"/>
    <col min="3" max="3" width="13.44140625" customWidth="1"/>
    <col min="4" max="4" width="37.33203125" customWidth="1"/>
    <col min="5" max="5" width="8.109375" customWidth="1"/>
    <col min="6" max="6" width="13.6640625" customWidth="1"/>
    <col min="7" max="7" width="19.33203125" customWidth="1"/>
    <col min="8" max="8" width="18.88671875" customWidth="1"/>
  </cols>
  <sheetData>
    <row r="1" spans="1:15" s="22" customFormat="1" ht="22.8" x14ac:dyDescent="0.4">
      <c r="A1" s="1514" t="s">
        <v>0</v>
      </c>
      <c r="B1" s="1514"/>
      <c r="C1" s="1514"/>
      <c r="D1" s="1514"/>
      <c r="E1" s="1514"/>
      <c r="F1" s="1514"/>
      <c r="G1" s="1514"/>
      <c r="H1" s="1514"/>
    </row>
    <row r="2" spans="1:15" s="22" customFormat="1" ht="17.399999999999999" x14ac:dyDescent="0.3">
      <c r="A2" s="1515" t="s">
        <v>467</v>
      </c>
      <c r="B2" s="1515"/>
      <c r="C2" s="1515"/>
      <c r="D2" s="1515"/>
      <c r="E2" s="1515"/>
      <c r="F2" s="1515"/>
      <c r="G2" s="1515"/>
      <c r="H2" s="1515"/>
    </row>
    <row r="3" spans="1:15" s="22" customFormat="1" ht="17.399999999999999" x14ac:dyDescent="0.3">
      <c r="A3" s="1515" t="s">
        <v>62</v>
      </c>
      <c r="B3" s="1515"/>
      <c r="C3" s="1515"/>
      <c r="D3" s="1515"/>
      <c r="E3" s="1515"/>
      <c r="F3" s="1515"/>
      <c r="G3" s="1515"/>
      <c r="H3" s="1515"/>
      <c r="I3" s="135"/>
      <c r="J3" s="21"/>
      <c r="K3" s="21"/>
      <c r="L3" s="21"/>
      <c r="M3" s="21"/>
      <c r="N3" s="21"/>
      <c r="O3" s="21"/>
    </row>
    <row r="4" spans="1:15" s="22" customFormat="1" x14ac:dyDescent="0.25">
      <c r="A4" s="36"/>
      <c r="B4" s="36"/>
      <c r="C4" s="36"/>
      <c r="D4" s="21"/>
      <c r="E4" s="1"/>
      <c r="F4" s="21"/>
      <c r="G4" s="21"/>
      <c r="H4" s="21"/>
    </row>
    <row r="5" spans="1:15" s="22" customFormat="1" ht="15.6" x14ac:dyDescent="0.3">
      <c r="A5" s="1541" t="s">
        <v>304</v>
      </c>
      <c r="B5" s="1541"/>
      <c r="C5" s="1541"/>
      <c r="D5" s="1541"/>
      <c r="E5" s="1541"/>
      <c r="F5" s="1541"/>
      <c r="G5" s="1541"/>
      <c r="H5" s="1541"/>
    </row>
    <row r="6" spans="1:15" s="22" customFormat="1" ht="26.4" customHeight="1" x14ac:dyDescent="0.25">
      <c r="A6" s="2051" t="s">
        <v>1154</v>
      </c>
      <c r="B6" s="2051"/>
      <c r="C6" s="2051"/>
      <c r="D6" s="2051"/>
      <c r="E6" s="2051"/>
      <c r="F6" s="2051"/>
      <c r="G6" s="2051"/>
      <c r="H6" s="2051"/>
    </row>
    <row r="7" spans="1:15" s="22" customFormat="1" x14ac:dyDescent="0.25">
      <c r="A7" s="178" t="s">
        <v>148</v>
      </c>
      <c r="B7" s="60"/>
      <c r="C7" s="60"/>
      <c r="D7" s="1538" t="s">
        <v>992</v>
      </c>
      <c r="E7" s="1538"/>
      <c r="G7" s="163" t="s">
        <v>366</v>
      </c>
      <c r="H7" s="538" t="str">
        <f>+'CANT OBRA 1001'!H7</f>
        <v>AGO - SEP/2024</v>
      </c>
    </row>
    <row r="8" spans="1:15" s="22" customFormat="1" ht="18" customHeight="1" x14ac:dyDescent="0.25">
      <c r="A8" s="178" t="s">
        <v>111</v>
      </c>
      <c r="B8" s="60"/>
      <c r="C8" s="1539" t="s">
        <v>588</v>
      </c>
      <c r="D8" s="1539"/>
      <c r="F8" s="725" t="s">
        <v>305</v>
      </c>
      <c r="G8" s="1797" t="s">
        <v>1156</v>
      </c>
      <c r="H8" s="1797"/>
      <c r="I8"/>
    </row>
    <row r="9" spans="1:15" s="22" customFormat="1" ht="24" customHeight="1" thickBot="1" x14ac:dyDescent="0.3">
      <c r="A9" s="60"/>
      <c r="B9" s="60"/>
      <c r="C9" s="60"/>
      <c r="D9" s="60"/>
      <c r="E9" s="92"/>
      <c r="F9" s="92"/>
      <c r="G9" s="1797"/>
      <c r="H9" s="1797"/>
    </row>
    <row r="10" spans="1:15" ht="17.25" customHeight="1" thickBot="1" x14ac:dyDescent="0.3">
      <c r="A10" s="1547" t="s">
        <v>358</v>
      </c>
      <c r="B10" s="1549" t="s">
        <v>359</v>
      </c>
      <c r="C10" s="1550"/>
    </row>
    <row r="11" spans="1:15" s="19" customFormat="1" ht="42" customHeight="1" thickBot="1" x14ac:dyDescent="0.3">
      <c r="A11" s="1548"/>
      <c r="B11" s="91" t="s">
        <v>442</v>
      </c>
      <c r="C11" s="91" t="s">
        <v>443</v>
      </c>
      <c r="D11" s="76" t="s">
        <v>81</v>
      </c>
      <c r="E11" s="76" t="s">
        <v>63</v>
      </c>
      <c r="F11" s="76" t="s">
        <v>64</v>
      </c>
      <c r="G11" s="81" t="s">
        <v>530</v>
      </c>
      <c r="H11" s="85" t="s">
        <v>65</v>
      </c>
    </row>
    <row r="12" spans="1:15" s="1311" customFormat="1" x14ac:dyDescent="0.25">
      <c r="A12" s="214"/>
    </row>
    <row r="13" spans="1:15" s="1311" customFormat="1" ht="14.25" customHeight="1" x14ac:dyDescent="0.25">
      <c r="A13" s="873" t="s">
        <v>1160</v>
      </c>
    </row>
    <row r="14" spans="1:15" s="1311" customFormat="1" x14ac:dyDescent="0.25">
      <c r="A14" s="93"/>
      <c r="B14" s="2061"/>
      <c r="C14" s="2061"/>
      <c r="D14" s="4"/>
      <c r="E14" s="4"/>
      <c r="F14" s="4"/>
      <c r="G14" s="4"/>
      <c r="H14" s="4"/>
    </row>
    <row r="15" spans="1:15" s="1311" customFormat="1" x14ac:dyDescent="0.25">
      <c r="A15" s="93"/>
      <c r="B15" s="2061"/>
      <c r="C15" s="2061"/>
      <c r="D15" s="4"/>
      <c r="E15" s="4"/>
      <c r="F15" s="4"/>
      <c r="G15" s="4"/>
      <c r="H15" s="4"/>
    </row>
    <row r="16" spans="1:15" s="1311" customFormat="1" x14ac:dyDescent="0.25">
      <c r="A16" s="93"/>
      <c r="B16" s="2061"/>
      <c r="C16" s="2061"/>
      <c r="D16" s="4"/>
      <c r="E16" s="4"/>
      <c r="F16" s="4"/>
      <c r="G16" s="4"/>
      <c r="H16" s="4"/>
    </row>
    <row r="17" spans="1:11" s="1311" customFormat="1" x14ac:dyDescent="0.25">
      <c r="A17" s="93"/>
      <c r="B17" s="2061"/>
      <c r="C17" s="2061"/>
      <c r="D17" s="2062"/>
      <c r="E17" s="2063"/>
      <c r="F17" s="2064"/>
      <c r="G17" s="2065"/>
      <c r="H17" s="2065"/>
    </row>
    <row r="18" spans="1:11" s="1311" customFormat="1" x14ac:dyDescent="0.25">
      <c r="A18" s="93"/>
      <c r="B18" s="2061"/>
      <c r="C18" s="2061"/>
      <c r="D18" s="4"/>
      <c r="E18" s="2063"/>
      <c r="F18" s="2064"/>
      <c r="G18" s="4"/>
      <c r="H18" s="4"/>
    </row>
    <row r="19" spans="1:11" s="1311" customFormat="1" x14ac:dyDescent="0.25">
      <c r="A19" s="93"/>
      <c r="B19" s="2061"/>
      <c r="C19" s="2061"/>
      <c r="D19" s="2062"/>
      <c r="E19" s="2063"/>
      <c r="F19" s="2064"/>
      <c r="G19" s="2065"/>
      <c r="H19" s="2065"/>
    </row>
    <row r="20" spans="1:11" s="1311" customFormat="1" x14ac:dyDescent="0.25">
      <c r="A20" s="583"/>
      <c r="B20" s="583"/>
      <c r="C20" s="583"/>
      <c r="D20" s="686"/>
      <c r="E20" s="86"/>
      <c r="F20" s="2066" t="s">
        <v>176</v>
      </c>
      <c r="G20" s="2067"/>
      <c r="H20" s="2065"/>
    </row>
    <row r="21" spans="1:11" s="1311" customFormat="1" x14ac:dyDescent="0.25">
      <c r="A21" s="583"/>
      <c r="B21" s="583"/>
      <c r="C21" s="583"/>
      <c r="D21" s="686"/>
      <c r="E21" s="86"/>
      <c r="F21" s="2068" t="s">
        <v>1159</v>
      </c>
      <c r="G21" s="2069"/>
      <c r="H21" s="2065"/>
    </row>
    <row r="22" spans="1:11" s="1311" customFormat="1" x14ac:dyDescent="0.25">
      <c r="A22" s="583"/>
      <c r="B22" s="583"/>
      <c r="C22" s="583"/>
      <c r="D22" s="686"/>
      <c r="E22" s="86"/>
      <c r="F22" s="2070" t="s">
        <v>177</v>
      </c>
      <c r="G22" s="2071"/>
      <c r="H22" s="2065"/>
    </row>
    <row r="23" spans="1:11" x14ac:dyDescent="0.25">
      <c r="A23" s="839"/>
      <c r="B23" s="840"/>
      <c r="C23" s="840"/>
      <c r="D23" s="841"/>
      <c r="E23" s="842"/>
      <c r="F23" s="749"/>
      <c r="G23" s="843"/>
      <c r="H23" s="749"/>
      <c r="J23" s="844"/>
      <c r="K23" s="844"/>
    </row>
    <row r="24" spans="1:11" ht="57" customHeight="1" x14ac:dyDescent="0.25">
      <c r="A24" s="1546" t="s">
        <v>1155</v>
      </c>
      <c r="B24" s="1546"/>
      <c r="C24" s="1546"/>
      <c r="D24" s="1546"/>
      <c r="E24" s="1546"/>
      <c r="F24" s="1546"/>
      <c r="G24" s="1546"/>
      <c r="H24" s="1546"/>
    </row>
    <row r="25" spans="1:11" ht="12.75" customHeight="1" x14ac:dyDescent="0.25">
      <c r="A25" s="1488"/>
      <c r="B25" s="1488"/>
      <c r="C25" s="1488"/>
      <c r="D25" s="1488"/>
      <c r="E25" s="1488"/>
      <c r="F25" s="1488"/>
      <c r="G25" s="1488"/>
      <c r="H25" s="1488"/>
    </row>
    <row r="26" spans="1:11" x14ac:dyDescent="0.25">
      <c r="A26" s="1488"/>
      <c r="B26" s="1488"/>
      <c r="C26" s="1488"/>
      <c r="D26" s="1488"/>
      <c r="E26" s="1488"/>
      <c r="F26" s="1488"/>
      <c r="G26" s="1488"/>
      <c r="H26" s="1488"/>
    </row>
    <row r="27" spans="1:11" x14ac:dyDescent="0.25">
      <c r="A27" s="1488"/>
      <c r="B27" s="1488"/>
      <c r="C27" s="1488"/>
      <c r="D27" s="1488"/>
      <c r="E27" s="1488"/>
      <c r="F27" s="1488"/>
      <c r="G27" s="1488"/>
      <c r="H27" s="1488"/>
    </row>
    <row r="28" spans="1:11" x14ac:dyDescent="0.25">
      <c r="A28" s="214"/>
    </row>
    <row r="29" spans="1:11" x14ac:dyDescent="0.25">
      <c r="A29" s="1488"/>
      <c r="B29" s="1488"/>
      <c r="C29" s="1488"/>
      <c r="D29" s="1488"/>
      <c r="E29" s="1488"/>
      <c r="F29" s="1488"/>
      <c r="G29" s="1488"/>
      <c r="H29" s="1488"/>
    </row>
    <row r="30" spans="1:11" x14ac:dyDescent="0.25">
      <c r="A30" s="1488"/>
      <c r="B30" s="1488"/>
      <c r="C30" s="1488"/>
      <c r="D30" s="1488"/>
      <c r="E30" s="1488"/>
      <c r="F30" s="1488"/>
      <c r="G30" s="1488"/>
      <c r="H30" s="1488"/>
    </row>
    <row r="31" spans="1:11" x14ac:dyDescent="0.25">
      <c r="A31" s="214"/>
    </row>
    <row r="32" spans="1:11" ht="13.8" thickBot="1" x14ac:dyDescent="0.3">
      <c r="D32" s="16"/>
      <c r="F32" s="16"/>
      <c r="G32" s="16"/>
    </row>
    <row r="33" spans="1:8" ht="15" x14ac:dyDescent="0.25">
      <c r="B33" s="84"/>
      <c r="C33" s="84"/>
      <c r="D33" s="218" t="s">
        <v>66</v>
      </c>
      <c r="E33" s="84"/>
      <c r="F33" s="1544" t="s">
        <v>302</v>
      </c>
      <c r="G33" s="1544"/>
    </row>
    <row r="34" spans="1:8" ht="15" x14ac:dyDescent="0.25">
      <c r="A34" s="84"/>
      <c r="B34" s="84"/>
      <c r="C34" s="84"/>
      <c r="D34" s="84"/>
      <c r="E34" s="84"/>
      <c r="F34" s="84"/>
      <c r="G34" s="84"/>
    </row>
    <row r="35" spans="1:8" ht="17.25" customHeight="1" x14ac:dyDescent="0.25">
      <c r="A35" s="1545" t="s">
        <v>453</v>
      </c>
      <c r="B35" s="1545"/>
      <c r="C35" s="1545"/>
      <c r="D35" s="1545"/>
      <c r="E35" s="1545"/>
      <c r="F35" s="1545"/>
      <c r="G35" s="1545"/>
      <c r="H35" s="1545"/>
    </row>
    <row r="36" spans="1:8" ht="16.5" customHeight="1" x14ac:dyDescent="0.25">
      <c r="A36" s="1545"/>
      <c r="B36" s="1545"/>
      <c r="C36" s="1545"/>
      <c r="D36" s="1545"/>
      <c r="E36" s="1545"/>
      <c r="F36" s="1545"/>
      <c r="G36" s="1545"/>
      <c r="H36" s="1545"/>
    </row>
    <row r="37" spans="1:8" ht="25.5" customHeight="1" x14ac:dyDescent="0.25">
      <c r="A37" s="1545"/>
      <c r="B37" s="1545"/>
      <c r="C37" s="1545"/>
      <c r="D37" s="1545"/>
      <c r="E37" s="1545"/>
      <c r="F37" s="1545"/>
      <c r="G37" s="1545"/>
      <c r="H37" s="1545"/>
    </row>
    <row r="38" spans="1:8" x14ac:dyDescent="0.25">
      <c r="G38" s="1523" t="s">
        <v>389</v>
      </c>
      <c r="H38" s="1524"/>
    </row>
  </sheetData>
  <mergeCells count="18">
    <mergeCell ref="F21:G21"/>
    <mergeCell ref="F22:G22"/>
    <mergeCell ref="A35:H37"/>
    <mergeCell ref="G38:H38"/>
    <mergeCell ref="A1:H1"/>
    <mergeCell ref="A2:H2"/>
    <mergeCell ref="A3:H3"/>
    <mergeCell ref="A5:H5"/>
    <mergeCell ref="A6:H6"/>
    <mergeCell ref="D7:E7"/>
    <mergeCell ref="G8:H9"/>
    <mergeCell ref="A24:H24"/>
    <mergeCell ref="A25:H27"/>
    <mergeCell ref="A29:H30"/>
    <mergeCell ref="F33:G33"/>
    <mergeCell ref="C8:D8"/>
    <mergeCell ref="A10:A11"/>
    <mergeCell ref="B10:C10"/>
  </mergeCells>
  <hyperlinks>
    <hyperlink ref="G38" location="'TABLA DE CONTENIDO'!A1" display="'TABLA DE CONTENIDO'!A1" xr:uid="{00000000-0004-0000-1000-000000000000}"/>
    <hyperlink ref="G38:H38" location="'TABLA DE CONTENIDO'!A1" display="VOLVER A TABLA DE CONTENIDO" xr:uid="{00000000-0004-0000-1000-000001000000}"/>
  </hyperlinks>
  <printOptions horizontalCentered="1" verticalCentered="1"/>
  <pageMargins left="0.47244094488188981" right="0.78740157480314965" top="0.23622047244094491" bottom="0.55118110236220474" header="0.27559055118110237" footer="0.51181102362204722"/>
  <pageSetup scale="91" orientation="landscape" horizontalDpi="120" verticalDpi="144"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I21"/>
  <sheetViews>
    <sheetView zoomScale="69" zoomScaleNormal="69" workbookViewId="0">
      <selection activeCell="H21" sqref="H21:I21"/>
    </sheetView>
  </sheetViews>
  <sheetFormatPr baseColWidth="10" defaultRowHeight="13.2" x14ac:dyDescent="0.25"/>
  <cols>
    <col min="1" max="1" width="11.44140625" style="43" customWidth="1"/>
    <col min="2" max="2" width="20.5546875" customWidth="1"/>
    <col min="3" max="3" width="8.44140625" customWidth="1"/>
    <col min="4" max="4" width="8.33203125" customWidth="1"/>
    <col min="5" max="5" width="9.44140625" customWidth="1"/>
    <col min="6" max="6" width="16.5546875" customWidth="1"/>
    <col min="7" max="7" width="13" customWidth="1"/>
    <col min="8" max="8" width="16" customWidth="1"/>
    <col min="9" max="9" width="32.33203125" customWidth="1"/>
  </cols>
  <sheetData>
    <row r="1" spans="1:9" s="22" customFormat="1" ht="22.8" x14ac:dyDescent="0.4">
      <c r="A1" s="1514" t="s">
        <v>0</v>
      </c>
      <c r="B1" s="1514"/>
      <c r="C1" s="1514"/>
      <c r="D1" s="1514"/>
      <c r="E1" s="1514"/>
      <c r="F1" s="1514"/>
      <c r="G1" s="1514"/>
      <c r="H1" s="1514"/>
      <c r="I1" s="1514"/>
    </row>
    <row r="2" spans="1:9" s="22" customFormat="1" ht="17.399999999999999" x14ac:dyDescent="0.3">
      <c r="A2" s="1515" t="s">
        <v>467</v>
      </c>
      <c r="B2" s="1515"/>
      <c r="C2" s="1515"/>
      <c r="D2" s="1515"/>
      <c r="E2" s="1515"/>
      <c r="F2" s="1515"/>
      <c r="G2" s="1515"/>
      <c r="H2" s="1515"/>
      <c r="I2" s="1515"/>
    </row>
    <row r="3" spans="1:9" s="22" customFormat="1" x14ac:dyDescent="0.25">
      <c r="A3" s="42"/>
      <c r="B3" s="35"/>
      <c r="C3" s="35"/>
      <c r="D3" s="35"/>
      <c r="E3" s="35"/>
      <c r="F3" s="21"/>
      <c r="G3" s="21"/>
      <c r="H3" s="21"/>
      <c r="I3" s="21"/>
    </row>
    <row r="4" spans="1:9" s="22" customFormat="1" ht="17.399999999999999" x14ac:dyDescent="0.3">
      <c r="A4" s="1515" t="s">
        <v>345</v>
      </c>
      <c r="B4" s="1515"/>
      <c r="C4" s="1515"/>
      <c r="D4" s="1515"/>
      <c r="E4" s="1515"/>
      <c r="F4" s="1515"/>
      <c r="G4" s="1515"/>
      <c r="H4" s="1515"/>
      <c r="I4" s="1515"/>
    </row>
    <row r="5" spans="1:9" s="22" customFormat="1" x14ac:dyDescent="0.25">
      <c r="A5" s="98"/>
      <c r="B5" s="35"/>
      <c r="C5" s="35"/>
      <c r="D5" s="35"/>
      <c r="E5" s="35"/>
      <c r="F5" s="21"/>
      <c r="G5" s="21"/>
      <c r="H5" s="21"/>
      <c r="I5" s="21"/>
    </row>
    <row r="6" spans="1:9" s="22" customFormat="1" ht="17.399999999999999" x14ac:dyDescent="0.3">
      <c r="A6" s="1515" t="s">
        <v>33</v>
      </c>
      <c r="B6" s="1515"/>
      <c r="C6" s="1515"/>
      <c r="D6" s="1515"/>
      <c r="E6" s="1515"/>
      <c r="F6" s="1515"/>
      <c r="G6" s="1515"/>
      <c r="H6" s="1515"/>
      <c r="I6" s="1515"/>
    </row>
    <row r="7" spans="1:9" ht="17.399999999999999" x14ac:dyDescent="0.3">
      <c r="B7" s="34"/>
      <c r="C7" s="34"/>
      <c r="D7" s="34"/>
      <c r="E7" s="34"/>
      <c r="F7" s="1"/>
      <c r="G7" s="1"/>
      <c r="H7" s="1"/>
      <c r="I7" s="1"/>
    </row>
    <row r="8" spans="1:9" s="22" customFormat="1" x14ac:dyDescent="0.25">
      <c r="A8" s="179" t="s">
        <v>1128</v>
      </c>
      <c r="B8" s="10"/>
      <c r="C8" s="1551" t="s">
        <v>992</v>
      </c>
      <c r="D8" s="1551"/>
      <c r="E8" s="1551"/>
      <c r="F8" s="1551"/>
      <c r="H8" s="845" t="s">
        <v>366</v>
      </c>
      <c r="I8" s="538" t="str">
        <f>+'CANT OBRA 0501'!H7</f>
        <v>AGO - SEP/2024</v>
      </c>
    </row>
    <row r="9" spans="1:9" ht="13.8" thickBot="1" x14ac:dyDescent="0.3"/>
    <row r="10" spans="1:9" s="847" customFormat="1" ht="59.25" customHeight="1" thickBot="1" x14ac:dyDescent="0.3">
      <c r="A10" s="846" t="s">
        <v>34</v>
      </c>
      <c r="B10" s="81" t="s">
        <v>6</v>
      </c>
      <c r="C10" s="81" t="s">
        <v>7</v>
      </c>
      <c r="D10" s="81" t="s">
        <v>9</v>
      </c>
      <c r="E10" s="81" t="s">
        <v>10</v>
      </c>
      <c r="F10" s="81" t="s">
        <v>35</v>
      </c>
      <c r="G10" s="81" t="s">
        <v>36</v>
      </c>
      <c r="H10" s="81" t="s">
        <v>444</v>
      </c>
      <c r="I10" s="85" t="s">
        <v>13</v>
      </c>
    </row>
    <row r="11" spans="1:9" s="583" customFormat="1" x14ac:dyDescent="0.25">
      <c r="A11" s="848"/>
      <c r="B11" s="262"/>
      <c r="C11" s="849"/>
      <c r="D11" s="850"/>
      <c r="E11" s="850"/>
      <c r="F11" s="851"/>
      <c r="G11" s="851"/>
      <c r="H11" s="852"/>
      <c r="I11" s="853"/>
    </row>
    <row r="12" spans="1:9" ht="21.75" customHeight="1" x14ac:dyDescent="0.25">
      <c r="A12" s="77"/>
      <c r="B12" s="854"/>
      <c r="C12" s="184"/>
      <c r="D12" s="855"/>
      <c r="E12" s="855"/>
      <c r="F12" s="855"/>
      <c r="G12" s="855"/>
      <c r="H12" s="855"/>
      <c r="I12" s="856"/>
    </row>
    <row r="13" spans="1:9" ht="21.75" customHeight="1" x14ac:dyDescent="0.25">
      <c r="A13" s="77"/>
      <c r="B13" s="857"/>
      <c r="C13" s="184"/>
      <c r="D13" s="855"/>
      <c r="E13" s="855"/>
      <c r="F13" s="855"/>
      <c r="G13" s="855"/>
      <c r="H13" s="855"/>
      <c r="I13" s="856"/>
    </row>
    <row r="14" spans="1:9" ht="21.75" customHeight="1" x14ac:dyDescent="0.25">
      <c r="A14" s="77"/>
      <c r="B14" s="857"/>
      <c r="C14" s="184"/>
      <c r="D14" s="855"/>
      <c r="E14" s="855"/>
      <c r="F14" s="855"/>
      <c r="G14" s="855"/>
      <c r="H14" s="855"/>
      <c r="I14" s="856"/>
    </row>
    <row r="15" spans="1:9" ht="21.75" customHeight="1" x14ac:dyDescent="0.25">
      <c r="A15" s="77"/>
      <c r="B15" s="854"/>
      <c r="C15" s="858"/>
      <c r="D15" s="854"/>
      <c r="E15" s="854"/>
      <c r="F15" s="854"/>
      <c r="G15" s="854"/>
      <c r="H15" s="854"/>
      <c r="I15" s="859"/>
    </row>
    <row r="16" spans="1:9" ht="21.75" customHeight="1" x14ac:dyDescent="0.25">
      <c r="A16" s="860"/>
      <c r="B16" s="857"/>
      <c r="C16" s="184"/>
      <c r="D16" s="854"/>
      <c r="E16" s="854"/>
      <c r="F16" s="854"/>
      <c r="G16" s="854"/>
      <c r="H16" s="854"/>
      <c r="I16" s="859"/>
    </row>
    <row r="17" spans="1:9" ht="21.75" customHeight="1" thickBot="1" x14ac:dyDescent="0.3">
      <c r="A17" s="78"/>
      <c r="B17" s="74"/>
      <c r="C17" s="74"/>
      <c r="D17" s="74"/>
      <c r="E17" s="74"/>
      <c r="F17" s="79"/>
      <c r="G17" s="75"/>
      <c r="H17" s="79"/>
      <c r="I17" s="65"/>
    </row>
    <row r="18" spans="1:9" ht="15.75" customHeight="1" x14ac:dyDescent="0.25">
      <c r="A18" s="2052" t="s">
        <v>1015</v>
      </c>
      <c r="B18" s="2052"/>
      <c r="C18" s="2052"/>
      <c r="D18" s="2052"/>
      <c r="E18" s="2052"/>
      <c r="F18" s="2052"/>
      <c r="G18" s="2052"/>
      <c r="H18" s="2052"/>
      <c r="I18" s="2052"/>
    </row>
    <row r="19" spans="1:9" ht="9" customHeight="1" x14ac:dyDescent="0.25">
      <c r="A19" s="2053"/>
      <c r="B19" s="2053"/>
      <c r="C19" s="2053"/>
      <c r="D19" s="2053"/>
      <c r="E19" s="2053"/>
      <c r="F19" s="2053"/>
      <c r="G19" s="2053"/>
      <c r="H19" s="2053"/>
      <c r="I19" s="2053"/>
    </row>
    <row r="20" spans="1:9" x14ac:dyDescent="0.25">
      <c r="A20" s="62" t="s">
        <v>518</v>
      </c>
    </row>
    <row r="21" spans="1:9" x14ac:dyDescent="0.25">
      <c r="H21" s="1523" t="s">
        <v>389</v>
      </c>
      <c r="I21" s="1523"/>
    </row>
  </sheetData>
  <mergeCells count="7">
    <mergeCell ref="H21:I21"/>
    <mergeCell ref="A1:I1"/>
    <mergeCell ref="A2:I2"/>
    <mergeCell ref="A4:I4"/>
    <mergeCell ref="A6:I6"/>
    <mergeCell ref="C8:F8"/>
    <mergeCell ref="A18:I19"/>
  </mergeCells>
  <phoneticPr fontId="2" type="noConversion"/>
  <hyperlinks>
    <hyperlink ref="H21" location="'TABLA DE CONTENIDO'!A1" display="VOLVER A TABLA DE CONTENIDO" xr:uid="{00000000-0004-0000-1100-000000000000}"/>
  </hyperlinks>
  <printOptions horizontalCentered="1" verticalCentered="1"/>
  <pageMargins left="0.39370078740157483" right="0.47244094488188981" top="0.78740157480314965" bottom="0.98425196850393704" header="0.51181102362204722" footer="0.51181102362204722"/>
  <pageSetup scale="95" orientation="landscape" horizontalDpi="120" verticalDpi="144"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R25"/>
  <sheetViews>
    <sheetView zoomScaleNormal="100" zoomScaleSheetLayoutView="85" workbookViewId="0">
      <selection activeCell="L25" sqref="L25:N25"/>
    </sheetView>
  </sheetViews>
  <sheetFormatPr baseColWidth="10" defaultRowHeight="13.2" x14ac:dyDescent="0.25"/>
  <cols>
    <col min="1" max="1" width="5.33203125" customWidth="1"/>
    <col min="2" max="2" width="14.88671875" customWidth="1"/>
    <col min="3" max="3" width="11" customWidth="1"/>
    <col min="4" max="4" width="9.5546875" customWidth="1"/>
    <col min="5" max="5" width="11" customWidth="1"/>
    <col min="6" max="6" width="16.5546875" customWidth="1"/>
    <col min="7" max="7" width="10.33203125" customWidth="1"/>
    <col min="8" max="8" width="7.33203125" customWidth="1"/>
    <col min="9" max="9" width="9.77734375" customWidth="1"/>
    <col min="10" max="10" width="8" customWidth="1"/>
    <col min="11" max="11" width="6.33203125" customWidth="1"/>
    <col min="12" max="13" width="8.6640625" customWidth="1"/>
    <col min="14" max="14" width="22.44140625" customWidth="1"/>
    <col min="15" max="15" width="12.5546875" customWidth="1"/>
    <col min="16" max="16" width="14.33203125" customWidth="1"/>
  </cols>
  <sheetData>
    <row r="1" spans="1:18" s="22" customFormat="1" ht="22.8" x14ac:dyDescent="0.4">
      <c r="A1" s="1514" t="s">
        <v>0</v>
      </c>
      <c r="B1" s="1514"/>
      <c r="C1" s="1514"/>
      <c r="D1" s="1514"/>
      <c r="E1" s="1514"/>
      <c r="F1" s="1514"/>
      <c r="G1" s="1514"/>
      <c r="H1" s="1514"/>
      <c r="I1" s="1514"/>
      <c r="J1" s="1514"/>
      <c r="K1" s="1514"/>
      <c r="L1" s="1514"/>
      <c r="M1" s="1514"/>
      <c r="N1" s="1514"/>
    </row>
    <row r="2" spans="1:18" s="22" customFormat="1" ht="17.399999999999999" x14ac:dyDescent="0.3">
      <c r="A2" s="1515" t="s">
        <v>467</v>
      </c>
      <c r="B2" s="1515"/>
      <c r="C2" s="1515"/>
      <c r="D2" s="1515"/>
      <c r="E2" s="1515"/>
      <c r="F2" s="1515"/>
      <c r="G2" s="1515"/>
      <c r="H2" s="1515"/>
      <c r="I2" s="1515"/>
      <c r="J2" s="1515"/>
      <c r="K2" s="1515"/>
      <c r="L2" s="1515"/>
      <c r="M2" s="1515"/>
      <c r="N2" s="1515"/>
    </row>
    <row r="3" spans="1:18" s="22" customFormat="1" ht="12.75" customHeight="1" x14ac:dyDescent="0.3">
      <c r="A3" s="34"/>
      <c r="B3" s="35"/>
      <c r="C3" s="35"/>
      <c r="D3" s="21"/>
      <c r="E3" s="21"/>
      <c r="F3" s="21"/>
      <c r="G3" s="21"/>
      <c r="H3" s="21"/>
      <c r="I3" s="21"/>
      <c r="J3" s="21"/>
      <c r="K3" s="21"/>
      <c r="L3" s="21"/>
      <c r="M3" s="21"/>
      <c r="N3" s="21"/>
    </row>
    <row r="4" spans="1:18" s="22" customFormat="1" ht="18" customHeight="1" x14ac:dyDescent="0.3">
      <c r="A4" s="1515" t="s">
        <v>98</v>
      </c>
      <c r="B4" s="1515"/>
      <c r="C4" s="1515"/>
      <c r="D4" s="1515"/>
      <c r="E4" s="1515"/>
      <c r="F4" s="1515"/>
      <c r="G4" s="1515"/>
      <c r="H4" s="1515"/>
      <c r="I4" s="1515"/>
      <c r="J4" s="1515"/>
      <c r="K4" s="1515"/>
      <c r="L4" s="1515"/>
      <c r="M4" s="1515"/>
      <c r="N4" s="1515"/>
    </row>
    <row r="5" spans="1:18" s="22" customFormat="1" x14ac:dyDescent="0.25">
      <c r="A5" s="37"/>
      <c r="B5" s="37"/>
      <c r="C5" s="37"/>
      <c r="D5" s="26"/>
      <c r="E5" s="26"/>
      <c r="F5" s="26"/>
      <c r="G5" s="26"/>
      <c r="H5" s="26"/>
      <c r="I5" s="26"/>
      <c r="J5" s="26"/>
      <c r="K5" s="26"/>
      <c r="L5" s="26"/>
      <c r="M5" s="31"/>
      <c r="N5" s="26"/>
    </row>
    <row r="6" spans="1:18" s="22" customFormat="1" ht="17.399999999999999" x14ac:dyDescent="0.3">
      <c r="A6" s="1515" t="s">
        <v>20</v>
      </c>
      <c r="B6" s="1515"/>
      <c r="C6" s="1515"/>
      <c r="D6" s="1515"/>
      <c r="E6" s="1515"/>
      <c r="F6" s="1515"/>
      <c r="G6" s="1515"/>
      <c r="H6" s="1515"/>
      <c r="I6" s="1515"/>
      <c r="J6" s="1515"/>
      <c r="K6" s="1515"/>
      <c r="L6" s="1515"/>
      <c r="M6" s="1515"/>
      <c r="N6" s="1515"/>
    </row>
    <row r="7" spans="1:18" s="22" customFormat="1" x14ac:dyDescent="0.25">
      <c r="A7" s="26"/>
      <c r="B7" s="26"/>
      <c r="C7" s="26"/>
      <c r="D7" s="26"/>
      <c r="E7" s="26"/>
      <c r="F7" s="26"/>
      <c r="G7" s="26"/>
      <c r="H7" s="26"/>
      <c r="I7" s="26"/>
      <c r="J7" s="26"/>
      <c r="K7" s="31"/>
      <c r="L7" s="31"/>
      <c r="M7" s="31"/>
      <c r="N7" s="31"/>
      <c r="O7" s="26"/>
      <c r="P7" s="26"/>
      <c r="Q7" s="26"/>
      <c r="R7" s="26"/>
    </row>
    <row r="8" spans="1:18" s="22" customFormat="1" x14ac:dyDescent="0.25">
      <c r="A8" s="106" t="s">
        <v>1128</v>
      </c>
      <c r="B8" s="26"/>
      <c r="C8" s="26"/>
      <c r="E8" s="1538" t="s">
        <v>992</v>
      </c>
      <c r="F8" s="1538"/>
      <c r="G8" s="1538"/>
      <c r="H8" s="1538"/>
      <c r="I8" s="26"/>
      <c r="J8" s="105" t="s">
        <v>366</v>
      </c>
      <c r="L8" s="26"/>
      <c r="M8" s="1538" t="str">
        <f>+'INF. EMERGENCIAS'!I8</f>
        <v>AGO - SEP/2024</v>
      </c>
      <c r="N8" s="1538"/>
      <c r="O8" s="26"/>
      <c r="P8" s="26"/>
      <c r="Q8" s="26"/>
      <c r="R8" s="26"/>
    </row>
    <row r="10" spans="1:18" s="19" customFormat="1" ht="21.75" customHeight="1" x14ac:dyDescent="0.25">
      <c r="A10" s="1554" t="s">
        <v>23</v>
      </c>
      <c r="B10" s="1552" t="s">
        <v>403</v>
      </c>
      <c r="C10" s="1554" t="s">
        <v>79</v>
      </c>
      <c r="D10" s="1554" t="s">
        <v>80</v>
      </c>
      <c r="E10" s="1552" t="s">
        <v>404</v>
      </c>
      <c r="F10" s="1554" t="s">
        <v>6</v>
      </c>
      <c r="G10" s="1552" t="s">
        <v>405</v>
      </c>
      <c r="H10" s="1557" t="s">
        <v>21</v>
      </c>
      <c r="I10" s="1558"/>
      <c r="J10" s="1559" t="s">
        <v>22</v>
      </c>
      <c r="K10" s="1560"/>
      <c r="L10" s="1560"/>
      <c r="M10" s="1561"/>
      <c r="N10" s="1554" t="s">
        <v>13</v>
      </c>
    </row>
    <row r="11" spans="1:18" s="19" customFormat="1" ht="37.5" customHeight="1" x14ac:dyDescent="0.25">
      <c r="A11" s="1556"/>
      <c r="B11" s="1553"/>
      <c r="C11" s="1556"/>
      <c r="D11" s="1556"/>
      <c r="E11" s="1553"/>
      <c r="F11" s="1556"/>
      <c r="G11" s="1553"/>
      <c r="H11" s="40" t="s">
        <v>25</v>
      </c>
      <c r="I11" s="207" t="s">
        <v>406</v>
      </c>
      <c r="J11" s="207" t="s">
        <v>26</v>
      </c>
      <c r="K11" s="207" t="s">
        <v>27</v>
      </c>
      <c r="L11" s="207" t="s">
        <v>28</v>
      </c>
      <c r="M11" s="207" t="s">
        <v>29</v>
      </c>
      <c r="N11" s="1555"/>
    </row>
    <row r="12" spans="1:18" ht="86.4" x14ac:dyDescent="0.25">
      <c r="A12" s="861">
        <v>1</v>
      </c>
      <c r="B12" s="184" t="s">
        <v>589</v>
      </c>
      <c r="C12" s="719">
        <v>30085</v>
      </c>
      <c r="D12" s="719">
        <f>C12+E12</f>
        <v>30391.599999999999</v>
      </c>
      <c r="E12" s="93">
        <v>306.60000000000002</v>
      </c>
      <c r="F12" s="420" t="s">
        <v>493</v>
      </c>
      <c r="G12" s="93">
        <v>1001</v>
      </c>
      <c r="H12" s="862" t="s">
        <v>590</v>
      </c>
      <c r="I12" s="863"/>
      <c r="J12" s="1076" t="s">
        <v>591</v>
      </c>
      <c r="K12" s="864" t="s">
        <v>591</v>
      </c>
      <c r="L12" s="865" t="s">
        <v>591</v>
      </c>
      <c r="M12" s="863"/>
      <c r="N12" s="1268" t="s">
        <v>1036</v>
      </c>
      <c r="P12" s="874"/>
    </row>
    <row r="13" spans="1:18" ht="105.6" x14ac:dyDescent="0.25">
      <c r="A13" s="861">
        <v>2</v>
      </c>
      <c r="B13" s="184" t="s">
        <v>592</v>
      </c>
      <c r="C13" s="719">
        <v>60687</v>
      </c>
      <c r="D13" s="719">
        <f t="shared" ref="D13:D18" si="0">C13+E13</f>
        <v>60713</v>
      </c>
      <c r="E13" s="867">
        <v>26</v>
      </c>
      <c r="F13" s="420" t="s">
        <v>493</v>
      </c>
      <c r="G13" s="93">
        <v>1001</v>
      </c>
      <c r="H13" s="862" t="s">
        <v>590</v>
      </c>
      <c r="I13" s="863"/>
      <c r="J13" s="1076" t="s">
        <v>591</v>
      </c>
      <c r="K13" s="865" t="s">
        <v>591</v>
      </c>
      <c r="L13" s="1076" t="s">
        <v>591</v>
      </c>
      <c r="M13" s="863"/>
      <c r="N13" s="1268" t="s">
        <v>1037</v>
      </c>
    </row>
    <row r="14" spans="1:18" ht="96" x14ac:dyDescent="0.25">
      <c r="A14" s="868">
        <v>3</v>
      </c>
      <c r="B14" s="184" t="s">
        <v>593</v>
      </c>
      <c r="C14" s="719">
        <v>170230</v>
      </c>
      <c r="D14" s="719">
        <f t="shared" si="0"/>
        <v>170266.3</v>
      </c>
      <c r="E14" s="93">
        <v>36.299999999999997</v>
      </c>
      <c r="F14" s="420" t="s">
        <v>493</v>
      </c>
      <c r="G14" s="93">
        <v>1001</v>
      </c>
      <c r="H14" s="862" t="s">
        <v>590</v>
      </c>
      <c r="I14" s="863"/>
      <c r="J14" s="864" t="s">
        <v>591</v>
      </c>
      <c r="K14" s="869" t="s">
        <v>591</v>
      </c>
      <c r="L14" s="869" t="s">
        <v>591</v>
      </c>
      <c r="M14" s="863"/>
      <c r="N14" s="1268" t="s">
        <v>1038</v>
      </c>
    </row>
    <row r="15" spans="1:18" ht="25.5" customHeight="1" x14ac:dyDescent="0.25">
      <c r="A15" s="861">
        <v>4</v>
      </c>
      <c r="B15" s="184" t="s">
        <v>594</v>
      </c>
      <c r="C15" s="719">
        <v>240943</v>
      </c>
      <c r="D15" s="719">
        <f t="shared" si="0"/>
        <v>240954.4</v>
      </c>
      <c r="E15" s="93">
        <v>11.4</v>
      </c>
      <c r="F15" s="420" t="s">
        <v>493</v>
      </c>
      <c r="G15" s="93">
        <v>1001</v>
      </c>
      <c r="H15" s="862" t="s">
        <v>590</v>
      </c>
      <c r="I15" s="863"/>
      <c r="J15" s="865" t="s">
        <v>591</v>
      </c>
      <c r="K15" s="864" t="s">
        <v>591</v>
      </c>
      <c r="L15" s="865" t="s">
        <v>591</v>
      </c>
      <c r="M15" s="863"/>
      <c r="N15" s="1562" t="s">
        <v>1039</v>
      </c>
    </row>
    <row r="16" spans="1:18" ht="25.5" customHeight="1" x14ac:dyDescent="0.25">
      <c r="A16" s="861">
        <v>5</v>
      </c>
      <c r="B16" s="184" t="s">
        <v>595</v>
      </c>
      <c r="C16" s="719">
        <v>370808</v>
      </c>
      <c r="D16" s="719">
        <f t="shared" si="0"/>
        <v>370819</v>
      </c>
      <c r="E16" s="867">
        <v>11</v>
      </c>
      <c r="F16" s="420" t="s">
        <v>493</v>
      </c>
      <c r="G16" s="93">
        <v>1001</v>
      </c>
      <c r="H16" s="862" t="s">
        <v>590</v>
      </c>
      <c r="I16" s="863"/>
      <c r="J16" s="864" t="s">
        <v>591</v>
      </c>
      <c r="K16" s="864" t="s">
        <v>591</v>
      </c>
      <c r="L16" s="865" t="s">
        <v>591</v>
      </c>
      <c r="M16" s="863"/>
      <c r="N16" s="1563"/>
    </row>
    <row r="17" spans="1:14" ht="25.5" customHeight="1" x14ac:dyDescent="0.25">
      <c r="A17" s="870">
        <v>6</v>
      </c>
      <c r="B17" s="184" t="s">
        <v>596</v>
      </c>
      <c r="C17" s="719">
        <v>460637</v>
      </c>
      <c r="D17" s="719">
        <f t="shared" si="0"/>
        <v>460647.5</v>
      </c>
      <c r="E17" s="93">
        <v>10.5</v>
      </c>
      <c r="F17" s="420" t="s">
        <v>493</v>
      </c>
      <c r="G17" s="93">
        <v>1001</v>
      </c>
      <c r="H17" s="862" t="s">
        <v>590</v>
      </c>
      <c r="I17" s="863"/>
      <c r="J17" s="864" t="s">
        <v>591</v>
      </c>
      <c r="K17" s="865" t="s">
        <v>591</v>
      </c>
      <c r="L17" s="865" t="s">
        <v>591</v>
      </c>
      <c r="M17" s="863"/>
      <c r="N17" s="1563"/>
    </row>
    <row r="18" spans="1:14" ht="66" customHeight="1" x14ac:dyDescent="0.25">
      <c r="A18" s="861">
        <v>7</v>
      </c>
      <c r="B18" s="184" t="s">
        <v>597</v>
      </c>
      <c r="C18" s="719">
        <v>710349</v>
      </c>
      <c r="D18" s="719">
        <f t="shared" si="0"/>
        <v>710355.3</v>
      </c>
      <c r="E18" s="93">
        <v>6.3</v>
      </c>
      <c r="F18" s="420" t="s">
        <v>493</v>
      </c>
      <c r="G18" s="93">
        <v>1001</v>
      </c>
      <c r="H18" s="862" t="s">
        <v>590</v>
      </c>
      <c r="I18" s="863"/>
      <c r="J18" s="871" t="s">
        <v>591</v>
      </c>
      <c r="K18" s="865" t="s">
        <v>591</v>
      </c>
      <c r="L18" s="865" t="s">
        <v>591</v>
      </c>
      <c r="M18" s="863"/>
      <c r="N18" s="1564"/>
    </row>
    <row r="19" spans="1:14" s="10" customFormat="1" x14ac:dyDescent="0.25">
      <c r="A19" s="8"/>
      <c r="N19" s="5"/>
    </row>
    <row r="20" spans="1:14" x14ac:dyDescent="0.25">
      <c r="A20" s="8"/>
      <c r="B20" s="111" t="s">
        <v>419</v>
      </c>
      <c r="C20" s="111"/>
      <c r="D20" s="10"/>
      <c r="E20" s="10"/>
      <c r="F20" s="10"/>
      <c r="G20" s="10"/>
      <c r="H20" s="10"/>
      <c r="I20" s="10"/>
      <c r="J20" s="10"/>
      <c r="K20" s="10"/>
      <c r="L20" s="10"/>
      <c r="M20" s="10"/>
      <c r="N20" s="5"/>
    </row>
    <row r="21" spans="1:14" ht="27.6" x14ac:dyDescent="0.25">
      <c r="A21" s="8"/>
      <c r="B21" s="160" t="s">
        <v>598</v>
      </c>
      <c r="C21" s="160"/>
      <c r="D21" s="209"/>
      <c r="E21" s="209"/>
      <c r="F21" s="923" t="s">
        <v>932</v>
      </c>
      <c r="G21" s="1182" t="s">
        <v>933</v>
      </c>
      <c r="H21" s="923"/>
      <c r="I21" s="923"/>
      <c r="J21" s="1565" t="s">
        <v>934</v>
      </c>
      <c r="K21" s="1566"/>
      <c r="L21" s="1566"/>
      <c r="M21" s="872" t="s">
        <v>30</v>
      </c>
      <c r="N21" s="159" t="s">
        <v>32</v>
      </c>
    </row>
    <row r="22" spans="1:14" x14ac:dyDescent="0.25">
      <c r="A22" s="6"/>
      <c r="B22" s="2"/>
      <c r="C22" s="2"/>
      <c r="D22" s="2"/>
      <c r="E22" s="2"/>
      <c r="F22" s="2"/>
      <c r="G22" s="2"/>
      <c r="H22" s="2"/>
      <c r="I22" s="2"/>
      <c r="J22" s="2"/>
      <c r="K22" s="2"/>
      <c r="L22" s="2"/>
      <c r="M22" s="2"/>
      <c r="N22" s="3"/>
    </row>
    <row r="24" spans="1:14" ht="17.25" customHeight="1" x14ac:dyDescent="0.25">
      <c r="A24" s="873" t="s">
        <v>306</v>
      </c>
      <c r="F24" s="1182"/>
      <c r="G24" s="1183"/>
      <c r="H24" s="280"/>
      <c r="I24" s="280"/>
      <c r="J24" s="1184"/>
    </row>
    <row r="25" spans="1:14" x14ac:dyDescent="0.25">
      <c r="L25" s="1523" t="s">
        <v>389</v>
      </c>
      <c r="M25" s="1523"/>
      <c r="N25" s="1523"/>
    </row>
  </sheetData>
  <mergeCells count="19">
    <mergeCell ref="A10:A11"/>
    <mergeCell ref="G10:G11"/>
    <mergeCell ref="C10:C11"/>
    <mergeCell ref="E10:E11"/>
    <mergeCell ref="N10:N11"/>
    <mergeCell ref="F10:F11"/>
    <mergeCell ref="L25:N25"/>
    <mergeCell ref="A1:N1"/>
    <mergeCell ref="A2:N2"/>
    <mergeCell ref="A4:N4"/>
    <mergeCell ref="A6:N6"/>
    <mergeCell ref="H10:I10"/>
    <mergeCell ref="J10:M10"/>
    <mergeCell ref="E8:H8"/>
    <mergeCell ref="M8:N8"/>
    <mergeCell ref="D10:D11"/>
    <mergeCell ref="B10:B11"/>
    <mergeCell ref="N15:N18"/>
    <mergeCell ref="J21:L21"/>
  </mergeCells>
  <phoneticPr fontId="2" type="noConversion"/>
  <hyperlinks>
    <hyperlink ref="L25" location="'TABLA DE CONTENIDO'!A1" display="VOLVER A TABLA DE CONTENIDO" xr:uid="{00000000-0004-0000-1200-000000000000}"/>
  </hyperlinks>
  <printOptions horizontalCentered="1" verticalCentered="1"/>
  <pageMargins left="0.51181102362204722" right="0.59055118110236227" top="0.78740157480314965" bottom="0.98425196850393704" header="0.51181102362204722" footer="0.51181102362204722"/>
  <pageSetup scale="65" orientation="landscape" horizontalDpi="120" verticalDpi="144"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U30"/>
  <sheetViews>
    <sheetView zoomScale="80" zoomScaleNormal="80" zoomScaleSheetLayoutView="55" workbookViewId="0">
      <selection activeCell="M30" sqref="M30:O30"/>
    </sheetView>
  </sheetViews>
  <sheetFormatPr baseColWidth="10" defaultRowHeight="13.2" x14ac:dyDescent="0.25"/>
  <cols>
    <col min="1" max="1" width="5" customWidth="1"/>
    <col min="2" max="2" width="11.33203125" customWidth="1"/>
    <col min="3" max="3" width="11.109375" customWidth="1"/>
    <col min="4" max="4" width="12.33203125" customWidth="1"/>
    <col min="5" max="5" width="8.44140625" customWidth="1"/>
    <col min="6" max="6" width="7.88671875" customWidth="1"/>
    <col min="7" max="7" width="8.44140625" customWidth="1"/>
    <col min="8" max="8" width="11.33203125" customWidth="1"/>
    <col min="9" max="9" width="8.109375" customWidth="1"/>
    <col min="10" max="10" width="8.5546875" customWidth="1"/>
    <col min="11" max="11" width="7.5546875" customWidth="1"/>
    <col min="12" max="12" width="40.6640625" customWidth="1"/>
    <col min="13" max="13" width="15.88671875" customWidth="1"/>
    <col min="14" max="14" width="19.21875" customWidth="1"/>
    <col min="15" max="15" width="40.6640625" customWidth="1"/>
    <col min="16" max="20" width="2.6640625" customWidth="1"/>
    <col min="21" max="21" width="11.6640625" style="10" bestFit="1" customWidth="1"/>
  </cols>
  <sheetData>
    <row r="1" spans="1:21" ht="22.8" x14ac:dyDescent="0.4">
      <c r="A1" s="1514" t="s">
        <v>0</v>
      </c>
      <c r="B1" s="1514"/>
      <c r="C1" s="1514"/>
      <c r="D1" s="1514"/>
      <c r="E1" s="1514"/>
      <c r="F1" s="1514"/>
      <c r="G1" s="1514"/>
      <c r="H1" s="1514"/>
      <c r="I1" s="1514"/>
      <c r="J1" s="1514"/>
      <c r="K1" s="1514"/>
      <c r="L1" s="1514"/>
      <c r="M1" s="1514"/>
      <c r="N1" s="1514"/>
      <c r="O1" s="1514"/>
    </row>
    <row r="2" spans="1:21" ht="17.399999999999999" x14ac:dyDescent="0.3">
      <c r="A2" s="1515" t="s">
        <v>467</v>
      </c>
      <c r="B2" s="1515"/>
      <c r="C2" s="1515"/>
      <c r="D2" s="1515"/>
      <c r="E2" s="1515"/>
      <c r="F2" s="1515"/>
      <c r="G2" s="1515"/>
      <c r="H2" s="1515"/>
      <c r="I2" s="1515"/>
      <c r="J2" s="1515"/>
      <c r="K2" s="1515"/>
      <c r="L2" s="1515"/>
      <c r="M2" s="1515"/>
      <c r="N2" s="1515"/>
      <c r="O2" s="1515"/>
    </row>
    <row r="3" spans="1:21" ht="17.399999999999999" x14ac:dyDescent="0.3">
      <c r="A3" s="1515" t="s">
        <v>102</v>
      </c>
      <c r="B3" s="1515"/>
      <c r="C3" s="1515"/>
      <c r="D3" s="1515"/>
      <c r="E3" s="1515"/>
      <c r="F3" s="1515"/>
      <c r="G3" s="1515"/>
      <c r="H3" s="1515"/>
      <c r="I3" s="1515"/>
      <c r="J3" s="1515"/>
      <c r="K3" s="1515"/>
      <c r="L3" s="1515"/>
      <c r="M3" s="1515"/>
      <c r="N3" s="1515"/>
      <c r="O3" s="1515"/>
    </row>
    <row r="4" spans="1:21" x14ac:dyDescent="0.25">
      <c r="A4" s="35"/>
      <c r="B4" s="35"/>
      <c r="C4" s="35"/>
      <c r="D4" s="27"/>
      <c r="E4" s="27"/>
      <c r="F4" s="27"/>
      <c r="G4" s="27"/>
    </row>
    <row r="5" spans="1:21" ht="17.399999999999999" x14ac:dyDescent="0.3">
      <c r="A5" s="1515" t="s">
        <v>299</v>
      </c>
      <c r="B5" s="1515"/>
      <c r="C5" s="1515"/>
      <c r="D5" s="1515"/>
      <c r="E5" s="1515"/>
      <c r="F5" s="1515"/>
      <c r="G5" s="1515"/>
      <c r="H5" s="1515"/>
      <c r="I5" s="1515"/>
      <c r="J5" s="1515"/>
      <c r="K5" s="1515"/>
      <c r="L5" s="1515"/>
      <c r="M5" s="1515"/>
      <c r="N5" s="1515"/>
      <c r="O5" s="1515"/>
    </row>
    <row r="6" spans="1:21" x14ac:dyDescent="0.25">
      <c r="A6" s="35"/>
      <c r="B6" s="35"/>
      <c r="C6" s="35"/>
      <c r="D6" s="27"/>
      <c r="E6" s="27"/>
      <c r="F6" s="27"/>
      <c r="G6" s="27"/>
    </row>
    <row r="7" spans="1:21" x14ac:dyDescent="0.25">
      <c r="C7" s="37"/>
      <c r="D7" s="30"/>
      <c r="E7" s="30"/>
      <c r="G7" s="28"/>
    </row>
    <row r="8" spans="1:21" x14ac:dyDescent="0.25">
      <c r="A8" s="106" t="s">
        <v>1128</v>
      </c>
      <c r="B8" s="37"/>
      <c r="C8" s="37"/>
      <c r="E8" s="697" t="s">
        <v>992</v>
      </c>
      <c r="F8" s="697"/>
      <c r="G8" s="697"/>
      <c r="H8" s="697"/>
      <c r="I8" s="1311"/>
      <c r="J8" s="105"/>
      <c r="K8" s="1311"/>
      <c r="M8" s="163" t="s">
        <v>366</v>
      </c>
      <c r="N8" s="1538" t="str">
        <f>+'ESTADO PUENTES'!M8</f>
        <v>AGO - SEP/2024</v>
      </c>
      <c r="O8" s="1538"/>
    </row>
    <row r="9" spans="1:21" ht="13.8" thickBot="1" x14ac:dyDescent="0.3">
      <c r="L9" s="16"/>
    </row>
    <row r="10" spans="1:21" s="2210" customFormat="1" ht="24.75" customHeight="1" x14ac:dyDescent="0.25">
      <c r="A10" s="2206" t="s">
        <v>23</v>
      </c>
      <c r="B10" s="2207" t="s">
        <v>351</v>
      </c>
      <c r="C10" s="2207" t="s">
        <v>409</v>
      </c>
      <c r="D10" s="2207" t="s">
        <v>403</v>
      </c>
      <c r="E10" s="2207" t="s">
        <v>407</v>
      </c>
      <c r="F10" s="2207" t="s">
        <v>295</v>
      </c>
      <c r="G10" s="2207" t="s">
        <v>408</v>
      </c>
      <c r="H10" s="2207" t="s">
        <v>6</v>
      </c>
      <c r="I10" s="2207" t="s">
        <v>79</v>
      </c>
      <c r="J10" s="2207" t="s">
        <v>80</v>
      </c>
      <c r="K10" s="2207" t="s">
        <v>296</v>
      </c>
      <c r="L10" s="2207" t="s">
        <v>410</v>
      </c>
      <c r="M10" s="2208" t="s">
        <v>445</v>
      </c>
      <c r="N10" s="2209"/>
      <c r="O10" s="2207" t="s">
        <v>13</v>
      </c>
      <c r="U10" s="2211"/>
    </row>
    <row r="11" spans="1:21" s="2210" customFormat="1" ht="24.75" customHeight="1" x14ac:dyDescent="0.25">
      <c r="A11" s="2212"/>
      <c r="B11" s="2213"/>
      <c r="C11" s="2213"/>
      <c r="D11" s="2213"/>
      <c r="E11" s="2213"/>
      <c r="F11" s="2213"/>
      <c r="G11" s="2213"/>
      <c r="H11" s="2213"/>
      <c r="I11" s="2213"/>
      <c r="J11" s="2213"/>
      <c r="K11" s="2213"/>
      <c r="L11" s="2213"/>
      <c r="M11" s="2214" t="s">
        <v>599</v>
      </c>
      <c r="N11" s="2215"/>
      <c r="O11" s="2213"/>
      <c r="U11" s="2211"/>
    </row>
    <row r="12" spans="1:21" s="2210" customFormat="1" ht="24.75" customHeight="1" x14ac:dyDescent="0.25">
      <c r="A12" s="2216"/>
      <c r="B12" s="2217"/>
      <c r="C12" s="2217"/>
      <c r="D12" s="2217"/>
      <c r="E12" s="2217"/>
      <c r="F12" s="2217"/>
      <c r="G12" s="2217"/>
      <c r="H12" s="2217"/>
      <c r="I12" s="2217"/>
      <c r="J12" s="2217"/>
      <c r="K12" s="2217"/>
      <c r="L12" s="2217"/>
      <c r="M12" s="2218" t="s">
        <v>411</v>
      </c>
      <c r="N12" s="2219" t="s">
        <v>297</v>
      </c>
      <c r="O12" s="2217"/>
      <c r="U12" s="2211"/>
    </row>
    <row r="13" spans="1:21" s="686" customFormat="1" ht="81.75" customHeight="1" x14ac:dyDescent="0.25">
      <c r="A13" s="875">
        <v>1</v>
      </c>
      <c r="B13" s="875" t="s">
        <v>600</v>
      </c>
      <c r="C13" s="876" t="s">
        <v>601</v>
      </c>
      <c r="D13" s="875" t="s">
        <v>589</v>
      </c>
      <c r="E13" s="875">
        <v>3</v>
      </c>
      <c r="F13" s="877">
        <v>5000</v>
      </c>
      <c r="G13" s="875">
        <v>306.60000000000002</v>
      </c>
      <c r="H13" s="875" t="s">
        <v>469</v>
      </c>
      <c r="I13" s="878">
        <v>30085</v>
      </c>
      <c r="J13" s="878">
        <f>+I13+G13</f>
        <v>30391.599999999999</v>
      </c>
      <c r="K13" s="879"/>
      <c r="L13" s="1269" t="s">
        <v>602</v>
      </c>
      <c r="M13" s="1160">
        <f>'1P'!E40</f>
        <v>414667400</v>
      </c>
      <c r="N13" s="1148">
        <f>+'CANT OBRA 1001'!H67</f>
        <v>2145414460.9523849</v>
      </c>
      <c r="O13" s="880" t="s">
        <v>1040</v>
      </c>
      <c r="U13" s="110"/>
    </row>
    <row r="14" spans="1:21" s="686" customFormat="1" ht="94.5" customHeight="1" thickBot="1" x14ac:dyDescent="0.3">
      <c r="A14" s="1798">
        <v>2</v>
      </c>
      <c r="B14" s="1800" t="s">
        <v>600</v>
      </c>
      <c r="C14" s="1801" t="s">
        <v>603</v>
      </c>
      <c r="D14" s="1567" t="s">
        <v>592</v>
      </c>
      <c r="E14" s="1567">
        <v>4</v>
      </c>
      <c r="F14" s="1571">
        <v>6319</v>
      </c>
      <c r="G14" s="1567">
        <v>26</v>
      </c>
      <c r="H14" s="1567" t="s">
        <v>469</v>
      </c>
      <c r="I14" s="878">
        <v>60687</v>
      </c>
      <c r="J14" s="878">
        <v>60713</v>
      </c>
      <c r="K14" s="879"/>
      <c r="L14" s="1269" t="s">
        <v>604</v>
      </c>
      <c r="M14" s="881"/>
      <c r="N14" s="1156">
        <f>+'CANT OBRA 1001'!H311</f>
        <v>140400991.89692307</v>
      </c>
      <c r="O14" s="880" t="s">
        <v>1041</v>
      </c>
      <c r="U14" s="884"/>
    </row>
    <row r="15" spans="1:21" s="686" customFormat="1" ht="145.5" customHeight="1" x14ac:dyDescent="0.25">
      <c r="A15" s="1799"/>
      <c r="B15" s="1568"/>
      <c r="C15" s="1802"/>
      <c r="D15" s="1568"/>
      <c r="E15" s="1568"/>
      <c r="F15" s="1572"/>
      <c r="G15" s="1568"/>
      <c r="H15" s="1568"/>
      <c r="I15" s="878">
        <v>60200</v>
      </c>
      <c r="J15" s="878">
        <v>90800</v>
      </c>
      <c r="K15" s="879"/>
      <c r="L15" s="880" t="s">
        <v>861</v>
      </c>
      <c r="M15" s="881"/>
      <c r="N15" s="1148">
        <f>+'CANT OBRA 1001'!H263</f>
        <v>81177448648.67308</v>
      </c>
      <c r="O15" s="880" t="s">
        <v>1042</v>
      </c>
      <c r="U15" s="884"/>
    </row>
    <row r="16" spans="1:21" s="686" customFormat="1" ht="129.75" customHeight="1" x14ac:dyDescent="0.25">
      <c r="A16" s="883">
        <v>3</v>
      </c>
      <c r="B16" s="875" t="s">
        <v>600</v>
      </c>
      <c r="C16" s="876" t="s">
        <v>605</v>
      </c>
      <c r="D16" s="875" t="s">
        <v>593</v>
      </c>
      <c r="E16" s="875">
        <v>2</v>
      </c>
      <c r="F16" s="877">
        <v>1786</v>
      </c>
      <c r="G16" s="875">
        <v>36.299999999999997</v>
      </c>
      <c r="H16" s="875" t="s">
        <v>469</v>
      </c>
      <c r="I16" s="878">
        <v>170230</v>
      </c>
      <c r="J16" s="878">
        <v>170266.3</v>
      </c>
      <c r="K16" s="879"/>
      <c r="L16" s="1269" t="s">
        <v>945</v>
      </c>
      <c r="M16" s="1148">
        <v>200000000</v>
      </c>
      <c r="N16" s="1148">
        <v>4000000000</v>
      </c>
      <c r="O16" s="880" t="s">
        <v>1043</v>
      </c>
      <c r="U16" s="110"/>
    </row>
    <row r="17" spans="1:21" s="686" customFormat="1" ht="50.25" customHeight="1" x14ac:dyDescent="0.25">
      <c r="A17" s="885">
        <v>4</v>
      </c>
      <c r="B17" s="886" t="s">
        <v>600</v>
      </c>
      <c r="C17" s="887" t="s">
        <v>606</v>
      </c>
      <c r="D17" s="886" t="s">
        <v>594</v>
      </c>
      <c r="E17" s="886">
        <v>2</v>
      </c>
      <c r="F17" s="888">
        <v>1786</v>
      </c>
      <c r="G17" s="886">
        <v>11.4</v>
      </c>
      <c r="H17" s="886" t="s">
        <v>469</v>
      </c>
      <c r="I17" s="889">
        <v>240943</v>
      </c>
      <c r="J17" s="889">
        <v>240954.4</v>
      </c>
      <c r="K17" s="890"/>
      <c r="L17" s="891" t="s">
        <v>607</v>
      </c>
      <c r="M17" s="886"/>
      <c r="N17" s="1148">
        <f>+'CANT OBRA 1001'!H356</f>
        <v>49234032.93870043</v>
      </c>
      <c r="O17" s="1178" t="s">
        <v>916</v>
      </c>
      <c r="Q17" s="892"/>
      <c r="U17" s="110"/>
    </row>
    <row r="18" spans="1:21" s="686" customFormat="1" ht="93.75" customHeight="1" x14ac:dyDescent="0.25">
      <c r="A18" s="883">
        <v>5</v>
      </c>
      <c r="B18" s="875" t="s">
        <v>600</v>
      </c>
      <c r="C18" s="876" t="s">
        <v>608</v>
      </c>
      <c r="D18" s="875" t="s">
        <v>595</v>
      </c>
      <c r="E18" s="875">
        <v>3</v>
      </c>
      <c r="F18" s="888">
        <v>1786</v>
      </c>
      <c r="G18" s="875">
        <v>11</v>
      </c>
      <c r="H18" s="875" t="s">
        <v>469</v>
      </c>
      <c r="I18" s="878">
        <v>370808</v>
      </c>
      <c r="J18" s="878">
        <v>370819</v>
      </c>
      <c r="K18" s="879"/>
      <c r="L18" s="880" t="s">
        <v>609</v>
      </c>
      <c r="M18" s="875"/>
      <c r="N18" s="1148">
        <f>+'CANT OBRA 1001'!H368</f>
        <v>74179816.714750603</v>
      </c>
      <c r="O18" s="880"/>
      <c r="Q18" s="892"/>
      <c r="U18" s="110"/>
    </row>
    <row r="19" spans="1:21" s="686" customFormat="1" ht="36.75" customHeight="1" x14ac:dyDescent="0.25">
      <c r="A19" s="883">
        <v>6</v>
      </c>
      <c r="B19" s="875" t="s">
        <v>600</v>
      </c>
      <c r="C19" s="876" t="s">
        <v>610</v>
      </c>
      <c r="D19" s="875" t="s">
        <v>596</v>
      </c>
      <c r="E19" s="875">
        <v>2</v>
      </c>
      <c r="F19" s="888">
        <v>1786</v>
      </c>
      <c r="G19" s="875">
        <v>10.5</v>
      </c>
      <c r="H19" s="875" t="s">
        <v>469</v>
      </c>
      <c r="I19" s="878">
        <v>460637</v>
      </c>
      <c r="J19" s="878">
        <v>460647.5</v>
      </c>
      <c r="K19" s="879"/>
      <c r="L19" s="880" t="s">
        <v>611</v>
      </c>
      <c r="M19" s="875"/>
      <c r="N19" s="1148">
        <f>+'CANT OBRA 1001'!H380</f>
        <v>42194370.917057998</v>
      </c>
      <c r="O19" s="880"/>
      <c r="Q19" s="892"/>
      <c r="U19" s="110"/>
    </row>
    <row r="20" spans="1:21" s="686" customFormat="1" ht="98.25" customHeight="1" x14ac:dyDescent="0.25">
      <c r="A20" s="883">
        <v>7</v>
      </c>
      <c r="B20" s="875" t="s">
        <v>600</v>
      </c>
      <c r="C20" s="876" t="s">
        <v>612</v>
      </c>
      <c r="D20" s="875" t="s">
        <v>597</v>
      </c>
      <c r="E20" s="875">
        <v>2</v>
      </c>
      <c r="F20" s="877">
        <v>1356</v>
      </c>
      <c r="G20" s="875">
        <v>6.3</v>
      </c>
      <c r="H20" s="875" t="s">
        <v>469</v>
      </c>
      <c r="I20" s="878">
        <v>710349</v>
      </c>
      <c r="J20" s="878">
        <v>710355.3</v>
      </c>
      <c r="K20" s="879"/>
      <c r="L20" s="880"/>
      <c r="M20" s="875"/>
      <c r="N20" s="882"/>
      <c r="O20" s="891"/>
      <c r="Q20" s="892"/>
      <c r="U20" s="110"/>
    </row>
    <row r="21" spans="1:21" s="686" customFormat="1" x14ac:dyDescent="0.25">
      <c r="A21" s="893"/>
      <c r="B21" s="894"/>
      <c r="C21" s="895"/>
      <c r="D21" s="894"/>
      <c r="E21" s="894"/>
      <c r="F21" s="896"/>
      <c r="G21" s="894"/>
      <c r="H21" s="894"/>
      <c r="I21" s="897"/>
      <c r="J21" s="897"/>
      <c r="K21" s="898"/>
      <c r="L21" s="899"/>
      <c r="M21" s="894"/>
      <c r="N21" s="902"/>
      <c r="O21" s="899"/>
      <c r="Q21" s="892"/>
      <c r="U21" s="110"/>
    </row>
    <row r="22" spans="1:21" ht="27" customHeight="1" x14ac:dyDescent="0.25">
      <c r="A22" s="1522" t="s">
        <v>454</v>
      </c>
      <c r="B22" s="1522"/>
      <c r="C22" s="1522"/>
      <c r="D22" s="1522"/>
      <c r="E22" s="1522"/>
      <c r="F22" s="1522"/>
      <c r="G22" s="1522"/>
      <c r="H22" s="1522"/>
      <c r="I22" s="1522"/>
      <c r="J22" s="1522"/>
      <c r="K22" s="1522"/>
      <c r="L22" s="1522"/>
      <c r="M22" s="1522"/>
      <c r="N22" s="1522"/>
      <c r="O22" s="1522"/>
      <c r="U22"/>
    </row>
    <row r="23" spans="1:21" s="686" customFormat="1" x14ac:dyDescent="0.25">
      <c r="A23" s="893"/>
      <c r="B23" s="894"/>
      <c r="C23" s="895"/>
      <c r="D23" s="894"/>
      <c r="E23" s="894"/>
      <c r="F23" s="896"/>
      <c r="G23" s="894"/>
      <c r="H23" s="894"/>
      <c r="I23" s="897"/>
      <c r="J23" s="897"/>
      <c r="K23" s="898"/>
      <c r="L23" s="899"/>
      <c r="M23" s="900">
        <f>SUM(M13:M20)</f>
        <v>614667400</v>
      </c>
      <c r="N23" s="900">
        <f>SUM(N13:N20)</f>
        <v>87628872322.092896</v>
      </c>
      <c r="O23" s="901"/>
      <c r="Q23" s="892"/>
      <c r="U23" s="110"/>
    </row>
    <row r="24" spans="1:21" s="686" customFormat="1" x14ac:dyDescent="0.25">
      <c r="A24" s="893"/>
      <c r="B24" s="894"/>
      <c r="C24" s="895"/>
      <c r="D24" s="894"/>
      <c r="E24" s="894"/>
      <c r="F24" s="896"/>
      <c r="G24" s="894"/>
      <c r="H24" s="894"/>
      <c r="I24" s="897"/>
      <c r="J24" s="897"/>
      <c r="K24" s="898"/>
      <c r="L24" s="899"/>
      <c r="M24" s="894"/>
      <c r="N24" s="902"/>
      <c r="O24" s="901"/>
      <c r="Q24" s="892"/>
      <c r="U24" s="110"/>
    </row>
    <row r="25" spans="1:21" x14ac:dyDescent="0.25">
      <c r="A25" s="903"/>
      <c r="B25" s="132"/>
      <c r="C25" s="133"/>
      <c r="D25" s="132"/>
      <c r="E25" s="132"/>
      <c r="F25" s="132"/>
      <c r="G25" s="1570"/>
      <c r="H25" s="1570"/>
      <c r="I25" s="131"/>
      <c r="K25" s="2054" t="s">
        <v>298</v>
      </c>
      <c r="L25" s="2054"/>
      <c r="M25" s="900">
        <f>0.2*(M23-M24)</f>
        <v>122933480</v>
      </c>
      <c r="N25" s="900">
        <f>0.2*(N23-N24)</f>
        <v>17525774464.418579</v>
      </c>
      <c r="O25" s="132"/>
    </row>
    <row r="26" spans="1:21" ht="13.8" thickBot="1" x14ac:dyDescent="0.3">
      <c r="G26" s="129"/>
      <c r="H26" s="130"/>
      <c r="I26" s="130"/>
      <c r="K26" s="1320"/>
      <c r="L26" s="1320"/>
      <c r="M26" s="904"/>
      <c r="N26" s="904"/>
    </row>
    <row r="27" spans="1:21" ht="13.8" thickTop="1" x14ac:dyDescent="0.25">
      <c r="G27" s="129"/>
      <c r="H27" s="130"/>
      <c r="I27" s="130"/>
      <c r="K27" s="1320"/>
      <c r="L27" s="1320"/>
      <c r="M27" s="10"/>
      <c r="N27" s="10"/>
    </row>
    <row r="28" spans="1:21" x14ac:dyDescent="0.25">
      <c r="G28" s="129"/>
      <c r="H28" s="130"/>
      <c r="I28" s="130"/>
      <c r="K28" s="2055" t="s">
        <v>452</v>
      </c>
      <c r="L28" s="2055"/>
      <c r="M28" s="900">
        <f>SUM(M23:M25)</f>
        <v>737600880</v>
      </c>
      <c r="N28" s="900">
        <f>SUM(N23:N25)</f>
        <v>105154646786.51147</v>
      </c>
    </row>
    <row r="29" spans="1:21" x14ac:dyDescent="0.25">
      <c r="G29" s="129"/>
      <c r="H29" s="130"/>
      <c r="I29" s="130"/>
    </row>
    <row r="30" spans="1:21" x14ac:dyDescent="0.25">
      <c r="G30" s="1569"/>
      <c r="H30" s="1569"/>
      <c r="I30" s="134"/>
      <c r="M30" s="1523" t="s">
        <v>389</v>
      </c>
      <c r="N30" s="1523"/>
      <c r="O30" s="1523"/>
    </row>
  </sheetData>
  <mergeCells count="34">
    <mergeCell ref="A14:A15"/>
    <mergeCell ref="B14:B15"/>
    <mergeCell ref="C14:C15"/>
    <mergeCell ref="G30:H30"/>
    <mergeCell ref="M30:O30"/>
    <mergeCell ref="A10:A12"/>
    <mergeCell ref="B10:B12"/>
    <mergeCell ref="C10:C12"/>
    <mergeCell ref="D10:D12"/>
    <mergeCell ref="E10:E12"/>
    <mergeCell ref="I10:I12"/>
    <mergeCell ref="A22:O22"/>
    <mergeCell ref="G25:H25"/>
    <mergeCell ref="K28:L28"/>
    <mergeCell ref="K25:L25"/>
    <mergeCell ref="D14:D15"/>
    <mergeCell ref="E14:E15"/>
    <mergeCell ref="F14:F15"/>
    <mergeCell ref="G14:G15"/>
    <mergeCell ref="H14:H15"/>
    <mergeCell ref="A1:O1"/>
    <mergeCell ref="A3:O3"/>
    <mergeCell ref="A2:O2"/>
    <mergeCell ref="J10:J12"/>
    <mergeCell ref="G10:G12"/>
    <mergeCell ref="H10:H12"/>
    <mergeCell ref="M11:N11"/>
    <mergeCell ref="K10:K12"/>
    <mergeCell ref="L10:L12"/>
    <mergeCell ref="A5:O5"/>
    <mergeCell ref="M10:N10"/>
    <mergeCell ref="F10:F12"/>
    <mergeCell ref="O10:O12"/>
    <mergeCell ref="N8:O8"/>
  </mergeCells>
  <phoneticPr fontId="2" type="noConversion"/>
  <hyperlinks>
    <hyperlink ref="M30" location="'TABLA DE CONTENIDO'!A1" display="VOLVER A TABLA DE CONTENIDO" xr:uid="{00000000-0004-0000-1300-000000000000}"/>
    <hyperlink ref="M13" location="'1P'!A1" display="'1P'!A1" xr:uid="{00000000-0004-0000-1300-000001000000}"/>
    <hyperlink ref="N13" location="'CANT OBRA 1001'!A42:H67" display="'CANT OBRA 1001'!A42:H67" xr:uid="{00000000-0004-0000-1300-000002000000}"/>
    <hyperlink ref="N14" location="'CANT OBRA 1001'!A280:H295" display="'CANT OBRA 1001'!A280:H295" xr:uid="{00000000-0004-0000-1300-000003000000}"/>
    <hyperlink ref="N15" location="'CANT OBRA 1001'!A144:H247" display="'CANT OBRA 1001'!A144:H247" xr:uid="{00000000-0004-0000-1300-000004000000}"/>
    <hyperlink ref="N17" location="'CANT OBRA 1001'!A383:H393" display="'CANT OBRA 1001'!A383:H393" xr:uid="{00000000-0004-0000-1300-000005000000}"/>
    <hyperlink ref="N18" location="'CANT OBRA 1001'!A395:H405" display="'CANT OBRA 1001'!A395:H405" xr:uid="{00000000-0004-0000-1300-000006000000}"/>
    <hyperlink ref="N19" location="'CANT OBRA 1001'!A395:H405" display="'CANT OBRA 1001'!A395:H405" xr:uid="{00000000-0004-0000-1300-000007000000}"/>
    <hyperlink ref="N16" location="'CANT OBRA 1001'!A144:H247" display="'CANT OBRA 1001'!A144:H247" xr:uid="{00000000-0004-0000-1300-000008000000}"/>
    <hyperlink ref="M16" location="'CANT OBRA 1001'!A144:H247" display="'CANT OBRA 1001'!A144:H247" xr:uid="{00000000-0004-0000-1300-000009000000}"/>
  </hyperlinks>
  <printOptions horizontalCentered="1" verticalCentered="1"/>
  <pageMargins left="0.43" right="0.34" top="0.98425196850393704" bottom="0.98425196850393704" header="0" footer="0"/>
  <pageSetup scale="39" orientation="landscape" horizontalDpi="300" verticalDpi="3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L28"/>
  <sheetViews>
    <sheetView topLeftCell="A16" zoomScaleNormal="100" zoomScaleSheetLayoutView="100" workbookViewId="0">
      <selection activeCell="K28" sqref="K28:L28"/>
    </sheetView>
  </sheetViews>
  <sheetFormatPr baseColWidth="10" defaultRowHeight="13.2" x14ac:dyDescent="0.25"/>
  <cols>
    <col min="1" max="1" width="5.5546875" customWidth="1"/>
    <col min="2" max="3" width="10.5546875" customWidth="1"/>
    <col min="4" max="4" width="17.5546875" customWidth="1"/>
    <col min="5" max="5" width="8.44140625" bestFit="1" customWidth="1"/>
    <col min="6" max="6" width="6.88671875" bestFit="1" customWidth="1"/>
    <col min="7" max="7" width="6.6640625" customWidth="1"/>
    <col min="8" max="8" width="8.5546875" customWidth="1"/>
    <col min="12" max="12" width="22.44140625" customWidth="1"/>
    <col min="13" max="14" width="3.6640625" customWidth="1"/>
  </cols>
  <sheetData>
    <row r="1" spans="1:12" ht="22.8" x14ac:dyDescent="0.4">
      <c r="A1" s="1514" t="s">
        <v>0</v>
      </c>
      <c r="B1" s="1514"/>
      <c r="C1" s="1514"/>
      <c r="D1" s="1514"/>
      <c r="E1" s="1514"/>
      <c r="F1" s="1514"/>
      <c r="G1" s="1514"/>
      <c r="H1" s="1514"/>
      <c r="I1" s="1514"/>
      <c r="J1" s="1514"/>
      <c r="K1" s="1514"/>
      <c r="L1" s="1514"/>
    </row>
    <row r="2" spans="1:12" ht="17.399999999999999" x14ac:dyDescent="0.3">
      <c r="A2" s="1515" t="s">
        <v>467</v>
      </c>
      <c r="B2" s="1515"/>
      <c r="C2" s="1515"/>
      <c r="D2" s="1515"/>
      <c r="E2" s="1515"/>
      <c r="F2" s="1515"/>
      <c r="G2" s="1515"/>
      <c r="H2" s="1515"/>
      <c r="I2" s="1515"/>
      <c r="J2" s="1515"/>
      <c r="K2" s="1515"/>
      <c r="L2" s="1515"/>
    </row>
    <row r="3" spans="1:12" ht="17.399999999999999" x14ac:dyDescent="0.3">
      <c r="A3" s="34"/>
      <c r="B3" s="35"/>
      <c r="C3" s="21"/>
      <c r="D3" s="21"/>
      <c r="E3" s="21"/>
      <c r="F3" s="21"/>
      <c r="G3" s="21"/>
      <c r="H3" s="21"/>
      <c r="I3" s="21"/>
      <c r="J3" s="21"/>
      <c r="K3" s="21"/>
      <c r="L3" s="21"/>
    </row>
    <row r="4" spans="1:12" s="84" customFormat="1" ht="17.399999999999999" x14ac:dyDescent="0.3">
      <c r="A4" s="1515" t="s">
        <v>113</v>
      </c>
      <c r="B4" s="1515"/>
      <c r="C4" s="1515"/>
      <c r="D4" s="1515"/>
      <c r="E4" s="1515"/>
      <c r="F4" s="1515"/>
      <c r="G4" s="1515"/>
      <c r="H4" s="1515"/>
      <c r="I4" s="1515"/>
      <c r="J4" s="1515"/>
      <c r="K4" s="1515"/>
      <c r="L4" s="1515"/>
    </row>
    <row r="5" spans="1:12" x14ac:dyDescent="0.25">
      <c r="A5" s="37"/>
      <c r="B5" s="37"/>
      <c r="C5" s="26"/>
      <c r="D5" s="26"/>
      <c r="E5" s="26"/>
      <c r="F5" s="26"/>
      <c r="G5" s="26"/>
      <c r="H5" s="26"/>
      <c r="I5" s="26"/>
      <c r="J5" s="26"/>
      <c r="K5" s="31"/>
      <c r="L5" s="26"/>
    </row>
    <row r="6" spans="1:12" ht="17.399999999999999" x14ac:dyDescent="0.3">
      <c r="A6" s="1515" t="s">
        <v>97</v>
      </c>
      <c r="B6" s="1515"/>
      <c r="C6" s="1515"/>
      <c r="D6" s="1515"/>
      <c r="E6" s="1515"/>
      <c r="F6" s="1515"/>
      <c r="G6" s="1515"/>
      <c r="H6" s="1515"/>
      <c r="I6" s="1515"/>
      <c r="J6" s="1515"/>
      <c r="K6" s="1515"/>
      <c r="L6" s="1515"/>
    </row>
    <row r="7" spans="1:12" x14ac:dyDescent="0.25">
      <c r="A7" s="26"/>
      <c r="B7" s="26"/>
      <c r="C7" s="26"/>
      <c r="D7" s="26"/>
      <c r="E7" s="26"/>
      <c r="F7" s="26"/>
      <c r="G7" s="26"/>
      <c r="H7" s="26"/>
      <c r="I7" s="31"/>
      <c r="J7" s="31"/>
      <c r="K7" s="31"/>
      <c r="L7" s="31"/>
    </row>
    <row r="8" spans="1:12" x14ac:dyDescent="0.25">
      <c r="A8" s="60" t="s">
        <v>1128</v>
      </c>
      <c r="B8" s="26"/>
      <c r="C8" s="26"/>
      <c r="D8" s="1538" t="s">
        <v>992</v>
      </c>
      <c r="E8" s="1538"/>
      <c r="F8" s="1538"/>
      <c r="G8" s="1538"/>
      <c r="H8" s="26"/>
      <c r="I8" s="105"/>
      <c r="J8" s="163" t="s">
        <v>366</v>
      </c>
      <c r="K8" s="1538" t="str">
        <f>+'NECESIDADES PTES'!N8</f>
        <v>AGO - SEP/2024</v>
      </c>
      <c r="L8" s="1538"/>
    </row>
    <row r="10" spans="1:12" x14ac:dyDescent="0.25">
      <c r="A10" s="32"/>
      <c r="B10" s="32"/>
      <c r="C10" s="32"/>
      <c r="D10" s="32"/>
      <c r="E10" s="24"/>
      <c r="F10" s="38" t="s">
        <v>21</v>
      </c>
      <c r="G10" s="39"/>
      <c r="H10" s="68" t="s">
        <v>22</v>
      </c>
      <c r="I10" s="69"/>
      <c r="J10" s="70"/>
      <c r="K10" s="71"/>
      <c r="L10" s="25"/>
    </row>
    <row r="11" spans="1:12" ht="24" x14ac:dyDescent="0.25">
      <c r="A11" s="66" t="s">
        <v>23</v>
      </c>
      <c r="B11" s="66" t="s">
        <v>79</v>
      </c>
      <c r="C11" s="66" t="s">
        <v>80</v>
      </c>
      <c r="D11" s="66" t="s">
        <v>6</v>
      </c>
      <c r="E11" s="66" t="s">
        <v>7</v>
      </c>
      <c r="F11" s="180" t="s">
        <v>25</v>
      </c>
      <c r="G11" s="181" t="s">
        <v>406</v>
      </c>
      <c r="H11" s="181" t="s">
        <v>26</v>
      </c>
      <c r="I11" s="181" t="s">
        <v>27</v>
      </c>
      <c r="J11" s="181" t="s">
        <v>28</v>
      </c>
      <c r="K11" s="181" t="s">
        <v>29</v>
      </c>
      <c r="L11" s="67" t="s">
        <v>13</v>
      </c>
    </row>
    <row r="12" spans="1:12" ht="18" customHeight="1" x14ac:dyDescent="0.25">
      <c r="A12" s="905">
        <v>1</v>
      </c>
      <c r="B12" s="906" t="s">
        <v>613</v>
      </c>
      <c r="C12" s="906" t="s">
        <v>614</v>
      </c>
      <c r="D12" s="906" t="s">
        <v>481</v>
      </c>
      <c r="E12" s="907">
        <v>1001</v>
      </c>
      <c r="F12" s="908" t="s">
        <v>590</v>
      </c>
      <c r="G12" s="908"/>
      <c r="H12" s="909" t="s">
        <v>591</v>
      </c>
      <c r="I12" s="909" t="s">
        <v>591</v>
      </c>
      <c r="J12" s="910" t="s">
        <v>591</v>
      </c>
      <c r="K12" s="908"/>
      <c r="L12" s="911"/>
    </row>
    <row r="13" spans="1:12" ht="18" customHeight="1" x14ac:dyDescent="0.25">
      <c r="A13" s="905">
        <v>2</v>
      </c>
      <c r="B13" s="906" t="s">
        <v>615</v>
      </c>
      <c r="C13" s="906" t="s">
        <v>616</v>
      </c>
      <c r="D13" s="906" t="s">
        <v>481</v>
      </c>
      <c r="E13" s="907">
        <v>1001</v>
      </c>
      <c r="F13" s="908" t="s">
        <v>590</v>
      </c>
      <c r="G13" s="908"/>
      <c r="H13" s="909" t="s">
        <v>591</v>
      </c>
      <c r="I13" s="909" t="s">
        <v>591</v>
      </c>
      <c r="J13" s="910" t="s">
        <v>591</v>
      </c>
      <c r="K13" s="908"/>
      <c r="L13" s="2059" t="s">
        <v>617</v>
      </c>
    </row>
    <row r="14" spans="1:12" ht="18" customHeight="1" x14ac:dyDescent="0.25">
      <c r="A14" s="905">
        <v>3</v>
      </c>
      <c r="B14" s="906" t="s">
        <v>618</v>
      </c>
      <c r="C14" s="906" t="s">
        <v>619</v>
      </c>
      <c r="D14" s="906" t="s">
        <v>481</v>
      </c>
      <c r="E14" s="907">
        <v>1001</v>
      </c>
      <c r="F14" s="908" t="s">
        <v>590</v>
      </c>
      <c r="G14" s="908"/>
      <c r="H14" s="909" t="s">
        <v>591</v>
      </c>
      <c r="I14" s="909" t="s">
        <v>591</v>
      </c>
      <c r="J14" s="910" t="s">
        <v>591</v>
      </c>
      <c r="K14" s="908"/>
      <c r="L14" s="2059"/>
    </row>
    <row r="15" spans="1:12" ht="18" customHeight="1" x14ac:dyDescent="0.25">
      <c r="A15" s="905">
        <v>4</v>
      </c>
      <c r="B15" s="906" t="s">
        <v>620</v>
      </c>
      <c r="C15" s="906" t="s">
        <v>621</v>
      </c>
      <c r="D15" s="906" t="s">
        <v>481</v>
      </c>
      <c r="E15" s="907">
        <v>1001</v>
      </c>
      <c r="F15" s="908" t="s">
        <v>590</v>
      </c>
      <c r="G15" s="908"/>
      <c r="H15" s="909" t="s">
        <v>591</v>
      </c>
      <c r="I15" s="909" t="s">
        <v>591</v>
      </c>
      <c r="J15" s="910" t="s">
        <v>591</v>
      </c>
      <c r="K15" s="908"/>
      <c r="L15" s="2059"/>
    </row>
    <row r="16" spans="1:12" ht="51" x14ac:dyDescent="0.25">
      <c r="A16" s="912">
        <v>5</v>
      </c>
      <c r="B16" s="906" t="s">
        <v>622</v>
      </c>
      <c r="C16" s="906" t="s">
        <v>623</v>
      </c>
      <c r="D16" s="906" t="s">
        <v>481</v>
      </c>
      <c r="E16" s="907">
        <v>1001</v>
      </c>
      <c r="F16" s="908" t="s">
        <v>590</v>
      </c>
      <c r="G16" s="908"/>
      <c r="H16" s="913" t="s">
        <v>591</v>
      </c>
      <c r="I16" s="913" t="s">
        <v>591</v>
      </c>
      <c r="J16" s="910" t="s">
        <v>591</v>
      </c>
      <c r="K16" s="908"/>
      <c r="L16" s="2060" t="s">
        <v>624</v>
      </c>
    </row>
    <row r="17" spans="1:12" ht="18" customHeight="1" x14ac:dyDescent="0.25">
      <c r="A17" s="915">
        <v>6</v>
      </c>
      <c r="B17" s="906" t="s">
        <v>625</v>
      </c>
      <c r="C17" s="906" t="s">
        <v>626</v>
      </c>
      <c r="D17" s="906" t="s">
        <v>481</v>
      </c>
      <c r="E17" s="907">
        <v>1001</v>
      </c>
      <c r="F17" s="908" t="s">
        <v>590</v>
      </c>
      <c r="G17" s="908"/>
      <c r="H17" s="909" t="s">
        <v>591</v>
      </c>
      <c r="I17" s="909" t="s">
        <v>591</v>
      </c>
      <c r="J17" s="913" t="s">
        <v>591</v>
      </c>
      <c r="K17" s="908"/>
      <c r="L17" s="911"/>
    </row>
    <row r="18" spans="1:12" ht="18" customHeight="1" x14ac:dyDescent="0.25">
      <c r="A18" s="905">
        <v>7</v>
      </c>
      <c r="B18" s="906" t="s">
        <v>627</v>
      </c>
      <c r="C18" s="906" t="s">
        <v>628</v>
      </c>
      <c r="D18" s="906" t="s">
        <v>481</v>
      </c>
      <c r="E18" s="907">
        <v>1001</v>
      </c>
      <c r="F18" s="908" t="s">
        <v>590</v>
      </c>
      <c r="G18" s="908"/>
      <c r="H18" s="909" t="s">
        <v>591</v>
      </c>
      <c r="I18" s="909" t="s">
        <v>591</v>
      </c>
      <c r="J18" s="913" t="s">
        <v>591</v>
      </c>
      <c r="K18" s="908"/>
      <c r="L18" s="911"/>
    </row>
    <row r="19" spans="1:12" ht="60.75" customHeight="1" x14ac:dyDescent="0.25">
      <c r="A19" s="905">
        <v>8</v>
      </c>
      <c r="B19" s="906" t="s">
        <v>629</v>
      </c>
      <c r="C19" s="906" t="s">
        <v>630</v>
      </c>
      <c r="D19" s="906" t="s">
        <v>481</v>
      </c>
      <c r="E19" s="907">
        <v>1001</v>
      </c>
      <c r="F19" s="908" t="s">
        <v>590</v>
      </c>
      <c r="G19" s="908"/>
      <c r="H19" s="909" t="s">
        <v>591</v>
      </c>
      <c r="I19" s="909" t="s">
        <v>591</v>
      </c>
      <c r="J19" s="909" t="s">
        <v>591</v>
      </c>
      <c r="K19" s="908"/>
      <c r="L19" s="914" t="s">
        <v>631</v>
      </c>
    </row>
    <row r="20" spans="1:12" ht="18" customHeight="1" x14ac:dyDescent="0.25">
      <c r="A20" s="905">
        <v>9</v>
      </c>
      <c r="B20" s="906" t="s">
        <v>632</v>
      </c>
      <c r="C20" s="906" t="s">
        <v>633</v>
      </c>
      <c r="D20" s="906" t="s">
        <v>481</v>
      </c>
      <c r="E20" s="907">
        <v>1001</v>
      </c>
      <c r="F20" s="908" t="s">
        <v>590</v>
      </c>
      <c r="G20" s="908"/>
      <c r="H20" s="909" t="s">
        <v>591</v>
      </c>
      <c r="I20" s="909" t="s">
        <v>591</v>
      </c>
      <c r="J20" s="913" t="s">
        <v>591</v>
      </c>
      <c r="K20" s="908"/>
      <c r="L20" s="911"/>
    </row>
    <row r="21" spans="1:12" ht="18" customHeight="1" x14ac:dyDescent="0.25">
      <c r="A21" s="905">
        <v>10</v>
      </c>
      <c r="B21" s="906" t="s">
        <v>634</v>
      </c>
      <c r="C21" s="906" t="s">
        <v>635</v>
      </c>
      <c r="D21" s="906" t="s">
        <v>481</v>
      </c>
      <c r="E21" s="907">
        <v>1001</v>
      </c>
      <c r="F21" s="908" t="s">
        <v>590</v>
      </c>
      <c r="G21" s="908"/>
      <c r="H21" s="909" t="s">
        <v>591</v>
      </c>
      <c r="I21" s="909" t="s">
        <v>591</v>
      </c>
      <c r="J21" s="909" t="s">
        <v>591</v>
      </c>
      <c r="K21" s="908"/>
      <c r="L21" s="916"/>
    </row>
    <row r="22" spans="1:12" ht="120" customHeight="1" x14ac:dyDescent="0.25">
      <c r="A22" s="905" t="s">
        <v>636</v>
      </c>
      <c r="B22" s="906" t="s">
        <v>637</v>
      </c>
      <c r="C22" s="906" t="s">
        <v>485</v>
      </c>
      <c r="D22" s="906" t="s">
        <v>481</v>
      </c>
      <c r="E22" s="907">
        <v>1001</v>
      </c>
      <c r="F22" s="908"/>
      <c r="G22" s="908"/>
      <c r="H22" s="909" t="s">
        <v>591</v>
      </c>
      <c r="I22" s="909" t="s">
        <v>591</v>
      </c>
      <c r="J22" s="909" t="s">
        <v>591</v>
      </c>
      <c r="K22" s="908"/>
      <c r="L22" s="917"/>
    </row>
    <row r="23" spans="1:12" ht="10.5" customHeight="1" x14ac:dyDescent="0.25">
      <c r="A23" s="918"/>
      <c r="B23" s="919"/>
      <c r="C23" s="920"/>
      <c r="D23" s="920"/>
      <c r="E23" s="921"/>
      <c r="F23" s="922"/>
      <c r="G23" s="922"/>
      <c r="H23" s="923"/>
      <c r="I23" s="923"/>
      <c r="J23" s="923"/>
      <c r="K23" s="922"/>
      <c r="L23" s="924"/>
    </row>
    <row r="24" spans="1:12" x14ac:dyDescent="0.25">
      <c r="A24" s="112" t="s">
        <v>419</v>
      </c>
      <c r="C24" s="10"/>
      <c r="D24" s="10"/>
      <c r="E24" s="10"/>
      <c r="G24" s="10"/>
      <c r="H24" s="10"/>
      <c r="I24" s="10"/>
      <c r="J24" s="10"/>
      <c r="K24" s="10"/>
      <c r="L24" s="5"/>
    </row>
    <row r="25" spans="1:12" ht="26.4" x14ac:dyDescent="0.25">
      <c r="A25" s="1575" t="s">
        <v>598</v>
      </c>
      <c r="B25" s="1576"/>
      <c r="C25" s="1576"/>
      <c r="D25" s="161" t="s">
        <v>31</v>
      </c>
      <c r="E25" s="1573" t="s">
        <v>178</v>
      </c>
      <c r="F25" s="1573"/>
      <c r="G25" s="1573"/>
      <c r="H25" s="1574" t="s">
        <v>179</v>
      </c>
      <c r="I25" s="1574"/>
      <c r="J25" s="1574"/>
      <c r="K25" s="872" t="s">
        <v>30</v>
      </c>
      <c r="L25" s="162" t="s">
        <v>32</v>
      </c>
    </row>
    <row r="26" spans="1:12" s="1311" customFormat="1" x14ac:dyDescent="0.25">
      <c r="A26" s="209"/>
      <c r="B26" s="209"/>
      <c r="C26" s="209"/>
      <c r="D26" s="2056"/>
      <c r="E26" s="1309"/>
      <c r="F26" s="1309"/>
      <c r="G26" s="1309"/>
      <c r="H26" s="1310"/>
      <c r="I26" s="1310"/>
      <c r="J26" s="1310"/>
      <c r="L26" s="2057"/>
    </row>
    <row r="28" spans="1:12" x14ac:dyDescent="0.25">
      <c r="A28" s="873" t="s">
        <v>306</v>
      </c>
      <c r="K28" s="1523" t="s">
        <v>389</v>
      </c>
      <c r="L28" s="1523"/>
    </row>
  </sheetData>
  <mergeCells count="10">
    <mergeCell ref="K28:L28"/>
    <mergeCell ref="E25:G25"/>
    <mergeCell ref="H25:J25"/>
    <mergeCell ref="A25:C25"/>
    <mergeCell ref="A1:L1"/>
    <mergeCell ref="A2:L2"/>
    <mergeCell ref="A4:L4"/>
    <mergeCell ref="A6:L6"/>
    <mergeCell ref="D8:G8"/>
    <mergeCell ref="K8:L8"/>
  </mergeCells>
  <phoneticPr fontId="2" type="noConversion"/>
  <hyperlinks>
    <hyperlink ref="K28" location="'TABLA DE CONTENIDO'!A1" display="VOLVER A TABLA DE CONTENIDO" xr:uid="{00000000-0004-0000-1400-000000000000}"/>
  </hyperlinks>
  <printOptions horizontalCentered="1" verticalCentered="1"/>
  <pageMargins left="0.39370078740157483" right="0.25" top="0.59055118110236227" bottom="0.98425196850393704" header="0" footer="0"/>
  <pageSetup scale="81" orientation="landscape" horizontalDpi="300" verticalDpi="300"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G23"/>
  <sheetViews>
    <sheetView zoomScaleNormal="100" workbookViewId="0">
      <selection activeCell="F22" sqref="F22:G22"/>
    </sheetView>
  </sheetViews>
  <sheetFormatPr baseColWidth="10" defaultRowHeight="13.2" x14ac:dyDescent="0.25"/>
  <cols>
    <col min="1" max="1" width="40.33203125" customWidth="1"/>
    <col min="3" max="4" width="10.6640625" customWidth="1"/>
    <col min="5" max="5" width="31.33203125" customWidth="1"/>
    <col min="6" max="6" width="14" customWidth="1"/>
    <col min="7" max="7" width="24.6640625" customWidth="1"/>
  </cols>
  <sheetData>
    <row r="1" spans="1:7" ht="22.8" x14ac:dyDescent="0.4">
      <c r="A1" s="1514" t="s">
        <v>0</v>
      </c>
      <c r="B1" s="1514"/>
      <c r="C1" s="1514"/>
      <c r="D1" s="1514"/>
      <c r="E1" s="1514"/>
      <c r="F1" s="1514"/>
      <c r="G1" s="1514"/>
    </row>
    <row r="2" spans="1:7" ht="17.399999999999999" x14ac:dyDescent="0.3">
      <c r="A2" s="1515" t="s">
        <v>467</v>
      </c>
      <c r="B2" s="1515"/>
      <c r="C2" s="1515"/>
      <c r="D2" s="1515"/>
      <c r="E2" s="1515"/>
      <c r="F2" s="1515"/>
      <c r="G2" s="1515"/>
    </row>
    <row r="3" spans="1:7" x14ac:dyDescent="0.25">
      <c r="A3" s="35"/>
      <c r="B3" s="35"/>
      <c r="C3" s="27"/>
      <c r="D3" s="27"/>
      <c r="E3" s="27"/>
      <c r="F3" s="27"/>
      <c r="G3" s="27"/>
    </row>
    <row r="4" spans="1:7" ht="15.75" customHeight="1" x14ac:dyDescent="0.3">
      <c r="A4" s="1515" t="s">
        <v>346</v>
      </c>
      <c r="B4" s="1515"/>
      <c r="C4" s="1515"/>
      <c r="D4" s="1515"/>
      <c r="E4" s="1515"/>
      <c r="F4" s="1515"/>
      <c r="G4" s="1515"/>
    </row>
    <row r="5" spans="1:7" x14ac:dyDescent="0.25">
      <c r="A5" s="35"/>
      <c r="B5" s="35"/>
      <c r="C5" s="27"/>
      <c r="D5" s="27"/>
      <c r="E5" s="27"/>
      <c r="F5" s="27"/>
      <c r="G5" s="27"/>
    </row>
    <row r="6" spans="1:7" ht="17.399999999999999" x14ac:dyDescent="0.3">
      <c r="A6" s="1515" t="s">
        <v>112</v>
      </c>
      <c r="B6" s="1515"/>
      <c r="C6" s="1515"/>
      <c r="D6" s="1515"/>
      <c r="E6" s="1515"/>
      <c r="F6" s="1515"/>
      <c r="G6" s="1515"/>
    </row>
    <row r="7" spans="1:7" ht="17.399999999999999" x14ac:dyDescent="0.3">
      <c r="A7" s="34"/>
      <c r="B7" s="34"/>
      <c r="C7" s="29"/>
      <c r="D7" s="29"/>
      <c r="E7" s="27"/>
      <c r="F7" s="27"/>
      <c r="G7" s="27"/>
    </row>
    <row r="8" spans="1:7" x14ac:dyDescent="0.25">
      <c r="B8" s="37"/>
      <c r="C8" s="30"/>
      <c r="D8" s="30"/>
      <c r="E8" s="30"/>
      <c r="F8" s="28"/>
      <c r="G8" s="28"/>
    </row>
    <row r="9" spans="1:7" x14ac:dyDescent="0.25">
      <c r="A9" s="106" t="s">
        <v>148</v>
      </c>
      <c r="B9" s="697" t="s">
        <v>992</v>
      </c>
      <c r="C9" s="697"/>
      <c r="D9" s="697"/>
      <c r="F9" s="163" t="s">
        <v>366</v>
      </c>
      <c r="G9" s="709" t="str">
        <f>+'ESTADO PONTONES'!K8</f>
        <v>AGO - SEP/2024</v>
      </c>
    </row>
    <row r="10" spans="1:7" ht="13.8" thickBot="1" x14ac:dyDescent="0.3"/>
    <row r="11" spans="1:7" ht="26.4" x14ac:dyDescent="0.25">
      <c r="A11" s="710" t="s">
        <v>6</v>
      </c>
      <c r="B11" s="711" t="s">
        <v>7</v>
      </c>
      <c r="C11" s="711" t="s">
        <v>79</v>
      </c>
      <c r="D11" s="711" t="s">
        <v>80</v>
      </c>
      <c r="E11" s="712" t="s">
        <v>41</v>
      </c>
      <c r="F11" s="712" t="s">
        <v>638</v>
      </c>
      <c r="G11" s="925" t="s">
        <v>13</v>
      </c>
    </row>
    <row r="12" spans="1:7" s="1311" customFormat="1" x14ac:dyDescent="0.25">
      <c r="A12" s="926" t="s">
        <v>481</v>
      </c>
      <c r="B12" s="927">
        <v>1001</v>
      </c>
      <c r="C12" s="927" t="s">
        <v>109</v>
      </c>
      <c r="D12" s="928" t="s">
        <v>477</v>
      </c>
      <c r="E12" s="929"/>
      <c r="F12" s="930"/>
      <c r="G12" s="931"/>
    </row>
    <row r="13" spans="1:7" s="1311" customFormat="1" x14ac:dyDescent="0.25">
      <c r="A13" s="926" t="s">
        <v>1161</v>
      </c>
      <c r="B13" s="2072" t="s">
        <v>474</v>
      </c>
      <c r="C13" s="927" t="s">
        <v>109</v>
      </c>
      <c r="D13" s="928" t="s">
        <v>1162</v>
      </c>
      <c r="E13" s="929"/>
      <c r="F13" s="930"/>
      <c r="G13" s="931"/>
    </row>
    <row r="14" spans="1:7" s="1311" customFormat="1" x14ac:dyDescent="0.25">
      <c r="A14" s="926"/>
      <c r="B14" s="927"/>
      <c r="C14" s="927"/>
      <c r="D14" s="928"/>
      <c r="E14" s="929"/>
      <c r="F14" s="930"/>
      <c r="G14" s="931"/>
    </row>
    <row r="15" spans="1:7" s="1311" customFormat="1" x14ac:dyDescent="0.25">
      <c r="A15" s="926"/>
      <c r="B15" s="927"/>
      <c r="C15" s="927"/>
      <c r="D15" s="928"/>
      <c r="E15" s="929"/>
      <c r="F15" s="930"/>
      <c r="G15" s="931"/>
    </row>
    <row r="16" spans="1:7" s="1311" customFormat="1" x14ac:dyDescent="0.25">
      <c r="A16" s="926"/>
      <c r="B16" s="927"/>
      <c r="C16" s="927"/>
      <c r="D16" s="928"/>
      <c r="E16" s="929"/>
      <c r="F16" s="930"/>
      <c r="G16" s="931"/>
    </row>
    <row r="17" spans="1:7" s="1311" customFormat="1" x14ac:dyDescent="0.25">
      <c r="A17" s="926"/>
      <c r="B17" s="927"/>
      <c r="C17" s="927"/>
      <c r="D17" s="928"/>
      <c r="E17" s="929"/>
      <c r="F17" s="930"/>
      <c r="G17" s="931"/>
    </row>
    <row r="18" spans="1:7" x14ac:dyDescent="0.25">
      <c r="A18" s="926"/>
      <c r="B18" s="927"/>
      <c r="C18" s="927"/>
      <c r="D18" s="928"/>
      <c r="E18" s="929"/>
      <c r="F18" s="930"/>
      <c r="G18" s="931"/>
    </row>
    <row r="19" spans="1:7" ht="13.8" thickBot="1" x14ac:dyDescent="0.3">
      <c r="A19" s="926"/>
      <c r="B19" s="927"/>
      <c r="C19" s="927"/>
      <c r="D19" s="928"/>
      <c r="E19" s="929"/>
      <c r="F19" s="930"/>
      <c r="G19" s="931"/>
    </row>
    <row r="20" spans="1:7" ht="25.5" customHeight="1" x14ac:dyDescent="0.25">
      <c r="A20" s="1577" t="s">
        <v>454</v>
      </c>
      <c r="B20" s="1577"/>
      <c r="C20" s="1577"/>
      <c r="D20" s="1577"/>
      <c r="E20" s="1577"/>
      <c r="F20" s="1577"/>
      <c r="G20" s="1577"/>
    </row>
    <row r="21" spans="1:7" x14ac:dyDescent="0.25">
      <c r="A21" s="696" t="s">
        <v>518</v>
      </c>
    </row>
    <row r="22" spans="1:7" x14ac:dyDescent="0.25">
      <c r="A22" s="873" t="s">
        <v>307</v>
      </c>
      <c r="F22" s="1523" t="s">
        <v>389</v>
      </c>
      <c r="G22" s="1523"/>
    </row>
    <row r="23" spans="1:7" x14ac:dyDescent="0.25">
      <c r="A23" s="686"/>
    </row>
  </sheetData>
  <mergeCells count="6">
    <mergeCell ref="F22:G22"/>
    <mergeCell ref="A1:G1"/>
    <mergeCell ref="A2:G2"/>
    <mergeCell ref="A4:G4"/>
    <mergeCell ref="A6:G6"/>
    <mergeCell ref="A20:G20"/>
  </mergeCells>
  <phoneticPr fontId="2" type="noConversion"/>
  <hyperlinks>
    <hyperlink ref="F22" location="'TABLA DE CONTENIDO'!A1" display="VOLVER A TABLA DE CONTENIDO" xr:uid="{00000000-0004-0000-1500-000000000000}"/>
  </hyperlinks>
  <printOptions horizontalCentered="1" verticalCentered="1"/>
  <pageMargins left="0.39370078740157483" right="0.28999999999999998" top="0.59055118110236227" bottom="0.98425196850393704" header="0" footer="0"/>
  <pageSetup scale="92" orientation="landscape" horizontalDpi="300" verticalDpi="300"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T21"/>
  <sheetViews>
    <sheetView zoomScale="55" zoomScaleNormal="55" workbookViewId="0">
      <selection activeCell="Q19" sqref="Q19:S19"/>
    </sheetView>
  </sheetViews>
  <sheetFormatPr baseColWidth="10" defaultColWidth="11.44140625" defaultRowHeight="13.2" x14ac:dyDescent="0.25"/>
  <cols>
    <col min="1" max="1" width="21" style="185" customWidth="1"/>
    <col min="2" max="2" width="9.88671875" style="185" customWidth="1"/>
    <col min="3" max="3" width="14.6640625" style="185" customWidth="1"/>
    <col min="4" max="7" width="11.44140625" style="185"/>
    <col min="8" max="9" width="9" style="185" customWidth="1"/>
    <col min="10" max="12" width="11.44140625" style="185"/>
    <col min="13" max="13" width="12.6640625" style="185" customWidth="1"/>
    <col min="14" max="15" width="11.44140625" style="185"/>
    <col min="16" max="16" width="12.33203125" style="185" customWidth="1"/>
    <col min="17" max="17" width="15" style="185" customWidth="1"/>
    <col min="18" max="18" width="11.44140625" style="185"/>
    <col min="19" max="19" width="12.33203125" style="185" customWidth="1"/>
    <col min="20" max="20" width="23.33203125" style="185" customWidth="1"/>
    <col min="21" max="16384" width="11.44140625" style="185"/>
  </cols>
  <sheetData>
    <row r="1" spans="1:20" ht="22.8" x14ac:dyDescent="0.4">
      <c r="A1" s="1514" t="s">
        <v>0</v>
      </c>
      <c r="B1" s="1514"/>
      <c r="C1" s="1514"/>
      <c r="D1" s="1514"/>
      <c r="E1" s="1514"/>
      <c r="F1" s="1514"/>
      <c r="G1" s="1514"/>
      <c r="H1" s="1514"/>
      <c r="I1" s="1514"/>
      <c r="J1" s="1514"/>
      <c r="K1" s="1514"/>
      <c r="L1" s="1514"/>
      <c r="M1" s="1514"/>
      <c r="N1" s="1514"/>
      <c r="O1" s="1514"/>
      <c r="P1" s="1514"/>
      <c r="Q1" s="1514"/>
      <c r="R1" s="1514"/>
      <c r="S1" s="1514"/>
      <c r="T1" s="1514"/>
    </row>
    <row r="2" spans="1:20" ht="17.399999999999999" x14ac:dyDescent="0.3">
      <c r="A2" s="1515" t="s">
        <v>467</v>
      </c>
      <c r="B2" s="1515"/>
      <c r="C2" s="1515"/>
      <c r="D2" s="1515"/>
      <c r="E2" s="1515"/>
      <c r="F2" s="1515"/>
      <c r="G2" s="1515"/>
      <c r="H2" s="1515"/>
      <c r="I2" s="1515"/>
      <c r="J2" s="1515"/>
      <c r="K2" s="1515"/>
      <c r="L2" s="1515"/>
      <c r="M2" s="1515"/>
      <c r="N2" s="1515"/>
      <c r="O2" s="1515"/>
      <c r="P2" s="1515"/>
      <c r="Q2" s="1515"/>
      <c r="R2" s="1515"/>
      <c r="S2" s="1515"/>
      <c r="T2" s="1515"/>
    </row>
    <row r="3" spans="1:20" ht="17.399999999999999" x14ac:dyDescent="0.3">
      <c r="A3" s="34"/>
      <c r="B3" s="35"/>
      <c r="C3" s="21"/>
      <c r="D3" s="21"/>
      <c r="E3" s="21"/>
      <c r="F3" s="21"/>
      <c r="G3" s="21"/>
    </row>
    <row r="4" spans="1:20" ht="17.399999999999999" x14ac:dyDescent="0.3">
      <c r="A4" s="1515" t="s">
        <v>393</v>
      </c>
      <c r="B4" s="1515"/>
      <c r="C4" s="1515"/>
      <c r="D4" s="1515"/>
      <c r="E4" s="1515"/>
      <c r="F4" s="1515"/>
      <c r="G4" s="1515"/>
      <c r="H4" s="1515"/>
      <c r="I4" s="1515"/>
      <c r="J4" s="1515"/>
      <c r="K4" s="1515"/>
      <c r="L4" s="1515"/>
      <c r="M4" s="1515"/>
      <c r="N4" s="1515"/>
      <c r="O4" s="1515"/>
      <c r="P4" s="1515"/>
      <c r="Q4" s="1515"/>
      <c r="R4" s="1515"/>
      <c r="S4" s="1515"/>
      <c r="T4" s="1515"/>
    </row>
    <row r="5" spans="1:20" x14ac:dyDescent="0.25">
      <c r="A5" s="37"/>
      <c r="B5" s="37"/>
      <c r="C5" s="26"/>
      <c r="D5" s="26"/>
      <c r="E5" s="26"/>
      <c r="F5" s="26"/>
      <c r="G5" s="26"/>
    </row>
    <row r="6" spans="1:20" ht="17.399999999999999" x14ac:dyDescent="0.3">
      <c r="A6" s="1515" t="s">
        <v>1157</v>
      </c>
      <c r="B6" s="1515"/>
      <c r="C6" s="1515"/>
      <c r="D6" s="1515"/>
      <c r="E6" s="1515"/>
      <c r="F6" s="1515"/>
      <c r="G6" s="1515"/>
      <c r="H6" s="1515"/>
      <c r="I6" s="1515"/>
      <c r="J6" s="1515"/>
      <c r="K6" s="1515"/>
      <c r="L6" s="1515"/>
      <c r="M6" s="1515"/>
      <c r="N6" s="1515"/>
      <c r="O6" s="1515"/>
      <c r="P6" s="1515"/>
      <c r="Q6" s="1515"/>
      <c r="R6" s="1515"/>
      <c r="S6" s="1515"/>
      <c r="T6" s="1515"/>
    </row>
    <row r="7" spans="1:20" x14ac:dyDescent="0.25">
      <c r="A7" s="26"/>
      <c r="B7" s="26"/>
      <c r="C7" s="26"/>
      <c r="D7" s="26"/>
      <c r="E7" s="26"/>
      <c r="F7" s="26"/>
      <c r="G7" s="26"/>
    </row>
    <row r="8" spans="1:20" x14ac:dyDescent="0.25">
      <c r="A8" s="106" t="s">
        <v>148</v>
      </c>
      <c r="B8" s="26"/>
      <c r="C8" s="932" t="s">
        <v>992</v>
      </c>
      <c r="D8" s="151"/>
      <c r="E8" s="151"/>
      <c r="F8" s="151"/>
      <c r="G8" s="26"/>
      <c r="N8" s="105" t="s">
        <v>366</v>
      </c>
      <c r="Q8" s="210" t="str">
        <f>+'NEC. PONTONES'!G9</f>
        <v>AGO - SEP/2024</v>
      </c>
      <c r="R8" s="210"/>
      <c r="S8" s="210"/>
    </row>
    <row r="10" spans="1:20" ht="13.8" thickBot="1" x14ac:dyDescent="0.3"/>
    <row r="11" spans="1:20" s="933" customFormat="1" ht="18.75" customHeight="1" thickBot="1" x14ac:dyDescent="0.3">
      <c r="A11" s="1610" t="s">
        <v>6</v>
      </c>
      <c r="B11" s="1590" t="s">
        <v>7</v>
      </c>
      <c r="C11" s="1613" t="s">
        <v>436</v>
      </c>
      <c r="D11" s="1597" t="s">
        <v>373</v>
      </c>
      <c r="E11" s="1598"/>
      <c r="F11" s="1599"/>
      <c r="G11" s="1600" t="s">
        <v>374</v>
      </c>
      <c r="H11" s="1578" t="s">
        <v>22</v>
      </c>
      <c r="I11" s="1579"/>
      <c r="J11" s="1579"/>
      <c r="K11" s="1579"/>
      <c r="L11" s="1579"/>
      <c r="M11" s="1579"/>
      <c r="N11" s="1579"/>
      <c r="O11" s="1579"/>
      <c r="P11" s="1579"/>
      <c r="Q11" s="1579"/>
      <c r="R11" s="1579"/>
      <c r="S11" s="1580"/>
      <c r="T11" s="1581" t="s">
        <v>13</v>
      </c>
    </row>
    <row r="12" spans="1:20" s="182" customFormat="1" ht="34.5" customHeight="1" x14ac:dyDescent="0.25">
      <c r="A12" s="1611"/>
      <c r="B12" s="1612"/>
      <c r="C12" s="1614"/>
      <c r="D12" s="1584" t="s">
        <v>79</v>
      </c>
      <c r="E12" s="1586" t="s">
        <v>80</v>
      </c>
      <c r="F12" s="1588" t="s">
        <v>412</v>
      </c>
      <c r="G12" s="1601"/>
      <c r="H12" s="1608" t="s">
        <v>375</v>
      </c>
      <c r="I12" s="1590" t="s">
        <v>376</v>
      </c>
      <c r="J12" s="1590" t="s">
        <v>377</v>
      </c>
      <c r="K12" s="1590"/>
      <c r="L12" s="1590"/>
      <c r="M12" s="1595" t="s">
        <v>414</v>
      </c>
      <c r="N12" s="1595" t="s">
        <v>415</v>
      </c>
      <c r="O12" s="1595" t="s">
        <v>418</v>
      </c>
      <c r="P12" s="1595" t="s">
        <v>440</v>
      </c>
      <c r="Q12" s="1590" t="s">
        <v>378</v>
      </c>
      <c r="R12" s="1591" t="s">
        <v>379</v>
      </c>
      <c r="S12" s="1593" t="s">
        <v>380</v>
      </c>
      <c r="T12" s="1582"/>
    </row>
    <row r="13" spans="1:20" s="183" customFormat="1" ht="49.5" customHeight="1" thickBot="1" x14ac:dyDescent="0.3">
      <c r="A13" s="1585"/>
      <c r="B13" s="1587"/>
      <c r="C13" s="1615"/>
      <c r="D13" s="1585"/>
      <c r="E13" s="1587"/>
      <c r="F13" s="1589"/>
      <c r="G13" s="1602"/>
      <c r="H13" s="1609"/>
      <c r="I13" s="1587"/>
      <c r="J13" s="934" t="s">
        <v>381</v>
      </c>
      <c r="K13" s="934" t="s">
        <v>382</v>
      </c>
      <c r="L13" s="934" t="s">
        <v>383</v>
      </c>
      <c r="M13" s="1596"/>
      <c r="N13" s="1596"/>
      <c r="O13" s="1596"/>
      <c r="P13" s="1596"/>
      <c r="Q13" s="1587"/>
      <c r="R13" s="1592"/>
      <c r="S13" s="1594"/>
      <c r="T13" s="1583"/>
    </row>
    <row r="14" spans="1:20" x14ac:dyDescent="0.25">
      <c r="A14" s="926" t="s">
        <v>481</v>
      </c>
      <c r="B14" s="927">
        <v>1001</v>
      </c>
      <c r="C14" s="211"/>
      <c r="D14" s="211"/>
      <c r="E14" s="211"/>
      <c r="F14" s="211"/>
      <c r="G14" s="211"/>
      <c r="H14" s="211"/>
      <c r="I14" s="211"/>
      <c r="J14" s="211"/>
      <c r="K14" s="211"/>
      <c r="L14" s="211"/>
      <c r="M14" s="211"/>
      <c r="N14" s="211"/>
      <c r="O14" s="211"/>
      <c r="P14" s="211"/>
      <c r="Q14" s="211"/>
      <c r="R14" s="211"/>
      <c r="S14" s="211"/>
      <c r="T14" s="2058" t="s">
        <v>1158</v>
      </c>
    </row>
    <row r="15" spans="1:20" ht="39.6" customHeight="1" x14ac:dyDescent="0.25">
      <c r="A15" s="926" t="s">
        <v>1161</v>
      </c>
      <c r="B15" s="2072" t="s">
        <v>474</v>
      </c>
      <c r="C15" s="184"/>
      <c r="D15" s="184"/>
      <c r="E15" s="184"/>
      <c r="F15" s="184"/>
      <c r="G15" s="184"/>
      <c r="H15" s="184"/>
      <c r="I15" s="184"/>
      <c r="J15" s="184"/>
      <c r="K15" s="184"/>
      <c r="L15" s="184"/>
      <c r="M15" s="184"/>
      <c r="N15" s="184"/>
      <c r="O15" s="184"/>
      <c r="P15" s="184"/>
      <c r="Q15" s="184"/>
      <c r="R15" s="184"/>
      <c r="S15" s="184"/>
      <c r="T15" s="212" t="s">
        <v>1158</v>
      </c>
    </row>
    <row r="18" spans="1:19" ht="26.25" customHeight="1" x14ac:dyDescent="0.25">
      <c r="A18" s="209" t="s">
        <v>180</v>
      </c>
      <c r="B18" s="160"/>
      <c r="C18" s="1605" t="s">
        <v>31</v>
      </c>
      <c r="D18" s="1605"/>
      <c r="E18" s="1605"/>
      <c r="F18" s="1605" t="s">
        <v>416</v>
      </c>
      <c r="G18" s="1605"/>
      <c r="H18" s="1605"/>
      <c r="I18" s="1606" t="s">
        <v>417</v>
      </c>
      <c r="J18" s="1607"/>
      <c r="K18" s="1607"/>
      <c r="L18" s="872" t="s">
        <v>30</v>
      </c>
      <c r="M18" s="1603" t="s">
        <v>32</v>
      </c>
      <c r="N18" s="1604"/>
      <c r="O18"/>
      <c r="P18"/>
    </row>
    <row r="19" spans="1:19" x14ac:dyDescent="0.25">
      <c r="Q19" s="1523" t="s">
        <v>389</v>
      </c>
      <c r="R19" s="1523"/>
      <c r="S19" s="1523"/>
    </row>
    <row r="20" spans="1:19" x14ac:dyDescent="0.25">
      <c r="A20" s="208" t="s">
        <v>413</v>
      </c>
      <c r="B20" s="185" t="s">
        <v>384</v>
      </c>
    </row>
    <row r="21" spans="1:19" x14ac:dyDescent="0.25">
      <c r="B21" s="185" t="s">
        <v>385</v>
      </c>
    </row>
  </sheetData>
  <mergeCells count="29">
    <mergeCell ref="C18:E18"/>
    <mergeCell ref="F18:H18"/>
    <mergeCell ref="I18:K18"/>
    <mergeCell ref="O12:O13"/>
    <mergeCell ref="A1:T1"/>
    <mergeCell ref="A2:T2"/>
    <mergeCell ref="A4:T4"/>
    <mergeCell ref="A6:T6"/>
    <mergeCell ref="H12:H13"/>
    <mergeCell ref="N12:N13"/>
    <mergeCell ref="A11:A13"/>
    <mergeCell ref="B11:B13"/>
    <mergeCell ref="C11:C13"/>
    <mergeCell ref="Q19:S19"/>
    <mergeCell ref="H11:S11"/>
    <mergeCell ref="T11:T13"/>
    <mergeCell ref="D12:D13"/>
    <mergeCell ref="E12:E13"/>
    <mergeCell ref="F12:F13"/>
    <mergeCell ref="Q12:Q13"/>
    <mergeCell ref="R12:R13"/>
    <mergeCell ref="S12:S13"/>
    <mergeCell ref="P12:P13"/>
    <mergeCell ref="D11:F11"/>
    <mergeCell ref="G11:G13"/>
    <mergeCell ref="M18:N18"/>
    <mergeCell ref="I12:I13"/>
    <mergeCell ref="J12:L12"/>
    <mergeCell ref="M12:M13"/>
  </mergeCells>
  <hyperlinks>
    <hyperlink ref="Q19" location="'TABLA DE CONTENIDO'!A1" display="VOLVER A TABLA DE CONTENIDO" xr:uid="{00000000-0004-0000-1600-000000000000}"/>
  </hyperlinks>
  <printOptions horizontalCentered="1" verticalCentered="1"/>
  <pageMargins left="0.25" right="0.25" top="0.98425196850393704" bottom="0.98425196850393704" header="0" footer="0"/>
  <pageSetup scale="53" orientation="landscape"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L18"/>
  <sheetViews>
    <sheetView zoomScale="85" zoomScaleNormal="85" workbookViewId="0">
      <selection activeCell="J18" sqref="J18:K18"/>
    </sheetView>
  </sheetViews>
  <sheetFormatPr baseColWidth="10" defaultColWidth="11.44140625" defaultRowHeight="13.2" x14ac:dyDescent="0.25"/>
  <cols>
    <col min="1" max="1" width="14.6640625" style="185" customWidth="1"/>
    <col min="2" max="2" width="9.44140625" style="185" customWidth="1"/>
    <col min="3" max="3" width="14.6640625" style="185" customWidth="1"/>
    <col min="4" max="10" width="11.44140625" style="185"/>
    <col min="11" max="11" width="24.109375" style="185" customWidth="1"/>
    <col min="12" max="16384" width="11.44140625" style="185"/>
  </cols>
  <sheetData>
    <row r="1" spans="1:12" ht="22.8" x14ac:dyDescent="0.4">
      <c r="A1" s="1514" t="s">
        <v>0</v>
      </c>
      <c r="B1" s="1514"/>
      <c r="C1" s="1514"/>
      <c r="D1" s="1514"/>
      <c r="E1" s="1514"/>
      <c r="F1" s="1514"/>
      <c r="G1" s="1514"/>
      <c r="H1" s="1514"/>
      <c r="I1" s="1514"/>
      <c r="J1" s="1514"/>
      <c r="K1" s="1514"/>
      <c r="L1" s="204"/>
    </row>
    <row r="2" spans="1:12" ht="17.399999999999999" x14ac:dyDescent="0.3">
      <c r="A2" s="1515" t="s">
        <v>467</v>
      </c>
      <c r="B2" s="1515"/>
      <c r="C2" s="1515"/>
      <c r="D2" s="1515"/>
      <c r="E2" s="1515"/>
      <c r="F2" s="1515"/>
      <c r="G2" s="1515"/>
      <c r="H2" s="1515"/>
      <c r="I2" s="1515"/>
      <c r="J2" s="1515"/>
      <c r="K2" s="1515"/>
      <c r="L2" s="205"/>
    </row>
    <row r="3" spans="1:12" ht="17.399999999999999" x14ac:dyDescent="0.3">
      <c r="A3" s="34"/>
      <c r="B3" s="35"/>
      <c r="C3" s="21"/>
      <c r="D3" s="21"/>
      <c r="E3" s="21"/>
      <c r="F3" s="21"/>
      <c r="G3" s="21"/>
      <c r="H3" s="21"/>
      <c r="I3" s="21"/>
      <c r="J3" s="21"/>
      <c r="K3" s="21"/>
      <c r="L3" s="21"/>
    </row>
    <row r="4" spans="1:12" ht="17.399999999999999" x14ac:dyDescent="0.3">
      <c r="A4" s="1515" t="s">
        <v>394</v>
      </c>
      <c r="B4" s="1515"/>
      <c r="C4" s="1515"/>
      <c r="D4" s="1515"/>
      <c r="E4" s="1515"/>
      <c r="F4" s="1515"/>
      <c r="G4" s="1515"/>
      <c r="H4" s="1515"/>
      <c r="I4" s="1515"/>
      <c r="J4" s="1515"/>
      <c r="K4" s="1515"/>
      <c r="L4" s="205"/>
    </row>
    <row r="5" spans="1:12" x14ac:dyDescent="0.25">
      <c r="A5" s="37"/>
      <c r="B5" s="37"/>
      <c r="C5" s="26"/>
      <c r="D5" s="26"/>
      <c r="E5" s="26"/>
      <c r="F5" s="26"/>
      <c r="G5" s="26"/>
      <c r="H5" s="26"/>
      <c r="I5" s="26"/>
      <c r="J5" s="26"/>
      <c r="K5" s="31"/>
      <c r="L5" s="26"/>
    </row>
    <row r="6" spans="1:12" ht="17.399999999999999" x14ac:dyDescent="0.3">
      <c r="A6" s="1515" t="s">
        <v>1218</v>
      </c>
      <c r="B6" s="1515"/>
      <c r="C6" s="1515"/>
      <c r="D6" s="1515"/>
      <c r="E6" s="1515"/>
      <c r="F6" s="1515"/>
      <c r="G6" s="1515"/>
      <c r="H6" s="1515"/>
      <c r="I6" s="1515"/>
      <c r="J6" s="1515"/>
      <c r="K6" s="1515"/>
      <c r="L6" s="205"/>
    </row>
    <row r="7" spans="1:12" x14ac:dyDescent="0.25">
      <c r="A7" s="26"/>
      <c r="B7" s="26"/>
      <c r="C7" s="26"/>
      <c r="D7" s="26"/>
      <c r="E7" s="26"/>
      <c r="F7" s="26"/>
      <c r="G7" s="26"/>
      <c r="H7" s="26"/>
      <c r="I7" s="31"/>
      <c r="J7" s="31"/>
      <c r="K7" s="31"/>
      <c r="L7" s="31"/>
    </row>
    <row r="8" spans="1:12" x14ac:dyDescent="0.25">
      <c r="A8" s="106" t="s">
        <v>148</v>
      </c>
      <c r="B8" s="26"/>
      <c r="C8" s="932" t="s">
        <v>992</v>
      </c>
      <c r="D8" s="151"/>
      <c r="E8" s="151"/>
      <c r="F8" s="151"/>
      <c r="G8" s="26"/>
      <c r="H8" s="105" t="s">
        <v>366</v>
      </c>
      <c r="I8" s="22"/>
      <c r="J8" s="210" t="str">
        <f>+'ESTADO TUNELES'!Q8</f>
        <v>AGO - SEP/2024</v>
      </c>
      <c r="K8" s="153"/>
      <c r="L8" s="152"/>
    </row>
    <row r="11" spans="1:12" s="933" customFormat="1" ht="11.25" customHeight="1" x14ac:dyDescent="0.25">
      <c r="A11" s="1619" t="s">
        <v>6</v>
      </c>
      <c r="B11" s="1619" t="s">
        <v>7</v>
      </c>
      <c r="C11" s="1619" t="s">
        <v>372</v>
      </c>
      <c r="D11" s="1619" t="s">
        <v>373</v>
      </c>
      <c r="E11" s="1619"/>
      <c r="F11" s="1619"/>
      <c r="G11" s="1616" t="s">
        <v>296</v>
      </c>
      <c r="H11" s="1616" t="s">
        <v>386</v>
      </c>
      <c r="I11" s="1620" t="s">
        <v>446</v>
      </c>
      <c r="J11" s="1621"/>
      <c r="K11" s="1616" t="s">
        <v>13</v>
      </c>
    </row>
    <row r="12" spans="1:12" s="182" customFormat="1" ht="22.5" customHeight="1" x14ac:dyDescent="0.25">
      <c r="A12" s="1619"/>
      <c r="B12" s="1619"/>
      <c r="C12" s="1619"/>
      <c r="D12" s="1619" t="s">
        <v>79</v>
      </c>
      <c r="E12" s="1619" t="s">
        <v>80</v>
      </c>
      <c r="F12" s="1619" t="s">
        <v>412</v>
      </c>
      <c r="G12" s="1616"/>
      <c r="H12" s="1616"/>
      <c r="I12" s="1622"/>
      <c r="J12" s="1623"/>
      <c r="K12" s="1616"/>
    </row>
    <row r="13" spans="1:12" s="183" customFormat="1" ht="10.199999999999999" x14ac:dyDescent="0.25">
      <c r="A13" s="1619"/>
      <c r="B13" s="1619"/>
      <c r="C13" s="1619"/>
      <c r="D13" s="1619"/>
      <c r="E13" s="1619"/>
      <c r="F13" s="1619"/>
      <c r="G13" s="1616"/>
      <c r="H13" s="1616"/>
      <c r="I13" s="935" t="s">
        <v>411</v>
      </c>
      <c r="J13" s="935" t="s">
        <v>297</v>
      </c>
      <c r="K13" s="935" t="s">
        <v>54</v>
      </c>
    </row>
    <row r="14" spans="1:12" ht="26.4" x14ac:dyDescent="0.25">
      <c r="A14" s="926" t="s">
        <v>481</v>
      </c>
      <c r="B14" s="927">
        <v>1001</v>
      </c>
      <c r="C14" s="184"/>
      <c r="D14" s="184"/>
      <c r="E14" s="184"/>
      <c r="F14" s="184"/>
      <c r="G14" s="184"/>
      <c r="H14" s="184"/>
      <c r="I14" s="184"/>
      <c r="J14" s="184"/>
      <c r="K14" s="184"/>
    </row>
    <row r="15" spans="1:12" ht="39.6" x14ac:dyDescent="0.25">
      <c r="A15" s="926" t="s">
        <v>1161</v>
      </c>
      <c r="B15" s="2072" t="s">
        <v>474</v>
      </c>
      <c r="C15" s="184"/>
      <c r="D15" s="184"/>
      <c r="E15" s="184"/>
      <c r="F15" s="184"/>
      <c r="G15" s="184"/>
      <c r="H15" s="184"/>
      <c r="I15" s="184"/>
      <c r="J15" s="184"/>
      <c r="K15" s="184"/>
    </row>
    <row r="16" spans="1:12" ht="27" customHeight="1" x14ac:dyDescent="0.25">
      <c r="A16" s="1618" t="s">
        <v>454</v>
      </c>
      <c r="B16" s="1618"/>
      <c r="C16" s="1618"/>
      <c r="D16" s="1618"/>
      <c r="E16" s="1618"/>
      <c r="F16" s="1618"/>
      <c r="G16" s="1618"/>
      <c r="H16" s="1618"/>
      <c r="I16" s="1618"/>
      <c r="J16" s="1618"/>
      <c r="K16" s="1618"/>
    </row>
    <row r="18" spans="10:11" x14ac:dyDescent="0.25">
      <c r="J18" s="1617" t="s">
        <v>389</v>
      </c>
      <c r="K18" s="1617"/>
    </row>
  </sheetData>
  <mergeCells count="17">
    <mergeCell ref="G11:G13"/>
    <mergeCell ref="H11:H13"/>
    <mergeCell ref="J18:K18"/>
    <mergeCell ref="A16:K16"/>
    <mergeCell ref="A1:K1"/>
    <mergeCell ref="A2:K2"/>
    <mergeCell ref="A4:K4"/>
    <mergeCell ref="A6:K6"/>
    <mergeCell ref="K11:K12"/>
    <mergeCell ref="D12:D13"/>
    <mergeCell ref="E12:E13"/>
    <mergeCell ref="F12:F13"/>
    <mergeCell ref="I11:J12"/>
    <mergeCell ref="A11:A13"/>
    <mergeCell ref="B11:B13"/>
    <mergeCell ref="C11:C13"/>
    <mergeCell ref="D11:F11"/>
  </mergeCells>
  <hyperlinks>
    <hyperlink ref="J18" location="'TABLA DE CONTENIDO'!A1" display="VOLVER A TABLA DE CONTENIDO" xr:uid="{00000000-0004-0000-1700-000000000000}"/>
  </hyperlinks>
  <printOptions horizontalCentered="1" verticalCentered="1"/>
  <pageMargins left="0.74803149606299213" right="0.74803149606299213" top="0.98425196850393704" bottom="0.98425196850393704" header="0" footer="0"/>
  <pageSetup scale="85" orientation="landscape"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AM40"/>
  <sheetViews>
    <sheetView zoomScaleNormal="100" zoomScaleSheetLayoutView="100" workbookViewId="0">
      <selection activeCell="AB26" sqref="AB26"/>
    </sheetView>
  </sheetViews>
  <sheetFormatPr baseColWidth="10" defaultRowHeight="13.2" x14ac:dyDescent="0.25"/>
  <cols>
    <col min="1" max="1" width="7.44140625" customWidth="1"/>
    <col min="2" max="2" width="7.5546875" customWidth="1"/>
    <col min="3" max="3" width="7.33203125" customWidth="1"/>
    <col min="4" max="6" width="4.5546875" customWidth="1"/>
    <col min="7" max="7" width="5.44140625" customWidth="1"/>
    <col min="8" max="27" width="4.5546875" customWidth="1"/>
    <col min="28" max="28" width="6.5546875" customWidth="1"/>
    <col min="29" max="30" width="4.5546875" customWidth="1"/>
    <col min="31" max="31" width="5.33203125" customWidth="1"/>
    <col min="32" max="35" width="11.5546875" style="1311"/>
  </cols>
  <sheetData>
    <row r="1" spans="1:39" s="53" customFormat="1" ht="22.8" x14ac:dyDescent="0.4">
      <c r="A1" s="1351" t="s">
        <v>0</v>
      </c>
      <c r="B1" s="1351"/>
      <c r="C1" s="1351"/>
      <c r="D1" s="1351"/>
      <c r="E1" s="1351"/>
      <c r="F1" s="1351"/>
      <c r="G1" s="1351"/>
      <c r="H1" s="1351"/>
      <c r="I1" s="1351"/>
      <c r="J1" s="1351"/>
      <c r="K1" s="1351"/>
      <c r="L1" s="1351"/>
      <c r="M1" s="1351"/>
      <c r="N1" s="1351"/>
      <c r="O1" s="1351"/>
      <c r="P1" s="1351"/>
      <c r="Q1" s="1351"/>
      <c r="R1" s="1351"/>
      <c r="S1" s="1351"/>
      <c r="T1" s="1351"/>
      <c r="U1" s="1351"/>
      <c r="V1" s="1351"/>
      <c r="W1" s="1351"/>
      <c r="X1" s="1351"/>
      <c r="Y1" s="1351"/>
      <c r="Z1" s="1351"/>
      <c r="AA1" s="1351"/>
      <c r="AB1" s="1351"/>
      <c r="AC1" s="1351"/>
      <c r="AD1" s="1351"/>
      <c r="AE1" s="1351"/>
    </row>
    <row r="2" spans="1:39" s="53" customFormat="1" ht="26.25" customHeight="1" x14ac:dyDescent="0.3">
      <c r="A2" s="1354" t="s">
        <v>639</v>
      </c>
      <c r="B2" s="1354"/>
      <c r="C2" s="1354"/>
      <c r="D2" s="1354"/>
      <c r="E2" s="1354"/>
      <c r="F2" s="1354"/>
      <c r="G2" s="1354"/>
      <c r="H2" s="1354"/>
      <c r="I2" s="1354"/>
      <c r="J2" s="1354"/>
      <c r="K2" s="1354"/>
      <c r="L2" s="1354"/>
      <c r="M2" s="1354"/>
      <c r="N2" s="1354"/>
      <c r="O2" s="1354"/>
      <c r="P2" s="1354"/>
      <c r="Q2" s="1354"/>
      <c r="R2" s="1354"/>
      <c r="S2" s="1354"/>
      <c r="T2" s="1354"/>
      <c r="U2" s="1354"/>
      <c r="V2" s="1354"/>
      <c r="W2" s="1354"/>
      <c r="X2" s="1354"/>
      <c r="Y2" s="1354"/>
      <c r="Z2" s="1354"/>
      <c r="AA2" s="1354"/>
      <c r="AB2" s="1354"/>
      <c r="AC2" s="1354"/>
      <c r="AD2" s="1354"/>
      <c r="AE2" s="1354"/>
    </row>
    <row r="3" spans="1:39" s="53" customFormat="1" ht="26.25" customHeight="1" x14ac:dyDescent="0.3">
      <c r="A3" s="1354" t="s">
        <v>395</v>
      </c>
      <c r="B3" s="1354"/>
      <c r="C3" s="1354"/>
      <c r="D3" s="1354"/>
      <c r="E3" s="1354"/>
      <c r="F3" s="1354"/>
      <c r="G3" s="1354"/>
      <c r="H3" s="1354"/>
      <c r="I3" s="1354"/>
      <c r="J3" s="1354"/>
      <c r="K3" s="1354"/>
      <c r="L3" s="1354"/>
      <c r="M3" s="1354"/>
      <c r="N3" s="1354"/>
      <c r="O3" s="1354"/>
      <c r="P3" s="1354"/>
      <c r="Q3" s="1354"/>
      <c r="R3" s="1354"/>
      <c r="S3" s="1354"/>
      <c r="T3" s="1354"/>
      <c r="U3" s="1354"/>
      <c r="V3" s="1354"/>
      <c r="W3" s="1354"/>
      <c r="X3" s="1354"/>
      <c r="Y3" s="1354"/>
      <c r="Z3" s="1354"/>
      <c r="AA3" s="1354"/>
      <c r="AB3" s="1354"/>
      <c r="AC3" s="1354"/>
      <c r="AD3" s="1354"/>
      <c r="AE3" s="1354"/>
    </row>
    <row r="4" spans="1:39" s="53" customFormat="1" ht="22.5" customHeight="1" x14ac:dyDescent="0.3">
      <c r="A4" s="1354" t="s">
        <v>221</v>
      </c>
      <c r="B4" s="1354"/>
      <c r="C4" s="1354"/>
      <c r="D4" s="1354"/>
      <c r="E4" s="1354"/>
      <c r="F4" s="1354"/>
      <c r="G4" s="1354"/>
      <c r="H4" s="1354"/>
      <c r="I4" s="1354"/>
      <c r="J4" s="1354"/>
      <c r="K4" s="1354"/>
      <c r="L4" s="1354"/>
      <c r="M4" s="1354"/>
      <c r="N4" s="1354"/>
      <c r="O4" s="1354"/>
      <c r="P4" s="1354"/>
      <c r="Q4" s="1354"/>
      <c r="R4" s="1354"/>
      <c r="S4" s="1354"/>
      <c r="T4" s="1354"/>
      <c r="U4" s="1354"/>
      <c r="V4" s="1354"/>
      <c r="W4" s="1354"/>
      <c r="X4" s="1354"/>
      <c r="Y4" s="1354"/>
      <c r="Z4" s="1354"/>
      <c r="AA4" s="1354"/>
      <c r="AB4" s="1354"/>
      <c r="AC4" s="1354"/>
      <c r="AD4" s="1354"/>
      <c r="AE4" s="1354"/>
    </row>
    <row r="5" spans="1:39" s="53" customFormat="1" ht="15.6" x14ac:dyDescent="0.3">
      <c r="A5" s="113"/>
      <c r="B5" s="113"/>
      <c r="C5" s="113"/>
      <c r="D5" s="113"/>
      <c r="E5" s="113"/>
      <c r="F5" s="113"/>
      <c r="G5" s="113"/>
      <c r="H5" s="113"/>
      <c r="I5" s="113"/>
      <c r="J5" s="113"/>
      <c r="K5" s="113"/>
      <c r="L5" s="113"/>
      <c r="M5" s="113"/>
      <c r="N5" s="113"/>
      <c r="O5" s="113"/>
      <c r="P5" s="113"/>
      <c r="Q5" s="113"/>
      <c r="R5" s="113"/>
    </row>
    <row r="6" spans="1:39" s="53" customFormat="1" ht="15.6" x14ac:dyDescent="0.3">
      <c r="A6" s="114" t="s">
        <v>320</v>
      </c>
      <c r="B6" s="165"/>
      <c r="C6" s="165">
        <v>10</v>
      </c>
      <c r="D6" s="165"/>
      <c r="E6" s="165"/>
      <c r="F6" s="936"/>
      <c r="G6" s="936"/>
      <c r="H6" s="936"/>
      <c r="I6" s="936"/>
      <c r="J6" s="936"/>
      <c r="K6" s="936"/>
      <c r="L6" s="936"/>
      <c r="M6" s="936"/>
      <c r="N6" s="936"/>
      <c r="O6" s="114" t="s">
        <v>640</v>
      </c>
      <c r="P6" s="137"/>
      <c r="Q6" s="165"/>
      <c r="R6" s="937" t="s">
        <v>641</v>
      </c>
      <c r="S6" s="165"/>
      <c r="T6" s="165"/>
      <c r="U6" s="165"/>
      <c r="V6" s="165"/>
      <c r="W6" s="165"/>
      <c r="X6" s="165"/>
      <c r="Y6" s="165"/>
      <c r="Z6" s="165"/>
      <c r="AA6" s="936"/>
      <c r="AB6" s="936"/>
      <c r="AC6" s="936"/>
      <c r="AD6" s="137"/>
      <c r="AE6" s="137"/>
    </row>
    <row r="7" spans="1:39" s="53" customFormat="1" ht="15.6" x14ac:dyDescent="0.3">
      <c r="A7" s="114"/>
      <c r="B7" s="165"/>
      <c r="C7" s="938" t="s">
        <v>642</v>
      </c>
      <c r="D7" s="165"/>
      <c r="E7" s="165"/>
      <c r="F7" s="936"/>
      <c r="G7" s="936"/>
      <c r="H7" s="936"/>
      <c r="I7" s="936"/>
      <c r="J7" s="936"/>
      <c r="K7" s="936"/>
      <c r="L7" s="936"/>
      <c r="M7" s="936"/>
      <c r="N7" s="936"/>
      <c r="O7" s="114"/>
      <c r="P7" s="137"/>
      <c r="Q7" s="165"/>
      <c r="R7" s="937" t="s">
        <v>643</v>
      </c>
      <c r="S7" s="165"/>
      <c r="T7" s="165"/>
      <c r="U7" s="165"/>
      <c r="V7" s="165"/>
      <c r="W7" s="165"/>
      <c r="X7" s="165"/>
      <c r="Y7" s="165"/>
      <c r="Z7" s="165"/>
      <c r="AA7" s="936"/>
      <c r="AB7" s="936"/>
      <c r="AC7" s="936"/>
      <c r="AD7" s="137"/>
      <c r="AE7" s="137"/>
    </row>
    <row r="8" spans="1:39" s="103" customFormat="1" ht="6" customHeight="1" thickBot="1" x14ac:dyDescent="0.35">
      <c r="A8" s="114"/>
      <c r="B8" s="114"/>
      <c r="C8" s="114"/>
      <c r="D8" s="114"/>
      <c r="E8" s="114"/>
      <c r="F8" s="114"/>
      <c r="G8" s="114"/>
      <c r="H8" s="114"/>
      <c r="I8" s="114"/>
      <c r="J8" s="114"/>
      <c r="K8" s="114"/>
      <c r="L8" s="114"/>
      <c r="M8" s="114"/>
      <c r="N8" s="114"/>
      <c r="O8" s="114"/>
      <c r="P8" s="114"/>
      <c r="Q8" s="114"/>
      <c r="R8" s="114"/>
    </row>
    <row r="9" spans="1:39" s="164" customFormat="1" ht="22.5" customHeight="1" thickBot="1" x14ac:dyDescent="0.2">
      <c r="A9" s="166"/>
      <c r="B9" s="166"/>
      <c r="C9" s="166"/>
      <c r="D9" s="1624" t="s">
        <v>308</v>
      </c>
      <c r="E9" s="1625"/>
      <c r="F9" s="1625"/>
      <c r="G9" s="1626"/>
      <c r="H9" s="1624" t="s">
        <v>183</v>
      </c>
      <c r="I9" s="1625"/>
      <c r="J9" s="1625"/>
      <c r="K9" s="1626"/>
      <c r="L9" s="1624" t="s">
        <v>184</v>
      </c>
      <c r="M9" s="1625"/>
      <c r="N9" s="1625"/>
      <c r="O9" s="1626"/>
      <c r="P9" s="1624" t="s">
        <v>185</v>
      </c>
      <c r="Q9" s="1625"/>
      <c r="R9" s="1625"/>
      <c r="S9" s="1626"/>
      <c r="T9" s="1636" t="s">
        <v>322</v>
      </c>
      <c r="U9" s="1637"/>
      <c r="V9" s="1637"/>
      <c r="W9" s="1638"/>
      <c r="X9" s="1636" t="s">
        <v>309</v>
      </c>
      <c r="Y9" s="1637"/>
      <c r="Z9" s="1637"/>
      <c r="AA9" s="1638"/>
      <c r="AB9" s="1624" t="s">
        <v>310</v>
      </c>
      <c r="AC9" s="1625"/>
      <c r="AD9" s="1625"/>
      <c r="AE9" s="1626"/>
    </row>
    <row r="10" spans="1:39" x14ac:dyDescent="0.25">
      <c r="A10" s="1639" t="s">
        <v>186</v>
      </c>
      <c r="B10" s="1641" t="s">
        <v>187</v>
      </c>
      <c r="C10" s="1643" t="s">
        <v>188</v>
      </c>
      <c r="D10" s="169" t="s">
        <v>99</v>
      </c>
      <c r="E10" s="167" t="s">
        <v>100</v>
      </c>
      <c r="F10" s="167" t="s">
        <v>101</v>
      </c>
      <c r="G10" s="170" t="s">
        <v>311</v>
      </c>
      <c r="H10" s="169" t="s">
        <v>99</v>
      </c>
      <c r="I10" s="167" t="s">
        <v>100</v>
      </c>
      <c r="J10" s="167" t="s">
        <v>101</v>
      </c>
      <c r="K10" s="170" t="s">
        <v>311</v>
      </c>
      <c r="L10" s="169" t="s">
        <v>99</v>
      </c>
      <c r="M10" s="167" t="s">
        <v>100</v>
      </c>
      <c r="N10" s="167" t="s">
        <v>101</v>
      </c>
      <c r="O10" s="170" t="s">
        <v>311</v>
      </c>
      <c r="P10" s="169" t="s">
        <v>99</v>
      </c>
      <c r="Q10" s="167" t="s">
        <v>100</v>
      </c>
      <c r="R10" s="167" t="s">
        <v>101</v>
      </c>
      <c r="S10" s="170" t="s">
        <v>311</v>
      </c>
      <c r="T10" s="169" t="s">
        <v>99</v>
      </c>
      <c r="U10" s="167" t="s">
        <v>100</v>
      </c>
      <c r="V10" s="167" t="s">
        <v>101</v>
      </c>
      <c r="W10" s="170" t="s">
        <v>311</v>
      </c>
      <c r="X10" s="169" t="s">
        <v>99</v>
      </c>
      <c r="Y10" s="167" t="s">
        <v>100</v>
      </c>
      <c r="Z10" s="167" t="s">
        <v>101</v>
      </c>
      <c r="AA10" s="170" t="s">
        <v>311</v>
      </c>
      <c r="AB10" s="169" t="s">
        <v>99</v>
      </c>
      <c r="AC10" s="167" t="s">
        <v>100</v>
      </c>
      <c r="AD10" s="167" t="s">
        <v>101</v>
      </c>
      <c r="AE10" s="170" t="s">
        <v>311</v>
      </c>
    </row>
    <row r="11" spans="1:39" s="86" customFormat="1" x14ac:dyDescent="0.25">
      <c r="A11" s="1640"/>
      <c r="B11" s="1642"/>
      <c r="C11" s="1644"/>
      <c r="D11" s="939" t="s">
        <v>323</v>
      </c>
      <c r="E11" s="940" t="s">
        <v>323</v>
      </c>
      <c r="F11" s="940" t="s">
        <v>323</v>
      </c>
      <c r="G11" s="941" t="s">
        <v>323</v>
      </c>
      <c r="H11" s="939" t="s">
        <v>323</v>
      </c>
      <c r="I11" s="940" t="s">
        <v>323</v>
      </c>
      <c r="J11" s="940" t="s">
        <v>323</v>
      </c>
      <c r="K11" s="941" t="s">
        <v>323</v>
      </c>
      <c r="L11" s="939" t="s">
        <v>323</v>
      </c>
      <c r="M11" s="940" t="s">
        <v>323</v>
      </c>
      <c r="N11" s="940" t="s">
        <v>323</v>
      </c>
      <c r="O11" s="941" t="s">
        <v>323</v>
      </c>
      <c r="P11" s="939" t="s">
        <v>323</v>
      </c>
      <c r="Q11" s="940" t="s">
        <v>323</v>
      </c>
      <c r="R11" s="940" t="s">
        <v>323</v>
      </c>
      <c r="S11" s="941" t="s">
        <v>323</v>
      </c>
      <c r="T11" s="939" t="s">
        <v>323</v>
      </c>
      <c r="U11" s="940" t="s">
        <v>323</v>
      </c>
      <c r="V11" s="940" t="s">
        <v>323</v>
      </c>
      <c r="W11" s="941" t="s">
        <v>323</v>
      </c>
      <c r="X11" s="939" t="s">
        <v>323</v>
      </c>
      <c r="Y11" s="940" t="s">
        <v>323</v>
      </c>
      <c r="Z11" s="940" t="s">
        <v>323</v>
      </c>
      <c r="AA11" s="941" t="s">
        <v>323</v>
      </c>
      <c r="AB11" s="939" t="s">
        <v>324</v>
      </c>
      <c r="AC11" s="940" t="s">
        <v>324</v>
      </c>
      <c r="AD11" s="940" t="s">
        <v>324</v>
      </c>
      <c r="AE11" s="941" t="s">
        <v>324</v>
      </c>
    </row>
    <row r="12" spans="1:39" x14ac:dyDescent="0.25">
      <c r="A12" s="171" t="s">
        <v>189</v>
      </c>
      <c r="B12" s="168" t="s">
        <v>190</v>
      </c>
      <c r="C12" s="172" t="s">
        <v>191</v>
      </c>
      <c r="D12" s="171" t="s">
        <v>192</v>
      </c>
      <c r="E12" s="168" t="s">
        <v>193</v>
      </c>
      <c r="F12" s="168" t="s">
        <v>194</v>
      </c>
      <c r="G12" s="172" t="s">
        <v>195</v>
      </c>
      <c r="H12" s="171" t="s">
        <v>196</v>
      </c>
      <c r="I12" s="168" t="s">
        <v>197</v>
      </c>
      <c r="J12" s="168" t="s">
        <v>198</v>
      </c>
      <c r="K12" s="172" t="s">
        <v>199</v>
      </c>
      <c r="L12" s="171" t="s">
        <v>200</v>
      </c>
      <c r="M12" s="168" t="s">
        <v>201</v>
      </c>
      <c r="N12" s="168" t="s">
        <v>202</v>
      </c>
      <c r="O12" s="172" t="s">
        <v>203</v>
      </c>
      <c r="P12" s="171" t="s">
        <v>204</v>
      </c>
      <c r="Q12" s="168" t="s">
        <v>205</v>
      </c>
      <c r="R12" s="168" t="s">
        <v>206</v>
      </c>
      <c r="S12" s="172" t="s">
        <v>207</v>
      </c>
      <c r="T12" s="171" t="s">
        <v>208</v>
      </c>
      <c r="U12" s="168" t="s">
        <v>209</v>
      </c>
      <c r="V12" s="168" t="s">
        <v>210</v>
      </c>
      <c r="W12" s="172" t="s">
        <v>211</v>
      </c>
      <c r="X12" s="171" t="s">
        <v>212</v>
      </c>
      <c r="Y12" s="168" t="s">
        <v>213</v>
      </c>
      <c r="Z12" s="168" t="s">
        <v>214</v>
      </c>
      <c r="AA12" s="172" t="s">
        <v>215</v>
      </c>
      <c r="AB12" s="171" t="s">
        <v>312</v>
      </c>
      <c r="AC12" s="168" t="s">
        <v>313</v>
      </c>
      <c r="AD12" s="168" t="s">
        <v>314</v>
      </c>
      <c r="AE12" s="172" t="s">
        <v>325</v>
      </c>
    </row>
    <row r="13" spans="1:39" x14ac:dyDescent="0.25">
      <c r="A13" s="942">
        <v>10</v>
      </c>
      <c r="B13" s="168" t="s">
        <v>48</v>
      </c>
      <c r="C13" s="943">
        <f>+'[1]GENERALIDADES '!D23</f>
        <v>119.79400000000001</v>
      </c>
      <c r="D13" s="942">
        <v>547</v>
      </c>
      <c r="E13" s="944">
        <v>164</v>
      </c>
      <c r="F13" s="944">
        <v>234</v>
      </c>
      <c r="G13" s="945">
        <v>179</v>
      </c>
      <c r="H13" s="942">
        <v>0</v>
      </c>
      <c r="I13" s="944">
        <v>0</v>
      </c>
      <c r="J13" s="944">
        <v>0</v>
      </c>
      <c r="K13" s="946">
        <v>0</v>
      </c>
      <c r="L13" s="942">
        <v>0</v>
      </c>
      <c r="M13" s="944">
        <v>3</v>
      </c>
      <c r="N13" s="944">
        <v>0</v>
      </c>
      <c r="O13" s="946">
        <v>0</v>
      </c>
      <c r="P13" s="942">
        <v>5</v>
      </c>
      <c r="Q13" s="944">
        <v>5</v>
      </c>
      <c r="R13" s="944">
        <v>7</v>
      </c>
      <c r="S13" s="945">
        <v>6</v>
      </c>
      <c r="T13" s="942">
        <v>41</v>
      </c>
      <c r="U13" s="944">
        <v>41</v>
      </c>
      <c r="V13" s="944">
        <v>54</v>
      </c>
      <c r="W13" s="945">
        <v>280</v>
      </c>
      <c r="X13" s="942">
        <v>118</v>
      </c>
      <c r="Y13" s="944">
        <v>0</v>
      </c>
      <c r="Z13" s="944">
        <v>0</v>
      </c>
      <c r="AA13" s="946">
        <v>12</v>
      </c>
      <c r="AB13" s="942">
        <f>4443+174</f>
        <v>4617</v>
      </c>
      <c r="AC13" s="944">
        <v>300</v>
      </c>
      <c r="AD13" s="944">
        <v>10</v>
      </c>
      <c r="AE13" s="945">
        <v>3000</v>
      </c>
    </row>
    <row r="14" spans="1:39" x14ac:dyDescent="0.25">
      <c r="A14" s="942" t="s">
        <v>642</v>
      </c>
      <c r="B14" s="168" t="s">
        <v>48</v>
      </c>
      <c r="C14" s="943">
        <v>10.4</v>
      </c>
      <c r="D14" s="942">
        <v>53</v>
      </c>
      <c r="E14" s="944">
        <v>0</v>
      </c>
      <c r="F14" s="944">
        <v>0</v>
      </c>
      <c r="G14" s="946">
        <v>0</v>
      </c>
      <c r="H14" s="942">
        <v>0</v>
      </c>
      <c r="I14" s="944">
        <v>0</v>
      </c>
      <c r="J14" s="944">
        <v>0</v>
      </c>
      <c r="K14" s="946">
        <v>0</v>
      </c>
      <c r="L14" s="942">
        <v>0</v>
      </c>
      <c r="M14" s="944">
        <v>0</v>
      </c>
      <c r="N14" s="944">
        <v>0</v>
      </c>
      <c r="O14" s="946">
        <v>0</v>
      </c>
      <c r="P14" s="942">
        <v>7</v>
      </c>
      <c r="Q14" s="944">
        <v>0</v>
      </c>
      <c r="R14" s="944">
        <v>0</v>
      </c>
      <c r="S14" s="946">
        <v>0</v>
      </c>
      <c r="T14" s="942">
        <v>27</v>
      </c>
      <c r="U14" s="944">
        <v>0</v>
      </c>
      <c r="V14" s="944">
        <v>0</v>
      </c>
      <c r="W14" s="946">
        <v>0</v>
      </c>
      <c r="X14" s="942">
        <v>0</v>
      </c>
      <c r="Y14" s="944">
        <v>0</v>
      </c>
      <c r="Z14" s="944">
        <v>0</v>
      </c>
      <c r="AA14" s="946">
        <v>10</v>
      </c>
      <c r="AB14" s="942">
        <v>3342</v>
      </c>
      <c r="AC14" s="944">
        <v>0</v>
      </c>
      <c r="AD14" s="944">
        <v>0</v>
      </c>
      <c r="AE14" s="946">
        <v>0</v>
      </c>
    </row>
    <row r="15" spans="1:39" x14ac:dyDescent="0.25">
      <c r="A15" s="61"/>
      <c r="B15" s="947"/>
      <c r="C15" s="18"/>
      <c r="D15" s="61"/>
      <c r="E15" s="4"/>
      <c r="F15" s="4"/>
      <c r="G15" s="18"/>
      <c r="H15" s="61"/>
      <c r="I15" s="4"/>
      <c r="J15" s="4"/>
      <c r="K15" s="18"/>
      <c r="L15" s="61"/>
      <c r="M15" s="4"/>
      <c r="N15" s="4"/>
      <c r="O15" s="18"/>
      <c r="P15" s="61"/>
      <c r="Q15" s="4"/>
      <c r="R15" s="4"/>
      <c r="S15" s="18"/>
      <c r="T15" s="61"/>
      <c r="U15" s="4"/>
      <c r="V15" s="4"/>
      <c r="W15" s="18"/>
      <c r="X15" s="61"/>
      <c r="Y15" s="4"/>
      <c r="Z15" s="4"/>
      <c r="AA15" s="18"/>
      <c r="AB15" s="61"/>
      <c r="AC15" s="4"/>
      <c r="AD15" s="4"/>
      <c r="AE15" s="18"/>
      <c r="AL15">
        <v>831</v>
      </c>
      <c r="AM15">
        <v>119.25</v>
      </c>
    </row>
    <row r="16" spans="1:39" ht="13.8" thickBot="1" x14ac:dyDescent="0.3">
      <c r="A16" s="1627" t="s">
        <v>216</v>
      </c>
      <c r="B16" s="1628"/>
      <c r="C16" s="1629"/>
      <c r="D16" s="948">
        <f t="shared" ref="D16:AE16" si="0">SUM(D13:D15)</f>
        <v>600</v>
      </c>
      <c r="E16" s="949">
        <f t="shared" si="0"/>
        <v>164</v>
      </c>
      <c r="F16" s="949">
        <f t="shared" si="0"/>
        <v>234</v>
      </c>
      <c r="G16" s="950">
        <f t="shared" si="0"/>
        <v>179</v>
      </c>
      <c r="H16" s="948">
        <f t="shared" si="0"/>
        <v>0</v>
      </c>
      <c r="I16" s="949">
        <f t="shared" si="0"/>
        <v>0</v>
      </c>
      <c r="J16" s="949">
        <f t="shared" si="0"/>
        <v>0</v>
      </c>
      <c r="K16" s="950">
        <f t="shared" si="0"/>
        <v>0</v>
      </c>
      <c r="L16" s="948">
        <f t="shared" si="0"/>
        <v>0</v>
      </c>
      <c r="M16" s="949">
        <f t="shared" si="0"/>
        <v>3</v>
      </c>
      <c r="N16" s="949">
        <f t="shared" si="0"/>
        <v>0</v>
      </c>
      <c r="O16" s="950">
        <f t="shared" si="0"/>
        <v>0</v>
      </c>
      <c r="P16" s="948">
        <f t="shared" si="0"/>
        <v>12</v>
      </c>
      <c r="Q16" s="949">
        <f t="shared" si="0"/>
        <v>5</v>
      </c>
      <c r="R16" s="949">
        <f t="shared" si="0"/>
        <v>7</v>
      </c>
      <c r="S16" s="950">
        <f t="shared" si="0"/>
        <v>6</v>
      </c>
      <c r="T16" s="948">
        <f t="shared" si="0"/>
        <v>68</v>
      </c>
      <c r="U16" s="949">
        <f t="shared" si="0"/>
        <v>41</v>
      </c>
      <c r="V16" s="949">
        <f t="shared" si="0"/>
        <v>54</v>
      </c>
      <c r="W16" s="950">
        <f t="shared" si="0"/>
        <v>280</v>
      </c>
      <c r="X16" s="948">
        <f t="shared" si="0"/>
        <v>118</v>
      </c>
      <c r="Y16" s="949">
        <f t="shared" si="0"/>
        <v>0</v>
      </c>
      <c r="Z16" s="949">
        <f t="shared" si="0"/>
        <v>0</v>
      </c>
      <c r="AA16" s="950">
        <f t="shared" si="0"/>
        <v>22</v>
      </c>
      <c r="AB16" s="948">
        <f t="shared" si="0"/>
        <v>7959</v>
      </c>
      <c r="AC16" s="949">
        <f t="shared" si="0"/>
        <v>300</v>
      </c>
      <c r="AD16" s="949">
        <f t="shared" si="0"/>
        <v>10</v>
      </c>
      <c r="AE16" s="950">
        <f t="shared" si="0"/>
        <v>3000</v>
      </c>
      <c r="AL16">
        <v>250</v>
      </c>
    </row>
    <row r="17" spans="1:31" s="10" customFormat="1" ht="13.8" thickBot="1" x14ac:dyDescent="0.3">
      <c r="A17" s="119"/>
      <c r="B17" s="119"/>
      <c r="C17" s="119"/>
    </row>
    <row r="18" spans="1:31" x14ac:dyDescent="0.25">
      <c r="A18" s="1630" t="s">
        <v>217</v>
      </c>
      <c r="B18" s="1631"/>
      <c r="C18" s="1631"/>
      <c r="D18" s="1631"/>
      <c r="E18" s="1631"/>
      <c r="F18" s="1631"/>
      <c r="G18" s="1632"/>
      <c r="H18" s="10"/>
      <c r="I18" s="10"/>
      <c r="J18" s="10"/>
      <c r="K18" s="10"/>
      <c r="L18" s="10"/>
      <c r="M18" s="10"/>
      <c r="N18" s="10"/>
      <c r="O18" s="10"/>
      <c r="P18" s="10"/>
      <c r="Q18" s="10"/>
      <c r="R18" s="10"/>
      <c r="S18" s="10"/>
      <c r="T18" s="10"/>
      <c r="U18" s="10"/>
      <c r="V18" s="10"/>
      <c r="W18" s="10"/>
      <c r="X18" s="10"/>
      <c r="Y18" s="10"/>
      <c r="Z18" s="10"/>
      <c r="AA18" s="10"/>
      <c r="AB18" s="10"/>
      <c r="AC18" s="10"/>
      <c r="AD18" s="10"/>
      <c r="AE18" s="10"/>
    </row>
    <row r="19" spans="1:31" ht="13.8" thickBot="1" x14ac:dyDescent="0.3">
      <c r="A19" s="1633"/>
      <c r="B19" s="1634"/>
      <c r="C19" s="1634"/>
      <c r="D19" s="1634"/>
      <c r="E19" s="1634"/>
      <c r="F19" s="1634"/>
      <c r="G19" s="1635"/>
      <c r="H19" s="120"/>
      <c r="I19" s="120"/>
      <c r="J19" s="120"/>
      <c r="K19" s="120"/>
      <c r="L19" s="120"/>
      <c r="M19" s="120"/>
      <c r="N19" s="120"/>
      <c r="O19" s="120"/>
      <c r="P19" s="120"/>
      <c r="Q19" s="120"/>
      <c r="R19" s="120"/>
      <c r="S19" s="120"/>
    </row>
    <row r="20" spans="1:31" s="954" customFormat="1" ht="10.199999999999999" x14ac:dyDescent="0.2">
      <c r="A20" s="994" t="s">
        <v>315</v>
      </c>
      <c r="B20" s="951"/>
      <c r="C20" s="951"/>
      <c r="D20" s="951"/>
      <c r="E20" s="951"/>
      <c r="F20" s="951"/>
      <c r="G20" s="951"/>
      <c r="H20" s="952"/>
      <c r="I20" s="952"/>
      <c r="J20" s="952"/>
      <c r="K20" s="952"/>
      <c r="L20" s="952"/>
      <c r="M20" s="952"/>
      <c r="N20" s="952"/>
      <c r="O20" s="952"/>
      <c r="P20" s="952"/>
      <c r="Q20" s="952"/>
      <c r="R20" s="952"/>
      <c r="S20" s="952"/>
      <c r="T20" s="952"/>
      <c r="U20" s="952"/>
      <c r="V20" s="952"/>
      <c r="W20" s="952"/>
      <c r="X20" s="952"/>
      <c r="Y20" s="952"/>
      <c r="Z20" s="952"/>
      <c r="AA20" s="952"/>
      <c r="AB20" s="952"/>
      <c r="AC20" s="952"/>
      <c r="AD20" s="952"/>
      <c r="AE20" s="953"/>
    </row>
    <row r="21" spans="1:31" s="954" customFormat="1" ht="10.199999999999999" x14ac:dyDescent="0.2">
      <c r="A21" s="2073" t="s">
        <v>316</v>
      </c>
      <c r="B21" s="955"/>
      <c r="C21" s="955"/>
      <c r="D21" s="955"/>
      <c r="E21" s="955"/>
      <c r="F21" s="955"/>
      <c r="G21" s="955"/>
      <c r="H21" s="955"/>
      <c r="I21" s="955"/>
      <c r="J21" s="955"/>
      <c r="K21" s="955"/>
      <c r="L21" s="955"/>
      <c r="M21" s="955"/>
      <c r="N21" s="955"/>
      <c r="O21" s="955"/>
      <c r="P21" s="955"/>
      <c r="Q21" s="955"/>
      <c r="R21" s="955"/>
      <c r="S21" s="955"/>
      <c r="T21" s="955"/>
      <c r="U21" s="955"/>
      <c r="V21" s="955"/>
      <c r="W21" s="955"/>
      <c r="X21" s="955"/>
      <c r="Y21" s="955"/>
      <c r="Z21" s="955"/>
      <c r="AA21" s="955"/>
      <c r="AB21" s="955"/>
      <c r="AC21" s="955"/>
      <c r="AD21" s="955"/>
      <c r="AE21" s="956"/>
    </row>
    <row r="22" spans="1:31" s="954" customFormat="1" ht="10.199999999999999" x14ac:dyDescent="0.2">
      <c r="A22" s="2073" t="s">
        <v>218</v>
      </c>
      <c r="B22" s="955"/>
      <c r="C22" s="955"/>
      <c r="D22" s="955"/>
      <c r="E22" s="955"/>
      <c r="F22" s="955"/>
      <c r="G22" s="955"/>
      <c r="H22" s="955"/>
      <c r="I22" s="955"/>
      <c r="J22" s="955"/>
      <c r="K22" s="955"/>
      <c r="L22" s="955"/>
      <c r="M22" s="955"/>
      <c r="N22" s="955"/>
      <c r="O22" s="955"/>
      <c r="P22" s="955"/>
      <c r="Q22" s="955"/>
      <c r="R22" s="955"/>
      <c r="S22" s="955"/>
      <c r="T22" s="955"/>
      <c r="U22" s="955"/>
      <c r="V22" s="955"/>
      <c r="W22" s="955"/>
      <c r="X22" s="955"/>
      <c r="Y22" s="955"/>
      <c r="Z22" s="955"/>
      <c r="AA22" s="955"/>
      <c r="AB22" s="955"/>
      <c r="AC22" s="955"/>
      <c r="AD22" s="955"/>
      <c r="AE22" s="956"/>
    </row>
    <row r="23" spans="1:31" s="954" customFormat="1" ht="10.199999999999999" x14ac:dyDescent="0.2">
      <c r="A23" s="2073" t="s">
        <v>1163</v>
      </c>
      <c r="B23" s="955"/>
      <c r="C23" s="955"/>
      <c r="D23" s="955"/>
      <c r="E23" s="955"/>
      <c r="F23" s="955"/>
      <c r="G23" s="955"/>
      <c r="H23" s="955"/>
      <c r="I23" s="955"/>
      <c r="J23" s="955"/>
      <c r="K23" s="955"/>
      <c r="L23" s="955"/>
      <c r="M23" s="955"/>
      <c r="N23" s="955"/>
      <c r="O23" s="955"/>
      <c r="P23" s="955"/>
      <c r="Q23" s="955"/>
      <c r="R23" s="955"/>
      <c r="S23" s="955"/>
      <c r="T23" s="955"/>
      <c r="U23" s="955"/>
      <c r="V23" s="955"/>
      <c r="W23" s="955"/>
      <c r="X23" s="955"/>
      <c r="Y23" s="955"/>
      <c r="Z23" s="955"/>
      <c r="AA23" s="955"/>
      <c r="AB23" s="955"/>
      <c r="AC23" s="955"/>
      <c r="AD23" s="955"/>
      <c r="AE23" s="956"/>
    </row>
    <row r="24" spans="1:31" s="954" customFormat="1" ht="10.199999999999999" x14ac:dyDescent="0.2">
      <c r="A24" s="2074" t="s">
        <v>317</v>
      </c>
      <c r="B24" s="123"/>
      <c r="C24" s="123"/>
      <c r="D24" s="123"/>
      <c r="E24" s="123"/>
      <c r="F24" s="123"/>
      <c r="G24" s="123"/>
      <c r="H24" s="123"/>
      <c r="I24" s="123"/>
      <c r="J24" s="123"/>
      <c r="K24" s="123"/>
      <c r="L24" s="123"/>
      <c r="M24" s="123"/>
      <c r="N24" s="123"/>
      <c r="O24" s="123"/>
      <c r="P24" s="123"/>
      <c r="Q24" s="123"/>
      <c r="R24" s="123"/>
      <c r="S24" s="123"/>
      <c r="T24" s="123"/>
      <c r="U24" s="123"/>
      <c r="V24" s="123"/>
      <c r="W24" s="123"/>
      <c r="X24" s="123"/>
      <c r="Y24" s="123"/>
      <c r="Z24" s="123"/>
      <c r="AA24" s="123"/>
      <c r="AB24" s="123"/>
      <c r="AC24" s="123"/>
      <c r="AD24" s="123"/>
      <c r="AE24" s="957"/>
    </row>
    <row r="25" spans="1:31" s="954" customFormat="1" ht="10.199999999999999" x14ac:dyDescent="0.2">
      <c r="A25" s="2073" t="s">
        <v>1164</v>
      </c>
      <c r="B25" s="955"/>
      <c r="C25" s="955"/>
      <c r="D25" s="955"/>
      <c r="E25" s="955"/>
      <c r="F25" s="955"/>
      <c r="G25" s="955"/>
      <c r="H25" s="955"/>
      <c r="I25" s="955"/>
      <c r="J25" s="955"/>
      <c r="K25" s="955"/>
      <c r="L25" s="955"/>
      <c r="M25" s="955"/>
      <c r="N25" s="955"/>
      <c r="O25" s="955"/>
      <c r="P25" s="955"/>
      <c r="Q25" s="955"/>
      <c r="R25" s="955"/>
      <c r="S25" s="955"/>
      <c r="T25" s="955"/>
      <c r="U25" s="955"/>
      <c r="V25" s="955"/>
      <c r="W25" s="955"/>
      <c r="X25" s="955"/>
      <c r="Y25" s="955"/>
      <c r="Z25" s="955"/>
      <c r="AA25" s="955"/>
      <c r="AB25" s="955"/>
      <c r="AC25" s="955"/>
      <c r="AD25" s="955"/>
      <c r="AE25" s="956"/>
    </row>
    <row r="26" spans="1:31" s="954" customFormat="1" ht="10.199999999999999" x14ac:dyDescent="0.2">
      <c r="A26" s="2074" t="s">
        <v>318</v>
      </c>
      <c r="B26" s="123"/>
      <c r="C26" s="123"/>
      <c r="D26" s="123"/>
      <c r="E26" s="123"/>
      <c r="F26" s="123"/>
      <c r="G26" s="123"/>
      <c r="H26" s="123"/>
      <c r="I26" s="123"/>
      <c r="J26" s="123"/>
      <c r="K26" s="123"/>
      <c r="L26" s="123"/>
      <c r="M26" s="123"/>
      <c r="N26" s="123"/>
      <c r="O26" s="123"/>
      <c r="P26" s="123"/>
      <c r="Q26" s="123"/>
      <c r="R26" s="123"/>
      <c r="S26" s="123"/>
      <c r="T26" s="123"/>
      <c r="U26" s="123"/>
      <c r="V26" s="123"/>
      <c r="W26" s="123"/>
      <c r="X26" s="123"/>
      <c r="Y26" s="123"/>
      <c r="Z26" s="123"/>
      <c r="AA26" s="123"/>
      <c r="AB26" s="123"/>
      <c r="AC26" s="123"/>
      <c r="AD26" s="123"/>
      <c r="AE26" s="957"/>
    </row>
    <row r="27" spans="1:31" s="954" customFormat="1" ht="10.199999999999999" x14ac:dyDescent="0.2">
      <c r="A27" s="2073" t="s">
        <v>1165</v>
      </c>
      <c r="B27" s="955"/>
      <c r="C27" s="955"/>
      <c r="D27" s="955"/>
      <c r="E27" s="955"/>
      <c r="F27" s="955"/>
      <c r="G27" s="955"/>
      <c r="H27" s="955"/>
      <c r="I27" s="955"/>
      <c r="J27" s="955"/>
      <c r="K27" s="955"/>
      <c r="L27" s="955"/>
      <c r="M27" s="955"/>
      <c r="N27" s="955"/>
      <c r="O27" s="955"/>
      <c r="P27" s="955"/>
      <c r="Q27" s="955"/>
      <c r="R27" s="955"/>
      <c r="S27" s="955"/>
      <c r="T27" s="955"/>
      <c r="U27" s="955"/>
      <c r="V27" s="955"/>
      <c r="W27" s="955"/>
      <c r="X27" s="955"/>
      <c r="Y27" s="955"/>
      <c r="Z27" s="955"/>
      <c r="AA27" s="955"/>
      <c r="AB27" s="955"/>
      <c r="AC27" s="955"/>
      <c r="AD27" s="955"/>
      <c r="AE27" s="956"/>
    </row>
    <row r="28" spans="1:31" s="954" customFormat="1" ht="10.199999999999999" x14ac:dyDescent="0.2">
      <c r="A28" s="2074" t="s">
        <v>219</v>
      </c>
      <c r="B28" s="123"/>
      <c r="C28" s="123"/>
      <c r="D28" s="123"/>
      <c r="E28" s="123"/>
      <c r="F28" s="123"/>
      <c r="G28" s="123"/>
      <c r="H28" s="123"/>
      <c r="I28" s="123"/>
      <c r="J28" s="123"/>
      <c r="K28" s="123"/>
      <c r="L28" s="123"/>
      <c r="M28" s="123"/>
      <c r="N28" s="123"/>
      <c r="O28" s="123"/>
      <c r="P28" s="123"/>
      <c r="Q28" s="123"/>
      <c r="R28" s="123"/>
      <c r="S28" s="123"/>
      <c r="T28" s="123"/>
      <c r="U28" s="123"/>
      <c r="V28" s="123"/>
      <c r="W28" s="123"/>
      <c r="X28" s="123"/>
      <c r="Y28" s="123"/>
      <c r="Z28" s="123"/>
      <c r="AA28" s="123"/>
      <c r="AB28" s="123"/>
      <c r="AC28" s="123"/>
      <c r="AD28" s="123"/>
      <c r="AE28" s="957"/>
    </row>
    <row r="29" spans="1:31" s="954" customFormat="1" ht="10.199999999999999" x14ac:dyDescent="0.2">
      <c r="A29" s="2073" t="s">
        <v>1166</v>
      </c>
      <c r="B29" s="955"/>
      <c r="C29" s="955"/>
      <c r="D29" s="955"/>
      <c r="E29" s="955"/>
      <c r="F29" s="955"/>
      <c r="G29" s="955"/>
      <c r="H29" s="955"/>
      <c r="I29" s="955"/>
      <c r="J29" s="955"/>
      <c r="K29" s="955"/>
      <c r="L29" s="955"/>
      <c r="M29" s="955"/>
      <c r="N29" s="955"/>
      <c r="O29" s="955"/>
      <c r="P29" s="955"/>
      <c r="Q29" s="955"/>
      <c r="R29" s="955"/>
      <c r="S29" s="955"/>
      <c r="T29" s="955"/>
      <c r="U29" s="955"/>
      <c r="V29" s="955"/>
      <c r="W29" s="955"/>
      <c r="X29" s="955"/>
      <c r="Y29" s="955"/>
      <c r="Z29" s="955"/>
      <c r="AA29" s="955"/>
      <c r="AB29" s="955"/>
      <c r="AC29" s="955"/>
      <c r="AD29" s="955"/>
      <c r="AE29" s="956"/>
    </row>
    <row r="30" spans="1:31" s="954" customFormat="1" ht="10.199999999999999" x14ac:dyDescent="0.2">
      <c r="A30" s="2073" t="s">
        <v>1167</v>
      </c>
      <c r="B30" s="955"/>
      <c r="C30" s="955"/>
      <c r="D30" s="955"/>
      <c r="E30" s="955"/>
      <c r="F30" s="955"/>
      <c r="G30" s="955"/>
      <c r="H30" s="955"/>
      <c r="I30" s="955"/>
      <c r="J30" s="955"/>
      <c r="K30" s="955"/>
      <c r="L30" s="955"/>
      <c r="M30" s="955"/>
      <c r="N30" s="955"/>
      <c r="O30" s="955"/>
      <c r="P30" s="955"/>
      <c r="Q30" s="955"/>
      <c r="R30" s="955"/>
      <c r="S30" s="955"/>
      <c r="T30" s="955"/>
      <c r="U30" s="955"/>
      <c r="V30" s="955"/>
      <c r="W30" s="955"/>
      <c r="X30" s="955"/>
      <c r="Y30" s="955"/>
      <c r="Z30" s="955"/>
      <c r="AA30" s="955"/>
      <c r="AB30" s="955"/>
      <c r="AC30" s="955"/>
      <c r="AD30" s="955"/>
      <c r="AE30" s="956"/>
    </row>
    <row r="31" spans="1:31" s="954" customFormat="1" ht="10.199999999999999" x14ac:dyDescent="0.2">
      <c r="A31" s="2073" t="s">
        <v>1168</v>
      </c>
      <c r="B31" s="955"/>
      <c r="C31" s="955"/>
      <c r="D31" s="955"/>
      <c r="E31" s="955"/>
      <c r="F31" s="955"/>
      <c r="G31" s="955"/>
      <c r="H31" s="955"/>
      <c r="I31" s="955"/>
      <c r="J31" s="955"/>
      <c r="K31" s="955"/>
      <c r="L31" s="955"/>
      <c r="M31" s="955"/>
      <c r="N31" s="955"/>
      <c r="O31" s="955"/>
      <c r="P31" s="955"/>
      <c r="Q31" s="955"/>
      <c r="R31" s="955"/>
      <c r="S31" s="955"/>
      <c r="T31" s="955"/>
      <c r="U31" s="955"/>
      <c r="V31" s="955"/>
      <c r="W31" s="955"/>
      <c r="X31" s="955"/>
      <c r="Y31" s="955"/>
      <c r="Z31" s="955"/>
      <c r="AA31" s="955"/>
      <c r="AB31" s="955"/>
      <c r="AC31" s="955"/>
      <c r="AD31" s="955"/>
      <c r="AE31" s="956"/>
    </row>
    <row r="32" spans="1:31" s="954" customFormat="1" ht="10.199999999999999" x14ac:dyDescent="0.2">
      <c r="A32" s="2073" t="s">
        <v>1169</v>
      </c>
      <c r="B32" s="955"/>
      <c r="C32" s="955"/>
      <c r="D32" s="955"/>
      <c r="E32" s="955"/>
      <c r="F32" s="955"/>
      <c r="G32" s="955"/>
      <c r="H32" s="955"/>
      <c r="I32" s="955"/>
      <c r="J32" s="955"/>
      <c r="K32" s="955"/>
      <c r="L32" s="955"/>
      <c r="M32" s="955"/>
      <c r="N32" s="955"/>
      <c r="O32" s="955"/>
      <c r="P32" s="955"/>
      <c r="Q32" s="955"/>
      <c r="R32" s="955"/>
      <c r="S32" s="955"/>
      <c r="T32" s="955"/>
      <c r="U32" s="955"/>
      <c r="V32" s="955"/>
      <c r="W32" s="955"/>
      <c r="X32" s="955"/>
      <c r="Y32" s="955"/>
      <c r="Z32" s="955"/>
      <c r="AA32" s="955"/>
      <c r="AB32" s="955"/>
      <c r="AC32" s="955"/>
      <c r="AD32" s="955"/>
      <c r="AE32" s="956"/>
    </row>
    <row r="33" spans="1:31" s="954" customFormat="1" ht="10.199999999999999" x14ac:dyDescent="0.2">
      <c r="A33" s="2073" t="s">
        <v>1170</v>
      </c>
      <c r="B33" s="955"/>
      <c r="C33" s="955"/>
      <c r="D33" s="955"/>
      <c r="E33" s="955"/>
      <c r="F33" s="955"/>
      <c r="G33" s="955"/>
      <c r="H33" s="955"/>
      <c r="I33" s="955"/>
      <c r="J33" s="955"/>
      <c r="K33" s="955"/>
      <c r="L33" s="955"/>
      <c r="M33" s="955"/>
      <c r="N33" s="955"/>
      <c r="O33" s="955"/>
      <c r="P33" s="955"/>
      <c r="Q33" s="955"/>
      <c r="R33" s="955"/>
      <c r="S33" s="955"/>
      <c r="T33" s="955"/>
      <c r="U33" s="955"/>
      <c r="V33" s="955"/>
      <c r="W33" s="955"/>
      <c r="X33" s="955"/>
      <c r="Y33" s="955"/>
      <c r="Z33" s="955"/>
      <c r="AA33" s="955"/>
      <c r="AB33" s="955"/>
      <c r="AC33" s="955"/>
      <c r="AD33" s="955"/>
      <c r="AE33" s="956"/>
    </row>
    <row r="34" spans="1:31" s="954" customFormat="1" ht="10.199999999999999" x14ac:dyDescent="0.2">
      <c r="A34" s="2073" t="s">
        <v>1171</v>
      </c>
      <c r="B34" s="955"/>
      <c r="C34" s="955"/>
      <c r="D34" s="955"/>
      <c r="E34" s="955"/>
      <c r="F34" s="955"/>
      <c r="G34" s="955"/>
      <c r="H34" s="955"/>
      <c r="I34" s="955"/>
      <c r="J34" s="955"/>
      <c r="K34" s="955"/>
      <c r="L34" s="955"/>
      <c r="M34" s="955"/>
      <c r="N34" s="955"/>
      <c r="O34" s="955"/>
      <c r="P34" s="955"/>
      <c r="Q34" s="955"/>
      <c r="R34" s="955"/>
      <c r="S34" s="955"/>
      <c r="T34" s="955"/>
      <c r="U34" s="955"/>
      <c r="V34" s="955"/>
      <c r="W34" s="955"/>
      <c r="X34" s="955"/>
      <c r="Y34" s="955"/>
      <c r="Z34" s="955"/>
      <c r="AA34" s="955"/>
      <c r="AB34" s="955"/>
      <c r="AC34" s="955"/>
      <c r="AD34" s="955"/>
      <c r="AE34" s="956"/>
    </row>
    <row r="35" spans="1:31" s="954" customFormat="1" ht="10.199999999999999" x14ac:dyDescent="0.2">
      <c r="A35" s="2073" t="s">
        <v>1172</v>
      </c>
      <c r="B35" s="955"/>
      <c r="C35" s="955"/>
      <c r="D35" s="955"/>
      <c r="E35" s="955"/>
      <c r="F35" s="955"/>
      <c r="G35" s="955"/>
      <c r="H35" s="955"/>
      <c r="I35" s="955"/>
      <c r="J35" s="955"/>
      <c r="K35" s="955"/>
      <c r="L35" s="955"/>
      <c r="M35" s="955"/>
      <c r="N35" s="955"/>
      <c r="O35" s="955"/>
      <c r="P35" s="955"/>
      <c r="Q35" s="955"/>
      <c r="R35" s="955"/>
      <c r="S35" s="955"/>
      <c r="T35" s="955"/>
      <c r="U35" s="955"/>
      <c r="V35" s="955"/>
      <c r="W35" s="955"/>
      <c r="X35" s="955"/>
      <c r="Y35" s="955"/>
      <c r="Z35" s="955"/>
      <c r="AA35" s="955"/>
      <c r="AB35" s="955"/>
      <c r="AC35" s="955"/>
      <c r="AD35" s="955"/>
      <c r="AE35" s="956"/>
    </row>
    <row r="36" spans="1:31" s="954" customFormat="1" ht="10.199999999999999" x14ac:dyDescent="0.2">
      <c r="A36" s="2073" t="s">
        <v>1173</v>
      </c>
      <c r="B36" s="955"/>
      <c r="C36" s="955"/>
      <c r="D36" s="955"/>
      <c r="E36" s="955"/>
      <c r="F36" s="955"/>
      <c r="G36" s="955"/>
      <c r="H36" s="955"/>
      <c r="I36" s="955"/>
      <c r="J36" s="955"/>
      <c r="K36" s="955"/>
      <c r="L36" s="955"/>
      <c r="M36" s="955"/>
      <c r="N36" s="955"/>
      <c r="O36" s="955"/>
      <c r="P36" s="955"/>
      <c r="Q36" s="955"/>
      <c r="R36" s="955"/>
      <c r="S36" s="955"/>
      <c r="T36" s="955"/>
      <c r="U36" s="955"/>
      <c r="V36" s="955"/>
      <c r="W36" s="955"/>
      <c r="X36" s="955"/>
      <c r="Y36" s="955"/>
      <c r="Z36" s="955"/>
      <c r="AA36" s="955"/>
      <c r="AB36" s="955"/>
      <c r="AC36" s="955"/>
      <c r="AD36" s="955"/>
      <c r="AE36" s="956"/>
    </row>
    <row r="37" spans="1:31" s="954" customFormat="1" ht="10.199999999999999" x14ac:dyDescent="0.2">
      <c r="A37" s="2074" t="s">
        <v>220</v>
      </c>
      <c r="B37" s="123"/>
      <c r="C37" s="123"/>
      <c r="D37" s="123"/>
      <c r="E37" s="123"/>
      <c r="F37" s="123"/>
      <c r="G37" s="123"/>
      <c r="H37" s="123"/>
      <c r="I37" s="123"/>
      <c r="J37" s="123"/>
      <c r="K37" s="123"/>
      <c r="L37" s="123"/>
      <c r="M37" s="123"/>
      <c r="N37" s="123"/>
      <c r="O37" s="123"/>
      <c r="P37" s="123"/>
      <c r="Q37" s="123"/>
      <c r="R37" s="123"/>
      <c r="S37" s="123"/>
      <c r="T37" s="123"/>
      <c r="U37" s="123"/>
      <c r="V37" s="123"/>
      <c r="W37" s="123"/>
      <c r="X37" s="123"/>
      <c r="Y37" s="123"/>
      <c r="Z37" s="123"/>
      <c r="AA37" s="123"/>
      <c r="AB37" s="123"/>
      <c r="AC37" s="123"/>
      <c r="AD37" s="123"/>
      <c r="AE37" s="957"/>
    </row>
    <row r="38" spans="1:31" s="954" customFormat="1" ht="10.199999999999999" x14ac:dyDescent="0.2">
      <c r="A38" s="2075" t="s">
        <v>1174</v>
      </c>
      <c r="B38" s="952"/>
      <c r="C38" s="952"/>
      <c r="D38" s="952"/>
      <c r="E38" s="952"/>
      <c r="F38" s="952"/>
      <c r="G38" s="952"/>
      <c r="H38" s="952"/>
      <c r="I38" s="952"/>
      <c r="J38" s="952"/>
      <c r="K38" s="952"/>
      <c r="L38" s="952"/>
      <c r="M38" s="952"/>
      <c r="N38" s="952"/>
      <c r="O38" s="952"/>
      <c r="P38" s="952"/>
      <c r="Q38" s="952"/>
      <c r="R38" s="952"/>
      <c r="S38" s="952"/>
      <c r="T38" s="952"/>
      <c r="U38" s="952"/>
      <c r="V38" s="952"/>
      <c r="W38" s="952"/>
      <c r="X38" s="952"/>
      <c r="Y38" s="952"/>
      <c r="Z38" s="952"/>
      <c r="AA38" s="952"/>
      <c r="AB38" s="952"/>
      <c r="AC38" s="952"/>
      <c r="AD38" s="952"/>
      <c r="AE38" s="953"/>
    </row>
    <row r="39" spans="1:31" ht="5.25" customHeight="1" x14ac:dyDescent="0.25">
      <c r="A39" s="118"/>
      <c r="B39" s="10"/>
      <c r="C39" s="10"/>
      <c r="D39" s="10"/>
      <c r="E39" s="10"/>
      <c r="F39" s="10"/>
      <c r="G39" s="10"/>
      <c r="H39" s="10"/>
      <c r="I39" s="10"/>
      <c r="J39" s="10"/>
      <c r="K39" s="10"/>
      <c r="L39" s="10"/>
      <c r="M39" s="10"/>
      <c r="N39" s="10"/>
      <c r="O39" s="10"/>
      <c r="P39" s="10"/>
      <c r="Q39" s="10"/>
      <c r="R39" s="10"/>
      <c r="S39" s="10"/>
    </row>
    <row r="40" spans="1:31" x14ac:dyDescent="0.25">
      <c r="W40" s="1523" t="s">
        <v>389</v>
      </c>
      <c r="X40" s="1523"/>
      <c r="Y40" s="1523"/>
      <c r="Z40" s="1523"/>
      <c r="AA40" s="1523"/>
      <c r="AB40" s="1523"/>
      <c r="AC40" s="1523"/>
      <c r="AD40" s="1523"/>
    </row>
  </sheetData>
  <mergeCells count="17">
    <mergeCell ref="A16:C16"/>
    <mergeCell ref="A18:G19"/>
    <mergeCell ref="W40:AD40"/>
    <mergeCell ref="P9:S9"/>
    <mergeCell ref="T9:W9"/>
    <mergeCell ref="X9:AA9"/>
    <mergeCell ref="AB9:AE9"/>
    <mergeCell ref="A10:A11"/>
    <mergeCell ref="B10:B11"/>
    <mergeCell ref="C10:C11"/>
    <mergeCell ref="A1:AE1"/>
    <mergeCell ref="A2:AE2"/>
    <mergeCell ref="A3:AE3"/>
    <mergeCell ref="A4:AE4"/>
    <mergeCell ref="D9:G9"/>
    <mergeCell ref="H9:K9"/>
    <mergeCell ref="L9:O9"/>
  </mergeCells>
  <phoneticPr fontId="2" type="noConversion"/>
  <hyperlinks>
    <hyperlink ref="W40" location="'TABLA DE CONTENIDO'!A1" display="VOLVER A TABLA DE CONTENIDO" xr:uid="{00000000-0004-0000-1800-000000000000}"/>
  </hyperlinks>
  <printOptions horizontalCentered="1" verticalCentered="1"/>
  <pageMargins left="0.47244094488188981" right="0.19685039370078741" top="0.78740157480314965" bottom="0.51181102362204722" header="0" footer="0"/>
  <pageSetup scale="86" orientation="landscape" horizontalDpi="300" verticalDpi="30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0" tint="-4.9989318521683403E-2"/>
    <pageSetUpPr fitToPage="1"/>
  </sheetPr>
  <dimension ref="A1:AP39"/>
  <sheetViews>
    <sheetView zoomScaleNormal="100" zoomScaleSheetLayoutView="115" workbookViewId="0">
      <selection activeCell="N39" sqref="N39:Q39"/>
    </sheetView>
  </sheetViews>
  <sheetFormatPr baseColWidth="10" defaultRowHeight="13.2" x14ac:dyDescent="0.25"/>
  <cols>
    <col min="1" max="1" width="7.109375" customWidth="1"/>
    <col min="2" max="3" width="7.5546875" customWidth="1"/>
    <col min="4" max="4" width="9" customWidth="1"/>
    <col min="5" max="17" width="7.6640625" customWidth="1"/>
    <col min="18" max="35" width="11.44140625" style="539" customWidth="1"/>
  </cols>
  <sheetData>
    <row r="1" spans="1:42" s="103" customFormat="1" ht="19.5" customHeight="1" x14ac:dyDescent="0.4">
      <c r="A1" s="1351" t="s">
        <v>0</v>
      </c>
      <c r="B1" s="1351"/>
      <c r="C1" s="1351"/>
      <c r="D1" s="1351"/>
      <c r="E1" s="1351"/>
      <c r="F1" s="1351"/>
      <c r="G1" s="1351"/>
      <c r="H1" s="1351"/>
      <c r="I1" s="1351"/>
      <c r="J1" s="1351"/>
      <c r="K1" s="1351"/>
      <c r="L1" s="1351"/>
      <c r="M1" s="1351"/>
      <c r="N1" s="1351"/>
      <c r="O1" s="1351"/>
      <c r="P1" s="1351"/>
      <c r="Q1" s="1351"/>
      <c r="R1" s="959"/>
      <c r="S1" s="959"/>
      <c r="T1" s="959"/>
      <c r="U1" s="959"/>
      <c r="V1" s="959"/>
      <c r="W1" s="959"/>
      <c r="X1" s="959"/>
      <c r="Y1" s="959"/>
      <c r="Z1" s="959"/>
      <c r="AA1" s="959"/>
      <c r="AB1" s="959"/>
      <c r="AC1" s="959"/>
      <c r="AD1" s="959"/>
      <c r="AE1" s="959"/>
      <c r="AF1" s="959"/>
      <c r="AG1" s="959"/>
      <c r="AH1" s="959"/>
      <c r="AI1" s="959"/>
      <c r="AJ1" s="958"/>
      <c r="AK1" s="958"/>
      <c r="AL1" s="958"/>
      <c r="AM1" s="958"/>
      <c r="AN1" s="958"/>
      <c r="AO1" s="958"/>
      <c r="AP1" s="958"/>
    </row>
    <row r="2" spans="1:42" s="103" customFormat="1" ht="22.5" customHeight="1" x14ac:dyDescent="0.4">
      <c r="A2" s="1354" t="s">
        <v>644</v>
      </c>
      <c r="B2" s="1354"/>
      <c r="C2" s="1354"/>
      <c r="D2" s="1354"/>
      <c r="E2" s="1354"/>
      <c r="F2" s="1354"/>
      <c r="G2" s="1354"/>
      <c r="H2" s="1354"/>
      <c r="I2" s="1354"/>
      <c r="J2" s="1354"/>
      <c r="K2" s="1354"/>
      <c r="L2" s="1354"/>
      <c r="M2" s="1354"/>
      <c r="N2" s="1354"/>
      <c r="O2" s="1354"/>
      <c r="P2" s="1354"/>
      <c r="Q2" s="1354"/>
      <c r="R2" s="959"/>
      <c r="S2" s="959"/>
      <c r="T2" s="959"/>
      <c r="U2" s="959"/>
      <c r="V2" s="959"/>
      <c r="W2" s="959"/>
      <c r="X2" s="959"/>
      <c r="Y2" s="959"/>
      <c r="Z2" s="959"/>
      <c r="AA2" s="959"/>
      <c r="AB2" s="959"/>
      <c r="AC2" s="959"/>
      <c r="AD2" s="959"/>
      <c r="AE2" s="959"/>
      <c r="AF2" s="959"/>
      <c r="AG2" s="959"/>
      <c r="AH2" s="959"/>
      <c r="AI2" s="959"/>
      <c r="AJ2" s="958"/>
      <c r="AK2" s="958"/>
      <c r="AL2" s="958"/>
      <c r="AM2" s="958"/>
      <c r="AN2" s="958"/>
      <c r="AO2" s="958"/>
      <c r="AP2" s="958"/>
    </row>
    <row r="3" spans="1:42" s="103" customFormat="1" ht="19.5" customHeight="1" x14ac:dyDescent="0.3">
      <c r="A3" s="1354" t="s">
        <v>396</v>
      </c>
      <c r="B3" s="1354"/>
      <c r="C3" s="1354"/>
      <c r="D3" s="1354"/>
      <c r="E3" s="1354"/>
      <c r="F3" s="1354"/>
      <c r="G3" s="1354"/>
      <c r="H3" s="1354"/>
      <c r="I3" s="1354"/>
      <c r="J3" s="1354"/>
      <c r="K3" s="1354"/>
      <c r="L3" s="1354"/>
      <c r="M3" s="1354"/>
      <c r="N3" s="1354"/>
      <c r="O3" s="1354"/>
      <c r="P3" s="1354"/>
      <c r="Q3" s="1354"/>
      <c r="AE3" s="960"/>
      <c r="AF3" s="961"/>
      <c r="AG3" s="960"/>
      <c r="AH3" s="960"/>
      <c r="AI3" s="960"/>
      <c r="AJ3" s="114"/>
      <c r="AK3" s="114"/>
      <c r="AL3" s="114"/>
      <c r="AM3" s="114"/>
      <c r="AN3" s="114"/>
      <c r="AO3" s="114"/>
      <c r="AP3" s="114"/>
    </row>
    <row r="4" spans="1:42" s="103" customFormat="1" ht="22.5" customHeight="1" x14ac:dyDescent="0.3">
      <c r="A4" s="1354" t="s">
        <v>225</v>
      </c>
      <c r="B4" s="1354"/>
      <c r="C4" s="1354"/>
      <c r="D4" s="1354"/>
      <c r="E4" s="1354"/>
      <c r="F4" s="1354"/>
      <c r="G4" s="1354"/>
      <c r="H4" s="1354"/>
      <c r="I4" s="1354"/>
      <c r="J4" s="1354"/>
      <c r="K4" s="1354"/>
      <c r="L4" s="1354"/>
      <c r="M4" s="1354"/>
      <c r="N4" s="1354"/>
      <c r="O4" s="1354"/>
      <c r="P4" s="1354"/>
      <c r="Q4" s="1354"/>
      <c r="AE4" s="960"/>
      <c r="AF4" s="961"/>
      <c r="AG4" s="960"/>
      <c r="AH4" s="960"/>
      <c r="AI4" s="960"/>
      <c r="AJ4" s="114"/>
      <c r="AK4" s="114"/>
      <c r="AL4" s="114"/>
      <c r="AM4" s="114"/>
      <c r="AN4" s="114"/>
      <c r="AO4" s="114"/>
      <c r="AP4" s="114"/>
    </row>
    <row r="5" spans="1:42" s="103" customFormat="1" ht="12.75" customHeight="1" x14ac:dyDescent="0.3">
      <c r="A5" s="114"/>
      <c r="B5" s="114"/>
      <c r="C5" s="114"/>
      <c r="D5" s="114"/>
      <c r="E5" s="114"/>
      <c r="F5" s="114"/>
      <c r="G5" s="114"/>
      <c r="H5" s="114"/>
      <c r="I5" s="114"/>
      <c r="J5" s="114"/>
      <c r="K5" s="114"/>
      <c r="L5" s="114"/>
      <c r="M5" s="114"/>
      <c r="N5" s="114"/>
      <c r="O5" s="114"/>
      <c r="P5" s="114"/>
      <c r="Q5" s="114"/>
      <c r="AE5" s="962"/>
      <c r="AF5" s="961"/>
      <c r="AG5" s="962"/>
      <c r="AH5" s="962"/>
      <c r="AI5" s="962"/>
    </row>
    <row r="6" spans="1:42" s="103" customFormat="1" ht="15.6" x14ac:dyDescent="0.3">
      <c r="A6" s="114" t="s">
        <v>320</v>
      </c>
      <c r="B6" s="173"/>
      <c r="C6" s="165">
        <v>10</v>
      </c>
      <c r="D6" s="173"/>
      <c r="E6" s="173"/>
      <c r="F6" s="963"/>
      <c r="G6" s="963"/>
      <c r="H6" s="963"/>
      <c r="J6" s="114" t="s">
        <v>321</v>
      </c>
      <c r="K6" s="173"/>
      <c r="L6" s="937" t="s">
        <v>645</v>
      </c>
      <c r="M6" s="173"/>
      <c r="N6" s="173"/>
      <c r="O6" s="173"/>
      <c r="P6" s="173"/>
      <c r="Q6" s="963"/>
      <c r="AE6" s="960"/>
      <c r="AF6" s="961"/>
      <c r="AG6" s="960"/>
      <c r="AH6" s="960"/>
      <c r="AI6" s="960"/>
      <c r="AJ6" s="114"/>
      <c r="AK6" s="114"/>
      <c r="AL6" s="114"/>
      <c r="AM6" s="114"/>
      <c r="AN6" s="114"/>
      <c r="AO6" s="114"/>
      <c r="AP6" s="114"/>
    </row>
    <row r="7" spans="1:42" s="103" customFormat="1" ht="15.6" x14ac:dyDescent="0.3">
      <c r="A7" s="114"/>
      <c r="B7" s="173"/>
      <c r="C7" s="938" t="s">
        <v>642</v>
      </c>
      <c r="D7" s="173"/>
      <c r="E7" s="173"/>
      <c r="F7" s="963"/>
      <c r="G7" s="963"/>
      <c r="H7" s="963"/>
      <c r="J7" s="114"/>
      <c r="K7" s="173"/>
      <c r="L7" s="937" t="s">
        <v>646</v>
      </c>
      <c r="M7" s="173"/>
      <c r="N7" s="173"/>
      <c r="O7" s="173"/>
      <c r="P7" s="173"/>
      <c r="Q7" s="963"/>
      <c r="R7" s="960"/>
      <c r="S7" s="960"/>
      <c r="T7" s="960"/>
      <c r="U7" s="960"/>
      <c r="V7" s="960"/>
      <c r="W7" s="960"/>
      <c r="X7" s="960"/>
      <c r="Y7" s="960"/>
      <c r="Z7" s="960"/>
      <c r="AA7" s="960"/>
      <c r="AB7" s="960"/>
      <c r="AC7" s="960"/>
      <c r="AD7" s="960"/>
      <c r="AE7" s="960"/>
      <c r="AF7" s="960"/>
      <c r="AG7" s="960"/>
      <c r="AH7" s="960"/>
      <c r="AI7" s="960"/>
      <c r="AJ7" s="114"/>
      <c r="AK7" s="114"/>
      <c r="AL7" s="114"/>
      <c r="AM7" s="114"/>
      <c r="AN7" s="114"/>
      <c r="AO7" s="114"/>
      <c r="AP7" s="114"/>
    </row>
    <row r="8" spans="1:42" s="103" customFormat="1" ht="11.25" customHeight="1" thickBot="1" x14ac:dyDescent="0.35">
      <c r="A8" s="114"/>
      <c r="B8" s="114"/>
      <c r="C8" s="114"/>
      <c r="D8" s="114"/>
      <c r="E8" s="114"/>
      <c r="F8" s="114"/>
      <c r="G8" s="114"/>
      <c r="H8" s="114"/>
      <c r="I8" s="114"/>
      <c r="J8" s="114"/>
      <c r="K8" s="114"/>
      <c r="L8" s="114"/>
      <c r="M8" s="114"/>
      <c r="N8" s="114"/>
      <c r="O8" s="114"/>
      <c r="P8" s="114"/>
      <c r="Q8" s="114"/>
      <c r="R8" s="962"/>
      <c r="S8" s="962"/>
      <c r="T8" s="962"/>
      <c r="U8" s="962"/>
      <c r="V8" s="962"/>
      <c r="W8" s="962"/>
      <c r="X8" s="962"/>
      <c r="Y8" s="962"/>
      <c r="Z8" s="962"/>
      <c r="AA8" s="962"/>
      <c r="AB8" s="962"/>
      <c r="AC8" s="962"/>
      <c r="AD8" s="962"/>
      <c r="AE8" s="962"/>
      <c r="AF8" s="962"/>
      <c r="AG8" s="962"/>
      <c r="AH8" s="962"/>
      <c r="AI8" s="962"/>
    </row>
    <row r="9" spans="1:42" s="64" customFormat="1" ht="10.199999999999999" x14ac:dyDescent="0.2">
      <c r="D9" s="1648" t="s">
        <v>326</v>
      </c>
      <c r="E9" s="1649"/>
      <c r="F9" s="1649"/>
      <c r="G9" s="1650"/>
      <c r="H9" s="1648" t="s">
        <v>327</v>
      </c>
      <c r="I9" s="1649"/>
      <c r="J9" s="1649"/>
      <c r="K9" s="1650"/>
      <c r="L9" s="1648" t="s">
        <v>328</v>
      </c>
      <c r="M9" s="1649"/>
      <c r="N9" s="1649"/>
      <c r="O9" s="1650"/>
      <c r="P9" s="1648" t="s">
        <v>222</v>
      </c>
      <c r="Q9" s="1650"/>
      <c r="R9" s="964"/>
      <c r="S9" s="964"/>
      <c r="T9" s="964"/>
      <c r="U9" s="964"/>
      <c r="V9" s="964"/>
      <c r="W9" s="964"/>
      <c r="X9" s="964"/>
      <c r="Y9" s="964"/>
      <c r="Z9" s="964"/>
      <c r="AA9" s="964"/>
      <c r="AB9" s="964"/>
      <c r="AC9" s="964"/>
      <c r="AD9" s="964"/>
      <c r="AE9" s="964"/>
      <c r="AF9" s="964"/>
      <c r="AG9" s="964"/>
      <c r="AH9" s="964"/>
      <c r="AI9" s="964"/>
    </row>
    <row r="10" spans="1:42" s="64" customFormat="1" ht="10.8" thickBot="1" x14ac:dyDescent="0.25">
      <c r="D10" s="1651"/>
      <c r="E10" s="1652"/>
      <c r="F10" s="1652"/>
      <c r="G10" s="1653"/>
      <c r="H10" s="1651"/>
      <c r="I10" s="1652"/>
      <c r="J10" s="1652"/>
      <c r="K10" s="1653"/>
      <c r="L10" s="1651"/>
      <c r="M10" s="1652"/>
      <c r="N10" s="1652"/>
      <c r="O10" s="1653"/>
      <c r="P10" s="1654"/>
      <c r="Q10" s="1655"/>
      <c r="R10" s="964"/>
      <c r="S10" s="964"/>
      <c r="T10" s="964"/>
      <c r="U10" s="964"/>
      <c r="V10" s="964"/>
      <c r="W10" s="964"/>
      <c r="X10" s="964"/>
      <c r="Y10" s="964"/>
      <c r="Z10" s="964"/>
      <c r="AA10" s="964"/>
      <c r="AB10" s="964"/>
      <c r="AC10" s="964"/>
      <c r="AD10" s="964"/>
      <c r="AE10" s="964"/>
      <c r="AF10" s="964"/>
      <c r="AG10" s="964"/>
      <c r="AH10" s="964"/>
      <c r="AI10" s="964"/>
    </row>
    <row r="11" spans="1:42" ht="13.8" x14ac:dyDescent="0.25">
      <c r="A11" s="1645" t="s">
        <v>186</v>
      </c>
      <c r="B11" s="1645" t="s">
        <v>187</v>
      </c>
      <c r="C11" s="1645" t="s">
        <v>188</v>
      </c>
      <c r="D11" s="188" t="s">
        <v>99</v>
      </c>
      <c r="E11" s="189" t="s">
        <v>100</v>
      </c>
      <c r="F11" s="189" t="s">
        <v>101</v>
      </c>
      <c r="G11" s="190" t="s">
        <v>311</v>
      </c>
      <c r="H11" s="191" t="s">
        <v>99</v>
      </c>
      <c r="I11" s="192" t="s">
        <v>100</v>
      </c>
      <c r="J11" s="192" t="s">
        <v>101</v>
      </c>
      <c r="K11" s="193" t="s">
        <v>311</v>
      </c>
      <c r="L11" s="191" t="s">
        <v>99</v>
      </c>
      <c r="M11" s="192" t="s">
        <v>100</v>
      </c>
      <c r="N11" s="192" t="s">
        <v>101</v>
      </c>
      <c r="O11" s="194" t="s">
        <v>311</v>
      </c>
      <c r="P11" s="191" t="s">
        <v>335</v>
      </c>
      <c r="Q11" s="195" t="s">
        <v>311</v>
      </c>
    </row>
    <row r="12" spans="1:42" s="86" customFormat="1" ht="14.4" thickBot="1" x14ac:dyDescent="0.3">
      <c r="A12" s="1646"/>
      <c r="B12" s="1646"/>
      <c r="C12" s="1646"/>
      <c r="D12" s="196" t="s">
        <v>324</v>
      </c>
      <c r="E12" s="197" t="s">
        <v>324</v>
      </c>
      <c r="F12" s="197" t="s">
        <v>324</v>
      </c>
      <c r="G12" s="198" t="s">
        <v>324</v>
      </c>
      <c r="H12" s="196" t="s">
        <v>324</v>
      </c>
      <c r="I12" s="197" t="s">
        <v>324</v>
      </c>
      <c r="J12" s="197" t="s">
        <v>324</v>
      </c>
      <c r="K12" s="199" t="s">
        <v>324</v>
      </c>
      <c r="L12" s="196" t="s">
        <v>333</v>
      </c>
      <c r="M12" s="197" t="s">
        <v>333</v>
      </c>
      <c r="N12" s="197" t="s">
        <v>333</v>
      </c>
      <c r="O12" s="198" t="s">
        <v>333</v>
      </c>
      <c r="P12" s="196" t="s">
        <v>334</v>
      </c>
      <c r="Q12" s="199" t="s">
        <v>334</v>
      </c>
      <c r="R12" s="965"/>
      <c r="S12" s="965"/>
      <c r="T12" s="965"/>
      <c r="U12" s="965"/>
      <c r="V12" s="965"/>
      <c r="W12" s="965"/>
      <c r="X12" s="965"/>
      <c r="Y12" s="965"/>
      <c r="Z12" s="965"/>
      <c r="AA12" s="965"/>
      <c r="AB12" s="965"/>
      <c r="AC12" s="965"/>
      <c r="AD12" s="965"/>
      <c r="AE12" s="965"/>
      <c r="AF12" s="965"/>
      <c r="AG12" s="965"/>
      <c r="AH12" s="965"/>
      <c r="AI12" s="965"/>
    </row>
    <row r="13" spans="1:42" ht="14.4" thickBot="1" x14ac:dyDescent="0.3">
      <c r="A13" s="115" t="s">
        <v>189</v>
      </c>
      <c r="B13" s="115" t="s">
        <v>190</v>
      </c>
      <c r="C13" s="174" t="s">
        <v>191</v>
      </c>
      <c r="D13" s="200" t="s">
        <v>192</v>
      </c>
      <c r="E13" s="201" t="s">
        <v>193</v>
      </c>
      <c r="F13" s="201" t="s">
        <v>194</v>
      </c>
      <c r="G13" s="202" t="s">
        <v>195</v>
      </c>
      <c r="H13" s="200" t="s">
        <v>196</v>
      </c>
      <c r="I13" s="201" t="s">
        <v>197</v>
      </c>
      <c r="J13" s="201" t="s">
        <v>198</v>
      </c>
      <c r="K13" s="203" t="s">
        <v>199</v>
      </c>
      <c r="L13" s="200" t="s">
        <v>200</v>
      </c>
      <c r="M13" s="201" t="s">
        <v>201</v>
      </c>
      <c r="N13" s="201" t="s">
        <v>202</v>
      </c>
      <c r="O13" s="202" t="s">
        <v>203</v>
      </c>
      <c r="P13" s="200" t="s">
        <v>204</v>
      </c>
      <c r="Q13" s="203" t="s">
        <v>205</v>
      </c>
    </row>
    <row r="14" spans="1:42" x14ac:dyDescent="0.25">
      <c r="A14" s="966">
        <v>10</v>
      </c>
      <c r="B14" s="967" t="s">
        <v>48</v>
      </c>
      <c r="C14" s="968">
        <f>+'[1]Señalización Vertical'!C13</f>
        <v>119.79400000000001</v>
      </c>
      <c r="D14" s="969">
        <f>+AF19*0.1</f>
        <v>38022.300000000003</v>
      </c>
      <c r="E14" s="970">
        <f>+AF19*0.1</f>
        <v>38022.300000000003</v>
      </c>
      <c r="F14" s="970">
        <f>+AF19*0.8</f>
        <v>304178.40000000002</v>
      </c>
      <c r="G14" s="972"/>
      <c r="H14" s="973"/>
      <c r="I14" s="974"/>
      <c r="J14" s="974"/>
      <c r="K14" s="975"/>
      <c r="L14" s="973">
        <v>845</v>
      </c>
      <c r="M14" s="974">
        <v>430</v>
      </c>
      <c r="N14" s="974">
        <v>1567</v>
      </c>
      <c r="O14" s="976">
        <v>498</v>
      </c>
      <c r="P14" s="973">
        <v>28113</v>
      </c>
      <c r="Q14" s="975">
        <v>22806</v>
      </c>
      <c r="R14" s="1270"/>
      <c r="S14" s="1270"/>
      <c r="T14" s="1270"/>
      <c r="U14" s="1270"/>
      <c r="V14" s="1270"/>
      <c r="W14" s="1270"/>
      <c r="X14" s="1270"/>
      <c r="Y14" s="1270"/>
      <c r="Z14" s="1270"/>
      <c r="AA14" s="1270"/>
      <c r="AB14" s="1270"/>
      <c r="AC14" s="1270"/>
      <c r="AD14" s="1270">
        <f>+D14+E14+F14</f>
        <v>380223</v>
      </c>
      <c r="AE14" s="1271">
        <f>+AD14/C14/1000</f>
        <v>3.1739736547740285</v>
      </c>
      <c r="AF14" s="1272"/>
      <c r="AG14" s="534"/>
      <c r="AH14" s="534"/>
    </row>
    <row r="15" spans="1:42" s="1345" customFormat="1" x14ac:dyDescent="0.2">
      <c r="A15" s="1342" t="s">
        <v>642</v>
      </c>
      <c r="B15" s="1342" t="s">
        <v>48</v>
      </c>
      <c r="C15" s="1343">
        <v>10.4</v>
      </c>
      <c r="D15" s="942">
        <v>41600</v>
      </c>
      <c r="E15" s="944">
        <v>0</v>
      </c>
      <c r="F15" s="971">
        <v>0</v>
      </c>
      <c r="G15" s="971">
        <v>0</v>
      </c>
      <c r="H15" s="942">
        <v>0</v>
      </c>
      <c r="I15" s="944">
        <v>0</v>
      </c>
      <c r="J15" s="944">
        <v>0</v>
      </c>
      <c r="K15" s="946">
        <v>0</v>
      </c>
      <c r="L15" s="942">
        <v>0</v>
      </c>
      <c r="M15" s="944">
        <v>0</v>
      </c>
      <c r="N15" s="944">
        <v>0</v>
      </c>
      <c r="O15" s="1344">
        <v>0</v>
      </c>
      <c r="P15" s="942">
        <v>0</v>
      </c>
      <c r="Q15" s="1344">
        <v>0</v>
      </c>
      <c r="R15" s="1346"/>
      <c r="S15" s="1346"/>
      <c r="T15" s="1346"/>
      <c r="U15" s="1346"/>
      <c r="V15" s="1346"/>
      <c r="W15" s="1346"/>
      <c r="X15" s="1346"/>
      <c r="Y15" s="1346"/>
      <c r="Z15" s="1346"/>
      <c r="AA15" s="1346"/>
      <c r="AB15" s="1346"/>
      <c r="AC15" s="1346"/>
      <c r="AD15" s="1346">
        <f>119-110</f>
        <v>9</v>
      </c>
      <c r="AE15" s="1347">
        <v>118358</v>
      </c>
      <c r="AF15" s="1347">
        <f>+AE16/AE15</f>
        <v>0.3092059683333615</v>
      </c>
      <c r="AG15" s="1347">
        <f>+AE17/AE15</f>
        <v>0.57121614086077832</v>
      </c>
      <c r="AH15" s="1346">
        <f>+AF15+AG15</f>
        <v>0.88042210919413977</v>
      </c>
      <c r="AI15" s="1348"/>
    </row>
    <row r="16" spans="1:42" ht="13.8" x14ac:dyDescent="0.25">
      <c r="A16" s="116"/>
      <c r="B16" s="116"/>
      <c r="C16" s="100"/>
      <c r="D16" s="61"/>
      <c r="E16" s="4"/>
      <c r="F16" s="979"/>
      <c r="G16" s="11"/>
      <c r="H16" s="61"/>
      <c r="I16" s="4"/>
      <c r="J16" s="4"/>
      <c r="K16" s="18"/>
      <c r="L16" s="1191"/>
      <c r="M16" s="4"/>
      <c r="N16" s="979"/>
      <c r="O16" s="11"/>
      <c r="P16" s="61"/>
      <c r="Q16" s="18"/>
      <c r="R16" s="534"/>
      <c r="S16" s="534"/>
      <c r="T16" s="534"/>
      <c r="U16" s="534"/>
      <c r="V16" s="534"/>
      <c r="W16" s="534"/>
      <c r="X16" s="534"/>
      <c r="Y16" s="534"/>
      <c r="Z16" s="534"/>
      <c r="AA16" s="534"/>
      <c r="AB16" s="534"/>
      <c r="AC16" s="534"/>
      <c r="AD16" s="534"/>
      <c r="AE16" s="1273">
        <v>36597</v>
      </c>
      <c r="AF16" s="1273">
        <f>+AE16*3</f>
        <v>109791</v>
      </c>
      <c r="AG16" s="1273" t="s">
        <v>647</v>
      </c>
      <c r="AH16" s="534"/>
    </row>
    <row r="17" spans="1:35" ht="14.4" thickBot="1" x14ac:dyDescent="0.3">
      <c r="A17" s="117"/>
      <c r="B17" s="117"/>
      <c r="C17" s="175"/>
      <c r="D17" s="83"/>
      <c r="E17" s="79"/>
      <c r="F17" s="79"/>
      <c r="G17" s="74"/>
      <c r="H17" s="83"/>
      <c r="I17" s="79"/>
      <c r="J17" s="79"/>
      <c r="K17" s="65"/>
      <c r="L17" s="83"/>
      <c r="M17" s="79"/>
      <c r="N17" s="79"/>
      <c r="O17" s="74"/>
      <c r="P17" s="83"/>
      <c r="Q17" s="65"/>
      <c r="R17" s="534"/>
      <c r="S17" s="534"/>
      <c r="T17" s="534"/>
      <c r="U17" s="534"/>
      <c r="V17" s="534"/>
      <c r="W17" s="534"/>
      <c r="X17" s="534"/>
      <c r="Y17" s="534"/>
      <c r="Z17" s="534"/>
      <c r="AA17" s="534"/>
      <c r="AB17" s="534"/>
      <c r="AC17" s="534"/>
      <c r="AD17" s="534"/>
      <c r="AE17" s="1273">
        <v>67608</v>
      </c>
      <c r="AF17" s="1273">
        <f>+AE17*4</f>
        <v>270432</v>
      </c>
      <c r="AG17" s="1273" t="s">
        <v>648</v>
      </c>
      <c r="AH17" s="534"/>
    </row>
    <row r="18" spans="1:35" s="86" customFormat="1" ht="14.4" thickBot="1" x14ac:dyDescent="0.3">
      <c r="A18" s="980" t="s">
        <v>158</v>
      </c>
      <c r="B18" s="981"/>
      <c r="C18" s="982">
        <f>SUM(C14:C17)</f>
        <v>130.19400000000002</v>
      </c>
      <c r="D18" s="983">
        <f>SUM(D14:D17)</f>
        <v>79622.3</v>
      </c>
      <c r="E18" s="984">
        <f t="shared" ref="E18:Q18" si="0">SUM(E14:E17)</f>
        <v>38022.300000000003</v>
      </c>
      <c r="F18" s="984">
        <f t="shared" si="0"/>
        <v>304178.40000000002</v>
      </c>
      <c r="G18" s="985">
        <f t="shared" si="0"/>
        <v>0</v>
      </c>
      <c r="H18" s="983">
        <f t="shared" si="0"/>
        <v>0</v>
      </c>
      <c r="I18" s="984">
        <f t="shared" si="0"/>
        <v>0</v>
      </c>
      <c r="J18" s="984">
        <f t="shared" si="0"/>
        <v>0</v>
      </c>
      <c r="K18" s="985">
        <f t="shared" si="0"/>
        <v>0</v>
      </c>
      <c r="L18" s="983">
        <f t="shared" si="0"/>
        <v>845</v>
      </c>
      <c r="M18" s="984">
        <f t="shared" si="0"/>
        <v>430</v>
      </c>
      <c r="N18" s="984">
        <f t="shared" si="0"/>
        <v>1567</v>
      </c>
      <c r="O18" s="985">
        <f t="shared" si="0"/>
        <v>498</v>
      </c>
      <c r="P18" s="986">
        <f t="shared" si="0"/>
        <v>28113</v>
      </c>
      <c r="Q18" s="985">
        <f t="shared" si="0"/>
        <v>22806</v>
      </c>
      <c r="R18" s="1274"/>
      <c r="S18" s="1274"/>
      <c r="T18" s="1274"/>
      <c r="U18" s="1274"/>
      <c r="V18" s="1274"/>
      <c r="W18" s="1274"/>
      <c r="X18" s="1274"/>
      <c r="Y18" s="1274"/>
      <c r="Z18" s="1274"/>
      <c r="AA18" s="1274"/>
      <c r="AB18" s="1274"/>
      <c r="AC18" s="1274"/>
      <c r="AD18" s="1274"/>
      <c r="AE18" s="1273">
        <f>+AE17-6580-9000</f>
        <v>52028</v>
      </c>
      <c r="AF18" s="1273"/>
      <c r="AG18" s="1273"/>
      <c r="AH18" s="1274"/>
      <c r="AI18" s="965"/>
    </row>
    <row r="19" spans="1:35" ht="13.8" x14ac:dyDescent="0.25">
      <c r="D19" s="987"/>
      <c r="M19" s="987"/>
      <c r="R19" s="534"/>
      <c r="S19" s="534"/>
      <c r="T19" s="534"/>
      <c r="U19" s="534"/>
      <c r="V19" s="534"/>
      <c r="W19" s="534"/>
      <c r="X19" s="534"/>
      <c r="Y19" s="534"/>
      <c r="Z19" s="534"/>
      <c r="AA19" s="534"/>
      <c r="AB19" s="534"/>
      <c r="AC19" s="534"/>
      <c r="AD19" s="534"/>
      <c r="AE19" s="1273"/>
      <c r="AF19" s="1273">
        <f>SUM(AF16:AF18)</f>
        <v>380223</v>
      </c>
      <c r="AG19" s="1273"/>
      <c r="AH19" s="534"/>
    </row>
    <row r="20" spans="1:35" s="988" customFormat="1" ht="24.75" customHeight="1" x14ac:dyDescent="0.25">
      <c r="A20" s="1647" t="s">
        <v>935</v>
      </c>
      <c r="B20" s="1647"/>
      <c r="C20" s="1647"/>
      <c r="D20" s="1647"/>
      <c r="E20" s="1647"/>
      <c r="F20" s="1647"/>
      <c r="G20" s="1647"/>
      <c r="H20" s="1647"/>
      <c r="I20" s="1647"/>
      <c r="J20" s="1647"/>
      <c r="K20" s="1647"/>
      <c r="L20" s="1647"/>
      <c r="M20" s="1647"/>
      <c r="N20" s="1647"/>
      <c r="O20" s="1647"/>
      <c r="P20" s="1647"/>
      <c r="Q20" s="1647"/>
      <c r="R20" s="989"/>
      <c r="S20" s="989"/>
      <c r="T20" s="989"/>
      <c r="U20" s="989"/>
      <c r="V20" s="989"/>
      <c r="W20" s="989"/>
      <c r="X20" s="989"/>
      <c r="Y20" s="989"/>
      <c r="Z20" s="989"/>
      <c r="AA20" s="989"/>
      <c r="AB20" s="989"/>
      <c r="AC20" s="989"/>
      <c r="AD20" s="989"/>
      <c r="AE20" s="978"/>
      <c r="AF20" s="978"/>
      <c r="AG20" s="978"/>
      <c r="AH20" s="989"/>
      <c r="AI20" s="989"/>
    </row>
    <row r="22" spans="1:35" x14ac:dyDescent="0.25">
      <c r="A22" s="120" t="s">
        <v>217</v>
      </c>
      <c r="B22" s="119"/>
      <c r="C22" s="119"/>
      <c r="D22" s="119"/>
      <c r="E22" s="119"/>
      <c r="F22" s="119"/>
      <c r="G22" s="119"/>
      <c r="H22" s="119"/>
      <c r="I22" s="119"/>
      <c r="J22" s="119"/>
      <c r="K22" s="119"/>
      <c r="L22" s="119"/>
      <c r="M22" s="119"/>
      <c r="N22" s="119"/>
      <c r="O22" s="119"/>
      <c r="P22" s="119"/>
      <c r="Q22" s="119"/>
      <c r="R22" s="977"/>
      <c r="S22" s="977"/>
      <c r="T22" s="977"/>
      <c r="U22" s="977"/>
      <c r="V22" s="977"/>
      <c r="W22" s="977"/>
      <c r="X22" s="977"/>
      <c r="Y22" s="977"/>
      <c r="Z22" s="977"/>
      <c r="AA22" s="977"/>
      <c r="AB22" s="977"/>
      <c r="AC22" s="977"/>
      <c r="AD22" s="977"/>
    </row>
    <row r="23" spans="1:35" s="64" customFormat="1" x14ac:dyDescent="0.25">
      <c r="A23" s="2076" t="s">
        <v>315</v>
      </c>
      <c r="B23" s="990"/>
      <c r="C23" s="990"/>
      <c r="D23" s="990"/>
      <c r="E23" s="990"/>
      <c r="F23" s="990"/>
      <c r="G23" s="990"/>
      <c r="H23" s="990"/>
      <c r="I23" s="990"/>
      <c r="J23" s="990"/>
      <c r="K23" s="990"/>
      <c r="L23" s="990"/>
      <c r="M23" s="990"/>
      <c r="N23" s="990"/>
      <c r="O23" s="990"/>
      <c r="P23" s="990"/>
      <c r="Q23" s="991"/>
      <c r="R23" s="964"/>
      <c r="S23" s="964"/>
      <c r="T23" s="964"/>
      <c r="U23" s="964"/>
      <c r="V23" s="964"/>
      <c r="W23" s="964"/>
      <c r="X23" s="964"/>
      <c r="Y23" s="964"/>
      <c r="Z23" s="964"/>
      <c r="AA23" s="964"/>
      <c r="AB23" s="964"/>
      <c r="AC23" s="964"/>
      <c r="AD23" s="964"/>
      <c r="AE23" s="964"/>
      <c r="AF23" s="964"/>
      <c r="AG23" s="964"/>
      <c r="AH23" s="964"/>
      <c r="AI23" s="964"/>
    </row>
    <row r="24" spans="1:35" s="64" customFormat="1" x14ac:dyDescent="0.25">
      <c r="A24" s="2076" t="s">
        <v>316</v>
      </c>
      <c r="B24" s="990"/>
      <c r="C24" s="990"/>
      <c r="D24" s="990"/>
      <c r="E24" s="990"/>
      <c r="F24" s="990"/>
      <c r="G24" s="990"/>
      <c r="H24" s="990"/>
      <c r="I24" s="990"/>
      <c r="J24" s="990"/>
      <c r="K24" s="990"/>
      <c r="L24" s="990"/>
      <c r="M24" s="990"/>
      <c r="N24" s="990"/>
      <c r="O24" s="990"/>
      <c r="P24" s="990"/>
      <c r="Q24" s="991"/>
      <c r="R24" s="964"/>
      <c r="S24" s="964"/>
      <c r="T24" s="964"/>
      <c r="U24" s="964"/>
      <c r="V24" s="964"/>
      <c r="W24" s="964"/>
      <c r="X24" s="964"/>
      <c r="Y24" s="964"/>
      <c r="Z24" s="964"/>
      <c r="AA24" s="964"/>
      <c r="AB24" s="964"/>
      <c r="AC24" s="964"/>
      <c r="AD24" s="964"/>
      <c r="AE24" s="964"/>
      <c r="AF24" s="964"/>
      <c r="AG24" s="964"/>
      <c r="AH24" s="964"/>
      <c r="AI24" s="964"/>
    </row>
    <row r="25" spans="1:35" s="64" customFormat="1" x14ac:dyDescent="0.25">
      <c r="A25" s="2077" t="s">
        <v>218</v>
      </c>
      <c r="B25" s="992"/>
      <c r="C25" s="992"/>
      <c r="D25" s="992"/>
      <c r="E25" s="992"/>
      <c r="F25" s="992"/>
      <c r="G25" s="992"/>
      <c r="H25" s="992"/>
      <c r="I25" s="992"/>
      <c r="J25" s="992"/>
      <c r="K25" s="992"/>
      <c r="L25" s="992"/>
      <c r="M25" s="992"/>
      <c r="N25" s="992"/>
      <c r="O25" s="992"/>
      <c r="P25" s="992"/>
      <c r="Q25" s="993"/>
      <c r="R25" s="964"/>
      <c r="S25" s="964"/>
      <c r="T25" s="964"/>
      <c r="U25" s="964"/>
      <c r="V25" s="964"/>
      <c r="W25" s="964"/>
      <c r="X25" s="964"/>
      <c r="Y25" s="964"/>
      <c r="Z25" s="964"/>
      <c r="AA25" s="964"/>
      <c r="AB25" s="964"/>
      <c r="AC25" s="964"/>
      <c r="AD25" s="964"/>
      <c r="AE25" s="964"/>
      <c r="AF25" s="964"/>
      <c r="AG25" s="964"/>
      <c r="AH25" s="964"/>
      <c r="AI25" s="964"/>
    </row>
    <row r="26" spans="1:35" s="64" customFormat="1" x14ac:dyDescent="0.25">
      <c r="A26" s="2077" t="s">
        <v>1175</v>
      </c>
      <c r="B26" s="992"/>
      <c r="C26" s="992"/>
      <c r="D26" s="992"/>
      <c r="E26" s="992"/>
      <c r="F26" s="992"/>
      <c r="G26" s="992"/>
      <c r="H26" s="992"/>
      <c r="I26" s="992"/>
      <c r="J26" s="992"/>
      <c r="K26" s="992"/>
      <c r="L26" s="992"/>
      <c r="M26" s="992"/>
      <c r="N26" s="992"/>
      <c r="O26" s="992"/>
      <c r="P26" s="992"/>
      <c r="Q26" s="993"/>
      <c r="R26" s="964"/>
      <c r="S26" s="964"/>
      <c r="T26" s="964"/>
      <c r="U26" s="964"/>
      <c r="V26" s="964"/>
      <c r="W26" s="964"/>
      <c r="X26" s="964"/>
      <c r="Y26" s="964"/>
      <c r="Z26" s="964"/>
      <c r="AA26" s="964"/>
      <c r="AB26" s="964"/>
      <c r="AC26" s="964"/>
      <c r="AD26" s="964"/>
      <c r="AE26" s="964"/>
      <c r="AF26" s="964"/>
      <c r="AG26" s="964"/>
      <c r="AH26" s="964"/>
      <c r="AI26" s="964"/>
    </row>
    <row r="27" spans="1:35" s="64" customFormat="1" x14ac:dyDescent="0.25">
      <c r="A27" s="2077" t="s">
        <v>1176</v>
      </c>
      <c r="B27" s="992"/>
      <c r="C27" s="992"/>
      <c r="D27" s="992"/>
      <c r="E27" s="992"/>
      <c r="F27" s="992"/>
      <c r="G27" s="992"/>
      <c r="H27" s="992"/>
      <c r="I27" s="992"/>
      <c r="J27" s="992"/>
      <c r="K27" s="992"/>
      <c r="L27" s="992"/>
      <c r="M27" s="992"/>
      <c r="N27" s="992"/>
      <c r="O27" s="992"/>
      <c r="P27" s="992"/>
      <c r="Q27" s="993"/>
      <c r="R27" s="964"/>
      <c r="S27" s="964"/>
      <c r="T27" s="964"/>
      <c r="U27" s="964"/>
      <c r="V27" s="964"/>
      <c r="W27" s="964"/>
      <c r="X27" s="964"/>
      <c r="Y27" s="964"/>
      <c r="Z27" s="964"/>
      <c r="AA27" s="964"/>
      <c r="AB27" s="964"/>
      <c r="AC27" s="964"/>
      <c r="AD27" s="964"/>
      <c r="AE27" s="964"/>
      <c r="AF27" s="964"/>
      <c r="AG27" s="964"/>
      <c r="AH27" s="964"/>
      <c r="AI27" s="964"/>
    </row>
    <row r="28" spans="1:35" s="64" customFormat="1" x14ac:dyDescent="0.25">
      <c r="A28" s="2078"/>
      <c r="B28" s="2" t="s">
        <v>223</v>
      </c>
      <c r="C28" s="995"/>
      <c r="D28" s="995"/>
      <c r="E28" s="995"/>
      <c r="F28" s="995"/>
      <c r="G28" s="995"/>
      <c r="H28" s="995"/>
      <c r="I28" s="995"/>
      <c r="J28" s="995"/>
      <c r="K28" s="995"/>
      <c r="L28" s="995"/>
      <c r="M28" s="995"/>
      <c r="N28" s="995"/>
      <c r="O28" s="995"/>
      <c r="P28" s="995"/>
      <c r="Q28" s="996"/>
      <c r="R28" s="964"/>
      <c r="S28" s="964"/>
      <c r="T28" s="964"/>
      <c r="U28" s="964"/>
      <c r="V28" s="964"/>
      <c r="W28" s="964"/>
      <c r="X28" s="964"/>
      <c r="Y28" s="964"/>
      <c r="Z28" s="964"/>
      <c r="AA28" s="964"/>
      <c r="AB28" s="964"/>
      <c r="AC28" s="964"/>
      <c r="AD28" s="964"/>
      <c r="AE28" s="964"/>
      <c r="AF28" s="964"/>
      <c r="AG28" s="964"/>
      <c r="AH28" s="964"/>
      <c r="AI28" s="964"/>
    </row>
    <row r="29" spans="1:35" s="64" customFormat="1" x14ac:dyDescent="0.25">
      <c r="A29" s="2077" t="s">
        <v>1177</v>
      </c>
      <c r="B29" s="992"/>
      <c r="C29" s="992"/>
      <c r="D29" s="992"/>
      <c r="E29" s="992"/>
      <c r="F29" s="992"/>
      <c r="G29" s="992"/>
      <c r="H29" s="992"/>
      <c r="I29" s="992"/>
      <c r="J29" s="992"/>
      <c r="K29" s="992"/>
      <c r="L29" s="992"/>
      <c r="M29" s="992"/>
      <c r="N29" s="992"/>
      <c r="O29" s="992"/>
      <c r="P29" s="992"/>
      <c r="Q29" s="993"/>
      <c r="R29" s="964"/>
      <c r="S29" s="964"/>
      <c r="T29" s="964"/>
      <c r="U29" s="964"/>
      <c r="V29" s="964"/>
      <c r="W29" s="964"/>
      <c r="X29" s="964"/>
      <c r="Y29" s="964"/>
      <c r="Z29" s="964"/>
      <c r="AA29" s="964"/>
      <c r="AB29" s="964"/>
      <c r="AC29" s="964"/>
      <c r="AD29" s="964"/>
      <c r="AE29" s="964"/>
      <c r="AF29" s="964"/>
      <c r="AG29" s="964"/>
      <c r="AH29" s="964"/>
      <c r="AI29" s="964"/>
    </row>
    <row r="30" spans="1:35" s="64" customFormat="1" x14ac:dyDescent="0.25">
      <c r="A30" s="2078"/>
      <c r="B30" s="1827" t="s">
        <v>224</v>
      </c>
      <c r="C30" s="995"/>
      <c r="D30" s="995"/>
      <c r="E30" s="995"/>
      <c r="F30" s="995"/>
      <c r="G30" s="995"/>
      <c r="H30" s="995"/>
      <c r="I30" s="995"/>
      <c r="J30" s="995"/>
      <c r="K30" s="995"/>
      <c r="L30" s="995"/>
      <c r="M30" s="995"/>
      <c r="N30" s="995"/>
      <c r="O30" s="995"/>
      <c r="P30" s="995"/>
      <c r="Q30" s="996"/>
      <c r="R30" s="964"/>
      <c r="S30" s="964"/>
      <c r="T30" s="964"/>
      <c r="U30" s="964"/>
      <c r="V30" s="964"/>
      <c r="W30" s="964"/>
      <c r="X30" s="964"/>
      <c r="Y30" s="964"/>
      <c r="Z30" s="964"/>
      <c r="AA30" s="964"/>
      <c r="AB30" s="964"/>
      <c r="AC30" s="964"/>
      <c r="AD30" s="964"/>
      <c r="AE30" s="964"/>
      <c r="AF30" s="964"/>
      <c r="AG30" s="964"/>
      <c r="AH30" s="964"/>
      <c r="AI30" s="964"/>
    </row>
    <row r="31" spans="1:35" s="64" customFormat="1" x14ac:dyDescent="0.25">
      <c r="A31" s="2079" t="s">
        <v>329</v>
      </c>
      <c r="B31" s="990"/>
      <c r="C31" s="990"/>
      <c r="D31" s="990"/>
      <c r="E31" s="990"/>
      <c r="F31" s="990"/>
      <c r="G31" s="990"/>
      <c r="H31" s="990"/>
      <c r="I31" s="990"/>
      <c r="J31" s="990"/>
      <c r="K31" s="990"/>
      <c r="L31" s="990"/>
      <c r="M31" s="990"/>
      <c r="N31" s="990"/>
      <c r="O31" s="990"/>
      <c r="P31" s="990"/>
      <c r="Q31" s="991"/>
      <c r="R31" s="964"/>
      <c r="S31" s="964"/>
      <c r="T31" s="964"/>
      <c r="U31" s="964"/>
      <c r="V31" s="964"/>
      <c r="W31" s="964"/>
      <c r="X31" s="964"/>
      <c r="Y31" s="964"/>
      <c r="Z31" s="964"/>
      <c r="AA31" s="964"/>
      <c r="AB31" s="964"/>
      <c r="AC31" s="964"/>
      <c r="AD31" s="964"/>
      <c r="AE31" s="964"/>
      <c r="AF31" s="964"/>
      <c r="AG31" s="964"/>
      <c r="AH31" s="964"/>
      <c r="AI31" s="964"/>
    </row>
    <row r="32" spans="1:35" s="64" customFormat="1" x14ac:dyDescent="0.25">
      <c r="A32" s="2077" t="s">
        <v>1178</v>
      </c>
      <c r="B32" s="990"/>
      <c r="C32" s="990"/>
      <c r="D32" s="990"/>
      <c r="E32" s="990"/>
      <c r="F32" s="990"/>
      <c r="G32" s="990"/>
      <c r="H32" s="990"/>
      <c r="I32" s="990"/>
      <c r="J32" s="990"/>
      <c r="K32" s="990"/>
      <c r="L32" s="990"/>
      <c r="M32" s="990"/>
      <c r="N32" s="990"/>
      <c r="O32" s="990"/>
      <c r="P32" s="990"/>
      <c r="Q32" s="991"/>
      <c r="R32" s="964"/>
      <c r="S32" s="964"/>
      <c r="T32" s="964"/>
      <c r="U32" s="964"/>
      <c r="V32" s="964"/>
      <c r="W32" s="964"/>
      <c r="X32" s="964"/>
      <c r="Y32" s="964"/>
      <c r="Z32" s="964"/>
      <c r="AA32" s="964"/>
      <c r="AB32" s="964"/>
      <c r="AC32" s="964"/>
      <c r="AD32" s="964"/>
      <c r="AE32" s="964"/>
      <c r="AF32" s="964"/>
      <c r="AG32" s="964"/>
      <c r="AH32" s="964"/>
      <c r="AI32" s="964"/>
    </row>
    <row r="33" spans="1:35" s="64" customFormat="1" x14ac:dyDescent="0.25">
      <c r="A33" s="2077" t="s">
        <v>1179</v>
      </c>
      <c r="B33" s="990"/>
      <c r="C33" s="990"/>
      <c r="D33" s="990"/>
      <c r="E33" s="990"/>
      <c r="F33" s="990"/>
      <c r="G33" s="990"/>
      <c r="H33" s="990"/>
      <c r="I33" s="990"/>
      <c r="J33" s="990"/>
      <c r="K33" s="990"/>
      <c r="L33" s="990"/>
      <c r="M33" s="990"/>
      <c r="N33" s="990"/>
      <c r="O33" s="990"/>
      <c r="P33" s="990"/>
      <c r="Q33" s="991"/>
      <c r="R33" s="964"/>
      <c r="S33" s="964"/>
      <c r="T33" s="964"/>
      <c r="U33" s="964"/>
      <c r="V33" s="964"/>
      <c r="W33" s="964"/>
      <c r="X33" s="964"/>
      <c r="Y33" s="964"/>
      <c r="Z33" s="964"/>
      <c r="AA33" s="964"/>
      <c r="AB33" s="964"/>
      <c r="AC33" s="964"/>
      <c r="AD33" s="964"/>
      <c r="AE33" s="964"/>
      <c r="AF33" s="964"/>
      <c r="AG33" s="964"/>
      <c r="AH33" s="964"/>
      <c r="AI33" s="964"/>
    </row>
    <row r="34" spans="1:35" s="64" customFormat="1" x14ac:dyDescent="0.25">
      <c r="A34" s="2077" t="s">
        <v>1180</v>
      </c>
      <c r="B34" s="990"/>
      <c r="C34" s="990"/>
      <c r="D34" s="990"/>
      <c r="E34" s="990"/>
      <c r="F34" s="990"/>
      <c r="G34" s="990"/>
      <c r="H34" s="990"/>
      <c r="I34" s="990"/>
      <c r="J34" s="990"/>
      <c r="K34" s="990"/>
      <c r="L34" s="990"/>
      <c r="M34" s="990"/>
      <c r="N34" s="990"/>
      <c r="O34" s="990"/>
      <c r="P34" s="990"/>
      <c r="Q34" s="991"/>
      <c r="R34" s="964"/>
      <c r="S34" s="964"/>
      <c r="T34" s="964"/>
      <c r="U34" s="964"/>
      <c r="V34" s="964"/>
      <c r="W34" s="964"/>
      <c r="X34" s="964"/>
      <c r="Y34" s="964"/>
      <c r="Z34" s="964"/>
      <c r="AA34" s="964"/>
      <c r="AB34" s="964"/>
      <c r="AC34" s="964"/>
      <c r="AD34" s="964"/>
      <c r="AE34" s="964"/>
      <c r="AF34" s="964"/>
      <c r="AG34" s="964"/>
      <c r="AH34" s="964"/>
      <c r="AI34" s="964"/>
    </row>
    <row r="35" spans="1:35" s="64" customFormat="1" x14ac:dyDescent="0.25">
      <c r="A35" s="2076" t="s">
        <v>330</v>
      </c>
      <c r="B35" s="990"/>
      <c r="C35" s="990"/>
      <c r="D35" s="990"/>
      <c r="E35" s="990"/>
      <c r="F35" s="990"/>
      <c r="G35" s="990"/>
      <c r="H35" s="990"/>
      <c r="I35" s="990"/>
      <c r="J35" s="990"/>
      <c r="K35" s="990"/>
      <c r="L35" s="990"/>
      <c r="M35" s="990"/>
      <c r="N35" s="990"/>
      <c r="O35" s="990"/>
      <c r="P35" s="990"/>
      <c r="Q35" s="991"/>
      <c r="R35" s="964"/>
      <c r="S35" s="964"/>
      <c r="T35" s="964"/>
      <c r="U35" s="964"/>
      <c r="V35" s="964"/>
      <c r="W35" s="964"/>
      <c r="X35" s="964"/>
      <c r="Y35" s="964"/>
      <c r="Z35" s="964"/>
      <c r="AA35" s="964"/>
      <c r="AB35" s="964"/>
      <c r="AC35" s="964"/>
      <c r="AD35" s="964"/>
      <c r="AE35" s="964"/>
      <c r="AF35" s="964"/>
      <c r="AG35" s="964"/>
      <c r="AH35" s="964"/>
      <c r="AI35" s="964"/>
    </row>
    <row r="36" spans="1:35" s="64" customFormat="1" x14ac:dyDescent="0.25">
      <c r="A36" s="2079" t="s">
        <v>331</v>
      </c>
      <c r="B36" s="990"/>
      <c r="C36" s="990"/>
      <c r="D36" s="990"/>
      <c r="E36" s="990"/>
      <c r="F36" s="990"/>
      <c r="G36" s="990"/>
      <c r="H36" s="990"/>
      <c r="I36" s="990"/>
      <c r="J36" s="990"/>
      <c r="K36" s="990"/>
      <c r="L36" s="990"/>
      <c r="M36" s="990"/>
      <c r="N36" s="990"/>
      <c r="O36" s="990"/>
      <c r="P36" s="990"/>
      <c r="Q36" s="991"/>
      <c r="R36" s="964"/>
      <c r="S36" s="964"/>
      <c r="T36" s="964"/>
      <c r="U36" s="964"/>
      <c r="V36" s="964"/>
      <c r="W36" s="964"/>
      <c r="X36" s="964"/>
      <c r="Y36" s="964"/>
      <c r="Z36" s="964"/>
      <c r="AA36" s="964"/>
      <c r="AB36" s="964"/>
      <c r="AC36" s="964"/>
      <c r="AD36" s="964"/>
      <c r="AE36" s="964"/>
      <c r="AF36" s="964"/>
      <c r="AG36" s="964"/>
      <c r="AH36" s="964"/>
      <c r="AI36" s="964"/>
    </row>
    <row r="37" spans="1:35" s="64" customFormat="1" x14ac:dyDescent="0.25">
      <c r="A37" s="2079" t="s">
        <v>332</v>
      </c>
      <c r="B37" s="990"/>
      <c r="C37" s="990"/>
      <c r="D37" s="990"/>
      <c r="E37" s="990"/>
      <c r="F37" s="990"/>
      <c r="G37" s="990"/>
      <c r="H37" s="990"/>
      <c r="I37" s="990"/>
      <c r="J37" s="990"/>
      <c r="K37" s="990"/>
      <c r="L37" s="990"/>
      <c r="M37" s="990"/>
      <c r="N37" s="990"/>
      <c r="O37" s="990"/>
      <c r="P37" s="990"/>
      <c r="Q37" s="991"/>
      <c r="R37" s="998"/>
      <c r="S37" s="998"/>
      <c r="T37" s="998"/>
      <c r="U37" s="998"/>
      <c r="V37" s="998"/>
      <c r="W37" s="998"/>
      <c r="X37" s="998"/>
      <c r="Y37" s="998"/>
      <c r="Z37" s="998"/>
      <c r="AA37" s="998"/>
      <c r="AB37" s="998"/>
      <c r="AC37" s="998"/>
      <c r="AD37" s="998"/>
      <c r="AE37" s="998"/>
      <c r="AF37" s="998"/>
      <c r="AG37" s="998"/>
      <c r="AH37" s="998"/>
      <c r="AI37" s="998"/>
    </row>
    <row r="38" spans="1:35" x14ac:dyDescent="0.25">
      <c r="A38" s="118"/>
      <c r="B38" s="10"/>
      <c r="C38" s="10"/>
      <c r="D38" s="10"/>
      <c r="E38" s="10"/>
      <c r="F38" s="10"/>
      <c r="G38" s="10"/>
      <c r="H38" s="10"/>
      <c r="I38" s="10"/>
      <c r="J38" s="10"/>
      <c r="K38" s="10"/>
      <c r="L38" s="10"/>
      <c r="M38" s="10"/>
      <c r="N38" s="10"/>
      <c r="O38" s="10"/>
      <c r="P38" s="10"/>
      <c r="Q38" s="10"/>
    </row>
    <row r="39" spans="1:35" x14ac:dyDescent="0.25">
      <c r="D39" s="987"/>
      <c r="N39" s="1523" t="s">
        <v>389</v>
      </c>
      <c r="O39" s="1523"/>
      <c r="P39" s="1523"/>
      <c r="Q39" s="1523"/>
    </row>
  </sheetData>
  <mergeCells count="13">
    <mergeCell ref="A20:Q20"/>
    <mergeCell ref="N39:Q39"/>
    <mergeCell ref="D9:G10"/>
    <mergeCell ref="H9:K10"/>
    <mergeCell ref="L9:O10"/>
    <mergeCell ref="P9:Q10"/>
    <mergeCell ref="A1:Q1"/>
    <mergeCell ref="A2:Q2"/>
    <mergeCell ref="A3:Q3"/>
    <mergeCell ref="A4:Q4"/>
    <mergeCell ref="A11:A12"/>
    <mergeCell ref="B11:B12"/>
    <mergeCell ref="C11:C12"/>
  </mergeCells>
  <phoneticPr fontId="2" type="noConversion"/>
  <hyperlinks>
    <hyperlink ref="N39" location="'TABLA DE CONTENIDO'!A1" display="VOLVER A TABLA DE CONTENIDO" xr:uid="{00000000-0004-0000-1900-000000000000}"/>
  </hyperlinks>
  <printOptions horizontalCentered="1" verticalCentered="1"/>
  <pageMargins left="0.59055118110236227" right="0.39370078740157483" top="0.78740157480314965" bottom="0.78740157480314965" header="0" footer="0"/>
  <pageSetup scale="96" orientation="landscape" horizontalDpi="300" verticalDpi="30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7326A-FC6D-4DC7-BE6B-7789E0F606B9}">
  <sheetPr>
    <pageSetUpPr fitToPage="1"/>
  </sheetPr>
  <dimension ref="A1:IV36"/>
  <sheetViews>
    <sheetView zoomScaleNormal="100" workbookViewId="0">
      <selection activeCell="I29" sqref="I29:J29"/>
    </sheetView>
  </sheetViews>
  <sheetFormatPr baseColWidth="10" defaultColWidth="11.44140625" defaultRowHeight="13.2" x14ac:dyDescent="0.25"/>
  <cols>
    <col min="1" max="1" width="10.5546875" style="1162" customWidth="1"/>
    <col min="2" max="2" width="11" style="1161" customWidth="1"/>
    <col min="3" max="3" width="21" style="1161" customWidth="1"/>
    <col min="4" max="4" width="7.88671875" style="1161" customWidth="1"/>
    <col min="5" max="5" width="10.109375" style="1161" customWidth="1"/>
    <col min="6" max="6" width="9" style="1161" customWidth="1"/>
    <col min="7" max="7" width="10.109375" style="1161" customWidth="1"/>
    <col min="8" max="8" width="13" style="1161" customWidth="1"/>
    <col min="9" max="9" width="22" style="1161" customWidth="1"/>
    <col min="10" max="10" width="19.109375" style="1161" customWidth="1"/>
    <col min="11" max="16384" width="11.44140625" style="1161"/>
  </cols>
  <sheetData>
    <row r="1" spans="1:256" ht="22.8" x14ac:dyDescent="0.4">
      <c r="A1" s="1656" t="s">
        <v>0</v>
      </c>
      <c r="B1" s="1656"/>
      <c r="C1" s="1656"/>
      <c r="D1" s="1656"/>
      <c r="E1" s="1656"/>
      <c r="F1" s="1656"/>
      <c r="G1" s="1656"/>
      <c r="H1" s="1656"/>
      <c r="I1" s="1656"/>
      <c r="J1" s="1656"/>
    </row>
    <row r="2" spans="1:256" ht="17.399999999999999" x14ac:dyDescent="0.3">
      <c r="A2" s="1657" t="s">
        <v>467</v>
      </c>
      <c r="B2" s="1657"/>
      <c r="C2" s="1657"/>
      <c r="D2" s="1657"/>
      <c r="E2" s="1657"/>
      <c r="F2" s="1657"/>
      <c r="G2" s="1657"/>
      <c r="H2" s="1657"/>
      <c r="I2" s="1657"/>
      <c r="J2" s="1657"/>
    </row>
    <row r="3" spans="1:256" x14ac:dyDescent="0.25">
      <c r="A3" s="1161"/>
    </row>
    <row r="4" spans="1:256" ht="17.399999999999999" x14ac:dyDescent="0.3">
      <c r="A4" s="1657" t="s">
        <v>437</v>
      </c>
      <c r="B4" s="1657"/>
      <c r="C4" s="1657"/>
      <c r="D4" s="1657"/>
      <c r="E4" s="1657"/>
      <c r="F4" s="1657"/>
      <c r="G4" s="1657"/>
      <c r="H4" s="1657"/>
      <c r="I4" s="1657"/>
      <c r="J4" s="1657"/>
    </row>
    <row r="5" spans="1:256" x14ac:dyDescent="0.25">
      <c r="A5" s="1161"/>
    </row>
    <row r="6" spans="1:256" ht="17.399999999999999" x14ac:dyDescent="0.3">
      <c r="A6" s="1657" t="s">
        <v>1181</v>
      </c>
      <c r="B6" s="1657"/>
      <c r="C6" s="1657"/>
      <c r="D6" s="1657"/>
      <c r="E6" s="1657"/>
      <c r="F6" s="1657"/>
      <c r="G6" s="1657"/>
      <c r="H6" s="1657"/>
      <c r="I6" s="1657"/>
      <c r="J6" s="1657"/>
    </row>
    <row r="8" spans="1:256" x14ac:dyDescent="0.25">
      <c r="A8" s="1163" t="s">
        <v>148</v>
      </c>
      <c r="C8" s="1658" t="s">
        <v>992</v>
      </c>
      <c r="D8" s="1658"/>
      <c r="E8" s="1658"/>
      <c r="I8" s="1165" t="s">
        <v>366</v>
      </c>
      <c r="J8" s="1313" t="str">
        <f>+'[11]NECESIDADES EN TÚNELES'!J8</f>
        <v>AGO - SEP/2024</v>
      </c>
    </row>
    <row r="9" spans="1:256" ht="13.8" thickBot="1" x14ac:dyDescent="0.3"/>
    <row r="10" spans="1:256" ht="27" thickBot="1" x14ac:dyDescent="0.3">
      <c r="A10" s="1166" t="s">
        <v>34</v>
      </c>
      <c r="B10" s="1166" t="s">
        <v>42</v>
      </c>
      <c r="C10" s="1167" t="s">
        <v>6</v>
      </c>
      <c r="D10" s="1167" t="s">
        <v>7</v>
      </c>
      <c r="E10" s="1167" t="s">
        <v>24</v>
      </c>
      <c r="F10" s="1167" t="s">
        <v>181</v>
      </c>
      <c r="G10" s="1168" t="s">
        <v>182</v>
      </c>
      <c r="H10" s="1168" t="s">
        <v>43</v>
      </c>
      <c r="I10" s="1168" t="s">
        <v>229</v>
      </c>
      <c r="J10" s="1168" t="s">
        <v>44</v>
      </c>
      <c r="K10" s="1077"/>
      <c r="L10" s="1077"/>
      <c r="M10" s="1077"/>
      <c r="N10" s="1077"/>
      <c r="O10" s="1077"/>
      <c r="P10" s="1077"/>
      <c r="Q10" s="1077"/>
      <c r="R10" s="1077"/>
      <c r="S10" s="1077"/>
      <c r="T10" s="1077"/>
      <c r="U10" s="1077"/>
      <c r="V10" s="1077"/>
      <c r="W10" s="1077"/>
      <c r="X10" s="1077"/>
      <c r="Y10" s="1077"/>
      <c r="Z10" s="1077"/>
      <c r="AA10" s="1077"/>
      <c r="AB10" s="1077"/>
      <c r="AC10" s="1077"/>
      <c r="AD10" s="1077"/>
      <c r="AE10" s="1077"/>
      <c r="AF10" s="1077"/>
      <c r="AG10" s="1077"/>
      <c r="AH10" s="1077"/>
      <c r="AI10" s="1077"/>
      <c r="AJ10" s="1077"/>
      <c r="AK10" s="1077"/>
      <c r="AL10" s="1077"/>
      <c r="AM10" s="1077"/>
      <c r="AN10" s="1077"/>
      <c r="AO10" s="1077"/>
      <c r="AP10" s="1077"/>
      <c r="AQ10" s="1077"/>
      <c r="AR10" s="1077"/>
      <c r="AS10" s="1077"/>
      <c r="AT10" s="1077"/>
      <c r="AU10" s="1077"/>
      <c r="AV10" s="1077"/>
      <c r="AW10" s="1077"/>
      <c r="AX10" s="1077"/>
      <c r="AY10" s="1077"/>
      <c r="AZ10" s="1077"/>
      <c r="BA10" s="1077"/>
      <c r="BB10" s="1077"/>
      <c r="BC10" s="1077"/>
      <c r="BD10" s="1077"/>
      <c r="BE10" s="1077"/>
      <c r="BF10" s="1077"/>
      <c r="BG10" s="1077"/>
      <c r="BH10" s="1077"/>
      <c r="BI10" s="1077"/>
      <c r="BJ10" s="1077"/>
      <c r="BK10" s="1077"/>
      <c r="BL10" s="1077"/>
      <c r="BM10" s="1077"/>
      <c r="BN10" s="1077"/>
      <c r="BO10" s="1077"/>
      <c r="BP10" s="1077"/>
      <c r="BQ10" s="1077"/>
      <c r="BR10" s="1077"/>
      <c r="BS10" s="1077"/>
      <c r="BT10" s="1077"/>
      <c r="BU10" s="1077"/>
      <c r="BV10" s="1077"/>
      <c r="BW10" s="1077"/>
      <c r="BX10" s="1077"/>
      <c r="BY10" s="1077"/>
      <c r="BZ10" s="1077"/>
      <c r="CA10" s="1077"/>
      <c r="CB10" s="1077"/>
      <c r="CC10" s="1077"/>
      <c r="CD10" s="1077"/>
      <c r="CE10" s="1077"/>
      <c r="CF10" s="1077"/>
      <c r="CG10" s="1077"/>
      <c r="CH10" s="1077"/>
      <c r="CI10" s="1077"/>
      <c r="CJ10" s="1077"/>
      <c r="CK10" s="1077"/>
      <c r="CL10" s="1077"/>
      <c r="CM10" s="1077"/>
      <c r="CN10" s="1077"/>
      <c r="CO10" s="1077"/>
      <c r="CP10" s="1077"/>
      <c r="CQ10" s="1077"/>
      <c r="CR10" s="1077"/>
      <c r="CS10" s="1077"/>
      <c r="CT10" s="1077"/>
      <c r="CU10" s="1077"/>
      <c r="CV10" s="1077"/>
      <c r="CW10" s="1077"/>
      <c r="CX10" s="1077"/>
      <c r="CY10" s="1077"/>
      <c r="CZ10" s="1077"/>
      <c r="DA10" s="1077"/>
      <c r="DB10" s="1077"/>
      <c r="DC10" s="1077"/>
      <c r="DD10" s="1077"/>
      <c r="DE10" s="1077"/>
      <c r="DF10" s="1077"/>
      <c r="DG10" s="1077"/>
      <c r="DH10" s="1077"/>
      <c r="DI10" s="1077"/>
      <c r="DJ10" s="1077"/>
      <c r="DK10" s="1077"/>
      <c r="DL10" s="1077"/>
      <c r="DM10" s="1077"/>
      <c r="DN10" s="1077"/>
      <c r="DO10" s="1077"/>
      <c r="DP10" s="1077"/>
      <c r="DQ10" s="1077"/>
      <c r="DR10" s="1077"/>
      <c r="DS10" s="1077"/>
      <c r="DT10" s="1077"/>
      <c r="DU10" s="1077"/>
      <c r="DV10" s="1077"/>
      <c r="DW10" s="1077"/>
      <c r="DX10" s="1077"/>
      <c r="DY10" s="1077"/>
      <c r="DZ10" s="1077"/>
      <c r="EA10" s="1077"/>
      <c r="EB10" s="1077"/>
      <c r="EC10" s="1077"/>
      <c r="ED10" s="1077"/>
      <c r="EE10" s="1077"/>
      <c r="EF10" s="1077"/>
      <c r="EG10" s="1077"/>
      <c r="EH10" s="1077"/>
      <c r="EI10" s="1077"/>
      <c r="EJ10" s="1077"/>
      <c r="EK10" s="1077"/>
      <c r="EL10" s="1077"/>
      <c r="EM10" s="1077"/>
      <c r="EN10" s="1077"/>
      <c r="EO10" s="1077"/>
      <c r="EP10" s="1077"/>
      <c r="EQ10" s="1077"/>
      <c r="ER10" s="1077"/>
      <c r="ES10" s="1077"/>
      <c r="ET10" s="1077"/>
      <c r="EU10" s="1077"/>
      <c r="EV10" s="1077"/>
      <c r="EW10" s="1077"/>
      <c r="EX10" s="1077"/>
      <c r="EY10" s="1077"/>
      <c r="EZ10" s="1077"/>
      <c r="FA10" s="1077"/>
      <c r="FB10" s="1077"/>
      <c r="FC10" s="1077"/>
      <c r="FD10" s="1077"/>
      <c r="FE10" s="1077"/>
      <c r="FF10" s="1077"/>
      <c r="FG10" s="1077"/>
      <c r="FH10" s="1077"/>
      <c r="FI10" s="1077"/>
      <c r="FJ10" s="1077"/>
      <c r="FK10" s="1077"/>
      <c r="FL10" s="1077"/>
      <c r="FM10" s="1077"/>
      <c r="FN10" s="1077"/>
      <c r="FO10" s="1077"/>
      <c r="FP10" s="1077"/>
      <c r="FQ10" s="1077"/>
      <c r="FR10" s="1077"/>
      <c r="FS10" s="1077"/>
      <c r="FT10" s="1077"/>
      <c r="FU10" s="1077"/>
      <c r="FV10" s="1077"/>
      <c r="FW10" s="1077"/>
      <c r="FX10" s="1077"/>
      <c r="FY10" s="1077"/>
      <c r="FZ10" s="1077"/>
      <c r="GA10" s="1077"/>
      <c r="GB10" s="1077"/>
      <c r="GC10" s="1077"/>
      <c r="GD10" s="1077"/>
      <c r="GE10" s="1077"/>
      <c r="GF10" s="1077"/>
      <c r="GG10" s="1077"/>
      <c r="GH10" s="1077"/>
      <c r="GI10" s="1077"/>
      <c r="GJ10" s="1077"/>
      <c r="GK10" s="1077"/>
      <c r="GL10" s="1077"/>
      <c r="GM10" s="1077"/>
      <c r="GN10" s="1077"/>
      <c r="GO10" s="1077"/>
      <c r="GP10" s="1077"/>
      <c r="GQ10" s="1077"/>
      <c r="GR10" s="1077"/>
      <c r="GS10" s="1077"/>
      <c r="GT10" s="1077"/>
      <c r="GU10" s="1077"/>
      <c r="GV10" s="1077"/>
      <c r="GW10" s="1077"/>
      <c r="GX10" s="1077"/>
      <c r="GY10" s="1077"/>
      <c r="GZ10" s="1077"/>
      <c r="HA10" s="1077"/>
      <c r="HB10" s="1077"/>
      <c r="HC10" s="1077"/>
      <c r="HD10" s="1077"/>
      <c r="HE10" s="1077"/>
      <c r="HF10" s="1077"/>
      <c r="HG10" s="1077"/>
      <c r="HH10" s="1077"/>
      <c r="HI10" s="1077"/>
      <c r="HJ10" s="1077"/>
      <c r="HK10" s="1077"/>
      <c r="HL10" s="1077"/>
      <c r="HM10" s="1077"/>
      <c r="HN10" s="1077"/>
      <c r="HO10" s="1077"/>
      <c r="HP10" s="1077"/>
      <c r="HQ10" s="1077"/>
      <c r="HR10" s="1077"/>
      <c r="HS10" s="1077"/>
      <c r="HT10" s="1077"/>
      <c r="HU10" s="1077"/>
      <c r="HV10" s="1077"/>
      <c r="HW10" s="1077"/>
      <c r="HX10" s="1077"/>
      <c r="HY10" s="1077"/>
      <c r="HZ10" s="1077"/>
      <c r="IA10" s="1077"/>
      <c r="IB10" s="1077"/>
      <c r="IC10" s="1077"/>
      <c r="ID10" s="1077"/>
      <c r="IE10" s="1077"/>
      <c r="IF10" s="1077"/>
      <c r="IG10" s="1077"/>
      <c r="IH10" s="1077"/>
      <c r="II10" s="1077"/>
      <c r="IJ10" s="1077"/>
      <c r="IK10" s="1077"/>
      <c r="IL10" s="1077"/>
      <c r="IM10" s="1077"/>
      <c r="IN10" s="1077"/>
      <c r="IO10" s="1077"/>
      <c r="IP10" s="1077"/>
      <c r="IQ10" s="1077"/>
      <c r="IR10" s="1077"/>
      <c r="IS10" s="1077"/>
      <c r="IT10" s="1077"/>
      <c r="IU10" s="1077"/>
      <c r="IV10" s="1077"/>
    </row>
    <row r="11" spans="1:256" s="1311" customFormat="1" ht="37.200000000000003" customHeight="1" x14ac:dyDescent="0.25">
      <c r="A11" s="1841">
        <v>45506</v>
      </c>
      <c r="B11" s="1842">
        <v>0.40625</v>
      </c>
      <c r="C11" s="1843" t="s">
        <v>481</v>
      </c>
      <c r="D11" s="1844">
        <v>1001</v>
      </c>
      <c r="E11" s="1844" t="s">
        <v>1066</v>
      </c>
      <c r="F11" s="1844">
        <v>1</v>
      </c>
      <c r="G11" s="1844">
        <v>0</v>
      </c>
      <c r="H11" s="1843" t="s">
        <v>1067</v>
      </c>
      <c r="I11" s="1843" t="s">
        <v>958</v>
      </c>
      <c r="J11" s="1845" t="s">
        <v>1068</v>
      </c>
    </row>
    <row r="12" spans="1:256" s="1311" customFormat="1" ht="27.75" customHeight="1" x14ac:dyDescent="0.25">
      <c r="A12" s="1846">
        <v>45543</v>
      </c>
      <c r="B12" s="1847">
        <v>0.77430555555555558</v>
      </c>
      <c r="C12" s="1848" t="s">
        <v>481</v>
      </c>
      <c r="D12" s="1849">
        <v>1001</v>
      </c>
      <c r="E12" s="1849" t="s">
        <v>1069</v>
      </c>
      <c r="F12" s="1849">
        <v>0</v>
      </c>
      <c r="G12" s="1849">
        <v>1</v>
      </c>
      <c r="H12" s="1848" t="s">
        <v>649</v>
      </c>
      <c r="I12" s="1848" t="s">
        <v>958</v>
      </c>
      <c r="J12" s="1850" t="s">
        <v>1070</v>
      </c>
    </row>
    <row r="13" spans="1:256" s="1311" customFormat="1" ht="38.4" customHeight="1" x14ac:dyDescent="0.25">
      <c r="A13" s="1846">
        <v>45543</v>
      </c>
      <c r="B13" s="1847">
        <v>0.83333333333333337</v>
      </c>
      <c r="C13" s="1848" t="s">
        <v>481</v>
      </c>
      <c r="D13" s="1849">
        <v>1001</v>
      </c>
      <c r="E13" s="1849" t="s">
        <v>1071</v>
      </c>
      <c r="F13" s="1849">
        <v>0</v>
      </c>
      <c r="G13" s="1849">
        <v>1</v>
      </c>
      <c r="H13" s="1848" t="s">
        <v>1072</v>
      </c>
      <c r="I13" s="1848" t="s">
        <v>958</v>
      </c>
      <c r="J13" s="1850" t="s">
        <v>1073</v>
      </c>
    </row>
    <row r="14" spans="1:256" s="1311" customFormat="1" ht="33.75" customHeight="1" thickBot="1" x14ac:dyDescent="0.3">
      <c r="A14" s="1846">
        <v>45552</v>
      </c>
      <c r="B14" s="1847">
        <v>0.24305555555555555</v>
      </c>
      <c r="C14" s="1848" t="s">
        <v>481</v>
      </c>
      <c r="D14" s="1849">
        <v>1001</v>
      </c>
      <c r="E14" s="1849" t="s">
        <v>1074</v>
      </c>
      <c r="F14" s="1849">
        <v>1</v>
      </c>
      <c r="G14" s="1849">
        <v>0</v>
      </c>
      <c r="H14" s="1848" t="s">
        <v>649</v>
      </c>
      <c r="I14" s="1848" t="s">
        <v>1075</v>
      </c>
      <c r="J14" s="1850" t="s">
        <v>1076</v>
      </c>
    </row>
    <row r="15" spans="1:256" s="1311" customFormat="1" ht="54" hidden="1" customHeight="1" x14ac:dyDescent="0.25">
      <c r="A15" s="1851"/>
      <c r="B15" s="1852"/>
      <c r="C15" s="1853"/>
      <c r="D15" s="1854"/>
      <c r="E15" s="1854"/>
      <c r="F15" s="1854"/>
      <c r="G15" s="1854"/>
      <c r="H15" s="1853"/>
      <c r="I15" s="1853"/>
      <c r="J15" s="1855"/>
    </row>
    <row r="16" spans="1:256" s="1311" customFormat="1" ht="28.2" hidden="1" customHeight="1" x14ac:dyDescent="0.25">
      <c r="A16" s="1851"/>
      <c r="B16" s="1852"/>
      <c r="C16" s="1853"/>
      <c r="D16" s="1854"/>
      <c r="E16" s="1854"/>
      <c r="F16" s="1854"/>
      <c r="G16" s="1854"/>
      <c r="H16" s="1853"/>
      <c r="I16" s="1853"/>
      <c r="J16" s="1855"/>
    </row>
    <row r="17" spans="1:256" s="1311" customFormat="1" ht="37.950000000000003" hidden="1" customHeight="1" x14ac:dyDescent="0.25">
      <c r="A17" s="1851"/>
      <c r="B17" s="1852"/>
      <c r="C17" s="1853"/>
      <c r="D17" s="1854"/>
      <c r="E17" s="1854"/>
      <c r="F17" s="1854"/>
      <c r="G17" s="1854"/>
      <c r="H17" s="1853"/>
      <c r="I17" s="1853"/>
      <c r="J17" s="1855"/>
    </row>
    <row r="18" spans="1:256" s="1311" customFormat="1" ht="27.75" hidden="1" customHeight="1" x14ac:dyDescent="0.25">
      <c r="A18" s="1851"/>
      <c r="B18" s="1852"/>
      <c r="C18" s="1853"/>
      <c r="D18" s="1854"/>
      <c r="E18" s="1854"/>
      <c r="F18" s="1854"/>
      <c r="G18" s="1854"/>
      <c r="H18" s="1853"/>
      <c r="I18" s="1853"/>
      <c r="J18" s="1855"/>
    </row>
    <row r="19" spans="1:256" s="1311" customFormat="1" ht="27.75" hidden="1" customHeight="1" x14ac:dyDescent="0.25">
      <c r="A19" s="1851"/>
      <c r="B19" s="1852"/>
      <c r="C19" s="1853"/>
      <c r="D19" s="1854"/>
      <c r="E19" s="1854"/>
      <c r="F19" s="1854"/>
      <c r="G19" s="1854"/>
      <c r="H19" s="1853"/>
      <c r="I19" s="1853"/>
      <c r="J19" s="1855"/>
    </row>
    <row r="20" spans="1:256" s="1311" customFormat="1" ht="38.4" hidden="1" customHeight="1" x14ac:dyDescent="0.25">
      <c r="A20" s="1851"/>
      <c r="B20" s="1852"/>
      <c r="C20" s="1853"/>
      <c r="D20" s="1854"/>
      <c r="E20" s="1854"/>
      <c r="F20" s="1854"/>
      <c r="G20" s="1854"/>
      <c r="H20" s="1853"/>
      <c r="I20" s="1853"/>
      <c r="J20" s="1855"/>
    </row>
    <row r="21" spans="1:256" s="1311" customFormat="1" ht="33.75" hidden="1" customHeight="1" x14ac:dyDescent="0.25">
      <c r="A21" s="1851"/>
      <c r="B21" s="1852"/>
      <c r="C21" s="1853"/>
      <c r="D21" s="1854"/>
      <c r="E21" s="1854"/>
      <c r="F21" s="1854"/>
      <c r="G21" s="1854"/>
      <c r="H21" s="1853"/>
      <c r="I21" s="1853"/>
      <c r="J21" s="1855"/>
    </row>
    <row r="22" spans="1:256" s="1311" customFormat="1" ht="54" hidden="1" customHeight="1" x14ac:dyDescent="0.25">
      <c r="A22" s="1851"/>
      <c r="B22" s="1852"/>
      <c r="C22" s="1853"/>
      <c r="D22" s="1854"/>
      <c r="E22" s="1854"/>
      <c r="F22" s="1854"/>
      <c r="G22" s="1854"/>
      <c r="H22" s="1853"/>
      <c r="I22" s="1853"/>
      <c r="J22" s="1855"/>
    </row>
    <row r="23" spans="1:256" s="1311" customFormat="1" ht="54" hidden="1" customHeight="1" x14ac:dyDescent="0.25">
      <c r="A23" s="1851" t="s">
        <v>917</v>
      </c>
      <c r="B23" s="1852"/>
      <c r="C23" s="1853" t="s">
        <v>963</v>
      </c>
      <c r="D23" s="1854">
        <v>1001</v>
      </c>
      <c r="E23" s="1856" t="s">
        <v>964</v>
      </c>
      <c r="F23" s="1857"/>
      <c r="G23" s="1857"/>
      <c r="H23" s="1857"/>
      <c r="I23" s="1857"/>
      <c r="J23" s="1858"/>
    </row>
    <row r="24" spans="1:256" s="1311" customFormat="1" ht="8.25" hidden="1" customHeight="1" thickBot="1" x14ac:dyDescent="0.3">
      <c r="A24" s="1188"/>
      <c r="B24" s="1859"/>
      <c r="C24" s="64"/>
      <c r="D24" s="64"/>
      <c r="E24" s="1860"/>
      <c r="F24" s="1860"/>
      <c r="G24" s="1861"/>
      <c r="H24" s="64"/>
      <c r="I24" s="64"/>
      <c r="J24" s="1189"/>
    </row>
    <row r="25" spans="1:256" s="1311" customFormat="1" x14ac:dyDescent="0.25">
      <c r="A25" s="2080" t="s">
        <v>921</v>
      </c>
      <c r="B25" s="2081"/>
      <c r="C25" s="2082" t="s">
        <v>922</v>
      </c>
      <c r="D25" s="2082"/>
      <c r="E25" s="2082"/>
      <c r="F25" s="2082"/>
      <c r="G25" s="2082"/>
      <c r="H25" s="2083"/>
      <c r="I25" s="2083"/>
      <c r="J25" s="2084"/>
      <c r="K25" s="1161"/>
      <c r="L25" s="1161"/>
      <c r="M25" s="1161"/>
      <c r="N25" s="1161"/>
      <c r="O25" s="1161"/>
      <c r="P25" s="1161"/>
      <c r="Q25" s="1161"/>
      <c r="R25" s="1161"/>
      <c r="S25" s="1161"/>
      <c r="T25" s="1161"/>
      <c r="U25" s="1161"/>
      <c r="V25" s="1161"/>
      <c r="W25" s="1161"/>
      <c r="X25" s="1161"/>
      <c r="Y25" s="1161"/>
      <c r="Z25" s="1161"/>
      <c r="AA25" s="1161"/>
      <c r="AB25" s="1161"/>
      <c r="AC25" s="1161"/>
      <c r="AD25" s="1161"/>
      <c r="AE25" s="1161"/>
      <c r="AF25" s="1161"/>
      <c r="AG25" s="1161"/>
      <c r="AH25" s="1161"/>
      <c r="AI25" s="1161"/>
      <c r="AJ25" s="1161"/>
      <c r="AK25" s="1161"/>
      <c r="AL25" s="1161"/>
      <c r="AM25" s="1161"/>
      <c r="AN25" s="1161"/>
      <c r="AO25" s="1161"/>
      <c r="AP25" s="1161"/>
      <c r="AQ25" s="1161"/>
      <c r="AR25" s="1161"/>
      <c r="AS25" s="1161"/>
      <c r="AT25" s="1161"/>
      <c r="AU25" s="1161"/>
      <c r="AV25" s="1161"/>
      <c r="AW25" s="1161"/>
      <c r="AX25" s="1161"/>
      <c r="AY25" s="1161"/>
      <c r="AZ25" s="1161"/>
      <c r="BA25" s="1161"/>
      <c r="BB25" s="1161"/>
      <c r="BC25" s="1161"/>
      <c r="BD25" s="1161"/>
      <c r="BE25" s="1161"/>
      <c r="BF25" s="1161"/>
      <c r="BG25" s="1161"/>
      <c r="BH25" s="1161"/>
      <c r="BI25" s="1161"/>
      <c r="BJ25" s="1161"/>
      <c r="BK25" s="1161"/>
      <c r="BL25" s="1161"/>
      <c r="BM25" s="1161"/>
      <c r="BN25" s="1161"/>
      <c r="BO25" s="1161"/>
      <c r="BP25" s="1161"/>
      <c r="BQ25" s="1161"/>
      <c r="BR25" s="1161"/>
      <c r="BS25" s="1161"/>
      <c r="BT25" s="1161"/>
      <c r="BU25" s="1161"/>
      <c r="BV25" s="1161"/>
      <c r="BW25" s="1161"/>
      <c r="BX25" s="1161"/>
      <c r="BY25" s="1161"/>
      <c r="BZ25" s="1161"/>
      <c r="CA25" s="1161"/>
      <c r="CB25" s="1161"/>
      <c r="CC25" s="1161"/>
      <c r="CD25" s="1161"/>
      <c r="CE25" s="1161"/>
      <c r="CF25" s="1161"/>
      <c r="CG25" s="1161"/>
      <c r="CH25" s="1161"/>
      <c r="CI25" s="1161"/>
      <c r="CJ25" s="1161"/>
      <c r="CK25" s="1161"/>
      <c r="CL25" s="1161"/>
      <c r="CM25" s="1161"/>
      <c r="CN25" s="1161"/>
      <c r="CO25" s="1161"/>
      <c r="CP25" s="1161"/>
      <c r="CQ25" s="1161"/>
      <c r="CR25" s="1161"/>
      <c r="CS25" s="1161"/>
      <c r="CT25" s="1161"/>
      <c r="CU25" s="1161"/>
      <c r="CV25" s="1161"/>
      <c r="CW25" s="1161"/>
      <c r="CX25" s="1161"/>
      <c r="CY25" s="1161"/>
      <c r="CZ25" s="1161"/>
      <c r="DA25" s="1161"/>
      <c r="DB25" s="1161"/>
      <c r="DC25" s="1161"/>
      <c r="DD25" s="1161"/>
      <c r="DE25" s="1161"/>
      <c r="DF25" s="1161"/>
      <c r="DG25" s="1161"/>
      <c r="DH25" s="1161"/>
      <c r="DI25" s="1161"/>
      <c r="DJ25" s="1161"/>
      <c r="DK25" s="1161"/>
      <c r="DL25" s="1161"/>
      <c r="DM25" s="1161"/>
      <c r="DN25" s="1161"/>
      <c r="DO25" s="1161"/>
      <c r="DP25" s="1161"/>
      <c r="DQ25" s="1161"/>
      <c r="DR25" s="1161"/>
      <c r="DS25" s="1161"/>
      <c r="DT25" s="1161"/>
      <c r="DU25" s="1161"/>
      <c r="DV25" s="1161"/>
      <c r="DW25" s="1161"/>
      <c r="DX25" s="1161"/>
      <c r="DY25" s="1161"/>
      <c r="DZ25" s="1161"/>
      <c r="EA25" s="1161"/>
      <c r="EB25" s="1161"/>
      <c r="EC25" s="1161"/>
      <c r="ED25" s="1161"/>
      <c r="EE25" s="1161"/>
      <c r="EF25" s="1161"/>
      <c r="EG25" s="1161"/>
      <c r="EH25" s="1161"/>
      <c r="EI25" s="1161"/>
      <c r="EJ25" s="1161"/>
      <c r="EK25" s="1161"/>
      <c r="EL25" s="1161"/>
      <c r="EM25" s="1161"/>
      <c r="EN25" s="1161"/>
      <c r="EO25" s="1161"/>
      <c r="EP25" s="1161"/>
      <c r="EQ25" s="1161"/>
      <c r="ER25" s="1161"/>
      <c r="ES25" s="1161"/>
      <c r="ET25" s="1161"/>
      <c r="EU25" s="1161"/>
      <c r="EV25" s="1161"/>
      <c r="EW25" s="1161"/>
      <c r="EX25" s="1161"/>
      <c r="EY25" s="1161"/>
      <c r="EZ25" s="1161"/>
      <c r="FA25" s="1161"/>
      <c r="FB25" s="1161"/>
      <c r="FC25" s="1161"/>
      <c r="FD25" s="1161"/>
      <c r="FE25" s="1161"/>
      <c r="FF25" s="1161"/>
      <c r="FG25" s="1161"/>
      <c r="FH25" s="1161"/>
      <c r="FI25" s="1161"/>
      <c r="FJ25" s="1161"/>
      <c r="FK25" s="1161"/>
      <c r="FL25" s="1161"/>
      <c r="FM25" s="1161"/>
      <c r="FN25" s="1161"/>
      <c r="FO25" s="1161"/>
      <c r="FP25" s="1161"/>
      <c r="FQ25" s="1161"/>
      <c r="FR25" s="1161"/>
      <c r="FS25" s="1161"/>
      <c r="FT25" s="1161"/>
      <c r="FU25" s="1161"/>
      <c r="FV25" s="1161"/>
      <c r="FW25" s="1161"/>
      <c r="FX25" s="1161"/>
      <c r="FY25" s="1161"/>
      <c r="FZ25" s="1161"/>
      <c r="GA25" s="1161"/>
      <c r="GB25" s="1161"/>
      <c r="GC25" s="1161"/>
      <c r="GD25" s="1161"/>
      <c r="GE25" s="1161"/>
      <c r="GF25" s="1161"/>
      <c r="GG25" s="1161"/>
      <c r="GH25" s="1161"/>
      <c r="GI25" s="1161"/>
      <c r="GJ25" s="1161"/>
      <c r="GK25" s="1161"/>
      <c r="GL25" s="1161"/>
      <c r="GM25" s="1161"/>
      <c r="GN25" s="1161"/>
      <c r="GO25" s="1161"/>
      <c r="GP25" s="1161"/>
      <c r="GQ25" s="1161"/>
      <c r="GR25" s="1161"/>
      <c r="GS25" s="1161"/>
      <c r="GT25" s="1161"/>
      <c r="GU25" s="1161"/>
      <c r="GV25" s="1161"/>
      <c r="GW25" s="1161"/>
      <c r="GX25" s="1161"/>
      <c r="GY25" s="1161"/>
      <c r="GZ25" s="1161"/>
      <c r="HA25" s="1161"/>
      <c r="HB25" s="1161"/>
      <c r="HC25" s="1161"/>
      <c r="HD25" s="1161"/>
      <c r="HE25" s="1161"/>
      <c r="HF25" s="1161"/>
      <c r="HG25" s="1161"/>
      <c r="HH25" s="1161"/>
      <c r="HI25" s="1161"/>
      <c r="HJ25" s="1161"/>
      <c r="HK25" s="1161"/>
      <c r="HL25" s="1161"/>
      <c r="HM25" s="1161"/>
      <c r="HN25" s="1161"/>
      <c r="HO25" s="1161"/>
      <c r="HP25" s="1161"/>
      <c r="HQ25" s="1161"/>
      <c r="HR25" s="1161"/>
      <c r="HS25" s="1161"/>
      <c r="HT25" s="1161"/>
      <c r="HU25" s="1161"/>
      <c r="HV25" s="1161"/>
      <c r="HW25" s="1161"/>
      <c r="HX25" s="1161"/>
      <c r="HY25" s="1161"/>
      <c r="HZ25" s="1161"/>
      <c r="IA25" s="1161"/>
      <c r="IB25" s="1161"/>
      <c r="IC25" s="1161"/>
      <c r="ID25" s="1161"/>
      <c r="IE25" s="1161"/>
      <c r="IF25" s="1161"/>
      <c r="IG25" s="1161"/>
      <c r="IH25" s="1161"/>
      <c r="II25" s="1161"/>
      <c r="IJ25" s="1161"/>
      <c r="IK25" s="1161"/>
      <c r="IL25" s="1161"/>
      <c r="IM25" s="1161"/>
      <c r="IN25" s="1161"/>
      <c r="IO25" s="1161"/>
      <c r="IP25" s="1161"/>
      <c r="IQ25" s="1161"/>
      <c r="IR25" s="1161"/>
      <c r="IS25" s="1161"/>
      <c r="IT25" s="1161"/>
      <c r="IU25" s="1161"/>
      <c r="IV25" s="1161"/>
    </row>
    <row r="26" spans="1:256" s="1311" customFormat="1" x14ac:dyDescent="0.25">
      <c r="A26" s="1169" t="s">
        <v>82</v>
      </c>
      <c r="B26" s="1170"/>
      <c r="C26" s="1171" t="s">
        <v>83</v>
      </c>
      <c r="D26" s="1164"/>
      <c r="E26" s="1164"/>
      <c r="F26" s="1164"/>
      <c r="G26" s="1164"/>
      <c r="H26" s="1164"/>
      <c r="I26" s="1164"/>
      <c r="J26" s="1172"/>
      <c r="K26" s="1161"/>
      <c r="L26" s="1161"/>
      <c r="M26" s="1161"/>
      <c r="N26" s="1161"/>
      <c r="O26" s="1161"/>
      <c r="P26" s="1161"/>
      <c r="Q26" s="1161"/>
      <c r="R26" s="1161"/>
      <c r="S26" s="1161"/>
      <c r="T26" s="1161"/>
      <c r="U26" s="1161"/>
      <c r="V26" s="1161"/>
      <c r="W26" s="1161"/>
      <c r="X26" s="1161"/>
      <c r="Y26" s="1161"/>
      <c r="Z26" s="1161"/>
      <c r="AA26" s="1161"/>
      <c r="AB26" s="1161"/>
      <c r="AC26" s="1161"/>
      <c r="AD26" s="1161"/>
      <c r="AE26" s="1161"/>
      <c r="AF26" s="1161"/>
      <c r="AG26" s="1161"/>
      <c r="AH26" s="1161"/>
      <c r="AI26" s="1161"/>
      <c r="AJ26" s="1161"/>
      <c r="AK26" s="1161"/>
      <c r="AL26" s="1161"/>
      <c r="AM26" s="1161"/>
      <c r="AN26" s="1161"/>
      <c r="AO26" s="1161"/>
      <c r="AP26" s="1161"/>
      <c r="AQ26" s="1161"/>
      <c r="AR26" s="1161"/>
      <c r="AS26" s="1161"/>
      <c r="AT26" s="1161"/>
      <c r="AU26" s="1161"/>
      <c r="AV26" s="1161"/>
      <c r="AW26" s="1161"/>
      <c r="AX26" s="1161"/>
      <c r="AY26" s="1161"/>
      <c r="AZ26" s="1161"/>
      <c r="BA26" s="1161"/>
      <c r="BB26" s="1161"/>
      <c r="BC26" s="1161"/>
      <c r="BD26" s="1161"/>
      <c r="BE26" s="1161"/>
      <c r="BF26" s="1161"/>
      <c r="BG26" s="1161"/>
      <c r="BH26" s="1161"/>
      <c r="BI26" s="1161"/>
      <c r="BJ26" s="1161"/>
      <c r="BK26" s="1161"/>
      <c r="BL26" s="1161"/>
      <c r="BM26" s="1161"/>
      <c r="BN26" s="1161"/>
      <c r="BO26" s="1161"/>
      <c r="BP26" s="1161"/>
      <c r="BQ26" s="1161"/>
      <c r="BR26" s="1161"/>
      <c r="BS26" s="1161"/>
      <c r="BT26" s="1161"/>
      <c r="BU26" s="1161"/>
      <c r="BV26" s="1161"/>
      <c r="BW26" s="1161"/>
      <c r="BX26" s="1161"/>
      <c r="BY26" s="1161"/>
      <c r="BZ26" s="1161"/>
      <c r="CA26" s="1161"/>
      <c r="CB26" s="1161"/>
      <c r="CC26" s="1161"/>
      <c r="CD26" s="1161"/>
      <c r="CE26" s="1161"/>
      <c r="CF26" s="1161"/>
      <c r="CG26" s="1161"/>
      <c r="CH26" s="1161"/>
      <c r="CI26" s="1161"/>
      <c r="CJ26" s="1161"/>
      <c r="CK26" s="1161"/>
      <c r="CL26" s="1161"/>
      <c r="CM26" s="1161"/>
      <c r="CN26" s="1161"/>
      <c r="CO26" s="1161"/>
      <c r="CP26" s="1161"/>
      <c r="CQ26" s="1161"/>
      <c r="CR26" s="1161"/>
      <c r="CS26" s="1161"/>
      <c r="CT26" s="1161"/>
      <c r="CU26" s="1161"/>
      <c r="CV26" s="1161"/>
      <c r="CW26" s="1161"/>
      <c r="CX26" s="1161"/>
      <c r="CY26" s="1161"/>
      <c r="CZ26" s="1161"/>
      <c r="DA26" s="1161"/>
      <c r="DB26" s="1161"/>
      <c r="DC26" s="1161"/>
      <c r="DD26" s="1161"/>
      <c r="DE26" s="1161"/>
      <c r="DF26" s="1161"/>
      <c r="DG26" s="1161"/>
      <c r="DH26" s="1161"/>
      <c r="DI26" s="1161"/>
      <c r="DJ26" s="1161"/>
      <c r="DK26" s="1161"/>
      <c r="DL26" s="1161"/>
      <c r="DM26" s="1161"/>
      <c r="DN26" s="1161"/>
      <c r="DO26" s="1161"/>
      <c r="DP26" s="1161"/>
      <c r="DQ26" s="1161"/>
      <c r="DR26" s="1161"/>
      <c r="DS26" s="1161"/>
      <c r="DT26" s="1161"/>
      <c r="DU26" s="1161"/>
      <c r="DV26" s="1161"/>
      <c r="DW26" s="1161"/>
      <c r="DX26" s="1161"/>
      <c r="DY26" s="1161"/>
      <c r="DZ26" s="1161"/>
      <c r="EA26" s="1161"/>
      <c r="EB26" s="1161"/>
      <c r="EC26" s="1161"/>
      <c r="ED26" s="1161"/>
      <c r="EE26" s="1161"/>
      <c r="EF26" s="1161"/>
      <c r="EG26" s="1161"/>
      <c r="EH26" s="1161"/>
      <c r="EI26" s="1161"/>
      <c r="EJ26" s="1161"/>
      <c r="EK26" s="1161"/>
      <c r="EL26" s="1161"/>
      <c r="EM26" s="1161"/>
      <c r="EN26" s="1161"/>
      <c r="EO26" s="1161"/>
      <c r="EP26" s="1161"/>
      <c r="EQ26" s="1161"/>
      <c r="ER26" s="1161"/>
      <c r="ES26" s="1161"/>
      <c r="ET26" s="1161"/>
      <c r="EU26" s="1161"/>
      <c r="EV26" s="1161"/>
      <c r="EW26" s="1161"/>
      <c r="EX26" s="1161"/>
      <c r="EY26" s="1161"/>
      <c r="EZ26" s="1161"/>
      <c r="FA26" s="1161"/>
      <c r="FB26" s="1161"/>
      <c r="FC26" s="1161"/>
      <c r="FD26" s="1161"/>
      <c r="FE26" s="1161"/>
      <c r="FF26" s="1161"/>
      <c r="FG26" s="1161"/>
      <c r="FH26" s="1161"/>
      <c r="FI26" s="1161"/>
      <c r="FJ26" s="1161"/>
      <c r="FK26" s="1161"/>
      <c r="FL26" s="1161"/>
      <c r="FM26" s="1161"/>
      <c r="FN26" s="1161"/>
      <c r="FO26" s="1161"/>
      <c r="FP26" s="1161"/>
      <c r="FQ26" s="1161"/>
      <c r="FR26" s="1161"/>
      <c r="FS26" s="1161"/>
      <c r="FT26" s="1161"/>
      <c r="FU26" s="1161"/>
      <c r="FV26" s="1161"/>
      <c r="FW26" s="1161"/>
      <c r="FX26" s="1161"/>
      <c r="FY26" s="1161"/>
      <c r="FZ26" s="1161"/>
      <c r="GA26" s="1161"/>
      <c r="GB26" s="1161"/>
      <c r="GC26" s="1161"/>
      <c r="GD26" s="1161"/>
      <c r="GE26" s="1161"/>
      <c r="GF26" s="1161"/>
      <c r="GG26" s="1161"/>
      <c r="GH26" s="1161"/>
      <c r="GI26" s="1161"/>
      <c r="GJ26" s="1161"/>
      <c r="GK26" s="1161"/>
      <c r="GL26" s="1161"/>
      <c r="GM26" s="1161"/>
      <c r="GN26" s="1161"/>
      <c r="GO26" s="1161"/>
      <c r="GP26" s="1161"/>
      <c r="GQ26" s="1161"/>
      <c r="GR26" s="1161"/>
      <c r="GS26" s="1161"/>
      <c r="GT26" s="1161"/>
      <c r="GU26" s="1161"/>
      <c r="GV26" s="1161"/>
      <c r="GW26" s="1161"/>
      <c r="GX26" s="1161"/>
      <c r="GY26" s="1161"/>
      <c r="GZ26" s="1161"/>
      <c r="HA26" s="1161"/>
      <c r="HB26" s="1161"/>
      <c r="HC26" s="1161"/>
      <c r="HD26" s="1161"/>
      <c r="HE26" s="1161"/>
      <c r="HF26" s="1161"/>
      <c r="HG26" s="1161"/>
      <c r="HH26" s="1161"/>
      <c r="HI26" s="1161"/>
      <c r="HJ26" s="1161"/>
      <c r="HK26" s="1161"/>
      <c r="HL26" s="1161"/>
      <c r="HM26" s="1161"/>
      <c r="HN26" s="1161"/>
      <c r="HO26" s="1161"/>
      <c r="HP26" s="1161"/>
      <c r="HQ26" s="1161"/>
      <c r="HR26" s="1161"/>
      <c r="HS26" s="1161"/>
      <c r="HT26" s="1161"/>
      <c r="HU26" s="1161"/>
      <c r="HV26" s="1161"/>
      <c r="HW26" s="1161"/>
      <c r="HX26" s="1161"/>
      <c r="HY26" s="1161"/>
      <c r="HZ26" s="1161"/>
      <c r="IA26" s="1161"/>
      <c r="IB26" s="1161"/>
      <c r="IC26" s="1161"/>
      <c r="ID26" s="1161"/>
      <c r="IE26" s="1161"/>
      <c r="IF26" s="1161"/>
      <c r="IG26" s="1161"/>
      <c r="IH26" s="1161"/>
      <c r="II26" s="1161"/>
      <c r="IJ26" s="1161"/>
      <c r="IK26" s="1161"/>
      <c r="IL26" s="1161"/>
      <c r="IM26" s="1161"/>
      <c r="IN26" s="1161"/>
      <c r="IO26" s="1161"/>
      <c r="IP26" s="1161"/>
      <c r="IQ26" s="1161"/>
      <c r="IR26" s="1161"/>
      <c r="IS26" s="1161"/>
      <c r="IT26" s="1161"/>
      <c r="IU26" s="1161"/>
      <c r="IV26" s="1161"/>
    </row>
    <row r="27" spans="1:256" s="1311" customFormat="1" ht="13.8" thickBot="1" x14ac:dyDescent="0.3">
      <c r="A27" s="1173" t="s">
        <v>84</v>
      </c>
      <c r="B27" s="1174"/>
      <c r="C27" s="1175" t="s">
        <v>85</v>
      </c>
      <c r="D27" s="1176"/>
      <c r="E27" s="1176"/>
      <c r="F27" s="1176"/>
      <c r="G27" s="1176"/>
      <c r="H27" s="1176"/>
      <c r="I27" s="1176"/>
      <c r="J27" s="1177"/>
      <c r="K27" s="1161"/>
      <c r="L27" s="1161"/>
      <c r="M27" s="1161"/>
      <c r="N27" s="1161"/>
      <c r="O27" s="1161"/>
      <c r="P27" s="1161"/>
      <c r="Q27" s="1161"/>
      <c r="R27" s="1161"/>
      <c r="S27" s="1161"/>
      <c r="T27" s="1161"/>
      <c r="U27" s="1161"/>
      <c r="V27" s="1161"/>
      <c r="W27" s="1161"/>
      <c r="X27" s="1161"/>
      <c r="Y27" s="1161"/>
      <c r="Z27" s="1161"/>
      <c r="AA27" s="1161"/>
      <c r="AB27" s="1161"/>
      <c r="AC27" s="1161"/>
      <c r="AD27" s="1161"/>
      <c r="AE27" s="1161"/>
      <c r="AF27" s="1161"/>
      <c r="AG27" s="1161"/>
      <c r="AH27" s="1161"/>
      <c r="AI27" s="1161"/>
      <c r="AJ27" s="1161"/>
      <c r="AK27" s="1161"/>
      <c r="AL27" s="1161"/>
      <c r="AM27" s="1161"/>
      <c r="AN27" s="1161"/>
      <c r="AO27" s="1161"/>
      <c r="AP27" s="1161"/>
      <c r="AQ27" s="1161"/>
      <c r="AR27" s="1161"/>
      <c r="AS27" s="1161"/>
      <c r="AT27" s="1161"/>
      <c r="AU27" s="1161"/>
      <c r="AV27" s="1161"/>
      <c r="AW27" s="1161"/>
      <c r="AX27" s="1161"/>
      <c r="AY27" s="1161"/>
      <c r="AZ27" s="1161"/>
      <c r="BA27" s="1161"/>
      <c r="BB27" s="1161"/>
      <c r="BC27" s="1161"/>
      <c r="BD27" s="1161"/>
      <c r="BE27" s="1161"/>
      <c r="BF27" s="1161"/>
      <c r="BG27" s="1161"/>
      <c r="BH27" s="1161"/>
      <c r="BI27" s="1161"/>
      <c r="BJ27" s="1161"/>
      <c r="BK27" s="1161"/>
      <c r="BL27" s="1161"/>
      <c r="BM27" s="1161"/>
      <c r="BN27" s="1161"/>
      <c r="BO27" s="1161"/>
      <c r="BP27" s="1161"/>
      <c r="BQ27" s="1161"/>
      <c r="BR27" s="1161"/>
      <c r="BS27" s="1161"/>
      <c r="BT27" s="1161"/>
      <c r="BU27" s="1161"/>
      <c r="BV27" s="1161"/>
      <c r="BW27" s="1161"/>
      <c r="BX27" s="1161"/>
      <c r="BY27" s="1161"/>
      <c r="BZ27" s="1161"/>
      <c r="CA27" s="1161"/>
      <c r="CB27" s="1161"/>
      <c r="CC27" s="1161"/>
      <c r="CD27" s="1161"/>
      <c r="CE27" s="1161"/>
      <c r="CF27" s="1161"/>
      <c r="CG27" s="1161"/>
      <c r="CH27" s="1161"/>
      <c r="CI27" s="1161"/>
      <c r="CJ27" s="1161"/>
      <c r="CK27" s="1161"/>
      <c r="CL27" s="1161"/>
      <c r="CM27" s="1161"/>
      <c r="CN27" s="1161"/>
      <c r="CO27" s="1161"/>
      <c r="CP27" s="1161"/>
      <c r="CQ27" s="1161"/>
      <c r="CR27" s="1161"/>
      <c r="CS27" s="1161"/>
      <c r="CT27" s="1161"/>
      <c r="CU27" s="1161"/>
      <c r="CV27" s="1161"/>
      <c r="CW27" s="1161"/>
      <c r="CX27" s="1161"/>
      <c r="CY27" s="1161"/>
      <c r="CZ27" s="1161"/>
      <c r="DA27" s="1161"/>
      <c r="DB27" s="1161"/>
      <c r="DC27" s="1161"/>
      <c r="DD27" s="1161"/>
      <c r="DE27" s="1161"/>
      <c r="DF27" s="1161"/>
      <c r="DG27" s="1161"/>
      <c r="DH27" s="1161"/>
      <c r="DI27" s="1161"/>
      <c r="DJ27" s="1161"/>
      <c r="DK27" s="1161"/>
      <c r="DL27" s="1161"/>
      <c r="DM27" s="1161"/>
      <c r="DN27" s="1161"/>
      <c r="DO27" s="1161"/>
      <c r="DP27" s="1161"/>
      <c r="DQ27" s="1161"/>
      <c r="DR27" s="1161"/>
      <c r="DS27" s="1161"/>
      <c r="DT27" s="1161"/>
      <c r="DU27" s="1161"/>
      <c r="DV27" s="1161"/>
      <c r="DW27" s="1161"/>
      <c r="DX27" s="1161"/>
      <c r="DY27" s="1161"/>
      <c r="DZ27" s="1161"/>
      <c r="EA27" s="1161"/>
      <c r="EB27" s="1161"/>
      <c r="EC27" s="1161"/>
      <c r="ED27" s="1161"/>
      <c r="EE27" s="1161"/>
      <c r="EF27" s="1161"/>
      <c r="EG27" s="1161"/>
      <c r="EH27" s="1161"/>
      <c r="EI27" s="1161"/>
      <c r="EJ27" s="1161"/>
      <c r="EK27" s="1161"/>
      <c r="EL27" s="1161"/>
      <c r="EM27" s="1161"/>
      <c r="EN27" s="1161"/>
      <c r="EO27" s="1161"/>
      <c r="EP27" s="1161"/>
      <c r="EQ27" s="1161"/>
      <c r="ER27" s="1161"/>
      <c r="ES27" s="1161"/>
      <c r="ET27" s="1161"/>
      <c r="EU27" s="1161"/>
      <c r="EV27" s="1161"/>
      <c r="EW27" s="1161"/>
      <c r="EX27" s="1161"/>
      <c r="EY27" s="1161"/>
      <c r="EZ27" s="1161"/>
      <c r="FA27" s="1161"/>
      <c r="FB27" s="1161"/>
      <c r="FC27" s="1161"/>
      <c r="FD27" s="1161"/>
      <c r="FE27" s="1161"/>
      <c r="FF27" s="1161"/>
      <c r="FG27" s="1161"/>
      <c r="FH27" s="1161"/>
      <c r="FI27" s="1161"/>
      <c r="FJ27" s="1161"/>
      <c r="FK27" s="1161"/>
      <c r="FL27" s="1161"/>
      <c r="FM27" s="1161"/>
      <c r="FN27" s="1161"/>
      <c r="FO27" s="1161"/>
      <c r="FP27" s="1161"/>
      <c r="FQ27" s="1161"/>
      <c r="FR27" s="1161"/>
      <c r="FS27" s="1161"/>
      <c r="FT27" s="1161"/>
      <c r="FU27" s="1161"/>
      <c r="FV27" s="1161"/>
      <c r="FW27" s="1161"/>
      <c r="FX27" s="1161"/>
      <c r="FY27" s="1161"/>
      <c r="FZ27" s="1161"/>
      <c r="GA27" s="1161"/>
      <c r="GB27" s="1161"/>
      <c r="GC27" s="1161"/>
      <c r="GD27" s="1161"/>
      <c r="GE27" s="1161"/>
      <c r="GF27" s="1161"/>
      <c r="GG27" s="1161"/>
      <c r="GH27" s="1161"/>
      <c r="GI27" s="1161"/>
      <c r="GJ27" s="1161"/>
      <c r="GK27" s="1161"/>
      <c r="GL27" s="1161"/>
      <c r="GM27" s="1161"/>
      <c r="GN27" s="1161"/>
      <c r="GO27" s="1161"/>
      <c r="GP27" s="1161"/>
      <c r="GQ27" s="1161"/>
      <c r="GR27" s="1161"/>
      <c r="GS27" s="1161"/>
      <c r="GT27" s="1161"/>
      <c r="GU27" s="1161"/>
      <c r="GV27" s="1161"/>
      <c r="GW27" s="1161"/>
      <c r="GX27" s="1161"/>
      <c r="GY27" s="1161"/>
      <c r="GZ27" s="1161"/>
      <c r="HA27" s="1161"/>
      <c r="HB27" s="1161"/>
      <c r="HC27" s="1161"/>
      <c r="HD27" s="1161"/>
      <c r="HE27" s="1161"/>
      <c r="HF27" s="1161"/>
      <c r="HG27" s="1161"/>
      <c r="HH27" s="1161"/>
      <c r="HI27" s="1161"/>
      <c r="HJ27" s="1161"/>
      <c r="HK27" s="1161"/>
      <c r="HL27" s="1161"/>
      <c r="HM27" s="1161"/>
      <c r="HN27" s="1161"/>
      <c r="HO27" s="1161"/>
      <c r="HP27" s="1161"/>
      <c r="HQ27" s="1161"/>
      <c r="HR27" s="1161"/>
      <c r="HS27" s="1161"/>
      <c r="HT27" s="1161"/>
      <c r="HU27" s="1161"/>
      <c r="HV27" s="1161"/>
      <c r="HW27" s="1161"/>
      <c r="HX27" s="1161"/>
      <c r="HY27" s="1161"/>
      <c r="HZ27" s="1161"/>
      <c r="IA27" s="1161"/>
      <c r="IB27" s="1161"/>
      <c r="IC27" s="1161"/>
      <c r="ID27" s="1161"/>
      <c r="IE27" s="1161"/>
      <c r="IF27" s="1161"/>
      <c r="IG27" s="1161"/>
      <c r="IH27" s="1161"/>
      <c r="II27" s="1161"/>
      <c r="IJ27" s="1161"/>
      <c r="IK27" s="1161"/>
      <c r="IL27" s="1161"/>
      <c r="IM27" s="1161"/>
      <c r="IN27" s="1161"/>
      <c r="IO27" s="1161"/>
      <c r="IP27" s="1161"/>
      <c r="IQ27" s="1161"/>
      <c r="IR27" s="1161"/>
      <c r="IS27" s="1161"/>
      <c r="IT27" s="1161"/>
      <c r="IU27" s="1161"/>
      <c r="IV27" s="1161"/>
    </row>
    <row r="28" spans="1:256" s="1311" customFormat="1" ht="34.5" customHeight="1" x14ac:dyDescent="0.25">
      <c r="A28" s="1659"/>
      <c r="B28" s="1659"/>
      <c r="C28" s="1659"/>
      <c r="D28" s="1659"/>
      <c r="E28" s="1659"/>
      <c r="F28" s="1659"/>
      <c r="G28" s="1659"/>
      <c r="H28" s="1659"/>
      <c r="I28" s="1659"/>
      <c r="J28" s="1659"/>
      <c r="K28" s="1161"/>
      <c r="L28" s="1161"/>
      <c r="M28" s="1161"/>
      <c r="N28" s="1161"/>
      <c r="O28" s="1161"/>
      <c r="P28" s="1161"/>
      <c r="Q28" s="1161"/>
      <c r="R28" s="1161"/>
      <c r="S28" s="1161"/>
      <c r="T28" s="1161"/>
      <c r="U28" s="1161"/>
      <c r="V28" s="1161"/>
      <c r="W28" s="1161"/>
      <c r="X28" s="1161"/>
      <c r="Y28" s="1161"/>
      <c r="Z28" s="1161"/>
      <c r="AA28" s="1161"/>
      <c r="AB28" s="1161"/>
      <c r="AC28" s="1161"/>
      <c r="AD28" s="1161"/>
      <c r="AE28" s="1161"/>
      <c r="AF28" s="1161"/>
      <c r="AG28" s="1161"/>
      <c r="AH28" s="1161"/>
      <c r="AI28" s="1161"/>
      <c r="AJ28" s="1161"/>
      <c r="AK28" s="1161"/>
      <c r="AL28" s="1161"/>
      <c r="AM28" s="1161"/>
      <c r="AN28" s="1161"/>
      <c r="AO28" s="1161"/>
      <c r="AP28" s="1161"/>
      <c r="AQ28" s="1161"/>
      <c r="AR28" s="1161"/>
      <c r="AS28" s="1161"/>
      <c r="AT28" s="1161"/>
      <c r="AU28" s="1161"/>
      <c r="AV28" s="1161"/>
      <c r="AW28" s="1161"/>
      <c r="AX28" s="1161"/>
      <c r="AY28" s="1161"/>
      <c r="AZ28" s="1161"/>
      <c r="BA28" s="1161"/>
      <c r="BB28" s="1161"/>
      <c r="BC28" s="1161"/>
      <c r="BD28" s="1161"/>
      <c r="BE28" s="1161"/>
      <c r="BF28" s="1161"/>
      <c r="BG28" s="1161"/>
      <c r="BH28" s="1161"/>
      <c r="BI28" s="1161"/>
      <c r="BJ28" s="1161"/>
      <c r="BK28" s="1161"/>
      <c r="BL28" s="1161"/>
      <c r="BM28" s="1161"/>
      <c r="BN28" s="1161"/>
      <c r="BO28" s="1161"/>
      <c r="BP28" s="1161"/>
      <c r="BQ28" s="1161"/>
      <c r="BR28" s="1161"/>
      <c r="BS28" s="1161"/>
      <c r="BT28" s="1161"/>
      <c r="BU28" s="1161"/>
      <c r="BV28" s="1161"/>
      <c r="BW28" s="1161"/>
      <c r="BX28" s="1161"/>
      <c r="BY28" s="1161"/>
      <c r="BZ28" s="1161"/>
      <c r="CA28" s="1161"/>
      <c r="CB28" s="1161"/>
      <c r="CC28" s="1161"/>
      <c r="CD28" s="1161"/>
      <c r="CE28" s="1161"/>
      <c r="CF28" s="1161"/>
      <c r="CG28" s="1161"/>
      <c r="CH28" s="1161"/>
      <c r="CI28" s="1161"/>
      <c r="CJ28" s="1161"/>
      <c r="CK28" s="1161"/>
      <c r="CL28" s="1161"/>
      <c r="CM28" s="1161"/>
      <c r="CN28" s="1161"/>
      <c r="CO28" s="1161"/>
      <c r="CP28" s="1161"/>
      <c r="CQ28" s="1161"/>
      <c r="CR28" s="1161"/>
      <c r="CS28" s="1161"/>
      <c r="CT28" s="1161"/>
      <c r="CU28" s="1161"/>
      <c r="CV28" s="1161"/>
      <c r="CW28" s="1161"/>
      <c r="CX28" s="1161"/>
      <c r="CY28" s="1161"/>
      <c r="CZ28" s="1161"/>
      <c r="DA28" s="1161"/>
      <c r="DB28" s="1161"/>
      <c r="DC28" s="1161"/>
      <c r="DD28" s="1161"/>
      <c r="DE28" s="1161"/>
      <c r="DF28" s="1161"/>
      <c r="DG28" s="1161"/>
      <c r="DH28" s="1161"/>
      <c r="DI28" s="1161"/>
      <c r="DJ28" s="1161"/>
      <c r="DK28" s="1161"/>
      <c r="DL28" s="1161"/>
      <c r="DM28" s="1161"/>
      <c r="DN28" s="1161"/>
      <c r="DO28" s="1161"/>
      <c r="DP28" s="1161"/>
      <c r="DQ28" s="1161"/>
      <c r="DR28" s="1161"/>
      <c r="DS28" s="1161"/>
      <c r="DT28" s="1161"/>
      <c r="DU28" s="1161"/>
      <c r="DV28" s="1161"/>
      <c r="DW28" s="1161"/>
      <c r="DX28" s="1161"/>
      <c r="DY28" s="1161"/>
      <c r="DZ28" s="1161"/>
      <c r="EA28" s="1161"/>
      <c r="EB28" s="1161"/>
      <c r="EC28" s="1161"/>
      <c r="ED28" s="1161"/>
      <c r="EE28" s="1161"/>
      <c r="EF28" s="1161"/>
      <c r="EG28" s="1161"/>
      <c r="EH28" s="1161"/>
      <c r="EI28" s="1161"/>
      <c r="EJ28" s="1161"/>
      <c r="EK28" s="1161"/>
      <c r="EL28" s="1161"/>
      <c r="EM28" s="1161"/>
      <c r="EN28" s="1161"/>
      <c r="EO28" s="1161"/>
      <c r="EP28" s="1161"/>
      <c r="EQ28" s="1161"/>
      <c r="ER28" s="1161"/>
      <c r="ES28" s="1161"/>
      <c r="ET28" s="1161"/>
      <c r="EU28" s="1161"/>
      <c r="EV28" s="1161"/>
      <c r="EW28" s="1161"/>
      <c r="EX28" s="1161"/>
      <c r="EY28" s="1161"/>
      <c r="EZ28" s="1161"/>
      <c r="FA28" s="1161"/>
      <c r="FB28" s="1161"/>
      <c r="FC28" s="1161"/>
      <c r="FD28" s="1161"/>
      <c r="FE28" s="1161"/>
      <c r="FF28" s="1161"/>
      <c r="FG28" s="1161"/>
      <c r="FH28" s="1161"/>
      <c r="FI28" s="1161"/>
      <c r="FJ28" s="1161"/>
      <c r="FK28" s="1161"/>
      <c r="FL28" s="1161"/>
      <c r="FM28" s="1161"/>
      <c r="FN28" s="1161"/>
      <c r="FO28" s="1161"/>
      <c r="FP28" s="1161"/>
      <c r="FQ28" s="1161"/>
      <c r="FR28" s="1161"/>
      <c r="FS28" s="1161"/>
      <c r="FT28" s="1161"/>
      <c r="FU28" s="1161"/>
      <c r="FV28" s="1161"/>
      <c r="FW28" s="1161"/>
      <c r="FX28" s="1161"/>
      <c r="FY28" s="1161"/>
      <c r="FZ28" s="1161"/>
      <c r="GA28" s="1161"/>
      <c r="GB28" s="1161"/>
      <c r="GC28" s="1161"/>
      <c r="GD28" s="1161"/>
      <c r="GE28" s="1161"/>
      <c r="GF28" s="1161"/>
      <c r="GG28" s="1161"/>
      <c r="GH28" s="1161"/>
      <c r="GI28" s="1161"/>
      <c r="GJ28" s="1161"/>
      <c r="GK28" s="1161"/>
      <c r="GL28" s="1161"/>
      <c r="GM28" s="1161"/>
      <c r="GN28" s="1161"/>
      <c r="GO28" s="1161"/>
      <c r="GP28" s="1161"/>
      <c r="GQ28" s="1161"/>
      <c r="GR28" s="1161"/>
      <c r="GS28" s="1161"/>
      <c r="GT28" s="1161"/>
      <c r="GU28" s="1161"/>
      <c r="GV28" s="1161"/>
      <c r="GW28" s="1161"/>
      <c r="GX28" s="1161"/>
      <c r="GY28" s="1161"/>
      <c r="GZ28" s="1161"/>
      <c r="HA28" s="1161"/>
      <c r="HB28" s="1161"/>
      <c r="HC28" s="1161"/>
      <c r="HD28" s="1161"/>
      <c r="HE28" s="1161"/>
      <c r="HF28" s="1161"/>
      <c r="HG28" s="1161"/>
      <c r="HH28" s="1161"/>
      <c r="HI28" s="1161"/>
      <c r="HJ28" s="1161"/>
      <c r="HK28" s="1161"/>
      <c r="HL28" s="1161"/>
      <c r="HM28" s="1161"/>
      <c r="HN28" s="1161"/>
      <c r="HO28" s="1161"/>
      <c r="HP28" s="1161"/>
      <c r="HQ28" s="1161"/>
      <c r="HR28" s="1161"/>
      <c r="HS28" s="1161"/>
      <c r="HT28" s="1161"/>
      <c r="HU28" s="1161"/>
      <c r="HV28" s="1161"/>
      <c r="HW28" s="1161"/>
      <c r="HX28" s="1161"/>
      <c r="HY28" s="1161"/>
      <c r="HZ28" s="1161"/>
      <c r="IA28" s="1161"/>
      <c r="IB28" s="1161"/>
      <c r="IC28" s="1161"/>
      <c r="ID28" s="1161"/>
      <c r="IE28" s="1161"/>
      <c r="IF28" s="1161"/>
      <c r="IG28" s="1161"/>
      <c r="IH28" s="1161"/>
      <c r="II28" s="1161"/>
      <c r="IJ28" s="1161"/>
      <c r="IK28" s="1161"/>
      <c r="IL28" s="1161"/>
      <c r="IM28" s="1161"/>
      <c r="IN28" s="1161"/>
      <c r="IO28" s="1161"/>
      <c r="IP28" s="1161"/>
      <c r="IQ28" s="1161"/>
      <c r="IR28" s="1161"/>
      <c r="IS28" s="1161"/>
      <c r="IT28" s="1161"/>
      <c r="IU28" s="1161"/>
      <c r="IV28" s="1161"/>
    </row>
    <row r="29" spans="1:256" ht="26.25" customHeight="1" x14ac:dyDescent="0.25">
      <c r="I29" s="1362" t="s">
        <v>389</v>
      </c>
      <c r="J29" s="1362"/>
    </row>
    <row r="30" spans="1:256" ht="18" customHeight="1" x14ac:dyDescent="0.25"/>
    <row r="31" spans="1:256" ht="18" customHeight="1" x14ac:dyDescent="0.25"/>
    <row r="32" spans="1:256" ht="18" customHeight="1" x14ac:dyDescent="0.25"/>
    <row r="33" ht="18" customHeight="1" x14ac:dyDescent="0.25"/>
    <row r="34" ht="18" customHeight="1" x14ac:dyDescent="0.25"/>
    <row r="36" ht="12.75" customHeight="1" x14ac:dyDescent="0.25"/>
  </sheetData>
  <mergeCells count="8">
    <mergeCell ref="A28:J28"/>
    <mergeCell ref="I29:J29"/>
    <mergeCell ref="A1:J1"/>
    <mergeCell ref="A2:J2"/>
    <mergeCell ref="A4:J4"/>
    <mergeCell ref="A6:J6"/>
    <mergeCell ref="C8:E8"/>
    <mergeCell ref="E23:J23"/>
  </mergeCells>
  <hyperlinks>
    <hyperlink ref="I29" location="'TABLA DE CONTENIDO'!A1" display="VOLVER A TABLA DE CONTENIDO" xr:uid="{8FBA1432-0A42-4ED3-8711-246A6EF53A5A}"/>
  </hyperlinks>
  <printOptions horizontalCentered="1" verticalCentered="1"/>
  <pageMargins left="0.31496062992125984" right="0.31496062992125984" top="0.78740157480314965" bottom="0.59055118110236227" header="0.51181102362204722" footer="0.51181102362204722"/>
  <pageSetup scale="99" orientation="landscape" horizontalDpi="120" verticalDpi="144"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P32"/>
  <sheetViews>
    <sheetView zoomScale="85" zoomScaleNormal="85" workbookViewId="0">
      <selection activeCell="G32" sqref="G32:I32"/>
    </sheetView>
  </sheetViews>
  <sheetFormatPr baseColWidth="10" defaultRowHeight="13.2" x14ac:dyDescent="0.25"/>
  <cols>
    <col min="1" max="2" width="16.5546875" customWidth="1"/>
    <col min="3" max="3" width="13.88671875" customWidth="1"/>
    <col min="4" max="4" width="16.5546875" customWidth="1"/>
    <col min="5" max="6" width="13.88671875" customWidth="1"/>
    <col min="7" max="7" width="16.109375" customWidth="1"/>
    <col min="8" max="8" width="14.88671875" customWidth="1"/>
    <col min="9" max="9" width="13.88671875" customWidth="1"/>
  </cols>
  <sheetData>
    <row r="1" spans="1:9" ht="22.8" x14ac:dyDescent="0.4">
      <c r="A1" s="87" t="s">
        <v>0</v>
      </c>
      <c r="B1" s="88"/>
      <c r="C1" s="88"/>
      <c r="D1" s="88"/>
      <c r="E1" s="88"/>
      <c r="F1" s="88"/>
      <c r="G1" s="88"/>
      <c r="H1" s="88"/>
      <c r="I1" s="88"/>
    </row>
    <row r="2" spans="1:9" ht="17.399999999999999" x14ac:dyDescent="0.3">
      <c r="A2" s="90" t="s">
        <v>467</v>
      </c>
      <c r="B2" s="88"/>
      <c r="C2" s="88"/>
      <c r="D2" s="88"/>
      <c r="E2" s="88"/>
      <c r="F2" s="88"/>
      <c r="G2" s="88"/>
      <c r="H2" s="88"/>
      <c r="I2" s="89"/>
    </row>
    <row r="3" spans="1:9" x14ac:dyDescent="0.25">
      <c r="A3" s="89"/>
      <c r="B3" s="89"/>
      <c r="C3" s="89"/>
      <c r="D3" s="89"/>
      <c r="E3" s="89"/>
      <c r="F3" s="89"/>
      <c r="G3" s="89"/>
      <c r="H3" s="89"/>
      <c r="I3" s="999"/>
    </row>
    <row r="4" spans="1:9" ht="17.399999999999999" x14ac:dyDescent="0.3">
      <c r="A4" s="1660" t="s">
        <v>244</v>
      </c>
      <c r="B4" s="1660"/>
      <c r="C4" s="1660"/>
      <c r="D4" s="1660"/>
      <c r="E4" s="1660"/>
      <c r="F4" s="1660"/>
      <c r="G4" s="1660"/>
      <c r="H4" s="1660"/>
      <c r="I4" s="1660"/>
    </row>
    <row r="5" spans="1:9" x14ac:dyDescent="0.25">
      <c r="A5" s="89"/>
      <c r="B5" s="89"/>
      <c r="C5" s="89"/>
      <c r="D5" s="89"/>
      <c r="E5" s="89"/>
      <c r="F5" s="89"/>
      <c r="G5" s="89"/>
      <c r="H5" s="89"/>
      <c r="I5" s="88"/>
    </row>
    <row r="6" spans="1:9" ht="29.25" customHeight="1" x14ac:dyDescent="0.3">
      <c r="A6" s="1660" t="s">
        <v>68</v>
      </c>
      <c r="B6" s="1660"/>
      <c r="C6" s="1660"/>
      <c r="D6" s="1660"/>
      <c r="E6" s="1660"/>
      <c r="F6" s="1660"/>
      <c r="G6" s="1660"/>
      <c r="H6" s="1660"/>
      <c r="I6" s="1660"/>
    </row>
    <row r="7" spans="1:9" x14ac:dyDescent="0.25">
      <c r="A7" s="1000"/>
      <c r="B7" s="89"/>
      <c r="C7" s="89"/>
      <c r="D7" s="89"/>
      <c r="E7" s="89"/>
      <c r="F7" s="89"/>
      <c r="G7" s="89"/>
      <c r="H7" s="89"/>
      <c r="I7" s="1001"/>
    </row>
    <row r="8" spans="1:9" x14ac:dyDescent="0.25">
      <c r="A8" s="2103" t="s">
        <v>1128</v>
      </c>
      <c r="B8" s="89"/>
      <c r="C8" s="1538" t="s">
        <v>992</v>
      </c>
      <c r="D8" s="1538"/>
      <c r="E8" s="1538"/>
      <c r="F8" s="2104" t="s">
        <v>944</v>
      </c>
      <c r="G8" s="2104"/>
      <c r="H8" s="1538" t="str">
        <f>+ACCIDENTALIDAD!J8</f>
        <v>AGO - SEP/2024</v>
      </c>
      <c r="I8" s="1538"/>
    </row>
    <row r="9" spans="1:9" x14ac:dyDescent="0.25">
      <c r="A9" s="1000"/>
      <c r="B9" s="89"/>
      <c r="C9" s="89"/>
      <c r="D9" s="89"/>
      <c r="E9" s="89"/>
      <c r="F9" s="89"/>
      <c r="G9" s="89"/>
      <c r="H9" s="89"/>
      <c r="I9" s="89"/>
    </row>
    <row r="10" spans="1:9" s="2087" customFormat="1" ht="13.8" thickBot="1" x14ac:dyDescent="0.3">
      <c r="A10" s="2085" t="s">
        <v>1182</v>
      </c>
      <c r="B10" s="2086"/>
      <c r="C10" s="2086"/>
      <c r="D10" s="2086"/>
      <c r="E10" s="2086"/>
      <c r="F10" s="2086"/>
      <c r="G10" s="2086"/>
      <c r="H10" s="2086"/>
      <c r="I10" s="2086"/>
    </row>
    <row r="11" spans="1:9" ht="33" customHeight="1" thickBot="1" x14ac:dyDescent="0.3">
      <c r="A11" s="2101" t="s">
        <v>69</v>
      </c>
      <c r="B11" s="2099" t="s">
        <v>70</v>
      </c>
      <c r="C11" s="2099" t="s">
        <v>71</v>
      </c>
      <c r="D11" s="2099" t="s">
        <v>72</v>
      </c>
      <c r="E11" s="2099" t="s">
        <v>73</v>
      </c>
      <c r="F11" s="2099" t="s">
        <v>74</v>
      </c>
      <c r="G11" s="2099" t="s">
        <v>75</v>
      </c>
      <c r="H11" s="2100" t="s">
        <v>76</v>
      </c>
      <c r="I11" s="2101" t="s">
        <v>114</v>
      </c>
    </row>
    <row r="12" spans="1:9" s="583" customFormat="1" ht="20.25" hidden="1" customHeight="1" x14ac:dyDescent="0.25">
      <c r="A12" s="2089" t="s">
        <v>1019</v>
      </c>
      <c r="B12" s="1002">
        <v>5</v>
      </c>
      <c r="C12" s="1002">
        <v>3</v>
      </c>
      <c r="D12" s="1002">
        <v>50</v>
      </c>
      <c r="E12" s="1002">
        <v>0</v>
      </c>
      <c r="F12" s="1002">
        <v>0</v>
      </c>
      <c r="G12" s="1002">
        <v>0</v>
      </c>
      <c r="H12" s="1002">
        <v>0</v>
      </c>
      <c r="I12" s="1003">
        <v>0</v>
      </c>
    </row>
    <row r="13" spans="1:9" s="583" customFormat="1" ht="20.25" hidden="1" customHeight="1" x14ac:dyDescent="0.25">
      <c r="A13" s="2089" t="s">
        <v>923</v>
      </c>
      <c r="B13" s="1002">
        <v>3</v>
      </c>
      <c r="C13" s="1002">
        <v>3</v>
      </c>
      <c r="D13" s="1002">
        <v>50</v>
      </c>
      <c r="E13" s="1002">
        <v>0</v>
      </c>
      <c r="F13" s="1002">
        <v>0</v>
      </c>
      <c r="G13" s="1002">
        <v>0</v>
      </c>
      <c r="H13" s="1002">
        <v>0</v>
      </c>
      <c r="I13" s="1003">
        <v>0</v>
      </c>
    </row>
    <row r="14" spans="1:9" s="583" customFormat="1" ht="20.25" hidden="1" customHeight="1" x14ac:dyDescent="0.25">
      <c r="A14" s="2089"/>
      <c r="B14" s="1002"/>
      <c r="C14" s="1002"/>
      <c r="D14" s="1002"/>
      <c r="E14" s="1002"/>
      <c r="F14" s="1002"/>
      <c r="G14" s="1002"/>
      <c r="H14" s="1002"/>
      <c r="I14" s="1003"/>
    </row>
    <row r="15" spans="1:9" s="583" customFormat="1" ht="20.25" customHeight="1" x14ac:dyDescent="0.25">
      <c r="A15" s="2090" t="str">
        <f>+H8</f>
        <v>AGO - SEP/2024</v>
      </c>
      <c r="B15" s="1002">
        <f>SUM(B12:B14)</f>
        <v>8</v>
      </c>
      <c r="C15" s="1002">
        <f>SUM(C12:C14)</f>
        <v>6</v>
      </c>
      <c r="D15" s="1002">
        <f>SUM(D12:D14)</f>
        <v>100</v>
      </c>
      <c r="E15" s="1002">
        <f>SUM(E12:E14)</f>
        <v>0</v>
      </c>
      <c r="F15" s="1002">
        <f>SUM(F12:F14)</f>
        <v>0</v>
      </c>
      <c r="G15" s="1002">
        <f>SUM(G12:G14)</f>
        <v>0</v>
      </c>
      <c r="H15" s="1002">
        <f>SUM(H12:H14)</f>
        <v>0</v>
      </c>
      <c r="I15" s="1003">
        <f>SUM(I12:I14)</f>
        <v>0</v>
      </c>
    </row>
    <row r="16" spans="1:9" s="583" customFormat="1" ht="20.25" customHeight="1" thickBot="1" x14ac:dyDescent="0.3">
      <c r="A16" s="2093"/>
      <c r="B16" s="2091"/>
      <c r="C16" s="2091"/>
      <c r="D16" s="2091"/>
      <c r="E16" s="2091"/>
      <c r="F16" s="2091"/>
      <c r="G16" s="2091"/>
      <c r="H16" s="2091"/>
      <c r="I16" s="2092"/>
    </row>
    <row r="17" spans="1:16" s="583" customFormat="1" ht="20.25" customHeight="1" thickBot="1" x14ac:dyDescent="0.3">
      <c r="A17" s="2096" t="s">
        <v>77</v>
      </c>
      <c r="B17" s="2097"/>
      <c r="C17" s="2097"/>
      <c r="D17" s="2097"/>
      <c r="E17" s="2097"/>
      <c r="F17" s="2097"/>
      <c r="G17" s="2097"/>
      <c r="H17" s="2097"/>
      <c r="I17" s="2098"/>
    </row>
    <row r="18" spans="1:16" s="583" customFormat="1" ht="20.25" customHeight="1" thickBot="1" x14ac:dyDescent="0.3">
      <c r="A18" s="2088" t="s">
        <v>1183</v>
      </c>
      <c r="B18" s="2094"/>
      <c r="C18" s="2094"/>
      <c r="D18" s="2094"/>
      <c r="E18" s="2094"/>
      <c r="F18" s="2094"/>
      <c r="G18" s="2094"/>
      <c r="H18" s="2094"/>
      <c r="I18" s="2095"/>
    </row>
    <row r="19" spans="1:16" ht="15.6" x14ac:dyDescent="0.25">
      <c r="A19" s="2102" t="s">
        <v>1184</v>
      </c>
      <c r="B19" s="2102"/>
      <c r="C19" s="2102"/>
      <c r="D19" s="2102"/>
      <c r="E19" s="2102"/>
      <c r="F19" s="2102"/>
      <c r="G19" s="2102"/>
      <c r="H19" s="2102"/>
      <c r="I19" s="2102"/>
      <c r="J19" s="2102"/>
      <c r="K19" s="2102"/>
      <c r="L19" s="2102"/>
      <c r="M19" s="2102"/>
      <c r="N19" s="2102"/>
      <c r="O19" s="2102"/>
      <c r="P19" s="2102"/>
    </row>
    <row r="21" spans="1:16" s="2087" customFormat="1" ht="13.8" thickBot="1" x14ac:dyDescent="0.3">
      <c r="A21" s="2085" t="s">
        <v>1185</v>
      </c>
      <c r="B21" s="2086"/>
      <c r="C21" s="2086"/>
      <c r="D21" s="2086"/>
      <c r="E21" s="2086"/>
      <c r="F21" s="2086"/>
      <c r="G21" s="2086"/>
      <c r="H21" s="2086"/>
      <c r="I21" s="2086"/>
    </row>
    <row r="22" spans="1:16" s="1311" customFormat="1" ht="33" customHeight="1" thickBot="1" x14ac:dyDescent="0.3">
      <c r="A22" s="2101" t="s">
        <v>69</v>
      </c>
      <c r="B22" s="2099" t="s">
        <v>70</v>
      </c>
      <c r="C22" s="2099" t="s">
        <v>71</v>
      </c>
      <c r="D22" s="2099" t="s">
        <v>72</v>
      </c>
      <c r="E22" s="2099" t="s">
        <v>73</v>
      </c>
      <c r="F22" s="2099" t="s">
        <v>74</v>
      </c>
      <c r="G22" s="2099" t="s">
        <v>75</v>
      </c>
      <c r="H22" s="2100" t="s">
        <v>76</v>
      </c>
      <c r="I22" s="2101" t="s">
        <v>114</v>
      </c>
    </row>
    <row r="23" spans="1:16" s="583" customFormat="1" ht="20.25" hidden="1" customHeight="1" x14ac:dyDescent="0.25">
      <c r="A23" s="2089" t="s">
        <v>1019</v>
      </c>
      <c r="B23" s="1002">
        <v>5</v>
      </c>
      <c r="C23" s="1002">
        <v>3</v>
      </c>
      <c r="D23" s="1002">
        <v>50</v>
      </c>
      <c r="E23" s="1002">
        <v>0</v>
      </c>
      <c r="F23" s="1002">
        <v>0</v>
      </c>
      <c r="G23" s="1002">
        <v>0</v>
      </c>
      <c r="H23" s="1002">
        <v>0</v>
      </c>
      <c r="I23" s="1003">
        <v>0</v>
      </c>
    </row>
    <row r="24" spans="1:16" s="583" customFormat="1" ht="20.25" hidden="1" customHeight="1" x14ac:dyDescent="0.25">
      <c r="A24" s="2089" t="s">
        <v>923</v>
      </c>
      <c r="B24" s="1002">
        <v>3</v>
      </c>
      <c r="C24" s="1002">
        <v>3</v>
      </c>
      <c r="D24" s="1002">
        <v>50</v>
      </c>
      <c r="E24" s="1002">
        <v>0</v>
      </c>
      <c r="F24" s="1002">
        <v>0</v>
      </c>
      <c r="G24" s="1002">
        <v>0</v>
      </c>
      <c r="H24" s="1002">
        <v>0</v>
      </c>
      <c r="I24" s="1003">
        <v>0</v>
      </c>
    </row>
    <row r="25" spans="1:16" s="583" customFormat="1" ht="20.25" hidden="1" customHeight="1" x14ac:dyDescent="0.25">
      <c r="A25" s="2089"/>
      <c r="B25" s="1002"/>
      <c r="C25" s="1002"/>
      <c r="D25" s="1002"/>
      <c r="E25" s="1002"/>
      <c r="F25" s="1002"/>
      <c r="G25" s="1002"/>
      <c r="H25" s="1002"/>
      <c r="I25" s="1003"/>
    </row>
    <row r="26" spans="1:16" s="583" customFormat="1" ht="20.25" customHeight="1" x14ac:dyDescent="0.25">
      <c r="A26" s="2090" t="str">
        <f>+A15</f>
        <v>AGO - SEP/2024</v>
      </c>
      <c r="B26" s="1002">
        <v>1</v>
      </c>
      <c r="C26" s="1002">
        <v>1</v>
      </c>
      <c r="D26" s="1002">
        <v>20</v>
      </c>
      <c r="E26" s="1002">
        <f>SUM(E23:E25)</f>
        <v>0</v>
      </c>
      <c r="F26" s="1002">
        <f>SUM(F23:F25)</f>
        <v>0</v>
      </c>
      <c r="G26" s="1002">
        <f>SUM(G23:G25)</f>
        <v>0</v>
      </c>
      <c r="H26" s="1002">
        <f>SUM(H23:H25)</f>
        <v>0</v>
      </c>
      <c r="I26" s="1003">
        <f>SUM(I23:I25)</f>
        <v>0</v>
      </c>
    </row>
    <row r="27" spans="1:16" s="583" customFormat="1" ht="20.25" customHeight="1" thickBot="1" x14ac:dyDescent="0.3">
      <c r="A27" s="2093"/>
      <c r="B27" s="2091"/>
      <c r="C27" s="2091"/>
      <c r="D27" s="2091"/>
      <c r="E27" s="2091"/>
      <c r="F27" s="2091"/>
      <c r="G27" s="2091"/>
      <c r="H27" s="2091"/>
      <c r="I27" s="2092"/>
    </row>
    <row r="28" spans="1:16" s="583" customFormat="1" ht="20.25" customHeight="1" thickBot="1" x14ac:dyDescent="0.3">
      <c r="A28" s="2096" t="s">
        <v>77</v>
      </c>
      <c r="B28" s="2097"/>
      <c r="C28" s="2097"/>
      <c r="D28" s="2097"/>
      <c r="E28" s="2097"/>
      <c r="F28" s="2097"/>
      <c r="G28" s="2097"/>
      <c r="H28" s="2097"/>
      <c r="I28" s="2098"/>
    </row>
    <row r="29" spans="1:16" s="583" customFormat="1" ht="20.25" customHeight="1" thickBot="1" x14ac:dyDescent="0.3">
      <c r="A29" s="2088" t="s">
        <v>1183</v>
      </c>
      <c r="B29" s="2094"/>
      <c r="C29" s="2094"/>
      <c r="D29" s="2094"/>
      <c r="E29" s="2094"/>
      <c r="F29" s="2094"/>
      <c r="G29" s="2094"/>
      <c r="H29" s="2094"/>
      <c r="I29" s="2095"/>
    </row>
    <row r="30" spans="1:16" s="1311" customFormat="1" ht="15.6" x14ac:dyDescent="0.25">
      <c r="A30" s="2102" t="s">
        <v>1184</v>
      </c>
      <c r="B30" s="2102"/>
      <c r="C30" s="2102"/>
      <c r="D30" s="2102"/>
      <c r="E30" s="2102"/>
      <c r="F30" s="2102"/>
      <c r="G30" s="2102"/>
      <c r="H30" s="2102"/>
      <c r="I30" s="2102"/>
      <c r="J30" s="2102"/>
      <c r="K30" s="2102"/>
      <c r="L30" s="2102"/>
      <c r="M30" s="2102"/>
      <c r="N30" s="2102"/>
      <c r="O30" s="2102"/>
      <c r="P30" s="2102"/>
    </row>
    <row r="32" spans="1:16" x14ac:dyDescent="0.25">
      <c r="G32" s="1523" t="s">
        <v>389</v>
      </c>
      <c r="H32" s="1523"/>
      <c r="I32" s="1523"/>
    </row>
  </sheetData>
  <mergeCells count="8">
    <mergeCell ref="G32:I32"/>
    <mergeCell ref="A4:I4"/>
    <mergeCell ref="A6:I6"/>
    <mergeCell ref="F8:G8"/>
    <mergeCell ref="C8:E8"/>
    <mergeCell ref="H8:I8"/>
    <mergeCell ref="A19:P19"/>
    <mergeCell ref="A30:P30"/>
  </mergeCells>
  <phoneticPr fontId="2" type="noConversion"/>
  <hyperlinks>
    <hyperlink ref="G32" location="'TABLA DE CONTENIDO'!A1" display="VOLVER A TABLA DE CONTENIDO" xr:uid="{00000000-0004-0000-1B00-000000000000}"/>
  </hyperlinks>
  <printOptions horizontalCentered="1" verticalCentered="1"/>
  <pageMargins left="0.39370078740157483" right="0.39370078740157483" top="0.98425196850393704" bottom="0.59055118110236227" header="0" footer="0"/>
  <pageSetup scale="96" orientation="landscape" horizontalDpi="300" verticalDpi="300"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2116E3-0996-41AE-BCCD-8F5256E81A0F}">
  <sheetPr>
    <pageSetUpPr fitToPage="1"/>
  </sheetPr>
  <dimension ref="A1:AE50"/>
  <sheetViews>
    <sheetView zoomScale="70" zoomScaleNormal="70" workbookViewId="0">
      <selection activeCell="AC39" sqref="AC39"/>
    </sheetView>
  </sheetViews>
  <sheetFormatPr baseColWidth="10" defaultRowHeight="13.2" x14ac:dyDescent="0.25"/>
  <cols>
    <col min="1" max="1" width="3.6640625" style="1216" customWidth="1"/>
    <col min="2" max="2" width="78" style="1216" customWidth="1"/>
    <col min="3" max="28" width="3.6640625" style="1216" customWidth="1"/>
    <col min="29" max="29" width="36.5546875" style="1216" customWidth="1"/>
    <col min="30" max="32" width="31.44140625" style="1216" customWidth="1"/>
    <col min="33" max="256" width="11.5546875" style="1216"/>
    <col min="257" max="257" width="3.6640625" style="1216" customWidth="1"/>
    <col min="258" max="258" width="78" style="1216" customWidth="1"/>
    <col min="259" max="284" width="3.6640625" style="1216" customWidth="1"/>
    <col min="285" max="285" width="36.5546875" style="1216" customWidth="1"/>
    <col min="286" max="288" width="31.44140625" style="1216" customWidth="1"/>
    <col min="289" max="512" width="11.5546875" style="1216"/>
    <col min="513" max="513" width="3.6640625" style="1216" customWidth="1"/>
    <col min="514" max="514" width="78" style="1216" customWidth="1"/>
    <col min="515" max="540" width="3.6640625" style="1216" customWidth="1"/>
    <col min="541" max="541" width="36.5546875" style="1216" customWidth="1"/>
    <col min="542" max="544" width="31.44140625" style="1216" customWidth="1"/>
    <col min="545" max="768" width="11.5546875" style="1216"/>
    <col min="769" max="769" width="3.6640625" style="1216" customWidth="1"/>
    <col min="770" max="770" width="78" style="1216" customWidth="1"/>
    <col min="771" max="796" width="3.6640625" style="1216" customWidth="1"/>
    <col min="797" max="797" width="36.5546875" style="1216" customWidth="1"/>
    <col min="798" max="800" width="31.44140625" style="1216" customWidth="1"/>
    <col min="801" max="1024" width="11.5546875" style="1216"/>
    <col min="1025" max="1025" width="3.6640625" style="1216" customWidth="1"/>
    <col min="1026" max="1026" width="78" style="1216" customWidth="1"/>
    <col min="1027" max="1052" width="3.6640625" style="1216" customWidth="1"/>
    <col min="1053" max="1053" width="36.5546875" style="1216" customWidth="1"/>
    <col min="1054" max="1056" width="31.44140625" style="1216" customWidth="1"/>
    <col min="1057" max="1280" width="11.5546875" style="1216"/>
    <col min="1281" max="1281" width="3.6640625" style="1216" customWidth="1"/>
    <col min="1282" max="1282" width="78" style="1216" customWidth="1"/>
    <col min="1283" max="1308" width="3.6640625" style="1216" customWidth="1"/>
    <col min="1309" max="1309" width="36.5546875" style="1216" customWidth="1"/>
    <col min="1310" max="1312" width="31.44140625" style="1216" customWidth="1"/>
    <col min="1313" max="1536" width="11.5546875" style="1216"/>
    <col min="1537" max="1537" width="3.6640625" style="1216" customWidth="1"/>
    <col min="1538" max="1538" width="78" style="1216" customWidth="1"/>
    <col min="1539" max="1564" width="3.6640625" style="1216" customWidth="1"/>
    <col min="1565" max="1565" width="36.5546875" style="1216" customWidth="1"/>
    <col min="1566" max="1568" width="31.44140625" style="1216" customWidth="1"/>
    <col min="1569" max="1792" width="11.5546875" style="1216"/>
    <col min="1793" max="1793" width="3.6640625" style="1216" customWidth="1"/>
    <col min="1794" max="1794" width="78" style="1216" customWidth="1"/>
    <col min="1795" max="1820" width="3.6640625" style="1216" customWidth="1"/>
    <col min="1821" max="1821" width="36.5546875" style="1216" customWidth="1"/>
    <col min="1822" max="1824" width="31.44140625" style="1216" customWidth="1"/>
    <col min="1825" max="2048" width="11.5546875" style="1216"/>
    <col min="2049" max="2049" width="3.6640625" style="1216" customWidth="1"/>
    <col min="2050" max="2050" width="78" style="1216" customWidth="1"/>
    <col min="2051" max="2076" width="3.6640625" style="1216" customWidth="1"/>
    <col min="2077" max="2077" width="36.5546875" style="1216" customWidth="1"/>
    <col min="2078" max="2080" width="31.44140625" style="1216" customWidth="1"/>
    <col min="2081" max="2304" width="11.5546875" style="1216"/>
    <col min="2305" max="2305" width="3.6640625" style="1216" customWidth="1"/>
    <col min="2306" max="2306" width="78" style="1216" customWidth="1"/>
    <col min="2307" max="2332" width="3.6640625" style="1216" customWidth="1"/>
    <col min="2333" max="2333" width="36.5546875" style="1216" customWidth="1"/>
    <col min="2334" max="2336" width="31.44140625" style="1216" customWidth="1"/>
    <col min="2337" max="2560" width="11.5546875" style="1216"/>
    <col min="2561" max="2561" width="3.6640625" style="1216" customWidth="1"/>
    <col min="2562" max="2562" width="78" style="1216" customWidth="1"/>
    <col min="2563" max="2588" width="3.6640625" style="1216" customWidth="1"/>
    <col min="2589" max="2589" width="36.5546875" style="1216" customWidth="1"/>
    <col min="2590" max="2592" width="31.44140625" style="1216" customWidth="1"/>
    <col min="2593" max="2816" width="11.5546875" style="1216"/>
    <col min="2817" max="2817" width="3.6640625" style="1216" customWidth="1"/>
    <col min="2818" max="2818" width="78" style="1216" customWidth="1"/>
    <col min="2819" max="2844" width="3.6640625" style="1216" customWidth="1"/>
    <col min="2845" max="2845" width="36.5546875" style="1216" customWidth="1"/>
    <col min="2846" max="2848" width="31.44140625" style="1216" customWidth="1"/>
    <col min="2849" max="3072" width="11.5546875" style="1216"/>
    <col min="3073" max="3073" width="3.6640625" style="1216" customWidth="1"/>
    <col min="3074" max="3074" width="78" style="1216" customWidth="1"/>
    <col min="3075" max="3100" width="3.6640625" style="1216" customWidth="1"/>
    <col min="3101" max="3101" width="36.5546875" style="1216" customWidth="1"/>
    <col min="3102" max="3104" width="31.44140625" style="1216" customWidth="1"/>
    <col min="3105" max="3328" width="11.5546875" style="1216"/>
    <col min="3329" max="3329" width="3.6640625" style="1216" customWidth="1"/>
    <col min="3330" max="3330" width="78" style="1216" customWidth="1"/>
    <col min="3331" max="3356" width="3.6640625" style="1216" customWidth="1"/>
    <col min="3357" max="3357" width="36.5546875" style="1216" customWidth="1"/>
    <col min="3358" max="3360" width="31.44140625" style="1216" customWidth="1"/>
    <col min="3361" max="3584" width="11.5546875" style="1216"/>
    <col min="3585" max="3585" width="3.6640625" style="1216" customWidth="1"/>
    <col min="3586" max="3586" width="78" style="1216" customWidth="1"/>
    <col min="3587" max="3612" width="3.6640625" style="1216" customWidth="1"/>
    <col min="3613" max="3613" width="36.5546875" style="1216" customWidth="1"/>
    <col min="3614" max="3616" width="31.44140625" style="1216" customWidth="1"/>
    <col min="3617" max="3840" width="11.5546875" style="1216"/>
    <col min="3841" max="3841" width="3.6640625" style="1216" customWidth="1"/>
    <col min="3842" max="3842" width="78" style="1216" customWidth="1"/>
    <col min="3843" max="3868" width="3.6640625" style="1216" customWidth="1"/>
    <col min="3869" max="3869" width="36.5546875" style="1216" customWidth="1"/>
    <col min="3870" max="3872" width="31.44140625" style="1216" customWidth="1"/>
    <col min="3873" max="4096" width="11.5546875" style="1216"/>
    <col min="4097" max="4097" width="3.6640625" style="1216" customWidth="1"/>
    <col min="4098" max="4098" width="78" style="1216" customWidth="1"/>
    <col min="4099" max="4124" width="3.6640625" style="1216" customWidth="1"/>
    <col min="4125" max="4125" width="36.5546875" style="1216" customWidth="1"/>
    <col min="4126" max="4128" width="31.44140625" style="1216" customWidth="1"/>
    <col min="4129" max="4352" width="11.5546875" style="1216"/>
    <col min="4353" max="4353" width="3.6640625" style="1216" customWidth="1"/>
    <col min="4354" max="4354" width="78" style="1216" customWidth="1"/>
    <col min="4355" max="4380" width="3.6640625" style="1216" customWidth="1"/>
    <col min="4381" max="4381" width="36.5546875" style="1216" customWidth="1"/>
    <col min="4382" max="4384" width="31.44140625" style="1216" customWidth="1"/>
    <col min="4385" max="4608" width="11.5546875" style="1216"/>
    <col min="4609" max="4609" width="3.6640625" style="1216" customWidth="1"/>
    <col min="4610" max="4610" width="78" style="1216" customWidth="1"/>
    <col min="4611" max="4636" width="3.6640625" style="1216" customWidth="1"/>
    <col min="4637" max="4637" width="36.5546875" style="1216" customWidth="1"/>
    <col min="4638" max="4640" width="31.44140625" style="1216" customWidth="1"/>
    <col min="4641" max="4864" width="11.5546875" style="1216"/>
    <col min="4865" max="4865" width="3.6640625" style="1216" customWidth="1"/>
    <col min="4866" max="4866" width="78" style="1216" customWidth="1"/>
    <col min="4867" max="4892" width="3.6640625" style="1216" customWidth="1"/>
    <col min="4893" max="4893" width="36.5546875" style="1216" customWidth="1"/>
    <col min="4894" max="4896" width="31.44140625" style="1216" customWidth="1"/>
    <col min="4897" max="5120" width="11.5546875" style="1216"/>
    <col min="5121" max="5121" width="3.6640625" style="1216" customWidth="1"/>
    <col min="5122" max="5122" width="78" style="1216" customWidth="1"/>
    <col min="5123" max="5148" width="3.6640625" style="1216" customWidth="1"/>
    <col min="5149" max="5149" width="36.5546875" style="1216" customWidth="1"/>
    <col min="5150" max="5152" width="31.44140625" style="1216" customWidth="1"/>
    <col min="5153" max="5376" width="11.5546875" style="1216"/>
    <col min="5377" max="5377" width="3.6640625" style="1216" customWidth="1"/>
    <col min="5378" max="5378" width="78" style="1216" customWidth="1"/>
    <col min="5379" max="5404" width="3.6640625" style="1216" customWidth="1"/>
    <col min="5405" max="5405" width="36.5546875" style="1216" customWidth="1"/>
    <col min="5406" max="5408" width="31.44140625" style="1216" customWidth="1"/>
    <col min="5409" max="5632" width="11.5546875" style="1216"/>
    <col min="5633" max="5633" width="3.6640625" style="1216" customWidth="1"/>
    <col min="5634" max="5634" width="78" style="1216" customWidth="1"/>
    <col min="5635" max="5660" width="3.6640625" style="1216" customWidth="1"/>
    <col min="5661" max="5661" width="36.5546875" style="1216" customWidth="1"/>
    <col min="5662" max="5664" width="31.44140625" style="1216" customWidth="1"/>
    <col min="5665" max="5888" width="11.5546875" style="1216"/>
    <col min="5889" max="5889" width="3.6640625" style="1216" customWidth="1"/>
    <col min="5890" max="5890" width="78" style="1216" customWidth="1"/>
    <col min="5891" max="5916" width="3.6640625" style="1216" customWidth="1"/>
    <col min="5917" max="5917" width="36.5546875" style="1216" customWidth="1"/>
    <col min="5918" max="5920" width="31.44140625" style="1216" customWidth="1"/>
    <col min="5921" max="6144" width="11.5546875" style="1216"/>
    <col min="6145" max="6145" width="3.6640625" style="1216" customWidth="1"/>
    <col min="6146" max="6146" width="78" style="1216" customWidth="1"/>
    <col min="6147" max="6172" width="3.6640625" style="1216" customWidth="1"/>
    <col min="6173" max="6173" width="36.5546875" style="1216" customWidth="1"/>
    <col min="6174" max="6176" width="31.44140625" style="1216" customWidth="1"/>
    <col min="6177" max="6400" width="11.5546875" style="1216"/>
    <col min="6401" max="6401" width="3.6640625" style="1216" customWidth="1"/>
    <col min="6402" max="6402" width="78" style="1216" customWidth="1"/>
    <col min="6403" max="6428" width="3.6640625" style="1216" customWidth="1"/>
    <col min="6429" max="6429" width="36.5546875" style="1216" customWidth="1"/>
    <col min="6430" max="6432" width="31.44140625" style="1216" customWidth="1"/>
    <col min="6433" max="6656" width="11.5546875" style="1216"/>
    <col min="6657" max="6657" width="3.6640625" style="1216" customWidth="1"/>
    <col min="6658" max="6658" width="78" style="1216" customWidth="1"/>
    <col min="6659" max="6684" width="3.6640625" style="1216" customWidth="1"/>
    <col min="6685" max="6685" width="36.5546875" style="1216" customWidth="1"/>
    <col min="6686" max="6688" width="31.44140625" style="1216" customWidth="1"/>
    <col min="6689" max="6912" width="11.5546875" style="1216"/>
    <col min="6913" max="6913" width="3.6640625" style="1216" customWidth="1"/>
    <col min="6914" max="6914" width="78" style="1216" customWidth="1"/>
    <col min="6915" max="6940" width="3.6640625" style="1216" customWidth="1"/>
    <col min="6941" max="6941" width="36.5546875" style="1216" customWidth="1"/>
    <col min="6942" max="6944" width="31.44140625" style="1216" customWidth="1"/>
    <col min="6945" max="7168" width="11.5546875" style="1216"/>
    <col min="7169" max="7169" width="3.6640625" style="1216" customWidth="1"/>
    <col min="7170" max="7170" width="78" style="1216" customWidth="1"/>
    <col min="7171" max="7196" width="3.6640625" style="1216" customWidth="1"/>
    <col min="7197" max="7197" width="36.5546875" style="1216" customWidth="1"/>
    <col min="7198" max="7200" width="31.44140625" style="1216" customWidth="1"/>
    <col min="7201" max="7424" width="11.5546875" style="1216"/>
    <col min="7425" max="7425" width="3.6640625" style="1216" customWidth="1"/>
    <col min="7426" max="7426" width="78" style="1216" customWidth="1"/>
    <col min="7427" max="7452" width="3.6640625" style="1216" customWidth="1"/>
    <col min="7453" max="7453" width="36.5546875" style="1216" customWidth="1"/>
    <col min="7454" max="7456" width="31.44140625" style="1216" customWidth="1"/>
    <col min="7457" max="7680" width="11.5546875" style="1216"/>
    <col min="7681" max="7681" width="3.6640625" style="1216" customWidth="1"/>
    <col min="7682" max="7682" width="78" style="1216" customWidth="1"/>
    <col min="7683" max="7708" width="3.6640625" style="1216" customWidth="1"/>
    <col min="7709" max="7709" width="36.5546875" style="1216" customWidth="1"/>
    <col min="7710" max="7712" width="31.44140625" style="1216" customWidth="1"/>
    <col min="7713" max="7936" width="11.5546875" style="1216"/>
    <col min="7937" max="7937" width="3.6640625" style="1216" customWidth="1"/>
    <col min="7938" max="7938" width="78" style="1216" customWidth="1"/>
    <col min="7939" max="7964" width="3.6640625" style="1216" customWidth="1"/>
    <col min="7965" max="7965" width="36.5546875" style="1216" customWidth="1"/>
    <col min="7966" max="7968" width="31.44140625" style="1216" customWidth="1"/>
    <col min="7969" max="8192" width="11.5546875" style="1216"/>
    <col min="8193" max="8193" width="3.6640625" style="1216" customWidth="1"/>
    <col min="8194" max="8194" width="78" style="1216" customWidth="1"/>
    <col min="8195" max="8220" width="3.6640625" style="1216" customWidth="1"/>
    <col min="8221" max="8221" width="36.5546875" style="1216" customWidth="1"/>
    <col min="8222" max="8224" width="31.44140625" style="1216" customWidth="1"/>
    <col min="8225" max="8448" width="11.5546875" style="1216"/>
    <col min="8449" max="8449" width="3.6640625" style="1216" customWidth="1"/>
    <col min="8450" max="8450" width="78" style="1216" customWidth="1"/>
    <col min="8451" max="8476" width="3.6640625" style="1216" customWidth="1"/>
    <col min="8477" max="8477" width="36.5546875" style="1216" customWidth="1"/>
    <col min="8478" max="8480" width="31.44140625" style="1216" customWidth="1"/>
    <col min="8481" max="8704" width="11.5546875" style="1216"/>
    <col min="8705" max="8705" width="3.6640625" style="1216" customWidth="1"/>
    <col min="8706" max="8706" width="78" style="1216" customWidth="1"/>
    <col min="8707" max="8732" width="3.6640625" style="1216" customWidth="1"/>
    <col min="8733" max="8733" width="36.5546875" style="1216" customWidth="1"/>
    <col min="8734" max="8736" width="31.44140625" style="1216" customWidth="1"/>
    <col min="8737" max="8960" width="11.5546875" style="1216"/>
    <col min="8961" max="8961" width="3.6640625" style="1216" customWidth="1"/>
    <col min="8962" max="8962" width="78" style="1216" customWidth="1"/>
    <col min="8963" max="8988" width="3.6640625" style="1216" customWidth="1"/>
    <col min="8989" max="8989" width="36.5546875" style="1216" customWidth="1"/>
    <col min="8990" max="8992" width="31.44140625" style="1216" customWidth="1"/>
    <col min="8993" max="9216" width="11.5546875" style="1216"/>
    <col min="9217" max="9217" width="3.6640625" style="1216" customWidth="1"/>
    <col min="9218" max="9218" width="78" style="1216" customWidth="1"/>
    <col min="9219" max="9244" width="3.6640625" style="1216" customWidth="1"/>
    <col min="9245" max="9245" width="36.5546875" style="1216" customWidth="1"/>
    <col min="9246" max="9248" width="31.44140625" style="1216" customWidth="1"/>
    <col min="9249" max="9472" width="11.5546875" style="1216"/>
    <col min="9473" max="9473" width="3.6640625" style="1216" customWidth="1"/>
    <col min="9474" max="9474" width="78" style="1216" customWidth="1"/>
    <col min="9475" max="9500" width="3.6640625" style="1216" customWidth="1"/>
    <col min="9501" max="9501" width="36.5546875" style="1216" customWidth="1"/>
    <col min="9502" max="9504" width="31.44140625" style="1216" customWidth="1"/>
    <col min="9505" max="9728" width="11.5546875" style="1216"/>
    <col min="9729" max="9729" width="3.6640625" style="1216" customWidth="1"/>
    <col min="9730" max="9730" width="78" style="1216" customWidth="1"/>
    <col min="9731" max="9756" width="3.6640625" style="1216" customWidth="1"/>
    <col min="9757" max="9757" width="36.5546875" style="1216" customWidth="1"/>
    <col min="9758" max="9760" width="31.44140625" style="1216" customWidth="1"/>
    <col min="9761" max="9984" width="11.5546875" style="1216"/>
    <col min="9985" max="9985" width="3.6640625" style="1216" customWidth="1"/>
    <col min="9986" max="9986" width="78" style="1216" customWidth="1"/>
    <col min="9987" max="10012" width="3.6640625" style="1216" customWidth="1"/>
    <col min="10013" max="10013" width="36.5546875" style="1216" customWidth="1"/>
    <col min="10014" max="10016" width="31.44140625" style="1216" customWidth="1"/>
    <col min="10017" max="10240" width="11.5546875" style="1216"/>
    <col min="10241" max="10241" width="3.6640625" style="1216" customWidth="1"/>
    <col min="10242" max="10242" width="78" style="1216" customWidth="1"/>
    <col min="10243" max="10268" width="3.6640625" style="1216" customWidth="1"/>
    <col min="10269" max="10269" width="36.5546875" style="1216" customWidth="1"/>
    <col min="10270" max="10272" width="31.44140625" style="1216" customWidth="1"/>
    <col min="10273" max="10496" width="11.5546875" style="1216"/>
    <col min="10497" max="10497" width="3.6640625" style="1216" customWidth="1"/>
    <col min="10498" max="10498" width="78" style="1216" customWidth="1"/>
    <col min="10499" max="10524" width="3.6640625" style="1216" customWidth="1"/>
    <col min="10525" max="10525" width="36.5546875" style="1216" customWidth="1"/>
    <col min="10526" max="10528" width="31.44140625" style="1216" customWidth="1"/>
    <col min="10529" max="10752" width="11.5546875" style="1216"/>
    <col min="10753" max="10753" width="3.6640625" style="1216" customWidth="1"/>
    <col min="10754" max="10754" width="78" style="1216" customWidth="1"/>
    <col min="10755" max="10780" width="3.6640625" style="1216" customWidth="1"/>
    <col min="10781" max="10781" width="36.5546875" style="1216" customWidth="1"/>
    <col min="10782" max="10784" width="31.44140625" style="1216" customWidth="1"/>
    <col min="10785" max="11008" width="11.5546875" style="1216"/>
    <col min="11009" max="11009" width="3.6640625" style="1216" customWidth="1"/>
    <col min="11010" max="11010" width="78" style="1216" customWidth="1"/>
    <col min="11011" max="11036" width="3.6640625" style="1216" customWidth="1"/>
    <col min="11037" max="11037" width="36.5546875" style="1216" customWidth="1"/>
    <col min="11038" max="11040" width="31.44140625" style="1216" customWidth="1"/>
    <col min="11041" max="11264" width="11.5546875" style="1216"/>
    <col min="11265" max="11265" width="3.6640625" style="1216" customWidth="1"/>
    <col min="11266" max="11266" width="78" style="1216" customWidth="1"/>
    <col min="11267" max="11292" width="3.6640625" style="1216" customWidth="1"/>
    <col min="11293" max="11293" width="36.5546875" style="1216" customWidth="1"/>
    <col min="11294" max="11296" width="31.44140625" style="1216" customWidth="1"/>
    <col min="11297" max="11520" width="11.5546875" style="1216"/>
    <col min="11521" max="11521" width="3.6640625" style="1216" customWidth="1"/>
    <col min="11522" max="11522" width="78" style="1216" customWidth="1"/>
    <col min="11523" max="11548" width="3.6640625" style="1216" customWidth="1"/>
    <col min="11549" max="11549" width="36.5546875" style="1216" customWidth="1"/>
    <col min="11550" max="11552" width="31.44140625" style="1216" customWidth="1"/>
    <col min="11553" max="11776" width="11.5546875" style="1216"/>
    <col min="11777" max="11777" width="3.6640625" style="1216" customWidth="1"/>
    <col min="11778" max="11778" width="78" style="1216" customWidth="1"/>
    <col min="11779" max="11804" width="3.6640625" style="1216" customWidth="1"/>
    <col min="11805" max="11805" width="36.5546875" style="1216" customWidth="1"/>
    <col min="11806" max="11808" width="31.44140625" style="1216" customWidth="1"/>
    <col min="11809" max="12032" width="11.5546875" style="1216"/>
    <col min="12033" max="12033" width="3.6640625" style="1216" customWidth="1"/>
    <col min="12034" max="12034" width="78" style="1216" customWidth="1"/>
    <col min="12035" max="12060" width="3.6640625" style="1216" customWidth="1"/>
    <col min="12061" max="12061" width="36.5546875" style="1216" customWidth="1"/>
    <col min="12062" max="12064" width="31.44140625" style="1216" customWidth="1"/>
    <col min="12065" max="12288" width="11.5546875" style="1216"/>
    <col min="12289" max="12289" width="3.6640625" style="1216" customWidth="1"/>
    <col min="12290" max="12290" width="78" style="1216" customWidth="1"/>
    <col min="12291" max="12316" width="3.6640625" style="1216" customWidth="1"/>
    <col min="12317" max="12317" width="36.5546875" style="1216" customWidth="1"/>
    <col min="12318" max="12320" width="31.44140625" style="1216" customWidth="1"/>
    <col min="12321" max="12544" width="11.5546875" style="1216"/>
    <col min="12545" max="12545" width="3.6640625" style="1216" customWidth="1"/>
    <col min="12546" max="12546" width="78" style="1216" customWidth="1"/>
    <col min="12547" max="12572" width="3.6640625" style="1216" customWidth="1"/>
    <col min="12573" max="12573" width="36.5546875" style="1216" customWidth="1"/>
    <col min="12574" max="12576" width="31.44140625" style="1216" customWidth="1"/>
    <col min="12577" max="12800" width="11.5546875" style="1216"/>
    <col min="12801" max="12801" width="3.6640625" style="1216" customWidth="1"/>
    <col min="12802" max="12802" width="78" style="1216" customWidth="1"/>
    <col min="12803" max="12828" width="3.6640625" style="1216" customWidth="1"/>
    <col min="12829" max="12829" width="36.5546875" style="1216" customWidth="1"/>
    <col min="12830" max="12832" width="31.44140625" style="1216" customWidth="1"/>
    <col min="12833" max="13056" width="11.5546875" style="1216"/>
    <col min="13057" max="13057" width="3.6640625" style="1216" customWidth="1"/>
    <col min="13058" max="13058" width="78" style="1216" customWidth="1"/>
    <col min="13059" max="13084" width="3.6640625" style="1216" customWidth="1"/>
    <col min="13085" max="13085" width="36.5546875" style="1216" customWidth="1"/>
    <col min="13086" max="13088" width="31.44140625" style="1216" customWidth="1"/>
    <col min="13089" max="13312" width="11.5546875" style="1216"/>
    <col min="13313" max="13313" width="3.6640625" style="1216" customWidth="1"/>
    <col min="13314" max="13314" width="78" style="1216" customWidth="1"/>
    <col min="13315" max="13340" width="3.6640625" style="1216" customWidth="1"/>
    <col min="13341" max="13341" width="36.5546875" style="1216" customWidth="1"/>
    <col min="13342" max="13344" width="31.44140625" style="1216" customWidth="1"/>
    <col min="13345" max="13568" width="11.5546875" style="1216"/>
    <col min="13569" max="13569" width="3.6640625" style="1216" customWidth="1"/>
    <col min="13570" max="13570" width="78" style="1216" customWidth="1"/>
    <col min="13571" max="13596" width="3.6640625" style="1216" customWidth="1"/>
    <col min="13597" max="13597" width="36.5546875" style="1216" customWidth="1"/>
    <col min="13598" max="13600" width="31.44140625" style="1216" customWidth="1"/>
    <col min="13601" max="13824" width="11.5546875" style="1216"/>
    <col min="13825" max="13825" width="3.6640625" style="1216" customWidth="1"/>
    <col min="13826" max="13826" width="78" style="1216" customWidth="1"/>
    <col min="13827" max="13852" width="3.6640625" style="1216" customWidth="1"/>
    <col min="13853" max="13853" width="36.5546875" style="1216" customWidth="1"/>
    <col min="13854" max="13856" width="31.44140625" style="1216" customWidth="1"/>
    <col min="13857" max="14080" width="11.5546875" style="1216"/>
    <col min="14081" max="14081" width="3.6640625" style="1216" customWidth="1"/>
    <col min="14082" max="14082" width="78" style="1216" customWidth="1"/>
    <col min="14083" max="14108" width="3.6640625" style="1216" customWidth="1"/>
    <col min="14109" max="14109" width="36.5546875" style="1216" customWidth="1"/>
    <col min="14110" max="14112" width="31.44140625" style="1216" customWidth="1"/>
    <col min="14113" max="14336" width="11.5546875" style="1216"/>
    <col min="14337" max="14337" width="3.6640625" style="1216" customWidth="1"/>
    <col min="14338" max="14338" width="78" style="1216" customWidth="1"/>
    <col min="14339" max="14364" width="3.6640625" style="1216" customWidth="1"/>
    <col min="14365" max="14365" width="36.5546875" style="1216" customWidth="1"/>
    <col min="14366" max="14368" width="31.44140625" style="1216" customWidth="1"/>
    <col min="14369" max="14592" width="11.5546875" style="1216"/>
    <col min="14593" max="14593" width="3.6640625" style="1216" customWidth="1"/>
    <col min="14594" max="14594" width="78" style="1216" customWidth="1"/>
    <col min="14595" max="14620" width="3.6640625" style="1216" customWidth="1"/>
    <col min="14621" max="14621" width="36.5546875" style="1216" customWidth="1"/>
    <col min="14622" max="14624" width="31.44140625" style="1216" customWidth="1"/>
    <col min="14625" max="14848" width="11.5546875" style="1216"/>
    <col min="14849" max="14849" width="3.6640625" style="1216" customWidth="1"/>
    <col min="14850" max="14850" width="78" style="1216" customWidth="1"/>
    <col min="14851" max="14876" width="3.6640625" style="1216" customWidth="1"/>
    <col min="14877" max="14877" width="36.5546875" style="1216" customWidth="1"/>
    <col min="14878" max="14880" width="31.44140625" style="1216" customWidth="1"/>
    <col min="14881" max="15104" width="11.5546875" style="1216"/>
    <col min="15105" max="15105" width="3.6640625" style="1216" customWidth="1"/>
    <col min="15106" max="15106" width="78" style="1216" customWidth="1"/>
    <col min="15107" max="15132" width="3.6640625" style="1216" customWidth="1"/>
    <col min="15133" max="15133" width="36.5546875" style="1216" customWidth="1"/>
    <col min="15134" max="15136" width="31.44140625" style="1216" customWidth="1"/>
    <col min="15137" max="15360" width="11.5546875" style="1216"/>
    <col min="15361" max="15361" width="3.6640625" style="1216" customWidth="1"/>
    <col min="15362" max="15362" width="78" style="1216" customWidth="1"/>
    <col min="15363" max="15388" width="3.6640625" style="1216" customWidth="1"/>
    <col min="15389" max="15389" width="36.5546875" style="1216" customWidth="1"/>
    <col min="15390" max="15392" width="31.44140625" style="1216" customWidth="1"/>
    <col min="15393" max="15616" width="11.5546875" style="1216"/>
    <col min="15617" max="15617" width="3.6640625" style="1216" customWidth="1"/>
    <col min="15618" max="15618" width="78" style="1216" customWidth="1"/>
    <col min="15619" max="15644" width="3.6640625" style="1216" customWidth="1"/>
    <col min="15645" max="15645" width="36.5546875" style="1216" customWidth="1"/>
    <col min="15646" max="15648" width="31.44140625" style="1216" customWidth="1"/>
    <col min="15649" max="15872" width="11.5546875" style="1216"/>
    <col min="15873" max="15873" width="3.6640625" style="1216" customWidth="1"/>
    <col min="15874" max="15874" width="78" style="1216" customWidth="1"/>
    <col min="15875" max="15900" width="3.6640625" style="1216" customWidth="1"/>
    <col min="15901" max="15901" width="36.5546875" style="1216" customWidth="1"/>
    <col min="15902" max="15904" width="31.44140625" style="1216" customWidth="1"/>
    <col min="15905" max="16128" width="11.5546875" style="1216"/>
    <col min="16129" max="16129" width="3.6640625" style="1216" customWidth="1"/>
    <col min="16130" max="16130" width="78" style="1216" customWidth="1"/>
    <col min="16131" max="16156" width="3.6640625" style="1216" customWidth="1"/>
    <col min="16157" max="16157" width="36.5546875" style="1216" customWidth="1"/>
    <col min="16158" max="16160" width="31.44140625" style="1216" customWidth="1"/>
    <col min="16161" max="16384" width="11.5546875" style="1216"/>
  </cols>
  <sheetData>
    <row r="1" spans="1:29" s="2105" customFormat="1" ht="22.8" x14ac:dyDescent="0.4">
      <c r="A1" s="1773" t="s">
        <v>0</v>
      </c>
      <c r="B1" s="1773"/>
      <c r="C1" s="1773"/>
      <c r="D1" s="1773"/>
      <c r="E1" s="1773"/>
      <c r="F1" s="1773"/>
      <c r="G1" s="1773"/>
      <c r="H1" s="1773"/>
      <c r="I1" s="1773"/>
      <c r="J1" s="1773"/>
      <c r="K1" s="1773"/>
      <c r="L1" s="1773"/>
      <c r="M1" s="1773"/>
      <c r="N1" s="1773"/>
      <c r="O1" s="1773"/>
      <c r="P1" s="1773"/>
      <c r="Q1" s="1773"/>
      <c r="R1" s="1773"/>
      <c r="S1" s="1773"/>
      <c r="T1" s="1773"/>
      <c r="U1" s="1773"/>
      <c r="V1" s="1773"/>
      <c r="W1" s="1773"/>
      <c r="X1" s="1773"/>
      <c r="Y1" s="1773"/>
      <c r="Z1" s="1773"/>
      <c r="AA1" s="1773"/>
      <c r="AB1" s="1773"/>
      <c r="AC1" s="1773"/>
    </row>
    <row r="2" spans="1:29" s="2105" customFormat="1" ht="22.8" x14ac:dyDescent="0.4">
      <c r="A2" s="1773" t="s">
        <v>1191</v>
      </c>
      <c r="B2" s="1773"/>
      <c r="C2" s="1773"/>
      <c r="D2" s="1773"/>
      <c r="E2" s="1773"/>
      <c r="F2" s="1773"/>
      <c r="G2" s="1773"/>
      <c r="H2" s="1773"/>
      <c r="I2" s="1773"/>
      <c r="J2" s="1773"/>
      <c r="K2" s="1773"/>
      <c r="L2" s="1773"/>
      <c r="M2" s="1773"/>
      <c r="N2" s="1773"/>
      <c r="O2" s="1773"/>
      <c r="P2" s="1773"/>
      <c r="Q2" s="1773"/>
      <c r="R2" s="1773"/>
      <c r="S2" s="1773"/>
      <c r="T2" s="1773"/>
      <c r="U2" s="1773"/>
      <c r="V2" s="1773"/>
      <c r="W2" s="1773"/>
      <c r="X2" s="1773"/>
      <c r="Y2" s="1773"/>
      <c r="Z2" s="1773"/>
      <c r="AA2" s="1773"/>
      <c r="AB2" s="1773"/>
      <c r="AC2" s="1773"/>
    </row>
    <row r="3" spans="1:29" s="2105" customFormat="1" ht="17.399999999999999" x14ac:dyDescent="0.3">
      <c r="A3" s="2106" t="s">
        <v>261</v>
      </c>
      <c r="B3" s="2106"/>
      <c r="C3" s="2106"/>
      <c r="D3" s="2106"/>
      <c r="E3" s="2106"/>
      <c r="F3" s="2106"/>
      <c r="G3" s="2106"/>
      <c r="H3" s="2106"/>
      <c r="I3" s="2106"/>
      <c r="J3" s="2106"/>
      <c r="K3" s="2106"/>
      <c r="L3" s="2106"/>
      <c r="M3" s="2106"/>
      <c r="N3" s="2106"/>
      <c r="O3" s="2106"/>
      <c r="P3" s="2106"/>
      <c r="Q3" s="2106"/>
      <c r="R3" s="2106"/>
      <c r="S3" s="2106"/>
      <c r="T3" s="2106"/>
      <c r="U3" s="2106"/>
      <c r="V3" s="2106"/>
      <c r="W3" s="2106"/>
      <c r="X3" s="2106"/>
      <c r="Y3" s="2106"/>
      <c r="Z3" s="2106"/>
      <c r="AA3" s="2106"/>
      <c r="AB3" s="2106"/>
      <c r="AC3" s="2106"/>
    </row>
    <row r="4" spans="1:29" s="2105" customFormat="1" ht="17.399999999999999" x14ac:dyDescent="0.3">
      <c r="A4" s="1774" t="s">
        <v>1186</v>
      </c>
      <c r="B4" s="1774"/>
      <c r="C4" s="1774"/>
      <c r="D4" s="1774"/>
      <c r="E4" s="1774"/>
      <c r="F4" s="1774"/>
      <c r="G4" s="1774"/>
      <c r="H4" s="1774"/>
      <c r="I4" s="1774"/>
      <c r="J4" s="1774"/>
      <c r="K4" s="1774"/>
      <c r="L4" s="1774"/>
      <c r="M4" s="1774"/>
      <c r="N4" s="1774"/>
      <c r="O4" s="1774"/>
      <c r="P4" s="1774"/>
      <c r="Q4" s="1774"/>
      <c r="R4" s="1774"/>
      <c r="S4" s="1774"/>
      <c r="T4" s="1774"/>
      <c r="U4" s="1774"/>
      <c r="V4" s="1774"/>
      <c r="W4" s="1774"/>
      <c r="X4" s="1774"/>
      <c r="Y4" s="1774"/>
      <c r="Z4" s="1774"/>
      <c r="AA4" s="1774"/>
      <c r="AB4" s="1774"/>
      <c r="AC4" s="1774"/>
    </row>
    <row r="5" spans="1:29" s="2105" customFormat="1" ht="18" thickBot="1" x14ac:dyDescent="0.35">
      <c r="A5" s="2107"/>
      <c r="B5" s="2107"/>
      <c r="C5" s="2107"/>
      <c r="D5" s="2107"/>
      <c r="E5" s="2107"/>
      <c r="F5" s="2107"/>
      <c r="G5" s="2107"/>
      <c r="H5" s="2107"/>
      <c r="I5" s="2107"/>
      <c r="J5" s="2107"/>
      <c r="K5" s="2107"/>
      <c r="L5" s="2107"/>
      <c r="M5" s="2107"/>
      <c r="N5" s="2107"/>
      <c r="O5" s="2107"/>
      <c r="P5" s="2107"/>
      <c r="Q5" s="2107"/>
      <c r="R5" s="2107"/>
      <c r="S5" s="2107"/>
      <c r="T5" s="2107"/>
      <c r="U5" s="2107"/>
      <c r="V5" s="2107"/>
      <c r="W5" s="2107"/>
      <c r="X5" s="2107"/>
      <c r="Y5" s="2107"/>
      <c r="Z5" s="2107"/>
      <c r="AA5" s="2107"/>
      <c r="AB5" s="2107"/>
      <c r="AC5" s="2107"/>
    </row>
    <row r="6" spans="1:29" s="2114" customFormat="1" ht="18" customHeight="1" thickBot="1" x14ac:dyDescent="0.3">
      <c r="A6" s="2108" t="s">
        <v>23</v>
      </c>
      <c r="B6" s="2109" t="s">
        <v>46</v>
      </c>
      <c r="C6" s="2110">
        <v>2024</v>
      </c>
      <c r="D6" s="2111"/>
      <c r="E6" s="2111"/>
      <c r="F6" s="2111"/>
      <c r="G6" s="2111"/>
      <c r="H6" s="2111"/>
      <c r="I6" s="2112"/>
      <c r="J6" s="2110">
        <v>2025</v>
      </c>
      <c r="K6" s="2111"/>
      <c r="L6" s="2111"/>
      <c r="M6" s="2111"/>
      <c r="N6" s="2111"/>
      <c r="O6" s="2111"/>
      <c r="P6" s="2111"/>
      <c r="Q6" s="2111"/>
      <c r="R6" s="2111"/>
      <c r="S6" s="2111"/>
      <c r="T6" s="2111"/>
      <c r="U6" s="2112"/>
      <c r="V6" s="2110">
        <v>2026</v>
      </c>
      <c r="W6" s="2111"/>
      <c r="X6" s="2111"/>
      <c r="Y6" s="2111"/>
      <c r="Z6" s="2111"/>
      <c r="AA6" s="2111"/>
      <c r="AB6" s="2112"/>
      <c r="AC6" s="2113" t="s">
        <v>13</v>
      </c>
    </row>
    <row r="7" spans="1:29" ht="13.5" customHeight="1" x14ac:dyDescent="0.25">
      <c r="A7" s="2115"/>
      <c r="B7" s="2116"/>
      <c r="C7" s="2117" t="s">
        <v>1016</v>
      </c>
      <c r="D7" s="2118" t="s">
        <v>1017</v>
      </c>
      <c r="E7" s="2119" t="s">
        <v>1018</v>
      </c>
      <c r="F7" s="2119" t="s">
        <v>230</v>
      </c>
      <c r="G7" s="2119" t="s">
        <v>1187</v>
      </c>
      <c r="H7" s="2119" t="s">
        <v>1188</v>
      </c>
      <c r="I7" s="2118" t="s">
        <v>1189</v>
      </c>
      <c r="J7" s="2117" t="s">
        <v>461</v>
      </c>
      <c r="K7" s="2120" t="s">
        <v>462</v>
      </c>
      <c r="L7" s="2120" t="s">
        <v>463</v>
      </c>
      <c r="M7" s="2120" t="s">
        <v>464</v>
      </c>
      <c r="N7" s="2120" t="s">
        <v>1190</v>
      </c>
      <c r="O7" s="2120" t="s">
        <v>1016</v>
      </c>
      <c r="P7" s="2120" t="s">
        <v>1017</v>
      </c>
      <c r="Q7" s="2121" t="s">
        <v>1018</v>
      </c>
      <c r="R7" s="2119" t="s">
        <v>230</v>
      </c>
      <c r="S7" s="2119" t="s">
        <v>1187</v>
      </c>
      <c r="T7" s="2119" t="s">
        <v>1188</v>
      </c>
      <c r="U7" s="2118" t="s">
        <v>1189</v>
      </c>
      <c r="V7" s="2117" t="s">
        <v>461</v>
      </c>
      <c r="W7" s="2120" t="s">
        <v>462</v>
      </c>
      <c r="X7" s="2120" t="s">
        <v>463</v>
      </c>
      <c r="Y7" s="2120" t="s">
        <v>464</v>
      </c>
      <c r="Z7" s="2120" t="s">
        <v>1190</v>
      </c>
      <c r="AA7" s="2120" t="s">
        <v>1016</v>
      </c>
      <c r="AB7" s="2118" t="s">
        <v>1017</v>
      </c>
      <c r="AC7" s="2122"/>
    </row>
    <row r="8" spans="1:29" ht="45" x14ac:dyDescent="0.25">
      <c r="A8" s="2123">
        <v>1</v>
      </c>
      <c r="B8" s="2124" t="s">
        <v>365</v>
      </c>
      <c r="C8" s="2125"/>
      <c r="D8" s="2126"/>
      <c r="E8" s="2202"/>
      <c r="F8" s="1211"/>
      <c r="G8" s="2126"/>
      <c r="H8" s="2126"/>
      <c r="I8" s="2127"/>
      <c r="J8" s="2126"/>
      <c r="K8" s="2126"/>
      <c r="L8" s="2126"/>
      <c r="M8" s="2126"/>
      <c r="N8" s="2126"/>
      <c r="O8" s="2126"/>
      <c r="P8" s="2126"/>
      <c r="Q8" s="2126"/>
      <c r="R8" s="2126"/>
      <c r="S8" s="2126"/>
      <c r="T8" s="2126"/>
      <c r="U8" s="2127"/>
      <c r="V8" s="2126"/>
      <c r="W8" s="2126"/>
      <c r="X8" s="2126"/>
      <c r="Y8" s="2126"/>
      <c r="Z8" s="2126"/>
      <c r="AA8" s="2128"/>
      <c r="AB8" s="2127"/>
      <c r="AC8" s="2129"/>
    </row>
    <row r="9" spans="1:29" ht="30" x14ac:dyDescent="0.25">
      <c r="A9" s="2130">
        <v>2</v>
      </c>
      <c r="B9" s="2131" t="s">
        <v>361</v>
      </c>
      <c r="C9" s="2132"/>
      <c r="D9" s="2133"/>
      <c r="E9" s="2203"/>
      <c r="F9" s="2204"/>
      <c r="G9" s="2133"/>
      <c r="H9" s="2133"/>
      <c r="I9" s="2134"/>
      <c r="J9" s="2133"/>
      <c r="K9" s="2133"/>
      <c r="L9" s="2133"/>
      <c r="M9" s="2133"/>
      <c r="N9" s="2133"/>
      <c r="O9" s="2133"/>
      <c r="P9" s="2133"/>
      <c r="Q9" s="2133"/>
      <c r="R9" s="2133"/>
      <c r="S9" s="2133"/>
      <c r="T9" s="2133"/>
      <c r="U9" s="2134"/>
      <c r="V9" s="2133"/>
      <c r="W9" s="2133"/>
      <c r="X9" s="2133"/>
      <c r="Y9" s="2133"/>
      <c r="Z9" s="2133"/>
      <c r="AA9" s="2135"/>
      <c r="AB9" s="2134"/>
      <c r="AC9" s="2129"/>
    </row>
    <row r="10" spans="1:29" ht="45" x14ac:dyDescent="0.25">
      <c r="A10" s="2130">
        <v>3</v>
      </c>
      <c r="B10" s="2131" t="s">
        <v>438</v>
      </c>
      <c r="C10" s="2132"/>
      <c r="D10" s="2133"/>
      <c r="E10" s="2203"/>
      <c r="F10" s="2204"/>
      <c r="G10" s="2133"/>
      <c r="H10" s="2133"/>
      <c r="I10" s="2134"/>
      <c r="J10" s="2133"/>
      <c r="K10" s="2133"/>
      <c r="L10" s="2133"/>
      <c r="M10" s="2133"/>
      <c r="N10" s="2133"/>
      <c r="O10" s="2133"/>
      <c r="P10" s="2133"/>
      <c r="Q10" s="2133"/>
      <c r="R10" s="2133"/>
      <c r="S10" s="2133"/>
      <c r="T10" s="2133"/>
      <c r="U10" s="2134"/>
      <c r="V10" s="2133"/>
      <c r="W10" s="2133"/>
      <c r="X10" s="2133"/>
      <c r="Y10" s="2133"/>
      <c r="Z10" s="2133"/>
      <c r="AA10" s="2135"/>
      <c r="AB10" s="2134"/>
      <c r="AC10" s="2129"/>
    </row>
    <row r="11" spans="1:29" ht="45" x14ac:dyDescent="0.25">
      <c r="A11" s="2130">
        <v>4</v>
      </c>
      <c r="B11" s="2131" t="s">
        <v>1093</v>
      </c>
      <c r="C11" s="2132"/>
      <c r="D11" s="2133"/>
      <c r="E11" s="2203"/>
      <c r="F11" s="2204"/>
      <c r="G11" s="2133"/>
      <c r="H11" s="2133"/>
      <c r="I11" s="2134"/>
      <c r="J11" s="2133"/>
      <c r="K11" s="2133"/>
      <c r="L11" s="2133"/>
      <c r="M11" s="2133"/>
      <c r="N11" s="2133"/>
      <c r="O11" s="2133"/>
      <c r="P11" s="2133"/>
      <c r="Q11" s="2133"/>
      <c r="R11" s="2133"/>
      <c r="S11" s="2133"/>
      <c r="T11" s="2133"/>
      <c r="U11" s="2134"/>
      <c r="V11" s="2133"/>
      <c r="W11" s="2133"/>
      <c r="X11" s="2133"/>
      <c r="Y11" s="2133"/>
      <c r="Z11" s="2133"/>
      <c r="AA11" s="2135"/>
      <c r="AB11" s="2134"/>
      <c r="AC11" s="2136"/>
    </row>
    <row r="12" spans="1:29" ht="45" x14ac:dyDescent="0.25">
      <c r="A12" s="2130">
        <v>5</v>
      </c>
      <c r="B12" s="2131" t="s">
        <v>1094</v>
      </c>
      <c r="C12" s="2137"/>
      <c r="D12" s="2138"/>
      <c r="E12" s="2202"/>
      <c r="F12" s="2205"/>
      <c r="G12" s="2138"/>
      <c r="H12" s="2138"/>
      <c r="I12" s="2139"/>
      <c r="J12" s="2138"/>
      <c r="K12" s="2138"/>
      <c r="L12" s="2138"/>
      <c r="M12" s="2138"/>
      <c r="N12" s="2138"/>
      <c r="O12" s="2138"/>
      <c r="P12" s="2138"/>
      <c r="Q12" s="2138"/>
      <c r="R12" s="2138"/>
      <c r="S12" s="2138"/>
      <c r="T12" s="2138"/>
      <c r="U12" s="2139"/>
      <c r="V12" s="2138"/>
      <c r="W12" s="2138"/>
      <c r="X12" s="2138"/>
      <c r="Y12" s="2138"/>
      <c r="Z12" s="2138"/>
      <c r="AA12" s="2140"/>
      <c r="AB12" s="2139"/>
      <c r="AC12" s="2141"/>
    </row>
    <row r="13" spans="1:29" ht="90" x14ac:dyDescent="0.25">
      <c r="A13" s="2130">
        <v>6</v>
      </c>
      <c r="B13" s="2131" t="s">
        <v>1095</v>
      </c>
      <c r="C13" s="2132"/>
      <c r="D13" s="2133"/>
      <c r="E13" s="1212"/>
      <c r="F13" s="2204"/>
      <c r="G13" s="2133"/>
      <c r="H13" s="2133"/>
      <c r="I13" s="2134"/>
      <c r="J13" s="2133"/>
      <c r="K13" s="2133"/>
      <c r="L13" s="2133"/>
      <c r="M13" s="2133"/>
      <c r="N13" s="2133"/>
      <c r="O13" s="2133"/>
      <c r="P13" s="2133"/>
      <c r="Q13" s="2133"/>
      <c r="R13" s="2133"/>
      <c r="S13" s="2133"/>
      <c r="T13" s="2133"/>
      <c r="U13" s="2134"/>
      <c r="V13" s="2133"/>
      <c r="W13" s="2133"/>
      <c r="X13" s="2133"/>
      <c r="Y13" s="2133"/>
      <c r="Z13" s="2133"/>
      <c r="AA13" s="2135"/>
      <c r="AB13" s="2134"/>
      <c r="AC13" s="2136"/>
    </row>
    <row r="14" spans="1:29" ht="30" x14ac:dyDescent="0.25">
      <c r="A14" s="2130">
        <v>7</v>
      </c>
      <c r="B14" s="2131" t="s">
        <v>362</v>
      </c>
      <c r="C14" s="2132"/>
      <c r="D14" s="2133"/>
      <c r="E14" s="2203"/>
      <c r="F14" s="2204"/>
      <c r="G14" s="2133"/>
      <c r="H14" s="2133"/>
      <c r="I14" s="2134"/>
      <c r="J14" s="2133"/>
      <c r="K14" s="2133"/>
      <c r="L14" s="2133"/>
      <c r="M14" s="2133"/>
      <c r="N14" s="2133"/>
      <c r="O14" s="2133"/>
      <c r="P14" s="2133"/>
      <c r="Q14" s="2133"/>
      <c r="R14" s="2133"/>
      <c r="S14" s="2133"/>
      <c r="T14" s="2133"/>
      <c r="U14" s="2134"/>
      <c r="V14" s="2133"/>
      <c r="W14" s="2133"/>
      <c r="X14" s="2133"/>
      <c r="Y14" s="2133"/>
      <c r="Z14" s="2133"/>
      <c r="AA14" s="2135"/>
      <c r="AB14" s="2134"/>
      <c r="AC14" s="2129"/>
    </row>
    <row r="15" spans="1:29" ht="45" x14ac:dyDescent="0.25">
      <c r="A15" s="2130">
        <v>8</v>
      </c>
      <c r="B15" s="2131" t="s">
        <v>456</v>
      </c>
      <c r="C15" s="2132"/>
      <c r="D15" s="2133"/>
      <c r="E15" s="2203"/>
      <c r="F15" s="2204"/>
      <c r="G15" s="2133"/>
      <c r="H15" s="2133"/>
      <c r="I15" s="2134"/>
      <c r="J15" s="2133"/>
      <c r="K15" s="2133"/>
      <c r="L15" s="2133"/>
      <c r="M15" s="2133"/>
      <c r="N15" s="2133"/>
      <c r="O15" s="2133"/>
      <c r="P15" s="2133"/>
      <c r="Q15" s="2133"/>
      <c r="R15" s="2133"/>
      <c r="S15" s="2133"/>
      <c r="T15" s="2133"/>
      <c r="U15" s="2134"/>
      <c r="V15" s="2133"/>
      <c r="W15" s="2133"/>
      <c r="X15" s="2133"/>
      <c r="Y15" s="2133"/>
      <c r="Z15" s="2133"/>
      <c r="AA15" s="2135"/>
      <c r="AB15" s="2134"/>
      <c r="AC15" s="2129"/>
    </row>
    <row r="16" spans="1:29" ht="60" x14ac:dyDescent="0.25">
      <c r="A16" s="2130">
        <v>9</v>
      </c>
      <c r="B16" s="2131" t="s">
        <v>1096</v>
      </c>
      <c r="C16" s="2132"/>
      <c r="D16" s="2133"/>
      <c r="E16" s="2203"/>
      <c r="F16" s="2204"/>
      <c r="G16" s="2133"/>
      <c r="H16" s="2133"/>
      <c r="I16" s="2134"/>
      <c r="J16" s="2133"/>
      <c r="K16" s="2133"/>
      <c r="L16" s="2133"/>
      <c r="M16" s="2133"/>
      <c r="N16" s="2133"/>
      <c r="O16" s="2133"/>
      <c r="P16" s="2133"/>
      <c r="Q16" s="2133"/>
      <c r="R16" s="2133"/>
      <c r="S16" s="2133"/>
      <c r="T16" s="2133"/>
      <c r="U16" s="2134"/>
      <c r="V16" s="2133"/>
      <c r="W16" s="2133"/>
      <c r="X16" s="2133"/>
      <c r="Y16" s="2133"/>
      <c r="Z16" s="2133"/>
      <c r="AA16" s="2135"/>
      <c r="AB16" s="2134"/>
      <c r="AC16" s="2129"/>
    </row>
    <row r="17" spans="1:29" ht="30" x14ac:dyDescent="0.25">
      <c r="A17" s="2130">
        <v>10</v>
      </c>
      <c r="B17" s="2131" t="s">
        <v>1097</v>
      </c>
      <c r="C17" s="2132"/>
      <c r="D17" s="2133"/>
      <c r="E17" s="2203"/>
      <c r="F17" s="2204"/>
      <c r="G17" s="2133"/>
      <c r="H17" s="2133"/>
      <c r="I17" s="2134"/>
      <c r="J17" s="2133"/>
      <c r="K17" s="2133"/>
      <c r="L17" s="2133"/>
      <c r="M17" s="2133"/>
      <c r="N17" s="2133"/>
      <c r="O17" s="2133"/>
      <c r="P17" s="2133"/>
      <c r="Q17" s="2133"/>
      <c r="R17" s="2133"/>
      <c r="S17" s="2133"/>
      <c r="T17" s="2133"/>
      <c r="U17" s="2134"/>
      <c r="V17" s="2133"/>
      <c r="W17" s="2133"/>
      <c r="X17" s="2133"/>
      <c r="Y17" s="2133"/>
      <c r="Z17" s="2133"/>
      <c r="AA17" s="2135"/>
      <c r="AB17" s="2134"/>
      <c r="AC17" s="2136"/>
    </row>
    <row r="18" spans="1:29" ht="30" x14ac:dyDescent="0.25">
      <c r="A18" s="2130">
        <v>11</v>
      </c>
      <c r="B18" s="2131" t="s">
        <v>1098</v>
      </c>
      <c r="C18" s="2132"/>
      <c r="D18" s="2133"/>
      <c r="E18" s="2203"/>
      <c r="F18" s="2204"/>
      <c r="G18" s="2133"/>
      <c r="H18" s="2133"/>
      <c r="I18" s="2134"/>
      <c r="J18" s="2133"/>
      <c r="K18" s="2133"/>
      <c r="L18" s="2133"/>
      <c r="M18" s="2133"/>
      <c r="N18" s="2133"/>
      <c r="O18" s="2133"/>
      <c r="P18" s="2133"/>
      <c r="Q18" s="2133"/>
      <c r="R18" s="2133"/>
      <c r="S18" s="2133"/>
      <c r="T18" s="2133"/>
      <c r="U18" s="2134"/>
      <c r="V18" s="2133"/>
      <c r="W18" s="2133"/>
      <c r="X18" s="2133"/>
      <c r="Y18" s="2133"/>
      <c r="Z18" s="2133"/>
      <c r="AA18" s="2135"/>
      <c r="AB18" s="2134"/>
      <c r="AC18" s="2129"/>
    </row>
    <row r="19" spans="1:29" ht="45" x14ac:dyDescent="0.25">
      <c r="A19" s="2130">
        <v>12</v>
      </c>
      <c r="B19" s="2131" t="s">
        <v>1099</v>
      </c>
      <c r="C19" s="2132"/>
      <c r="D19" s="2133"/>
      <c r="E19" s="2203"/>
      <c r="F19" s="2204"/>
      <c r="G19" s="2133"/>
      <c r="H19" s="2133"/>
      <c r="I19" s="2134"/>
      <c r="J19" s="2133"/>
      <c r="K19" s="2133"/>
      <c r="L19" s="2133"/>
      <c r="M19" s="2133"/>
      <c r="N19" s="2133"/>
      <c r="O19" s="2133"/>
      <c r="P19" s="2133"/>
      <c r="Q19" s="2133"/>
      <c r="R19" s="2133"/>
      <c r="S19" s="2133"/>
      <c r="T19" s="2133"/>
      <c r="U19" s="2134"/>
      <c r="V19" s="2133"/>
      <c r="W19" s="2133"/>
      <c r="X19" s="2133"/>
      <c r="Y19" s="2133"/>
      <c r="Z19" s="2133"/>
      <c r="AA19" s="2135"/>
      <c r="AB19" s="2134"/>
      <c r="AC19" s="2129"/>
    </row>
    <row r="20" spans="1:29" ht="60" x14ac:dyDescent="0.25">
      <c r="A20" s="2130">
        <v>13</v>
      </c>
      <c r="B20" s="2131" t="s">
        <v>1100</v>
      </c>
      <c r="C20" s="2132"/>
      <c r="D20" s="2133"/>
      <c r="E20" s="2203"/>
      <c r="F20" s="2204"/>
      <c r="G20" s="2133"/>
      <c r="H20" s="2133"/>
      <c r="I20" s="2134"/>
      <c r="J20" s="2133"/>
      <c r="K20" s="2133"/>
      <c r="L20" s="2133"/>
      <c r="M20" s="2133"/>
      <c r="N20" s="2133"/>
      <c r="O20" s="2133"/>
      <c r="P20" s="2133"/>
      <c r="Q20" s="2133"/>
      <c r="R20" s="2133"/>
      <c r="S20" s="2133"/>
      <c r="T20" s="2133"/>
      <c r="U20" s="2134"/>
      <c r="V20" s="2133"/>
      <c r="W20" s="2133"/>
      <c r="X20" s="2133"/>
      <c r="Y20" s="2133"/>
      <c r="Z20" s="2133"/>
      <c r="AA20" s="2135"/>
      <c r="AB20" s="2134"/>
      <c r="AC20" s="2129"/>
    </row>
    <row r="21" spans="1:29" ht="30" x14ac:dyDescent="0.25">
      <c r="A21" s="2130">
        <v>14</v>
      </c>
      <c r="B21" s="2131" t="s">
        <v>1101</v>
      </c>
      <c r="C21" s="2132"/>
      <c r="D21" s="2133"/>
      <c r="E21" s="1212"/>
      <c r="F21" s="1213"/>
      <c r="G21" s="2133"/>
      <c r="H21" s="2133"/>
      <c r="I21" s="2134"/>
      <c r="J21" s="2133"/>
      <c r="K21" s="2133"/>
      <c r="L21" s="2133"/>
      <c r="M21" s="2133"/>
      <c r="N21" s="2133"/>
      <c r="O21" s="2133"/>
      <c r="P21" s="2133"/>
      <c r="Q21" s="2133"/>
      <c r="R21" s="2133"/>
      <c r="S21" s="2133"/>
      <c r="T21" s="2133"/>
      <c r="U21" s="2134"/>
      <c r="V21" s="2133"/>
      <c r="W21" s="2133"/>
      <c r="X21" s="2133"/>
      <c r="Y21" s="2133"/>
      <c r="Z21" s="2133"/>
      <c r="AA21" s="2135"/>
      <c r="AB21" s="2134"/>
      <c r="AC21" s="2142" t="s">
        <v>397</v>
      </c>
    </row>
    <row r="22" spans="1:29" ht="60" x14ac:dyDescent="0.25">
      <c r="A22" s="2130">
        <v>15</v>
      </c>
      <c r="B22" s="2131" t="s">
        <v>1102</v>
      </c>
      <c r="C22" s="2132"/>
      <c r="D22" s="2133"/>
      <c r="E22" s="2203"/>
      <c r="F22" s="2204"/>
      <c r="G22" s="2133"/>
      <c r="H22" s="2133"/>
      <c r="I22" s="2134"/>
      <c r="J22" s="2133"/>
      <c r="K22" s="2133"/>
      <c r="L22" s="2133"/>
      <c r="M22" s="2133"/>
      <c r="N22" s="2133"/>
      <c r="O22" s="2133"/>
      <c r="P22" s="2133"/>
      <c r="Q22" s="2133"/>
      <c r="R22" s="2133"/>
      <c r="S22" s="2133"/>
      <c r="T22" s="2133"/>
      <c r="U22" s="2134"/>
      <c r="V22" s="2133"/>
      <c r="W22" s="2133"/>
      <c r="X22" s="2133"/>
      <c r="Y22" s="2133"/>
      <c r="Z22" s="2133"/>
      <c r="AA22" s="2135"/>
      <c r="AB22" s="2134"/>
      <c r="AC22" s="2136"/>
    </row>
    <row r="23" spans="1:29" ht="49.5" customHeight="1" x14ac:dyDescent="0.25">
      <c r="A23" s="2130">
        <v>16</v>
      </c>
      <c r="B23" s="2131" t="s">
        <v>1103</v>
      </c>
      <c r="C23" s="2132"/>
      <c r="D23" s="2133"/>
      <c r="E23" s="1212"/>
      <c r="F23" s="1213"/>
      <c r="G23" s="2133"/>
      <c r="H23" s="2133"/>
      <c r="I23" s="2134"/>
      <c r="J23" s="2133"/>
      <c r="K23" s="2133"/>
      <c r="L23" s="2133"/>
      <c r="M23" s="2133"/>
      <c r="N23" s="2133"/>
      <c r="O23" s="2133"/>
      <c r="P23" s="2133"/>
      <c r="Q23" s="2133"/>
      <c r="R23" s="2133"/>
      <c r="S23" s="2133"/>
      <c r="T23" s="2133"/>
      <c r="U23" s="2134"/>
      <c r="V23" s="2133"/>
      <c r="W23" s="2133"/>
      <c r="X23" s="2133"/>
      <c r="Y23" s="2133"/>
      <c r="Z23" s="2133"/>
      <c r="AA23" s="2135"/>
      <c r="AB23" s="2134"/>
      <c r="AC23" s="2142" t="s">
        <v>397</v>
      </c>
    </row>
    <row r="24" spans="1:29" ht="30" x14ac:dyDescent="0.25">
      <c r="A24" s="2130">
        <v>17</v>
      </c>
      <c r="B24" s="2131" t="s">
        <v>1104</v>
      </c>
      <c r="C24" s="2132"/>
      <c r="D24" s="2133"/>
      <c r="E24" s="2203"/>
      <c r="F24" s="2204"/>
      <c r="G24" s="2133"/>
      <c r="H24" s="2133"/>
      <c r="I24" s="2134"/>
      <c r="J24" s="2133"/>
      <c r="K24" s="2133"/>
      <c r="L24" s="2133"/>
      <c r="M24" s="2133"/>
      <c r="N24" s="2133"/>
      <c r="O24" s="2133"/>
      <c r="P24" s="2133"/>
      <c r="Q24" s="2133"/>
      <c r="R24" s="2133"/>
      <c r="S24" s="2133"/>
      <c r="T24" s="2133"/>
      <c r="U24" s="2134"/>
      <c r="V24" s="2133"/>
      <c r="W24" s="2133"/>
      <c r="X24" s="2133"/>
      <c r="Y24" s="2133"/>
      <c r="Z24" s="2133"/>
      <c r="AA24" s="2135"/>
      <c r="AB24" s="2134"/>
      <c r="AC24" s="2142"/>
    </row>
    <row r="25" spans="1:29" ht="30" x14ac:dyDescent="0.25">
      <c r="A25" s="2130">
        <v>18</v>
      </c>
      <c r="B25" s="2131" t="s">
        <v>363</v>
      </c>
      <c r="C25" s="2132"/>
      <c r="D25" s="2133"/>
      <c r="E25" s="2203"/>
      <c r="F25" s="2204"/>
      <c r="G25" s="2133"/>
      <c r="H25" s="2133"/>
      <c r="I25" s="2134"/>
      <c r="J25" s="2133"/>
      <c r="K25" s="2133"/>
      <c r="L25" s="2133"/>
      <c r="M25" s="2133"/>
      <c r="N25" s="2133"/>
      <c r="O25" s="2133"/>
      <c r="P25" s="2133"/>
      <c r="Q25" s="2133"/>
      <c r="R25" s="2133"/>
      <c r="S25" s="2133"/>
      <c r="T25" s="2133"/>
      <c r="U25" s="2134"/>
      <c r="V25" s="2133"/>
      <c r="W25" s="2133"/>
      <c r="X25" s="2133"/>
      <c r="Y25" s="2133"/>
      <c r="Z25" s="2133"/>
      <c r="AA25" s="2135"/>
      <c r="AB25" s="2134"/>
      <c r="AC25" s="2142"/>
    </row>
    <row r="26" spans="1:29" ht="30" x14ac:dyDescent="0.25">
      <c r="A26" s="2123">
        <v>19</v>
      </c>
      <c r="B26" s="2143" t="s">
        <v>1112</v>
      </c>
      <c r="C26" s="2125"/>
      <c r="D26" s="2126"/>
      <c r="E26" s="2203"/>
      <c r="F26" s="2204"/>
      <c r="G26" s="2126"/>
      <c r="H26" s="2126"/>
      <c r="I26" s="2127"/>
      <c r="J26" s="2126"/>
      <c r="K26" s="2126"/>
      <c r="L26" s="2126"/>
      <c r="M26" s="2126"/>
      <c r="N26" s="2126"/>
      <c r="O26" s="2126"/>
      <c r="P26" s="2126"/>
      <c r="Q26" s="2126"/>
      <c r="R26" s="2126"/>
      <c r="S26" s="2126"/>
      <c r="T26" s="2126"/>
      <c r="U26" s="2127"/>
      <c r="V26" s="2126"/>
      <c r="W26" s="2126"/>
      <c r="X26" s="2126"/>
      <c r="Y26" s="2126"/>
      <c r="Z26" s="2126"/>
      <c r="AA26" s="2128"/>
      <c r="AB26" s="2127"/>
      <c r="AC26" s="2129"/>
    </row>
    <row r="27" spans="1:29" ht="63" customHeight="1" x14ac:dyDescent="0.25">
      <c r="A27" s="2130">
        <v>20</v>
      </c>
      <c r="B27" s="2131" t="s">
        <v>1113</v>
      </c>
      <c r="C27" s="2132"/>
      <c r="D27" s="2133"/>
      <c r="E27" s="2203"/>
      <c r="F27" s="2204"/>
      <c r="G27" s="2133"/>
      <c r="H27" s="2133"/>
      <c r="I27" s="2134"/>
      <c r="J27" s="2133"/>
      <c r="K27" s="2133"/>
      <c r="L27" s="2133"/>
      <c r="M27" s="2133"/>
      <c r="N27" s="2133"/>
      <c r="O27" s="2133"/>
      <c r="P27" s="2133"/>
      <c r="Q27" s="2133"/>
      <c r="R27" s="2133"/>
      <c r="S27" s="2133"/>
      <c r="T27" s="2133"/>
      <c r="U27" s="2134"/>
      <c r="V27" s="2133"/>
      <c r="W27" s="2133"/>
      <c r="X27" s="2133"/>
      <c r="Y27" s="2133"/>
      <c r="Z27" s="2133"/>
      <c r="AA27" s="2135"/>
      <c r="AB27" s="2134"/>
      <c r="AC27" s="2142"/>
    </row>
    <row r="28" spans="1:29" ht="49.5" customHeight="1" x14ac:dyDescent="0.25">
      <c r="A28" s="2123">
        <v>21</v>
      </c>
      <c r="B28" s="2143" t="s">
        <v>1105</v>
      </c>
      <c r="C28" s="2144"/>
      <c r="D28" s="2145"/>
      <c r="E28" s="1212"/>
      <c r="F28" s="1213"/>
      <c r="G28" s="2145"/>
      <c r="H28" s="2145"/>
      <c r="I28" s="2146"/>
      <c r="J28" s="2145"/>
      <c r="K28" s="2145"/>
      <c r="L28" s="2145"/>
      <c r="M28" s="2145"/>
      <c r="N28" s="2145"/>
      <c r="O28" s="2145"/>
      <c r="P28" s="2145"/>
      <c r="Q28" s="2145"/>
      <c r="R28" s="2145"/>
      <c r="S28" s="2145"/>
      <c r="T28" s="2145"/>
      <c r="U28" s="2146"/>
      <c r="V28" s="2145"/>
      <c r="W28" s="2145"/>
      <c r="X28" s="2145"/>
      <c r="Y28" s="2145"/>
      <c r="Z28" s="2145"/>
      <c r="AA28" s="2147"/>
      <c r="AB28" s="2146"/>
      <c r="AC28" s="2142" t="s">
        <v>397</v>
      </c>
    </row>
    <row r="29" spans="1:29" ht="105" x14ac:dyDescent="0.25">
      <c r="A29" s="2130">
        <v>22</v>
      </c>
      <c r="B29" s="2131" t="s">
        <v>1106</v>
      </c>
      <c r="C29" s="2125"/>
      <c r="D29" s="2126"/>
      <c r="E29" s="2203"/>
      <c r="F29" s="2204"/>
      <c r="G29" s="2126"/>
      <c r="H29" s="2126"/>
      <c r="I29" s="2127"/>
      <c r="J29" s="2126"/>
      <c r="K29" s="2126"/>
      <c r="L29" s="2126"/>
      <c r="M29" s="2126"/>
      <c r="N29" s="2126"/>
      <c r="O29" s="2126"/>
      <c r="P29" s="2126"/>
      <c r="Q29" s="2126"/>
      <c r="R29" s="2126"/>
      <c r="S29" s="2126"/>
      <c r="T29" s="2126"/>
      <c r="U29" s="2127"/>
      <c r="V29" s="2126"/>
      <c r="W29" s="2126"/>
      <c r="X29" s="2126"/>
      <c r="Y29" s="2126"/>
      <c r="Z29" s="2126"/>
      <c r="AA29" s="2128"/>
      <c r="AB29" s="2127"/>
      <c r="AC29" s="2148"/>
    </row>
    <row r="30" spans="1:29" ht="45" x14ac:dyDescent="0.25">
      <c r="A30" s="2130">
        <v>23</v>
      </c>
      <c r="B30" s="2131" t="s">
        <v>459</v>
      </c>
      <c r="C30" s="2125"/>
      <c r="D30" s="2126"/>
      <c r="E30" s="1212"/>
      <c r="F30" s="1213"/>
      <c r="G30" s="2126"/>
      <c r="H30" s="2126"/>
      <c r="I30" s="2127"/>
      <c r="J30" s="2126"/>
      <c r="K30" s="2126"/>
      <c r="L30" s="2126"/>
      <c r="M30" s="2126"/>
      <c r="N30" s="2126"/>
      <c r="O30" s="2126"/>
      <c r="P30" s="2126"/>
      <c r="Q30" s="2126"/>
      <c r="R30" s="2126"/>
      <c r="S30" s="2126"/>
      <c r="T30" s="2126"/>
      <c r="U30" s="2127"/>
      <c r="V30" s="2126"/>
      <c r="W30" s="2126"/>
      <c r="X30" s="2126"/>
      <c r="Y30" s="2126"/>
      <c r="Z30" s="2126"/>
      <c r="AA30" s="2128"/>
      <c r="AB30" s="2127"/>
      <c r="AC30" s="2142" t="s">
        <v>397</v>
      </c>
    </row>
    <row r="31" spans="1:29" ht="81" customHeight="1" x14ac:dyDescent="0.25">
      <c r="A31" s="2123">
        <v>24</v>
      </c>
      <c r="B31" s="2149" t="s">
        <v>1107</v>
      </c>
      <c r="C31" s="2125"/>
      <c r="D31" s="2126"/>
      <c r="E31" s="1212"/>
      <c r="F31" s="1213"/>
      <c r="G31" s="2126"/>
      <c r="H31" s="2126"/>
      <c r="I31" s="2127"/>
      <c r="J31" s="2126"/>
      <c r="K31" s="2126"/>
      <c r="L31" s="2126"/>
      <c r="M31" s="2126"/>
      <c r="N31" s="2126"/>
      <c r="O31" s="2126"/>
      <c r="P31" s="2126"/>
      <c r="Q31" s="2126"/>
      <c r="R31" s="2126"/>
      <c r="S31" s="2126"/>
      <c r="T31" s="2126"/>
      <c r="U31" s="2127"/>
      <c r="V31" s="2126"/>
      <c r="W31" s="2126"/>
      <c r="X31" s="2126"/>
      <c r="Y31" s="2126"/>
      <c r="Z31" s="2126"/>
      <c r="AA31" s="2128"/>
      <c r="AB31" s="2127"/>
      <c r="AC31" s="2142" t="s">
        <v>397</v>
      </c>
    </row>
    <row r="32" spans="1:29" ht="34.5" customHeight="1" x14ac:dyDescent="0.25">
      <c r="A32" s="2123">
        <v>25</v>
      </c>
      <c r="B32" s="2149" t="s">
        <v>956</v>
      </c>
      <c r="C32" s="2125"/>
      <c r="D32" s="2126"/>
      <c r="E32" s="2203"/>
      <c r="F32" s="2204"/>
      <c r="G32" s="2126"/>
      <c r="H32" s="2126"/>
      <c r="I32" s="2127"/>
      <c r="J32" s="2126"/>
      <c r="K32" s="2126"/>
      <c r="L32" s="2126"/>
      <c r="M32" s="2126"/>
      <c r="N32" s="2126"/>
      <c r="O32" s="2126"/>
      <c r="P32" s="2126"/>
      <c r="Q32" s="2126"/>
      <c r="R32" s="2126"/>
      <c r="S32" s="2126"/>
      <c r="T32" s="2126"/>
      <c r="U32" s="2127"/>
      <c r="V32" s="2126"/>
      <c r="W32" s="2126"/>
      <c r="X32" s="2126"/>
      <c r="Y32" s="2126"/>
      <c r="Z32" s="2126"/>
      <c r="AA32" s="2128"/>
      <c r="AB32" s="2127"/>
      <c r="AC32" s="2148"/>
    </row>
    <row r="33" spans="1:31" ht="112.5" customHeight="1" x14ac:dyDescent="0.25">
      <c r="A33" s="2123">
        <v>26</v>
      </c>
      <c r="B33" s="2149" t="s">
        <v>1108</v>
      </c>
      <c r="C33" s="2125"/>
      <c r="D33" s="2126"/>
      <c r="E33" s="1212"/>
      <c r="F33" s="1213"/>
      <c r="G33" s="2126"/>
      <c r="H33" s="2126"/>
      <c r="I33" s="2127"/>
      <c r="J33" s="2126"/>
      <c r="K33" s="2126"/>
      <c r="L33" s="2126"/>
      <c r="M33" s="2126"/>
      <c r="N33" s="2126"/>
      <c r="O33" s="2126"/>
      <c r="P33" s="2126"/>
      <c r="Q33" s="2126"/>
      <c r="R33" s="2126"/>
      <c r="S33" s="2126"/>
      <c r="T33" s="2126"/>
      <c r="U33" s="2127"/>
      <c r="V33" s="2126"/>
      <c r="W33" s="2126"/>
      <c r="X33" s="2126"/>
      <c r="Y33" s="2126"/>
      <c r="Z33" s="2126"/>
      <c r="AA33" s="2128"/>
      <c r="AB33" s="2127"/>
      <c r="AC33" s="2142" t="s">
        <v>397</v>
      </c>
    </row>
    <row r="34" spans="1:31" ht="31.5" customHeight="1" x14ac:dyDescent="0.25">
      <c r="A34" s="2123">
        <v>27</v>
      </c>
      <c r="B34" s="2149" t="s">
        <v>1109</v>
      </c>
      <c r="C34" s="2125"/>
      <c r="D34" s="2126"/>
      <c r="E34" s="1212"/>
      <c r="F34" s="1213"/>
      <c r="G34" s="2126"/>
      <c r="H34" s="2126"/>
      <c r="I34" s="2127"/>
      <c r="J34" s="2126"/>
      <c r="K34" s="2126"/>
      <c r="L34" s="2126"/>
      <c r="M34" s="2126"/>
      <c r="N34" s="2126"/>
      <c r="O34" s="2126"/>
      <c r="P34" s="2126"/>
      <c r="Q34" s="2126"/>
      <c r="R34" s="2126"/>
      <c r="S34" s="2126"/>
      <c r="T34" s="2126"/>
      <c r="U34" s="2127"/>
      <c r="V34" s="2126"/>
      <c r="W34" s="2126"/>
      <c r="X34" s="2126"/>
      <c r="Y34" s="2126"/>
      <c r="Z34" s="2126"/>
      <c r="AA34" s="2128"/>
      <c r="AB34" s="2127"/>
      <c r="AC34" s="2142" t="s">
        <v>397</v>
      </c>
    </row>
    <row r="35" spans="1:31" ht="63.75" customHeight="1" x14ac:dyDescent="0.25">
      <c r="A35" s="2123">
        <v>28</v>
      </c>
      <c r="B35" s="2149" t="s">
        <v>1110</v>
      </c>
      <c r="C35" s="2125"/>
      <c r="D35" s="2126"/>
      <c r="E35" s="1212"/>
      <c r="F35" s="1213"/>
      <c r="G35" s="2126"/>
      <c r="H35" s="2126"/>
      <c r="I35" s="2127"/>
      <c r="J35" s="2126"/>
      <c r="K35" s="2126"/>
      <c r="L35" s="2126"/>
      <c r="M35" s="2126"/>
      <c r="N35" s="2126"/>
      <c r="O35" s="2126"/>
      <c r="P35" s="2126"/>
      <c r="Q35" s="2126"/>
      <c r="R35" s="2126"/>
      <c r="S35" s="2126"/>
      <c r="T35" s="2126"/>
      <c r="U35" s="2127"/>
      <c r="V35" s="2126"/>
      <c r="W35" s="2126"/>
      <c r="X35" s="2126"/>
      <c r="Y35" s="2126"/>
      <c r="Z35" s="2126"/>
      <c r="AA35" s="2128"/>
      <c r="AB35" s="2127"/>
      <c r="AC35" s="2142" t="s">
        <v>397</v>
      </c>
    </row>
    <row r="36" spans="1:31" ht="34.5" customHeight="1" thickBot="1" x14ac:dyDescent="0.3">
      <c r="A36" s="2150">
        <v>29</v>
      </c>
      <c r="B36" s="2151" t="s">
        <v>1111</v>
      </c>
      <c r="C36" s="2152"/>
      <c r="D36" s="2153"/>
      <c r="E36" s="1947"/>
      <c r="F36" s="1948"/>
      <c r="G36" s="2153"/>
      <c r="H36" s="2153"/>
      <c r="I36" s="2154"/>
      <c r="J36" s="2153"/>
      <c r="K36" s="2153"/>
      <c r="L36" s="2153"/>
      <c r="M36" s="2153"/>
      <c r="N36" s="2153"/>
      <c r="O36" s="2153"/>
      <c r="P36" s="2153"/>
      <c r="Q36" s="2153"/>
      <c r="R36" s="2153"/>
      <c r="S36" s="2153"/>
      <c r="T36" s="2153"/>
      <c r="U36" s="2154"/>
      <c r="V36" s="2153"/>
      <c r="W36" s="2153"/>
      <c r="X36" s="2153"/>
      <c r="Y36" s="2153"/>
      <c r="Z36" s="2153"/>
      <c r="AA36" s="2155"/>
      <c r="AB36" s="2154"/>
      <c r="AC36" s="2142" t="s">
        <v>397</v>
      </c>
    </row>
    <row r="37" spans="1:31" x14ac:dyDescent="0.25">
      <c r="B37" s="2156"/>
    </row>
    <row r="38" spans="1:31" ht="13.8" x14ac:dyDescent="0.25">
      <c r="A38" s="2157" t="s">
        <v>397</v>
      </c>
      <c r="B38" s="2158" t="s">
        <v>364</v>
      </c>
      <c r="C38" s="1661"/>
      <c r="D38" s="1661"/>
      <c r="E38" s="1661"/>
      <c r="F38" s="1661"/>
      <c r="G38" s="1661"/>
      <c r="H38" s="1661"/>
      <c r="I38" s="1661"/>
      <c r="J38" s="1661"/>
      <c r="K38" s="1661"/>
      <c r="L38" s="1661"/>
      <c r="M38" s="1661"/>
      <c r="N38" s="1661"/>
      <c r="O38" s="1661"/>
      <c r="P38" s="1661"/>
      <c r="Q38" s="1661"/>
      <c r="R38" s="1661"/>
      <c r="S38" s="1661"/>
      <c r="T38" s="1661"/>
      <c r="U38" s="1661"/>
      <c r="V38" s="1661"/>
      <c r="W38" s="1661"/>
      <c r="X38" s="1661"/>
      <c r="Y38" s="1661"/>
      <c r="Z38" s="1661"/>
      <c r="AA38" s="1661"/>
      <c r="AB38" s="1661"/>
      <c r="AC38" s="1661"/>
    </row>
    <row r="39" spans="1:31" x14ac:dyDescent="0.25">
      <c r="B39" s="2159"/>
      <c r="AC39" s="263" t="s">
        <v>389</v>
      </c>
      <c r="AD39" s="263"/>
      <c r="AE39" s="263"/>
    </row>
    <row r="40" spans="1:31" x14ac:dyDescent="0.25">
      <c r="B40" s="2159"/>
    </row>
    <row r="41" spans="1:31" x14ac:dyDescent="0.25">
      <c r="B41" s="2159"/>
    </row>
    <row r="42" spans="1:31" x14ac:dyDescent="0.25">
      <c r="B42" s="2159"/>
    </row>
    <row r="43" spans="1:31" x14ac:dyDescent="0.25">
      <c r="B43" s="2159"/>
    </row>
    <row r="44" spans="1:31" x14ac:dyDescent="0.25">
      <c r="B44" s="2159"/>
    </row>
    <row r="45" spans="1:31" x14ac:dyDescent="0.25">
      <c r="B45" s="2159"/>
    </row>
    <row r="46" spans="1:31" x14ac:dyDescent="0.25">
      <c r="B46" s="2159"/>
    </row>
    <row r="47" spans="1:31" x14ac:dyDescent="0.25">
      <c r="B47" s="2159"/>
    </row>
    <row r="48" spans="1:31" x14ac:dyDescent="0.25">
      <c r="B48" s="2159"/>
    </row>
    <row r="49" spans="2:2" x14ac:dyDescent="0.25">
      <c r="B49" s="2159"/>
    </row>
    <row r="50" spans="2:2" x14ac:dyDescent="0.25">
      <c r="B50" s="2159"/>
    </row>
  </sheetData>
  <mergeCells count="9">
    <mergeCell ref="C38:AC38"/>
    <mergeCell ref="A1:AC1"/>
    <mergeCell ref="A2:AC2"/>
    <mergeCell ref="A3:AC3"/>
    <mergeCell ref="A4:AC4"/>
    <mergeCell ref="A5:AC5"/>
    <mergeCell ref="C6:I6"/>
    <mergeCell ref="J6:U6"/>
    <mergeCell ref="V6:AB6"/>
  </mergeCells>
  <hyperlinks>
    <hyperlink ref="C38:AC38" location="'TABLA DE CONTENIDO'!A1" display="VOLVER A TABLA DE CONTENIDO" xr:uid="{17FBA619-2752-40F7-98B3-6B35930A094D}"/>
    <hyperlink ref="AC39" location="'TABLA DE CONTENIDO'!A1" display="VOLVER A TABLA DE CONTENIDO" xr:uid="{D4D44161-7821-4B39-B21B-589191EC76B3}"/>
  </hyperlinks>
  <printOptions horizontalCentered="1" verticalCentered="1"/>
  <pageMargins left="0.47244094488188981" right="0.47244094488188981" top="0.51181102362204722" bottom="0.19685039370078741" header="0.51181102362204722" footer="0.19685039370078741"/>
  <pageSetup scale="58" orientation="portrait" horizontalDpi="120" verticalDpi="144"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N29"/>
  <sheetViews>
    <sheetView zoomScale="85" zoomScaleNormal="85" zoomScaleSheetLayoutView="100" workbookViewId="0">
      <selection activeCell="I24" sqref="I24:K24"/>
    </sheetView>
  </sheetViews>
  <sheetFormatPr baseColWidth="10" defaultRowHeight="13.2" x14ac:dyDescent="0.25"/>
  <cols>
    <col min="1" max="1" width="6.33203125" bestFit="1" customWidth="1"/>
    <col min="2" max="2" width="10.5546875" customWidth="1"/>
    <col min="3" max="3" width="12.44140625" customWidth="1"/>
    <col min="4" max="4" width="14.33203125" bestFit="1" customWidth="1"/>
    <col min="5" max="5" width="10.6640625" customWidth="1"/>
    <col min="7" max="7" width="10.33203125" customWidth="1"/>
    <col min="11" max="11" width="20.109375" customWidth="1"/>
    <col min="12" max="12" width="11.5546875" style="1311"/>
  </cols>
  <sheetData>
    <row r="1" spans="1:14" ht="22.8" x14ac:dyDescent="0.4">
      <c r="A1" s="1351" t="s">
        <v>0</v>
      </c>
      <c r="B1" s="1351"/>
      <c r="C1" s="1351"/>
      <c r="D1" s="1351"/>
      <c r="E1" s="1351"/>
      <c r="F1" s="1351"/>
      <c r="G1" s="1351"/>
      <c r="H1" s="1351"/>
      <c r="I1" s="1351"/>
      <c r="J1" s="1351"/>
      <c r="K1" s="1351"/>
    </row>
    <row r="2" spans="1:14" ht="12.75" customHeight="1" x14ac:dyDescent="0.4">
      <c r="A2" s="467"/>
      <c r="B2" s="467"/>
      <c r="C2" s="467"/>
      <c r="D2" s="467"/>
      <c r="E2" s="467"/>
      <c r="F2" s="467"/>
      <c r="G2" s="467"/>
      <c r="H2" s="467"/>
      <c r="I2" s="467"/>
      <c r="J2" s="467"/>
      <c r="K2" s="467"/>
    </row>
    <row r="3" spans="1:14" ht="17.399999999999999" x14ac:dyDescent="0.3">
      <c r="A3" s="1354" t="s">
        <v>275</v>
      </c>
      <c r="B3" s="1354"/>
      <c r="C3" s="1354"/>
      <c r="D3" s="1354"/>
      <c r="E3" s="1354"/>
      <c r="F3" s="1354"/>
      <c r="G3" s="1354"/>
      <c r="H3" s="1354"/>
      <c r="I3" s="1354"/>
      <c r="J3" s="1354"/>
      <c r="K3" s="1354"/>
    </row>
    <row r="4" spans="1:14" ht="17.399999999999999" x14ac:dyDescent="0.3">
      <c r="A4" s="1354" t="s">
        <v>1213</v>
      </c>
      <c r="B4" s="1354"/>
      <c r="C4" s="1354"/>
      <c r="D4" s="1354"/>
      <c r="E4" s="1354"/>
      <c r="F4" s="1354"/>
      <c r="G4" s="1354"/>
      <c r="H4" s="1354"/>
      <c r="I4" s="1354"/>
      <c r="J4" s="1354"/>
      <c r="K4" s="1354"/>
    </row>
    <row r="7" spans="1:14" x14ac:dyDescent="0.25">
      <c r="A7" s="1662" t="s">
        <v>245</v>
      </c>
      <c r="B7" s="127" t="s">
        <v>231</v>
      </c>
      <c r="C7" s="1662" t="s">
        <v>232</v>
      </c>
      <c r="D7" s="1662" t="s">
        <v>233</v>
      </c>
      <c r="E7" s="127" t="s">
        <v>234</v>
      </c>
      <c r="F7" s="127" t="s">
        <v>34</v>
      </c>
      <c r="G7" s="127" t="s">
        <v>235</v>
      </c>
      <c r="H7" s="1663" t="s">
        <v>236</v>
      </c>
      <c r="I7" s="1663"/>
      <c r="J7" s="1663"/>
      <c r="K7" s="1662" t="s">
        <v>13</v>
      </c>
    </row>
    <row r="8" spans="1:14" x14ac:dyDescent="0.25">
      <c r="A8" s="1556"/>
      <c r="B8" s="128" t="s">
        <v>237</v>
      </c>
      <c r="C8" s="1556"/>
      <c r="D8" s="1556"/>
      <c r="E8" s="128" t="s">
        <v>238</v>
      </c>
      <c r="F8" s="128" t="s">
        <v>239</v>
      </c>
      <c r="G8" s="128" t="s">
        <v>240</v>
      </c>
      <c r="H8" s="126" t="s">
        <v>241</v>
      </c>
      <c r="I8" s="126" t="s">
        <v>242</v>
      </c>
      <c r="J8" s="126" t="s">
        <v>243</v>
      </c>
      <c r="K8" s="1556"/>
    </row>
    <row r="9" spans="1:14" s="866" customFormat="1" ht="54" customHeight="1" x14ac:dyDescent="0.25">
      <c r="A9" s="1760">
        <v>1</v>
      </c>
      <c r="B9" s="2163" t="s">
        <v>991</v>
      </c>
      <c r="C9" s="1667" t="s">
        <v>1020</v>
      </c>
      <c r="D9" s="1669">
        <v>4050198082</v>
      </c>
      <c r="E9" s="2162">
        <v>45527</v>
      </c>
      <c r="F9" s="2162">
        <v>46234</v>
      </c>
      <c r="G9" s="1808">
        <f>119.63+10.4</f>
        <v>130.03</v>
      </c>
      <c r="H9" s="2160" t="s">
        <v>1192</v>
      </c>
      <c r="I9" s="2164" t="s">
        <v>1194</v>
      </c>
      <c r="J9" s="2165" t="s">
        <v>1196</v>
      </c>
      <c r="K9" s="2175"/>
      <c r="N9" s="1006"/>
    </row>
    <row r="10" spans="1:14" s="1007" customFormat="1" ht="39.75" customHeight="1" x14ac:dyDescent="0.25">
      <c r="A10" s="1553"/>
      <c r="B10" s="1664"/>
      <c r="C10" s="1668"/>
      <c r="D10" s="1670"/>
      <c r="E10" s="1665"/>
      <c r="F10" s="1665"/>
      <c r="G10" s="1666"/>
      <c r="H10" s="2161" t="s">
        <v>1193</v>
      </c>
      <c r="I10" s="2161" t="s">
        <v>1195</v>
      </c>
      <c r="J10" s="1314">
        <v>2015</v>
      </c>
      <c r="K10" s="2175"/>
      <c r="L10" s="866"/>
      <c r="M10" s="866"/>
      <c r="N10" s="1008"/>
    </row>
    <row r="11" spans="1:14" s="1007" customFormat="1" x14ac:dyDescent="0.25">
      <c r="A11" s="693"/>
      <c r="B11" s="1010"/>
      <c r="C11" s="2172"/>
      <c r="D11" s="2173"/>
      <c r="E11" s="2174"/>
      <c r="F11" s="2174"/>
      <c r="G11" s="1315"/>
      <c r="H11" s="2175"/>
      <c r="I11" s="2175"/>
      <c r="J11" s="1315"/>
      <c r="K11" s="1010"/>
      <c r="L11" s="866"/>
      <c r="M11" s="866"/>
      <c r="N11" s="1008"/>
    </row>
    <row r="12" spans="1:14" s="1007" customFormat="1" x14ac:dyDescent="0.25">
      <c r="A12" s="693"/>
      <c r="B12" s="1010"/>
      <c r="C12" s="2172"/>
      <c r="D12" s="2173"/>
      <c r="E12" s="2174"/>
      <c r="F12" s="2174"/>
      <c r="G12" s="1315"/>
      <c r="H12" s="2175"/>
      <c r="I12" s="2175"/>
      <c r="J12" s="1315"/>
      <c r="K12" s="1010"/>
      <c r="L12" s="866"/>
      <c r="M12" s="866"/>
      <c r="N12" s="1008"/>
    </row>
    <row r="13" spans="1:14" s="1007" customFormat="1" x14ac:dyDescent="0.25">
      <c r="A13" s="693"/>
      <c r="B13" s="1010"/>
      <c r="C13" s="2172"/>
      <c r="D13" s="2173"/>
      <c r="E13" s="2174"/>
      <c r="F13" s="2174"/>
      <c r="G13" s="1315"/>
      <c r="H13" s="2175"/>
      <c r="I13" s="2175"/>
      <c r="J13" s="1315"/>
      <c r="K13" s="1010"/>
      <c r="L13" s="866"/>
      <c r="M13" s="866"/>
      <c r="N13" s="1008"/>
    </row>
    <row r="14" spans="1:14" s="1007" customFormat="1" x14ac:dyDescent="0.25">
      <c r="A14" s="693"/>
      <c r="B14" s="1010"/>
      <c r="C14" s="2172"/>
      <c r="D14" s="2173"/>
      <c r="E14" s="2174"/>
      <c r="F14" s="2174"/>
      <c r="G14" s="1315"/>
      <c r="H14" s="2175"/>
      <c r="I14" s="2175"/>
      <c r="J14" s="1315"/>
      <c r="K14" s="1010"/>
      <c r="L14" s="866"/>
      <c r="M14" s="866"/>
      <c r="N14" s="1008"/>
    </row>
    <row r="15" spans="1:14" s="1007" customFormat="1" x14ac:dyDescent="0.25">
      <c r="A15" s="693"/>
      <c r="B15" s="1010"/>
      <c r="C15" s="2172"/>
      <c r="D15" s="2173"/>
      <c r="E15" s="2174"/>
      <c r="F15" s="2174"/>
      <c r="G15" s="1315"/>
      <c r="H15" s="2175"/>
      <c r="I15" s="2175"/>
      <c r="J15" s="1315"/>
      <c r="K15" s="1010"/>
      <c r="L15" s="866"/>
      <c r="M15" s="866"/>
      <c r="N15" s="1008"/>
    </row>
    <row r="16" spans="1:14" s="1007" customFormat="1" x14ac:dyDescent="0.25">
      <c r="A16" s="693"/>
      <c r="B16" s="1010"/>
      <c r="C16" s="2172"/>
      <c r="D16" s="2173"/>
      <c r="E16" s="2174"/>
      <c r="F16" s="2174"/>
      <c r="G16" s="1315"/>
      <c r="H16" s="2175"/>
      <c r="I16" s="2175"/>
      <c r="J16" s="1315"/>
      <c r="K16" s="1010"/>
      <c r="L16" s="866"/>
      <c r="M16" s="866"/>
      <c r="N16" s="1008"/>
    </row>
    <row r="17" spans="1:14" s="1007" customFormat="1" x14ac:dyDescent="0.25">
      <c r="A17" s="693"/>
      <c r="B17" s="1010"/>
      <c r="C17" s="2172"/>
      <c r="D17" s="2173"/>
      <c r="E17" s="2174"/>
      <c r="F17" s="2174"/>
      <c r="G17" s="1315"/>
      <c r="H17" s="2175"/>
      <c r="I17" s="2175"/>
      <c r="J17" s="1315"/>
      <c r="K17" s="1010"/>
      <c r="L17" s="866"/>
      <c r="M17" s="866"/>
      <c r="N17" s="1008"/>
    </row>
    <row r="18" spans="1:14" s="1007" customFormat="1" x14ac:dyDescent="0.25">
      <c r="A18" s="693"/>
      <c r="B18" s="1010"/>
      <c r="C18" s="2172"/>
      <c r="D18" s="2173"/>
      <c r="E18" s="2174"/>
      <c r="F18" s="2174"/>
      <c r="G18" s="1315"/>
      <c r="H18" s="2175"/>
      <c r="I18" s="2175"/>
      <c r="J18" s="1315"/>
      <c r="K18" s="1010"/>
      <c r="L18" s="866"/>
      <c r="M18" s="866"/>
      <c r="N18" s="1008"/>
    </row>
    <row r="19" spans="1:14" s="1007" customFormat="1" x14ac:dyDescent="0.25">
      <c r="A19" s="693"/>
      <c r="B19" s="1010"/>
      <c r="C19" s="2172"/>
      <c r="D19" s="2173"/>
      <c r="E19" s="2174"/>
      <c r="F19" s="2174"/>
      <c r="G19" s="1315"/>
      <c r="H19" s="2175"/>
      <c r="I19" s="2175"/>
      <c r="J19" s="1315"/>
      <c r="K19" s="1010"/>
      <c r="L19" s="866"/>
      <c r="M19" s="866"/>
      <c r="N19" s="1008"/>
    </row>
    <row r="20" spans="1:14" s="1007" customFormat="1" x14ac:dyDescent="0.25">
      <c r="A20" s="693"/>
      <c r="B20" s="1010"/>
      <c r="C20" s="2172"/>
      <c r="D20" s="2173"/>
      <c r="E20" s="2174"/>
      <c r="F20" s="2174"/>
      <c r="G20" s="1315"/>
      <c r="H20" s="2175"/>
      <c r="I20" s="2175"/>
      <c r="J20" s="1315"/>
      <c r="K20" s="1010"/>
      <c r="L20" s="866"/>
      <c r="M20" s="866"/>
      <c r="N20" s="1008"/>
    </row>
    <row r="21" spans="1:14" s="1007" customFormat="1" x14ac:dyDescent="0.25">
      <c r="A21" s="693"/>
      <c r="B21" s="1010"/>
      <c r="C21" s="2172"/>
      <c r="D21" s="2173"/>
      <c r="E21" s="2174"/>
      <c r="F21" s="2174"/>
      <c r="G21" s="1315"/>
      <c r="H21" s="2175"/>
      <c r="I21" s="2175"/>
      <c r="J21" s="1315"/>
      <c r="K21" s="1010"/>
      <c r="L21" s="866"/>
      <c r="M21" s="866"/>
      <c r="N21" s="1008"/>
    </row>
    <row r="22" spans="1:14" s="1007" customFormat="1" x14ac:dyDescent="0.25">
      <c r="A22" s="693"/>
      <c r="B22" s="1010"/>
      <c r="C22" s="2172"/>
      <c r="D22" s="2173"/>
      <c r="E22" s="2174"/>
      <c r="F22" s="2174"/>
      <c r="G22" s="1315"/>
      <c r="H22" s="2175"/>
      <c r="I22" s="2175"/>
      <c r="J22" s="1315"/>
      <c r="K22" s="1010"/>
      <c r="L22" s="866"/>
      <c r="M22" s="866"/>
      <c r="N22" s="1008"/>
    </row>
    <row r="23" spans="1:14" s="1007" customFormat="1" x14ac:dyDescent="0.25">
      <c r="A23" s="1232"/>
      <c r="B23" s="2166"/>
      <c r="C23" s="2167"/>
      <c r="D23" s="2168"/>
      <c r="E23" s="2169"/>
      <c r="F23" s="2169"/>
      <c r="G23" s="2170"/>
      <c r="H23" s="2171"/>
      <c r="I23" s="2171"/>
      <c r="J23" s="2170"/>
      <c r="K23" s="2166"/>
      <c r="L23" s="866"/>
      <c r="M23" s="866"/>
      <c r="N23" s="1008"/>
    </row>
    <row r="24" spans="1:14" x14ac:dyDescent="0.25">
      <c r="A24" s="873" t="s">
        <v>294</v>
      </c>
      <c r="I24" s="1523" t="s">
        <v>389</v>
      </c>
      <c r="J24" s="1524"/>
      <c r="K24" s="1524"/>
    </row>
    <row r="29" spans="1:14" x14ac:dyDescent="0.25">
      <c r="A29" s="686"/>
    </row>
  </sheetData>
  <mergeCells count="16">
    <mergeCell ref="A9:A10"/>
    <mergeCell ref="C9:C10"/>
    <mergeCell ref="D9:D10"/>
    <mergeCell ref="I24:K24"/>
    <mergeCell ref="B9:B10"/>
    <mergeCell ref="E9:E10"/>
    <mergeCell ref="F9:F10"/>
    <mergeCell ref="G9:G10"/>
    <mergeCell ref="A1:K1"/>
    <mergeCell ref="A3:K3"/>
    <mergeCell ref="A4:K4"/>
    <mergeCell ref="A7:A8"/>
    <mergeCell ref="C7:C8"/>
    <mergeCell ref="D7:D8"/>
    <mergeCell ref="K7:K8"/>
    <mergeCell ref="H7:J7"/>
  </mergeCells>
  <phoneticPr fontId="2" type="noConversion"/>
  <hyperlinks>
    <hyperlink ref="I24" location="'TABLA DE CONTENIDO'!A1" display="'TABLA DE CONTENIDO'!A1" xr:uid="{00000000-0004-0000-1D00-000000000000}"/>
    <hyperlink ref="I24:K24" location="'TABLA DE CONTENIDO'!A1" display="VOLVER A TABLA DE CONTENIDO" xr:uid="{00000000-0004-0000-1D00-000001000000}"/>
  </hyperlinks>
  <printOptions horizontalCentered="1" verticalCentered="1"/>
  <pageMargins left="0.55118110236220474" right="0.23622047244094491" top="0.78740157480314965" bottom="0.78740157480314965" header="0" footer="0"/>
  <pageSetup orientation="landscape" horizontalDpi="4294967292"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I17"/>
  <sheetViews>
    <sheetView zoomScaleNormal="100" workbookViewId="0">
      <selection activeCell="F17" sqref="F17:H17"/>
    </sheetView>
  </sheetViews>
  <sheetFormatPr baseColWidth="10" defaultRowHeight="13.2" x14ac:dyDescent="0.25"/>
  <cols>
    <col min="1" max="1" width="7.6640625" bestFit="1" customWidth="1"/>
    <col min="2" max="2" width="32.5546875" customWidth="1"/>
    <col min="4" max="4" width="16.88671875" bestFit="1" customWidth="1"/>
    <col min="5" max="5" width="21.33203125" customWidth="1"/>
    <col min="6" max="6" width="22" customWidth="1"/>
    <col min="7" max="7" width="19.44140625" customWidth="1"/>
    <col min="8" max="8" width="15.77734375" customWidth="1"/>
    <col min="9" max="9" width="12.33203125" style="1311" bestFit="1" customWidth="1"/>
    <col min="10" max="10" width="12.33203125" bestFit="1" customWidth="1"/>
  </cols>
  <sheetData>
    <row r="1" spans="1:8" ht="22.8" x14ac:dyDescent="0.4">
      <c r="A1" s="1351" t="s">
        <v>0</v>
      </c>
      <c r="B1" s="1351"/>
      <c r="C1" s="1351"/>
      <c r="D1" s="1351"/>
      <c r="E1" s="1351"/>
      <c r="F1" s="1351"/>
      <c r="G1" s="1351"/>
      <c r="H1" s="1351"/>
    </row>
    <row r="2" spans="1:8" ht="14.25" customHeight="1" x14ac:dyDescent="0.4">
      <c r="A2" s="467"/>
      <c r="B2" s="467"/>
      <c r="C2" s="467"/>
      <c r="D2" s="467"/>
      <c r="E2" s="467"/>
      <c r="F2" s="467"/>
      <c r="G2" s="467"/>
      <c r="H2" s="467"/>
    </row>
    <row r="3" spans="1:8" ht="17.399999999999999" x14ac:dyDescent="0.3">
      <c r="A3" s="1354" t="s">
        <v>347</v>
      </c>
      <c r="B3" s="1354"/>
      <c r="C3" s="1354"/>
      <c r="D3" s="1354"/>
      <c r="E3" s="1354"/>
      <c r="F3" s="1354"/>
      <c r="G3" s="1354"/>
      <c r="H3" s="1354"/>
    </row>
    <row r="4" spans="1:8" ht="17.399999999999999" x14ac:dyDescent="0.3">
      <c r="A4" s="1354" t="s">
        <v>1212</v>
      </c>
      <c r="B4" s="1354"/>
      <c r="C4" s="1354"/>
      <c r="D4" s="1354"/>
      <c r="E4" s="1354"/>
      <c r="F4" s="1354"/>
      <c r="G4" s="1354"/>
      <c r="H4" s="1354"/>
    </row>
    <row r="7" spans="1:8" s="185" customFormat="1" ht="17.25" customHeight="1" x14ac:dyDescent="0.25">
      <c r="A7" s="553" t="s">
        <v>245</v>
      </c>
      <c r="B7" s="553" t="s">
        <v>231</v>
      </c>
      <c r="C7" s="553" t="s">
        <v>246</v>
      </c>
      <c r="D7" s="553" t="s">
        <v>247</v>
      </c>
      <c r="E7" s="553" t="s">
        <v>248</v>
      </c>
      <c r="F7" s="553" t="s">
        <v>248</v>
      </c>
      <c r="G7" s="1303" t="s">
        <v>248</v>
      </c>
      <c r="H7" s="1804" t="s">
        <v>249</v>
      </c>
    </row>
    <row r="8" spans="1:8" s="185" customFormat="1" ht="17.25" customHeight="1" x14ac:dyDescent="0.25">
      <c r="A8" s="554"/>
      <c r="B8" s="554" t="s">
        <v>237</v>
      </c>
      <c r="C8" s="554" t="s">
        <v>250</v>
      </c>
      <c r="D8" s="554" t="s">
        <v>251</v>
      </c>
      <c r="E8" s="554" t="s">
        <v>252</v>
      </c>
      <c r="F8" s="554" t="s">
        <v>253</v>
      </c>
      <c r="G8" s="1304" t="s">
        <v>1045</v>
      </c>
      <c r="H8" s="1805" t="s">
        <v>3</v>
      </c>
    </row>
    <row r="9" spans="1:8" ht="75.599999999999994" customHeight="1" x14ac:dyDescent="0.25">
      <c r="A9" s="1009">
        <v>1</v>
      </c>
      <c r="B9" s="1803" t="s">
        <v>991</v>
      </c>
      <c r="C9" s="1214" t="s">
        <v>957</v>
      </c>
      <c r="D9" s="1215" t="s">
        <v>1044</v>
      </c>
      <c r="E9" s="1010" t="s">
        <v>992</v>
      </c>
      <c r="F9" s="1005" t="s">
        <v>993</v>
      </c>
      <c r="G9" s="1005" t="s">
        <v>997</v>
      </c>
      <c r="H9" s="1005" t="s">
        <v>996</v>
      </c>
    </row>
    <row r="10" spans="1:8" x14ac:dyDescent="0.25">
      <c r="A10" s="997"/>
      <c r="B10" s="997"/>
      <c r="C10" s="997"/>
      <c r="D10" s="997"/>
      <c r="E10" s="997"/>
      <c r="F10" s="997"/>
      <c r="G10" s="997"/>
      <c r="H10" s="997"/>
    </row>
    <row r="12" spans="1:8" s="185" customFormat="1" ht="18" customHeight="1" x14ac:dyDescent="0.25">
      <c r="A12" s="553" t="s">
        <v>245</v>
      </c>
      <c r="B12" s="553" t="s">
        <v>254</v>
      </c>
      <c r="C12" s="1672" t="s">
        <v>255</v>
      </c>
      <c r="D12" s="1672"/>
      <c r="E12" s="1672"/>
      <c r="F12" s="1671" t="s">
        <v>256</v>
      </c>
      <c r="G12" s="1454" t="s">
        <v>257</v>
      </c>
      <c r="H12" s="1454" t="s">
        <v>258</v>
      </c>
    </row>
    <row r="13" spans="1:8" s="185" customFormat="1" ht="18.75" customHeight="1" x14ac:dyDescent="0.25">
      <c r="A13" s="554"/>
      <c r="B13" s="554" t="s">
        <v>259</v>
      </c>
      <c r="C13" s="1011" t="s">
        <v>650</v>
      </c>
      <c r="D13" s="1011" t="s">
        <v>260</v>
      </c>
      <c r="E13" s="1011" t="s">
        <v>4</v>
      </c>
      <c r="F13" s="1671"/>
      <c r="G13" s="1455"/>
      <c r="H13" s="1455"/>
    </row>
    <row r="14" spans="1:8" ht="23.25" customHeight="1" x14ac:dyDescent="0.25">
      <c r="A14" s="1673">
        <v>1</v>
      </c>
      <c r="B14" s="1675" t="s">
        <v>1046</v>
      </c>
      <c r="C14" s="1677" t="s">
        <v>570</v>
      </c>
      <c r="D14" s="1677" t="s">
        <v>998</v>
      </c>
      <c r="E14" s="1677" t="s">
        <v>1047</v>
      </c>
      <c r="F14" s="420" t="s">
        <v>651</v>
      </c>
      <c r="G14" s="1012" t="s">
        <v>109</v>
      </c>
      <c r="H14" s="1012" t="s">
        <v>477</v>
      </c>
    </row>
    <row r="15" spans="1:8" ht="23.25" customHeight="1" x14ac:dyDescent="0.25">
      <c r="A15" s="1674"/>
      <c r="B15" s="1676"/>
      <c r="C15" s="1678"/>
      <c r="D15" s="1678"/>
      <c r="E15" s="1678"/>
      <c r="F15" s="420" t="s">
        <v>652</v>
      </c>
      <c r="G15" s="1012" t="s">
        <v>109</v>
      </c>
      <c r="H15" s="1012" t="s">
        <v>475</v>
      </c>
    </row>
    <row r="16" spans="1:8" ht="9.75" customHeight="1" x14ac:dyDescent="0.25"/>
    <row r="17" spans="1:8" x14ac:dyDescent="0.25">
      <c r="A17" s="686"/>
      <c r="F17" s="1523" t="s">
        <v>389</v>
      </c>
      <c r="G17" s="1524"/>
      <c r="H17" s="1524"/>
    </row>
  </sheetData>
  <mergeCells count="13">
    <mergeCell ref="C12:E12"/>
    <mergeCell ref="A14:A15"/>
    <mergeCell ref="B14:B15"/>
    <mergeCell ref="C14:C15"/>
    <mergeCell ref="D14:D15"/>
    <mergeCell ref="E14:E15"/>
    <mergeCell ref="F17:H17"/>
    <mergeCell ref="F12:F13"/>
    <mergeCell ref="G12:G13"/>
    <mergeCell ref="H12:H13"/>
    <mergeCell ref="A1:H1"/>
    <mergeCell ref="A4:H4"/>
    <mergeCell ref="A3:H3"/>
  </mergeCells>
  <phoneticPr fontId="2" type="noConversion"/>
  <hyperlinks>
    <hyperlink ref="F17" location="'TABLA DE CONTENIDO'!A1" display="'TABLA DE CONTENIDO'!A1" xr:uid="{00000000-0004-0000-1E00-000000000000}"/>
    <hyperlink ref="F17:H17" location="'TABLA DE CONTENIDO'!A1" display="VOLVER A TABLA DE CONTENIDO" xr:uid="{00000000-0004-0000-1E00-000001000000}"/>
    <hyperlink ref="B14" r:id="rId1" xr:uid="{00000000-0004-0000-1E00-000002000000}"/>
  </hyperlinks>
  <printOptions horizontalCentered="1"/>
  <pageMargins left="0.59055118110236227" right="0.46" top="0.78740157480314965" bottom="0.78740157480314965" header="0" footer="0"/>
  <pageSetup scale="86" orientation="landscape" horizontalDpi="4294967292" r:id="rId2"/>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A1:Q33"/>
  <sheetViews>
    <sheetView zoomScaleNormal="100" zoomScaleSheetLayoutView="70" workbookViewId="0">
      <selection activeCell="O10" sqref="O10"/>
    </sheetView>
  </sheetViews>
  <sheetFormatPr baseColWidth="10" defaultRowHeight="13.2" x14ac:dyDescent="0.25"/>
  <cols>
    <col min="1" max="1" width="7.88671875" customWidth="1"/>
    <col min="2" max="2" width="14.44140625" bestFit="1" customWidth="1"/>
    <col min="3" max="6" width="6.6640625" customWidth="1"/>
    <col min="8" max="8" width="16.109375" customWidth="1"/>
    <col min="9" max="9" width="15.44140625" customWidth="1"/>
    <col min="10" max="10" width="7.5546875" customWidth="1"/>
    <col min="11" max="11" width="10.5546875" customWidth="1"/>
    <col min="13" max="13" width="12.44140625" bestFit="1" customWidth="1"/>
    <col min="14" max="14" width="11.5546875" style="1311"/>
  </cols>
  <sheetData>
    <row r="1" spans="1:15" ht="22.8" x14ac:dyDescent="0.4">
      <c r="A1" s="1351" t="s">
        <v>0</v>
      </c>
      <c r="B1" s="1351"/>
      <c r="C1" s="1351"/>
      <c r="D1" s="1351"/>
      <c r="E1" s="1351"/>
      <c r="F1" s="1351"/>
      <c r="G1" s="1351"/>
      <c r="H1" s="1351"/>
      <c r="I1" s="1351"/>
      <c r="J1" s="1351"/>
      <c r="K1" s="1351"/>
      <c r="L1" s="1351"/>
      <c r="M1" s="1351"/>
    </row>
    <row r="2" spans="1:15" ht="12.75" customHeight="1" x14ac:dyDescent="0.4">
      <c r="A2" s="467"/>
      <c r="B2" s="467"/>
      <c r="C2" s="467"/>
      <c r="D2" s="467"/>
      <c r="E2" s="467"/>
      <c r="F2" s="467"/>
      <c r="G2" s="467"/>
      <c r="H2" s="467"/>
      <c r="I2" s="467"/>
      <c r="J2" s="467"/>
      <c r="K2" s="467"/>
      <c r="L2" s="467"/>
      <c r="M2" s="467"/>
    </row>
    <row r="3" spans="1:15" ht="17.399999999999999" x14ac:dyDescent="0.3">
      <c r="A3" s="1354" t="s">
        <v>398</v>
      </c>
      <c r="B3" s="1354"/>
      <c r="C3" s="1354"/>
      <c r="D3" s="1354"/>
      <c r="E3" s="1354"/>
      <c r="F3" s="1354"/>
      <c r="G3" s="1354"/>
      <c r="H3" s="1354"/>
      <c r="I3" s="1354"/>
      <c r="J3" s="1354"/>
      <c r="K3" s="1354"/>
      <c r="L3" s="1354"/>
      <c r="M3" s="1354"/>
    </row>
    <row r="4" spans="1:15" ht="17.399999999999999" x14ac:dyDescent="0.3">
      <c r="A4" s="1354" t="s">
        <v>1197</v>
      </c>
      <c r="B4" s="1354"/>
      <c r="C4" s="1354"/>
      <c r="D4" s="1354"/>
      <c r="E4" s="1354"/>
      <c r="F4" s="1354"/>
      <c r="G4" s="1354"/>
      <c r="H4" s="1354"/>
      <c r="I4" s="1354"/>
      <c r="J4" s="1354"/>
      <c r="K4" s="1354"/>
      <c r="L4" s="1354"/>
      <c r="M4" s="1354"/>
    </row>
    <row r="6" spans="1:15" x14ac:dyDescent="0.25">
      <c r="A6" s="104" t="s">
        <v>319</v>
      </c>
      <c r="C6" s="10"/>
      <c r="D6" s="1538" t="s">
        <v>600</v>
      </c>
      <c r="E6" s="1538"/>
      <c r="F6" s="1538"/>
      <c r="G6" s="10"/>
      <c r="H6" s="10"/>
    </row>
    <row r="7" spans="1:15" ht="13.8" thickBot="1" x14ac:dyDescent="0.3"/>
    <row r="8" spans="1:15" ht="13.8" thickBot="1" x14ac:dyDescent="0.3">
      <c r="A8" s="1691" t="s">
        <v>245</v>
      </c>
      <c r="B8" s="124" t="s">
        <v>262</v>
      </c>
      <c r="C8" s="1688" t="s">
        <v>263</v>
      </c>
      <c r="D8" s="1689"/>
      <c r="E8" s="1689"/>
      <c r="F8" s="1690"/>
      <c r="G8" s="124" t="s">
        <v>264</v>
      </c>
      <c r="H8" s="124" t="s">
        <v>292</v>
      </c>
      <c r="I8" s="125" t="s">
        <v>265</v>
      </c>
      <c r="J8" s="125" t="s">
        <v>23</v>
      </c>
      <c r="K8" s="121" t="s">
        <v>288</v>
      </c>
      <c r="L8" s="1688" t="s">
        <v>266</v>
      </c>
      <c r="M8" s="1690"/>
    </row>
    <row r="9" spans="1:15" ht="13.8" thickBot="1" x14ac:dyDescent="0.3">
      <c r="A9" s="1692"/>
      <c r="B9" s="1013" t="s">
        <v>460</v>
      </c>
      <c r="C9" s="124" t="s">
        <v>267</v>
      </c>
      <c r="D9" s="124" t="s">
        <v>268</v>
      </c>
      <c r="E9" s="124" t="s">
        <v>269</v>
      </c>
      <c r="F9" s="124" t="s">
        <v>270</v>
      </c>
      <c r="G9" s="1013" t="s">
        <v>271</v>
      </c>
      <c r="H9" s="1013" t="s">
        <v>272</v>
      </c>
      <c r="I9" s="1013" t="s">
        <v>293</v>
      </c>
      <c r="J9" s="1014" t="s">
        <v>273</v>
      </c>
      <c r="K9" s="122" t="s">
        <v>291</v>
      </c>
      <c r="L9" s="124" t="s">
        <v>274</v>
      </c>
      <c r="M9" s="124" t="s">
        <v>239</v>
      </c>
    </row>
    <row r="10" spans="1:15" s="1233" customFormat="1" ht="14.4" thickBot="1" x14ac:dyDescent="0.3">
      <c r="A10" s="1711" t="s">
        <v>1051</v>
      </c>
      <c r="B10" s="1712"/>
      <c r="C10" s="1712"/>
      <c r="D10" s="1712"/>
      <c r="E10" s="1712"/>
      <c r="F10" s="1712"/>
      <c r="G10" s="1712"/>
      <c r="H10" s="1712"/>
      <c r="I10" s="1712"/>
      <c r="J10" s="1712"/>
      <c r="K10" s="1712"/>
      <c r="L10" s="1712"/>
      <c r="M10" s="1713"/>
      <c r="N10" s="1311"/>
    </row>
    <row r="11" spans="1:15" s="1233" customFormat="1" ht="13.2" customHeight="1" x14ac:dyDescent="0.25">
      <c r="A11" s="1015"/>
      <c r="B11" s="1016"/>
      <c r="C11" s="1693"/>
      <c r="D11" s="1694">
        <v>45.66</v>
      </c>
      <c r="E11" s="1694"/>
      <c r="F11" s="1695"/>
      <c r="G11" s="1693">
        <f>SUM(D11:F12)</f>
        <v>45.66</v>
      </c>
      <c r="H11" s="1701">
        <v>1263361082</v>
      </c>
      <c r="I11" s="1703">
        <f>+H11</f>
        <v>1263361082</v>
      </c>
      <c r="J11" s="1705">
        <v>12</v>
      </c>
      <c r="K11" s="1707" t="s">
        <v>1052</v>
      </c>
      <c r="L11" s="1709" t="s">
        <v>1224</v>
      </c>
      <c r="M11" s="1709">
        <v>46234</v>
      </c>
      <c r="N11" s="1311"/>
    </row>
    <row r="12" spans="1:15" s="1233" customFormat="1" ht="37.200000000000003" customHeight="1" thickBot="1" x14ac:dyDescent="0.3">
      <c r="A12" s="1235">
        <v>1</v>
      </c>
      <c r="B12" s="1017" t="s">
        <v>1048</v>
      </c>
      <c r="C12" s="1683"/>
      <c r="D12" s="1685"/>
      <c r="E12" s="1685"/>
      <c r="F12" s="1687"/>
      <c r="G12" s="1683"/>
      <c r="H12" s="1702"/>
      <c r="I12" s="1704"/>
      <c r="J12" s="1706"/>
      <c r="K12" s="1708"/>
      <c r="L12" s="1710"/>
      <c r="M12" s="1710"/>
      <c r="N12" s="1311"/>
    </row>
    <row r="13" spans="1:15" s="1233" customFormat="1" ht="12.75" customHeight="1" x14ac:dyDescent="0.25">
      <c r="A13" s="1234"/>
      <c r="B13" s="1016"/>
      <c r="C13" s="1682"/>
      <c r="D13" s="1684">
        <f>34.48+10.4</f>
        <v>44.879999999999995</v>
      </c>
      <c r="E13" s="1684"/>
      <c r="F13" s="1686"/>
      <c r="G13" s="1682">
        <f>SUM(D13:F14)</f>
        <v>44.879999999999995</v>
      </c>
      <c r="H13" s="1679">
        <v>1472479770</v>
      </c>
      <c r="I13" s="1714">
        <f>+H13</f>
        <v>1472479770</v>
      </c>
      <c r="J13" s="1680">
        <v>14</v>
      </c>
      <c r="K13" s="1681" t="s">
        <v>1054</v>
      </c>
      <c r="L13" s="1709" t="s">
        <v>1224</v>
      </c>
      <c r="M13" s="1697">
        <f>+M11</f>
        <v>46234</v>
      </c>
      <c r="N13" s="214"/>
      <c r="O13" s="214"/>
    </row>
    <row r="14" spans="1:15" s="1233" customFormat="1" ht="36.75" customHeight="1" thickBot="1" x14ac:dyDescent="0.3">
      <c r="A14" s="1235">
        <v>2</v>
      </c>
      <c r="B14" s="1017" t="s">
        <v>1049</v>
      </c>
      <c r="C14" s="1683"/>
      <c r="D14" s="1685"/>
      <c r="E14" s="1685"/>
      <c r="F14" s="1687"/>
      <c r="G14" s="1683"/>
      <c r="H14" s="1698"/>
      <c r="I14" s="1715"/>
      <c r="J14" s="1696"/>
      <c r="K14" s="1699"/>
      <c r="L14" s="1710"/>
      <c r="M14" s="1700"/>
      <c r="N14" s="1311"/>
    </row>
    <row r="15" spans="1:15" s="1233" customFormat="1" ht="12.75" customHeight="1" x14ac:dyDescent="0.25">
      <c r="A15" s="1234"/>
      <c r="B15" s="1016"/>
      <c r="C15" s="1682"/>
      <c r="D15" s="1684">
        <v>28.55</v>
      </c>
      <c r="E15" s="1684">
        <v>10.95</v>
      </c>
      <c r="F15" s="1686"/>
      <c r="G15" s="1682">
        <f>SUM(D15:F16)</f>
        <v>39.5</v>
      </c>
      <c r="H15" s="1679">
        <v>1188864947</v>
      </c>
      <c r="I15" s="1714">
        <f>+H15</f>
        <v>1188864947</v>
      </c>
      <c r="J15" s="1680">
        <v>12</v>
      </c>
      <c r="K15" s="1681" t="s">
        <v>1053</v>
      </c>
      <c r="L15" s="1709" t="s">
        <v>1224</v>
      </c>
      <c r="M15" s="1697">
        <f>+M11</f>
        <v>46234</v>
      </c>
      <c r="N15" s="1311"/>
    </row>
    <row r="16" spans="1:15" s="1233" customFormat="1" ht="37.5" customHeight="1" thickBot="1" x14ac:dyDescent="0.3">
      <c r="A16" s="1235">
        <v>3</v>
      </c>
      <c r="B16" s="1017" t="s">
        <v>1050</v>
      </c>
      <c r="C16" s="1683"/>
      <c r="D16" s="1685"/>
      <c r="E16" s="1685"/>
      <c r="F16" s="1687"/>
      <c r="G16" s="1683"/>
      <c r="H16" s="1698"/>
      <c r="I16" s="1715"/>
      <c r="J16" s="1696"/>
      <c r="K16" s="1699"/>
      <c r="L16" s="1710"/>
      <c r="M16" s="1700"/>
      <c r="N16" s="1311"/>
    </row>
    <row r="17" spans="1:17" s="208" customFormat="1" ht="21.75" customHeight="1" thickBot="1" x14ac:dyDescent="0.3">
      <c r="A17" s="1275"/>
      <c r="B17" s="1276" t="s">
        <v>158</v>
      </c>
      <c r="C17" s="1277">
        <f t="shared" ref="C17:J17" si="0">SUM(C11:C16)</f>
        <v>0</v>
      </c>
      <c r="D17" s="1278">
        <f t="shared" si="0"/>
        <v>119.08999999999999</v>
      </c>
      <c r="E17" s="1278">
        <f t="shared" si="0"/>
        <v>10.95</v>
      </c>
      <c r="F17" s="1279">
        <f t="shared" si="0"/>
        <v>0</v>
      </c>
      <c r="G17" s="1280">
        <f t="shared" si="0"/>
        <v>130.04</v>
      </c>
      <c r="H17" s="2176">
        <f t="shared" si="0"/>
        <v>3924705799</v>
      </c>
      <c r="I17" s="2176">
        <f t="shared" si="0"/>
        <v>3924705799</v>
      </c>
      <c r="J17" s="1282">
        <f t="shared" si="0"/>
        <v>38</v>
      </c>
      <c r="K17" s="1018"/>
      <c r="L17" s="2177"/>
      <c r="M17" s="2177"/>
      <c r="Q17" s="104"/>
    </row>
    <row r="18" spans="1:17" s="1233" customFormat="1" ht="14.4" hidden="1" thickBot="1" x14ac:dyDescent="0.3">
      <c r="A18" s="1711" t="s">
        <v>965</v>
      </c>
      <c r="B18" s="1712"/>
      <c r="C18" s="1712"/>
      <c r="D18" s="1712"/>
      <c r="E18" s="1712"/>
      <c r="F18" s="1712"/>
      <c r="G18" s="1712"/>
      <c r="H18" s="1712"/>
      <c r="I18" s="1712"/>
      <c r="J18" s="1712"/>
      <c r="K18" s="1712"/>
      <c r="L18" s="1712"/>
      <c r="M18" s="1713"/>
      <c r="N18" s="1311"/>
    </row>
    <row r="19" spans="1:17" hidden="1" x14ac:dyDescent="0.25">
      <c r="A19" s="1824">
        <v>1</v>
      </c>
      <c r="B19" s="1823" t="s">
        <v>968</v>
      </c>
      <c r="C19" s="1694"/>
      <c r="D19" s="1694">
        <v>45.43</v>
      </c>
      <c r="E19" s="1694"/>
      <c r="F19" s="1694"/>
      <c r="G19" s="1694">
        <f>SUM(D19:F20)</f>
        <v>45.43</v>
      </c>
      <c r="H19" s="1701">
        <v>181754694</v>
      </c>
      <c r="I19" s="1701">
        <f>+H19</f>
        <v>181754694</v>
      </c>
      <c r="J19" s="1705">
        <v>11</v>
      </c>
      <c r="K19" s="1707" t="s">
        <v>949</v>
      </c>
      <c r="L19" s="1709">
        <v>45201</v>
      </c>
      <c r="M19" s="1825">
        <v>45322</v>
      </c>
    </row>
    <row r="20" spans="1:17" ht="37.5" hidden="1" customHeight="1" x14ac:dyDescent="0.25">
      <c r="A20" s="1811"/>
      <c r="B20" s="1666"/>
      <c r="C20" s="1807"/>
      <c r="D20" s="1807"/>
      <c r="E20" s="1807"/>
      <c r="F20" s="1807"/>
      <c r="G20" s="1807"/>
      <c r="H20" s="1815"/>
      <c r="I20" s="1815"/>
      <c r="J20" s="1814"/>
      <c r="K20" s="1813"/>
      <c r="L20" s="1822"/>
      <c r="M20" s="1821"/>
    </row>
    <row r="21" spans="1:17" ht="12.75" hidden="1" customHeight="1" x14ac:dyDescent="0.25">
      <c r="A21" s="1810">
        <v>2</v>
      </c>
      <c r="B21" s="1808" t="s">
        <v>966</v>
      </c>
      <c r="C21" s="1806"/>
      <c r="D21" s="1806">
        <v>44.88</v>
      </c>
      <c r="E21" s="1806"/>
      <c r="F21" s="1806"/>
      <c r="G21" s="1806">
        <f>SUM(D21:F22)</f>
        <v>44.88</v>
      </c>
      <c r="H21" s="1816">
        <v>212962688</v>
      </c>
      <c r="I21" s="1816">
        <v>178649824</v>
      </c>
      <c r="J21" s="1819">
        <v>11</v>
      </c>
      <c r="K21" s="1818" t="s">
        <v>947</v>
      </c>
      <c r="L21" s="1817">
        <f>+L19</f>
        <v>45201</v>
      </c>
      <c r="M21" s="1820">
        <f>+M19</f>
        <v>45322</v>
      </c>
      <c r="N21" s="214"/>
      <c r="O21" s="214"/>
    </row>
    <row r="22" spans="1:17" ht="19.95" hidden="1" customHeight="1" x14ac:dyDescent="0.25">
      <c r="A22" s="1811"/>
      <c r="B22" s="1666"/>
      <c r="C22" s="1807"/>
      <c r="D22" s="1807"/>
      <c r="E22" s="1807"/>
      <c r="F22" s="1807"/>
      <c r="G22" s="1807"/>
      <c r="H22" s="1815"/>
      <c r="I22" s="1815"/>
      <c r="J22" s="1814"/>
      <c r="K22" s="1813"/>
      <c r="L22" s="1822"/>
      <c r="M22" s="1821"/>
      <c r="N22" s="214"/>
      <c r="O22" s="214"/>
    </row>
    <row r="23" spans="1:17" ht="12.75" hidden="1" customHeight="1" x14ac:dyDescent="0.25">
      <c r="A23" s="1810">
        <v>3</v>
      </c>
      <c r="B23" s="1808" t="s">
        <v>967</v>
      </c>
      <c r="C23" s="1806"/>
      <c r="D23" s="1806">
        <v>28.54</v>
      </c>
      <c r="E23" s="1806">
        <v>10.95</v>
      </c>
      <c r="F23" s="1806"/>
      <c r="G23" s="1806">
        <f>SUM(D23:F24)</f>
        <v>39.489999999999995</v>
      </c>
      <c r="H23" s="1816">
        <v>174632580</v>
      </c>
      <c r="I23" s="1816">
        <f>+H23</f>
        <v>174632580</v>
      </c>
      <c r="J23" s="1819">
        <v>11</v>
      </c>
      <c r="K23" s="1818" t="s">
        <v>948</v>
      </c>
      <c r="L23" s="1817">
        <f>+L19</f>
        <v>45201</v>
      </c>
      <c r="M23" s="1820">
        <f>+M19</f>
        <v>45322</v>
      </c>
    </row>
    <row r="24" spans="1:17" ht="37.5" hidden="1" customHeight="1" thickBot="1" x14ac:dyDescent="0.3">
      <c r="A24" s="1812"/>
      <c r="B24" s="1809"/>
      <c r="C24" s="1685"/>
      <c r="D24" s="1685"/>
      <c r="E24" s="1685"/>
      <c r="F24" s="1685"/>
      <c r="G24" s="1685"/>
      <c r="H24" s="1702"/>
      <c r="I24" s="1702"/>
      <c r="J24" s="1706"/>
      <c r="K24" s="1708"/>
      <c r="L24" s="1710"/>
      <c r="M24" s="1826"/>
    </row>
    <row r="25" spans="1:17" s="185" customFormat="1" ht="21.75" hidden="1" customHeight="1" thickBot="1" x14ac:dyDescent="0.3">
      <c r="A25" s="1275"/>
      <c r="B25" s="1276" t="s">
        <v>158</v>
      </c>
      <c r="C25" s="1277">
        <f t="shared" ref="C25:J25" si="1">SUM(C19:C24)</f>
        <v>0</v>
      </c>
      <c r="D25" s="1278">
        <f t="shared" si="1"/>
        <v>118.85</v>
      </c>
      <c r="E25" s="1278">
        <f t="shared" si="1"/>
        <v>10.95</v>
      </c>
      <c r="F25" s="1279">
        <f t="shared" si="1"/>
        <v>0</v>
      </c>
      <c r="G25" s="1280">
        <f t="shared" si="1"/>
        <v>129.80000000000001</v>
      </c>
      <c r="H25" s="1281">
        <f t="shared" si="1"/>
        <v>569349962</v>
      </c>
      <c r="I25" s="1281">
        <f t="shared" si="1"/>
        <v>535037098</v>
      </c>
      <c r="J25" s="1282">
        <f t="shared" si="1"/>
        <v>33</v>
      </c>
      <c r="K25" s="1018"/>
      <c r="L25" s="1019"/>
      <c r="M25" s="1019"/>
      <c r="Q25"/>
    </row>
    <row r="26" spans="1:17" ht="23.25" customHeight="1" x14ac:dyDescent="0.25">
      <c r="A26" s="214" t="s">
        <v>653</v>
      </c>
      <c r="H26" s="1192"/>
    </row>
    <row r="27" spans="1:17" x14ac:dyDescent="0.25">
      <c r="A27" s="64" t="s">
        <v>1056</v>
      </c>
    </row>
    <row r="28" spans="1:17" x14ac:dyDescent="0.25">
      <c r="A28" s="64" t="s">
        <v>1057</v>
      </c>
    </row>
    <row r="29" spans="1:17" x14ac:dyDescent="0.25">
      <c r="A29" s="64" t="s">
        <v>1058</v>
      </c>
    </row>
    <row r="30" spans="1:17" x14ac:dyDescent="0.25">
      <c r="D30" s="214"/>
      <c r="J30" s="1523" t="s">
        <v>389</v>
      </c>
      <c r="K30" s="1524"/>
      <c r="L30" s="1524"/>
      <c r="M30" s="1524"/>
    </row>
    <row r="31" spans="1:17" x14ac:dyDescent="0.25">
      <c r="D31" s="214"/>
    </row>
    <row r="33" spans="7:7" x14ac:dyDescent="0.25">
      <c r="G33" s="563"/>
    </row>
  </sheetData>
  <mergeCells count="82">
    <mergeCell ref="M23:M24"/>
    <mergeCell ref="A18:M18"/>
    <mergeCell ref="M21:M22"/>
    <mergeCell ref="L21:L22"/>
    <mergeCell ref="B19:B20"/>
    <mergeCell ref="A19:A20"/>
    <mergeCell ref="M19:M20"/>
    <mergeCell ref="L19:L20"/>
    <mergeCell ref="I21:I22"/>
    <mergeCell ref="L23:L24"/>
    <mergeCell ref="K23:K24"/>
    <mergeCell ref="J23:J24"/>
    <mergeCell ref="K21:K22"/>
    <mergeCell ref="I23:I24"/>
    <mergeCell ref="J21:J22"/>
    <mergeCell ref="C23:C24"/>
    <mergeCell ref="D23:D24"/>
    <mergeCell ref="E23:E24"/>
    <mergeCell ref="F23:F24"/>
    <mergeCell ref="L15:L16"/>
    <mergeCell ref="G23:G24"/>
    <mergeCell ref="H23:H24"/>
    <mergeCell ref="J15:J16"/>
    <mergeCell ref="K15:K16"/>
    <mergeCell ref="G21:G22"/>
    <mergeCell ref="H21:H22"/>
    <mergeCell ref="G15:G16"/>
    <mergeCell ref="H15:H16"/>
    <mergeCell ref="I15:I16"/>
    <mergeCell ref="G19:G20"/>
    <mergeCell ref="H19:H20"/>
    <mergeCell ref="M15:M16"/>
    <mergeCell ref="A10:M10"/>
    <mergeCell ref="M11:M12"/>
    <mergeCell ref="C13:C14"/>
    <mergeCell ref="D13:D14"/>
    <mergeCell ref="E13:E14"/>
    <mergeCell ref="F13:F14"/>
    <mergeCell ref="G13:G14"/>
    <mergeCell ref="H13:H14"/>
    <mergeCell ref="I13:I14"/>
    <mergeCell ref="K13:K14"/>
    <mergeCell ref="L13:L14"/>
    <mergeCell ref="M13:M14"/>
    <mergeCell ref="H11:H12"/>
    <mergeCell ref="I11:I12"/>
    <mergeCell ref="J11:J12"/>
    <mergeCell ref="K11:K12"/>
    <mergeCell ref="L11:L12"/>
    <mergeCell ref="J30:M30"/>
    <mergeCell ref="D21:D22"/>
    <mergeCell ref="E21:E22"/>
    <mergeCell ref="F21:F22"/>
    <mergeCell ref="A1:M1"/>
    <mergeCell ref="A4:M4"/>
    <mergeCell ref="C8:F8"/>
    <mergeCell ref="L8:M8"/>
    <mergeCell ref="A3:M3"/>
    <mergeCell ref="D6:F6"/>
    <mergeCell ref="A8:A9"/>
    <mergeCell ref="C11:C12"/>
    <mergeCell ref="D11:D12"/>
    <mergeCell ref="E11:E12"/>
    <mergeCell ref="F11:F12"/>
    <mergeCell ref="G11:G12"/>
    <mergeCell ref="J13:J14"/>
    <mergeCell ref="I19:I20"/>
    <mergeCell ref="J19:J20"/>
    <mergeCell ref="K19:K20"/>
    <mergeCell ref="A23:A24"/>
    <mergeCell ref="C15:C16"/>
    <mergeCell ref="D15:D16"/>
    <mergeCell ref="E15:E16"/>
    <mergeCell ref="F15:F16"/>
    <mergeCell ref="C19:C20"/>
    <mergeCell ref="D19:D20"/>
    <mergeCell ref="E19:E20"/>
    <mergeCell ref="F19:F20"/>
    <mergeCell ref="A21:A22"/>
    <mergeCell ref="B21:B22"/>
    <mergeCell ref="B23:B24"/>
    <mergeCell ref="C21:C22"/>
  </mergeCells>
  <phoneticPr fontId="2" type="noConversion"/>
  <hyperlinks>
    <hyperlink ref="J30" location="'TABLA DE CONTENIDO'!A1" display="'TABLA DE CONTENIDO'!A1" xr:uid="{00000000-0004-0000-1F00-000000000000}"/>
    <hyperlink ref="J30:M30" location="'TABLA DE CONTENIDO'!A1" display="VOLVER A TABLA DE CONTENIDO" xr:uid="{00000000-0004-0000-1F00-000001000000}"/>
  </hyperlinks>
  <printOptions horizontalCentered="1" verticalCentered="1"/>
  <pageMargins left="0.74803149606299213" right="0.39370078740157483" top="0.78740157480314965" bottom="0.78740157480314965" header="0.15748031496062992" footer="0"/>
  <pageSetup scale="94" orientation="landscape" horizontalDpi="4294967292" verticalDpi="3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K17"/>
  <sheetViews>
    <sheetView zoomScaleNormal="100" workbookViewId="0">
      <selection activeCell="M12" sqref="M12"/>
    </sheetView>
  </sheetViews>
  <sheetFormatPr baseColWidth="10" defaultRowHeight="13.2" x14ac:dyDescent="0.25"/>
  <cols>
    <col min="1" max="1" width="9.33203125" customWidth="1"/>
    <col min="2" max="2" width="17.6640625" customWidth="1"/>
    <col min="3" max="3" width="14" bestFit="1" customWidth="1"/>
    <col min="5" max="5" width="22.5546875" customWidth="1"/>
    <col min="7" max="7" width="9.5546875" customWidth="1"/>
    <col min="8" max="8" width="19.88671875" customWidth="1"/>
    <col min="9" max="10" width="8.6640625" customWidth="1"/>
    <col min="11" max="11" width="19.109375" customWidth="1"/>
  </cols>
  <sheetData>
    <row r="1" spans="1:11" ht="22.8" x14ac:dyDescent="0.4">
      <c r="A1" s="1351" t="s">
        <v>0</v>
      </c>
      <c r="B1" s="1351"/>
      <c r="C1" s="1351"/>
      <c r="D1" s="1351"/>
      <c r="E1" s="1351"/>
      <c r="F1" s="1351"/>
      <c r="G1" s="1351"/>
      <c r="H1" s="1351"/>
      <c r="I1" s="1351"/>
      <c r="J1" s="1351"/>
      <c r="K1" s="1351"/>
    </row>
    <row r="2" spans="1:11" ht="14.25" customHeight="1" x14ac:dyDescent="0.4">
      <c r="A2" s="467"/>
      <c r="B2" s="467"/>
      <c r="C2" s="467"/>
      <c r="D2" s="467"/>
      <c r="E2" s="467"/>
      <c r="F2" s="467"/>
      <c r="G2" s="467"/>
      <c r="H2" s="467"/>
      <c r="I2" s="467"/>
      <c r="J2" s="467"/>
      <c r="K2" s="467"/>
    </row>
    <row r="3" spans="1:11" ht="17.399999999999999" x14ac:dyDescent="0.3">
      <c r="A3" s="1354" t="s">
        <v>399</v>
      </c>
      <c r="B3" s="1354"/>
      <c r="C3" s="1354"/>
      <c r="D3" s="1354"/>
      <c r="E3" s="1354"/>
      <c r="F3" s="1354"/>
      <c r="G3" s="1354"/>
      <c r="H3" s="1354"/>
      <c r="I3" s="1354"/>
      <c r="J3" s="1354"/>
      <c r="K3" s="1354"/>
    </row>
    <row r="4" spans="1:11" ht="17.399999999999999" x14ac:dyDescent="0.3">
      <c r="A4" s="1354" t="s">
        <v>1211</v>
      </c>
      <c r="B4" s="1354"/>
      <c r="C4" s="1354"/>
      <c r="D4" s="1354"/>
      <c r="E4" s="1354"/>
      <c r="F4" s="1354"/>
      <c r="G4" s="1354"/>
      <c r="H4" s="1354"/>
      <c r="I4" s="1354"/>
      <c r="J4" s="1354"/>
      <c r="K4" s="1354"/>
    </row>
    <row r="6" spans="1:11" x14ac:dyDescent="0.25">
      <c r="A6" s="104" t="s">
        <v>319</v>
      </c>
      <c r="C6" s="1538" t="s">
        <v>600</v>
      </c>
      <c r="D6" s="1538"/>
    </row>
    <row r="8" spans="1:11" ht="13.8" thickBot="1" x14ac:dyDescent="0.3"/>
    <row r="9" spans="1:11" ht="13.8" thickBot="1" x14ac:dyDescent="0.3">
      <c r="A9" s="1718" t="s">
        <v>245</v>
      </c>
      <c r="B9" s="121" t="s">
        <v>262</v>
      </c>
      <c r="C9" s="121" t="s">
        <v>276</v>
      </c>
      <c r="D9" s="121" t="s">
        <v>289</v>
      </c>
      <c r="E9" s="1718" t="s">
        <v>249</v>
      </c>
      <c r="F9" s="121" t="s">
        <v>277</v>
      </c>
      <c r="G9" s="121" t="s">
        <v>278</v>
      </c>
      <c r="H9" s="1718" t="s">
        <v>51</v>
      </c>
      <c r="I9" s="1716" t="s">
        <v>279</v>
      </c>
      <c r="J9" s="1717"/>
      <c r="K9" s="121" t="s">
        <v>654</v>
      </c>
    </row>
    <row r="10" spans="1:11" ht="13.8" thickBot="1" x14ac:dyDescent="0.3">
      <c r="A10" s="1719"/>
      <c r="B10" s="1020" t="s">
        <v>460</v>
      </c>
      <c r="C10" s="1020" t="s">
        <v>251</v>
      </c>
      <c r="D10" s="1020" t="s">
        <v>250</v>
      </c>
      <c r="E10" s="1719"/>
      <c r="F10" s="1020" t="s">
        <v>290</v>
      </c>
      <c r="G10" s="1020" t="s">
        <v>280</v>
      </c>
      <c r="H10" s="1719"/>
      <c r="I10" s="1021" t="s">
        <v>281</v>
      </c>
      <c r="J10" s="1021" t="s">
        <v>282</v>
      </c>
      <c r="K10" s="122"/>
    </row>
    <row r="11" spans="1:11" s="158" customFormat="1" ht="51" customHeight="1" x14ac:dyDescent="0.2">
      <c r="A11" s="1022">
        <v>1</v>
      </c>
      <c r="B11" s="1023" t="str">
        <f>+'FICHA CUANTI MR'!B12</f>
        <v xml:space="preserve"> EL MIRA LTDA</v>
      </c>
      <c r="C11" s="2178" t="s">
        <v>1061</v>
      </c>
      <c r="D11" s="2179" t="s">
        <v>655</v>
      </c>
      <c r="E11" s="2180" t="s">
        <v>656</v>
      </c>
      <c r="F11" s="2181" t="s">
        <v>1199</v>
      </c>
      <c r="G11" s="2182">
        <v>1001</v>
      </c>
      <c r="H11" s="2178" t="s">
        <v>661</v>
      </c>
      <c r="I11" s="2183" t="s">
        <v>109</v>
      </c>
      <c r="J11" s="2183" t="s">
        <v>471</v>
      </c>
      <c r="K11" s="2184" t="s">
        <v>1063</v>
      </c>
    </row>
    <row r="12" spans="1:11" s="158" customFormat="1" ht="42" customHeight="1" x14ac:dyDescent="0.2">
      <c r="A12" s="1720">
        <v>2</v>
      </c>
      <c r="B12" s="1722" t="str">
        <f>+'FICHA CUANTI MR'!B14</f>
        <v>LOS ANDES</v>
      </c>
      <c r="C12" s="2185" t="s">
        <v>1059</v>
      </c>
      <c r="D12" s="2186" t="s">
        <v>1062</v>
      </c>
      <c r="E12" s="2187" t="s">
        <v>1198</v>
      </c>
      <c r="F12" s="2185">
        <v>3113805318</v>
      </c>
      <c r="G12" s="2188" t="s">
        <v>470</v>
      </c>
      <c r="H12" s="2189" t="s">
        <v>662</v>
      </c>
      <c r="I12" s="2190" t="s">
        <v>471</v>
      </c>
      <c r="J12" s="2190" t="s">
        <v>472</v>
      </c>
      <c r="K12" s="2191"/>
    </row>
    <row r="13" spans="1:11" s="158" customFormat="1" ht="42" customHeight="1" x14ac:dyDescent="0.2">
      <c r="A13" s="1721"/>
      <c r="B13" s="1722"/>
      <c r="C13" s="2185"/>
      <c r="D13" s="2186"/>
      <c r="E13" s="2187"/>
      <c r="F13" s="2185"/>
      <c r="G13" s="2188" t="s">
        <v>474</v>
      </c>
      <c r="H13" s="2189" t="s">
        <v>657</v>
      </c>
      <c r="I13" s="2190" t="s">
        <v>109</v>
      </c>
      <c r="J13" s="2190" t="s">
        <v>475</v>
      </c>
      <c r="K13" s="2191"/>
    </row>
    <row r="14" spans="1:11" s="158" customFormat="1" ht="42" customHeight="1" thickBot="1" x14ac:dyDescent="0.25">
      <c r="A14" s="1024">
        <v>3</v>
      </c>
      <c r="B14" s="1025" t="str">
        <f>+'FICHA CUANTI MR'!B16</f>
        <v>GUAYACAN</v>
      </c>
      <c r="C14" s="2192" t="s">
        <v>1060</v>
      </c>
      <c r="D14" s="2193" t="s">
        <v>658</v>
      </c>
      <c r="E14" s="2194" t="s">
        <v>659</v>
      </c>
      <c r="F14" s="2193" t="s">
        <v>660</v>
      </c>
      <c r="G14" s="2195" t="s">
        <v>470</v>
      </c>
      <c r="H14" s="2194" t="s">
        <v>663</v>
      </c>
      <c r="I14" s="2193" t="s">
        <v>472</v>
      </c>
      <c r="J14" s="2193" t="s">
        <v>477</v>
      </c>
      <c r="K14" s="2196"/>
    </row>
    <row r="16" spans="1:11" x14ac:dyDescent="0.25">
      <c r="I16" s="1523" t="s">
        <v>389</v>
      </c>
      <c r="J16" s="1524"/>
      <c r="K16" s="1524"/>
    </row>
    <row r="17" spans="1:1" x14ac:dyDescent="0.25">
      <c r="A17" s="686"/>
    </row>
  </sheetData>
  <mergeCells count="16">
    <mergeCell ref="I16:K16"/>
    <mergeCell ref="A12:A13"/>
    <mergeCell ref="B12:B13"/>
    <mergeCell ref="C12:C13"/>
    <mergeCell ref="D12:D13"/>
    <mergeCell ref="E12:E13"/>
    <mergeCell ref="F12:F13"/>
    <mergeCell ref="K11:K14"/>
    <mergeCell ref="I9:J9"/>
    <mergeCell ref="A1:K1"/>
    <mergeCell ref="A3:K3"/>
    <mergeCell ref="A4:K4"/>
    <mergeCell ref="C6:D6"/>
    <mergeCell ref="A9:A10"/>
    <mergeCell ref="E9:E10"/>
    <mergeCell ref="H9:H10"/>
  </mergeCells>
  <phoneticPr fontId="2" type="noConversion"/>
  <hyperlinks>
    <hyperlink ref="I16" location="'TABLA DE CONTENIDO'!A1" display="'TABLA DE CONTENIDO'!A1" xr:uid="{00000000-0004-0000-2000-000000000000}"/>
    <hyperlink ref="I16:K16" location="'TABLA DE CONTENIDO'!A1" display="VOLVER A TABLA DE CONTENIDO" xr:uid="{00000000-0004-0000-2000-000001000000}"/>
  </hyperlinks>
  <printOptions horizontalCentered="1"/>
  <pageMargins left="0.39370078740157483" right="0.39370078740157483" top="0.78740157480314965" bottom="0.78740157480314965" header="0" footer="0"/>
  <pageSetup scale="85" orientation="landscape" horizontalDpi="4294967292"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L30"/>
  <sheetViews>
    <sheetView zoomScale="90" zoomScaleNormal="90" workbookViewId="0">
      <selection sqref="A1:L28"/>
    </sheetView>
  </sheetViews>
  <sheetFormatPr baseColWidth="10" defaultColWidth="11.44140625" defaultRowHeight="13.2" x14ac:dyDescent="0.25"/>
  <cols>
    <col min="1" max="1" width="14.6640625" style="1026" customWidth="1"/>
    <col min="2" max="2" width="25.33203125" style="1026" customWidth="1"/>
    <col min="3" max="3" width="19.6640625" style="1026" customWidth="1"/>
    <col min="4" max="7" width="11.44140625" style="1026"/>
    <col min="8" max="8" width="16.44140625" style="1026" customWidth="1"/>
    <col min="9" max="9" width="14.5546875" style="1026" bestFit="1" customWidth="1"/>
    <col min="10" max="10" width="12.5546875" style="1026" customWidth="1"/>
    <col min="11" max="11" width="15.6640625" style="1026" bestFit="1" customWidth="1"/>
    <col min="12" max="12" width="27.6640625" style="1026" customWidth="1"/>
    <col min="13" max="16384" width="11.44140625" style="1026"/>
  </cols>
  <sheetData>
    <row r="1" spans="1:12" ht="22.8" x14ac:dyDescent="0.4">
      <c r="A1" s="1351" t="s">
        <v>0</v>
      </c>
      <c r="B1" s="1351"/>
      <c r="C1" s="1351"/>
      <c r="D1" s="1351"/>
      <c r="E1" s="1351"/>
      <c r="F1" s="1351"/>
      <c r="G1" s="1351"/>
      <c r="H1" s="1351"/>
      <c r="I1" s="1351"/>
      <c r="J1" s="1351"/>
      <c r="K1" s="1351"/>
      <c r="L1" s="1351"/>
    </row>
    <row r="2" spans="1:12" ht="17.399999999999999" x14ac:dyDescent="0.3">
      <c r="A2" s="1354" t="s">
        <v>467</v>
      </c>
      <c r="B2" s="1354"/>
      <c r="C2" s="1354"/>
      <c r="D2" s="1354"/>
      <c r="E2" s="1354"/>
      <c r="F2" s="1354"/>
      <c r="G2" s="1354"/>
      <c r="H2" s="1354"/>
      <c r="I2" s="1354"/>
      <c r="J2" s="1354"/>
      <c r="K2" s="1354"/>
      <c r="L2" s="1354"/>
    </row>
    <row r="3" spans="1:12" x14ac:dyDescent="0.25">
      <c r="A3" s="1723"/>
      <c r="B3" s="1723"/>
      <c r="C3" s="1723"/>
      <c r="D3" s="1723"/>
      <c r="E3" s="1723"/>
      <c r="F3" s="1723"/>
      <c r="G3" s="1723"/>
      <c r="H3" s="1723"/>
      <c r="I3" s="1723"/>
      <c r="J3" s="1723"/>
      <c r="K3" s="1723"/>
      <c r="L3" s="1723"/>
    </row>
    <row r="4" spans="1:12" ht="17.399999999999999" x14ac:dyDescent="0.3">
      <c r="A4" s="1354" t="s">
        <v>431</v>
      </c>
      <c r="B4" s="1354"/>
      <c r="C4" s="1354"/>
      <c r="D4" s="1354"/>
      <c r="E4" s="1354"/>
      <c r="F4" s="1354"/>
      <c r="G4" s="1354"/>
      <c r="H4" s="1354"/>
      <c r="I4" s="1354"/>
      <c r="J4" s="1354"/>
      <c r="K4" s="1354"/>
      <c r="L4" s="1354"/>
    </row>
    <row r="5" spans="1:12" x14ac:dyDescent="0.25">
      <c r="A5" s="1723"/>
      <c r="B5" s="1723"/>
      <c r="C5" s="1723"/>
      <c r="D5" s="1723"/>
      <c r="E5" s="1723"/>
      <c r="F5" s="1723"/>
      <c r="G5" s="1723"/>
      <c r="H5" s="1723"/>
      <c r="I5" s="1723"/>
      <c r="J5" s="1723"/>
      <c r="K5" s="1723"/>
      <c r="L5" s="1723"/>
    </row>
    <row r="6" spans="1:12" ht="17.399999999999999" x14ac:dyDescent="0.3">
      <c r="A6" s="1354" t="s">
        <v>1200</v>
      </c>
      <c r="B6" s="1354"/>
      <c r="C6" s="1354"/>
      <c r="D6" s="1354"/>
      <c r="E6" s="1354"/>
      <c r="F6" s="1354"/>
      <c r="G6" s="1354"/>
      <c r="H6" s="1354"/>
      <c r="I6" s="1354"/>
      <c r="J6" s="1354"/>
      <c r="K6" s="1354"/>
      <c r="L6" s="1354"/>
    </row>
    <row r="7" spans="1:12" x14ac:dyDescent="0.25">
      <c r="B7" s="1004"/>
      <c r="C7"/>
      <c r="D7"/>
      <c r="E7"/>
      <c r="F7"/>
      <c r="G7"/>
      <c r="H7"/>
      <c r="I7"/>
      <c r="J7"/>
      <c r="K7"/>
    </row>
    <row r="8" spans="1:12" x14ac:dyDescent="0.25">
      <c r="B8" s="163" t="s">
        <v>1203</v>
      </c>
      <c r="C8" s="1538" t="s">
        <v>992</v>
      </c>
      <c r="D8" s="1538"/>
      <c r="E8" s="1538"/>
      <c r="F8" s="10"/>
      <c r="G8" s="10"/>
      <c r="J8" s="163" t="s">
        <v>366</v>
      </c>
      <c r="K8" s="1452" t="s">
        <v>1013</v>
      </c>
      <c r="L8" s="1452"/>
    </row>
    <row r="11" spans="1:12" s="1028" customFormat="1" ht="25.5" customHeight="1" x14ac:dyDescent="0.25">
      <c r="A11" s="1724" t="s">
        <v>439</v>
      </c>
      <c r="B11" s="1724" t="s">
        <v>420</v>
      </c>
      <c r="C11" s="1724" t="s">
        <v>421</v>
      </c>
      <c r="D11" s="1724" t="s">
        <v>422</v>
      </c>
      <c r="E11" s="1724"/>
      <c r="F11" s="1724"/>
      <c r="G11" s="1724" t="s">
        <v>423</v>
      </c>
      <c r="H11" s="1724" t="s">
        <v>424</v>
      </c>
      <c r="I11" s="1724" t="s">
        <v>432</v>
      </c>
      <c r="J11" s="1724"/>
      <c r="K11" s="1724"/>
      <c r="L11" s="1725" t="s">
        <v>13</v>
      </c>
    </row>
    <row r="12" spans="1:12" x14ac:dyDescent="0.25">
      <c r="A12" s="1724"/>
      <c r="B12" s="1724"/>
      <c r="C12" s="1724"/>
      <c r="D12" s="1029" t="s">
        <v>425</v>
      </c>
      <c r="E12" s="1029" t="s">
        <v>426</v>
      </c>
      <c r="F12" s="1029" t="s">
        <v>427</v>
      </c>
      <c r="G12" s="1724"/>
      <c r="H12" s="1724"/>
      <c r="I12" s="1027" t="s">
        <v>428</v>
      </c>
      <c r="J12" s="1027" t="s">
        <v>429</v>
      </c>
      <c r="K12" s="1027" t="s">
        <v>430</v>
      </c>
      <c r="L12" s="1726"/>
    </row>
    <row r="13" spans="1:12" s="1036" customFormat="1" ht="68.400000000000006" hidden="1" x14ac:dyDescent="0.25">
      <c r="A13" s="1030" t="s">
        <v>969</v>
      </c>
      <c r="B13" s="1031" t="s">
        <v>970</v>
      </c>
      <c r="C13" s="1030" t="s">
        <v>971</v>
      </c>
      <c r="D13" s="1283" t="s">
        <v>972</v>
      </c>
      <c r="E13" s="1033" t="s">
        <v>974</v>
      </c>
      <c r="F13" s="1032" t="s">
        <v>973</v>
      </c>
      <c r="G13" s="1032">
        <v>45202</v>
      </c>
      <c r="H13" s="1032">
        <v>45262</v>
      </c>
      <c r="I13" s="1034">
        <v>99273535</v>
      </c>
      <c r="J13" s="1034">
        <v>725460</v>
      </c>
      <c r="K13" s="1147">
        <f>+I13+J13</f>
        <v>99998995</v>
      </c>
      <c r="L13" s="1030"/>
    </row>
    <row r="14" spans="1:12" s="1036" customFormat="1" ht="57" hidden="1" x14ac:dyDescent="0.25">
      <c r="A14" s="1030" t="s">
        <v>975</v>
      </c>
      <c r="B14" s="1037" t="s">
        <v>977</v>
      </c>
      <c r="C14" s="1030" t="s">
        <v>976</v>
      </c>
      <c r="D14" s="1283" t="s">
        <v>978</v>
      </c>
      <c r="E14" s="1033"/>
      <c r="F14" s="1283" t="s">
        <v>978</v>
      </c>
      <c r="G14" s="1032">
        <v>45112</v>
      </c>
      <c r="H14" s="1032">
        <v>45233</v>
      </c>
      <c r="I14" s="1034">
        <v>50419881</v>
      </c>
      <c r="J14" s="1034">
        <v>9579777</v>
      </c>
      <c r="K14" s="1147">
        <f>+I14+J14</f>
        <v>59999658</v>
      </c>
      <c r="L14" s="1030"/>
    </row>
    <row r="15" spans="1:12" s="1036" customFormat="1" x14ac:dyDescent="0.25">
      <c r="A15" s="1030"/>
      <c r="B15" s="1031"/>
      <c r="C15" s="1030"/>
      <c r="D15" s="1030"/>
      <c r="E15" s="1033"/>
      <c r="F15" s="1030"/>
      <c r="G15" s="1030"/>
      <c r="H15" s="1030"/>
      <c r="I15" s="1034"/>
      <c r="J15" s="1034"/>
      <c r="K15" s="1035"/>
      <c r="L15" s="1030"/>
    </row>
    <row r="16" spans="1:12" x14ac:dyDescent="0.25">
      <c r="A16" s="1038"/>
      <c r="B16" s="1038"/>
      <c r="C16" s="1038"/>
      <c r="D16" s="1038"/>
      <c r="E16" s="1038"/>
      <c r="F16" s="1038"/>
      <c r="G16" s="1038"/>
      <c r="H16" s="1038"/>
      <c r="I16" s="1038"/>
      <c r="J16" s="1038"/>
      <c r="K16" s="1038"/>
      <c r="L16" s="1038"/>
    </row>
    <row r="17" spans="1:12" x14ac:dyDescent="0.25">
      <c r="A17" s="1038"/>
      <c r="B17" s="1038"/>
      <c r="C17" s="1038"/>
      <c r="D17" s="1038"/>
      <c r="E17" s="1038"/>
      <c r="F17" s="1038"/>
      <c r="G17" s="1038"/>
      <c r="H17" s="1038"/>
      <c r="I17" s="1038"/>
      <c r="J17" s="1038"/>
      <c r="K17" s="1038"/>
      <c r="L17" s="1038"/>
    </row>
    <row r="18" spans="1:12" x14ac:dyDescent="0.25">
      <c r="A18" s="1038"/>
      <c r="B18" s="1038"/>
      <c r="C18" s="1038"/>
      <c r="D18" s="1038"/>
      <c r="E18" s="1038"/>
      <c r="F18" s="1038"/>
      <c r="G18" s="1038"/>
      <c r="H18" s="1038"/>
      <c r="I18" s="1038"/>
      <c r="J18" s="1038"/>
      <c r="K18" s="1038"/>
      <c r="L18" s="1038"/>
    </row>
    <row r="19" spans="1:12" x14ac:dyDescent="0.25">
      <c r="A19" s="1038"/>
      <c r="B19" s="1038"/>
      <c r="C19" s="1038"/>
      <c r="D19" s="1038"/>
      <c r="E19" s="1038"/>
      <c r="F19" s="1038"/>
      <c r="G19" s="1038"/>
      <c r="H19" s="1038"/>
      <c r="I19" s="1038"/>
      <c r="J19" s="1038"/>
      <c r="K19" s="1038"/>
      <c r="L19" s="1038"/>
    </row>
    <row r="20" spans="1:12" x14ac:dyDescent="0.25">
      <c r="A20" s="1038"/>
      <c r="B20" s="1038"/>
      <c r="C20" s="1038"/>
      <c r="D20" s="1038"/>
      <c r="E20" s="1038"/>
      <c r="F20" s="1038"/>
      <c r="G20" s="1038"/>
      <c r="H20" s="1038"/>
      <c r="I20" s="1038"/>
      <c r="J20" s="1038"/>
      <c r="K20" s="1038"/>
      <c r="L20" s="1038"/>
    </row>
    <row r="21" spans="1:12" x14ac:dyDescent="0.25">
      <c r="A21" s="1038"/>
      <c r="B21" s="1038"/>
      <c r="C21" s="1038"/>
      <c r="D21" s="1038"/>
      <c r="E21" s="1038"/>
      <c r="F21" s="1038"/>
      <c r="G21" s="1038"/>
      <c r="H21" s="1038"/>
      <c r="I21" s="1038"/>
      <c r="J21" s="1038"/>
      <c r="K21" s="1038"/>
      <c r="L21" s="1038"/>
    </row>
    <row r="22" spans="1:12" x14ac:dyDescent="0.25">
      <c r="A22" s="1038"/>
      <c r="B22" s="1038"/>
      <c r="C22" s="1038"/>
      <c r="D22" s="1038"/>
      <c r="E22" s="1038"/>
      <c r="F22" s="1038"/>
      <c r="G22" s="1038"/>
      <c r="H22" s="1038"/>
      <c r="I22" s="1038"/>
      <c r="J22" s="1038"/>
      <c r="K22" s="1038"/>
      <c r="L22" s="1038"/>
    </row>
    <row r="23" spans="1:12" x14ac:dyDescent="0.25">
      <c r="A23" s="1038"/>
      <c r="B23" s="1038"/>
      <c r="C23" s="1038"/>
      <c r="D23" s="1038"/>
      <c r="E23" s="1038"/>
      <c r="F23" s="1038"/>
      <c r="G23" s="1038"/>
      <c r="H23" s="1038"/>
      <c r="I23" s="1038"/>
      <c r="J23" s="1038"/>
      <c r="K23" s="1038"/>
      <c r="L23" s="1038"/>
    </row>
    <row r="24" spans="1:12" x14ac:dyDescent="0.25">
      <c r="A24" s="1038"/>
      <c r="B24" s="1038"/>
      <c r="C24" s="1038"/>
      <c r="D24" s="1038"/>
      <c r="E24" s="1038"/>
      <c r="F24" s="1038"/>
      <c r="G24" s="1038"/>
      <c r="H24" s="1038"/>
      <c r="I24" s="1038"/>
      <c r="J24" s="1038"/>
      <c r="K24" s="1038"/>
      <c r="L24" s="1038"/>
    </row>
    <row r="25" spans="1:12" ht="12" customHeight="1" x14ac:dyDescent="0.25">
      <c r="A25" s="1038"/>
      <c r="B25" s="1038"/>
      <c r="C25" s="1038"/>
      <c r="D25" s="1038"/>
      <c r="E25" s="1038"/>
      <c r="F25" s="1038"/>
      <c r="G25" s="1038"/>
      <c r="H25" s="1038"/>
      <c r="I25" s="1038"/>
      <c r="J25" s="1038"/>
      <c r="K25" s="1038"/>
      <c r="L25" s="1038"/>
    </row>
    <row r="26" spans="1:12" s="1316" customFormat="1" ht="12" customHeight="1" x14ac:dyDescent="0.25">
      <c r="A26" s="2197"/>
      <c r="B26" s="2197"/>
      <c r="C26" s="2197"/>
      <c r="D26" s="2197"/>
      <c r="E26" s="2197"/>
      <c r="F26" s="2197"/>
      <c r="G26" s="2197"/>
      <c r="H26" s="2197"/>
      <c r="I26" s="2197"/>
      <c r="J26" s="2197"/>
      <c r="K26" s="2197"/>
      <c r="L26" s="2197"/>
    </row>
    <row r="27" spans="1:12" ht="13.8" x14ac:dyDescent="0.25">
      <c r="A27" s="1039" t="s">
        <v>1201</v>
      </c>
      <c r="B27" s="1039"/>
      <c r="C27" s="1039"/>
      <c r="D27" s="1039"/>
      <c r="E27" s="1039"/>
      <c r="F27" s="1039"/>
      <c r="G27" s="1039"/>
      <c r="H27" s="1039"/>
      <c r="I27" s="1039"/>
      <c r="J27" s="1039"/>
      <c r="K27" s="1039"/>
      <c r="L27" s="1039"/>
    </row>
    <row r="28" spans="1:12" ht="13.8" x14ac:dyDescent="0.25">
      <c r="A28" s="1039" t="s">
        <v>1202</v>
      </c>
    </row>
    <row r="30" spans="1:12" x14ac:dyDescent="0.25">
      <c r="J30" s="1523" t="s">
        <v>389</v>
      </c>
      <c r="K30" s="1524"/>
      <c r="L30" s="1524"/>
    </row>
  </sheetData>
  <mergeCells count="17">
    <mergeCell ref="J30:L30"/>
    <mergeCell ref="A4:L4"/>
    <mergeCell ref="A5:L5"/>
    <mergeCell ref="A6:L6"/>
    <mergeCell ref="C8:E8"/>
    <mergeCell ref="K8:L8"/>
    <mergeCell ref="L11:L12"/>
    <mergeCell ref="I11:K11"/>
    <mergeCell ref="A1:L1"/>
    <mergeCell ref="A2:L2"/>
    <mergeCell ref="A3:L3"/>
    <mergeCell ref="A11:A12"/>
    <mergeCell ref="B11:B12"/>
    <mergeCell ref="C11:C12"/>
    <mergeCell ref="D11:F11"/>
    <mergeCell ref="G11:G12"/>
    <mergeCell ref="H11:H12"/>
  </mergeCells>
  <hyperlinks>
    <hyperlink ref="J30" location="'TABLA DE CONTENIDO'!A1" display="'TABLA DE CONTENIDO'!A1" xr:uid="{00000000-0004-0000-2100-000000000000}"/>
    <hyperlink ref="J30:L30" location="'TABLA DE CONTENIDO'!A1" display="VOLVER A TABLA DE CONTENIDO" xr:uid="{00000000-0004-0000-2100-000001000000}"/>
  </hyperlinks>
  <printOptions horizontalCentered="1" verticalCentered="1"/>
  <pageMargins left="0.23622047244094491" right="0.23622047244094491" top="0.98425196850393704" bottom="0.98425196850393704" header="0" footer="0"/>
  <pageSetup scale="70" orientation="landscape"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A3A6B-44D1-4213-9827-33BAC2AF5D81}">
  <dimension ref="A1:L203"/>
  <sheetViews>
    <sheetView zoomScaleNormal="100" zoomScaleSheetLayoutView="115" workbookViewId="0">
      <selection activeCell="D203" sqref="D203:F203"/>
    </sheetView>
  </sheetViews>
  <sheetFormatPr baseColWidth="10" defaultColWidth="11.44140625" defaultRowHeight="13.2" x14ac:dyDescent="0.25"/>
  <cols>
    <col min="1" max="1" width="1" style="1311" customWidth="1"/>
    <col min="2" max="2" width="28.6640625" style="1311" customWidth="1"/>
    <col min="3" max="3" width="1" style="1311" customWidth="1"/>
    <col min="4" max="4" width="28.6640625" style="1311" customWidth="1"/>
    <col min="5" max="5" width="1" style="1311" customWidth="1"/>
    <col min="6" max="6" width="28.6640625" style="1311" customWidth="1"/>
    <col min="7" max="7" width="1.6640625" style="1311" customWidth="1"/>
    <col min="8" max="16384" width="11.44140625" style="1311"/>
  </cols>
  <sheetData>
    <row r="1" spans="2:6" ht="22.8" x14ac:dyDescent="0.4">
      <c r="B1" s="1514" t="s">
        <v>0</v>
      </c>
      <c r="C1" s="1514"/>
      <c r="D1" s="1514"/>
      <c r="E1" s="1514"/>
      <c r="F1" s="1514"/>
    </row>
    <row r="2" spans="2:6" ht="22.8" x14ac:dyDescent="0.4">
      <c r="B2" s="1306"/>
      <c r="C2" s="1306"/>
      <c r="D2" s="1306"/>
      <c r="E2" s="1306"/>
      <c r="F2" s="1306"/>
    </row>
    <row r="3" spans="2:6" ht="17.399999999999999" x14ac:dyDescent="0.3">
      <c r="B3" s="1515" t="s">
        <v>667</v>
      </c>
      <c r="C3" s="1515"/>
      <c r="D3" s="1515"/>
      <c r="E3" s="1515"/>
      <c r="F3" s="1515"/>
    </row>
    <row r="4" spans="2:6" x14ac:dyDescent="0.25">
      <c r="B4" s="214"/>
      <c r="C4" s="35"/>
      <c r="D4" s="27"/>
      <c r="E4" s="27"/>
      <c r="F4" s="1042"/>
    </row>
    <row r="5" spans="2:6" ht="21" x14ac:dyDescent="0.4">
      <c r="B5" s="1349" t="s">
        <v>666</v>
      </c>
      <c r="C5" s="1349"/>
      <c r="D5" s="1349"/>
      <c r="E5" s="1349"/>
      <c r="F5" s="1349"/>
    </row>
    <row r="6" spans="2:6" x14ac:dyDescent="0.25">
      <c r="B6" s="214"/>
      <c r="C6" s="35"/>
      <c r="D6" s="27"/>
      <c r="E6" s="27"/>
      <c r="F6" s="1042"/>
    </row>
    <row r="7" spans="2:6" x14ac:dyDescent="0.25">
      <c r="B7" s="178" t="s">
        <v>148</v>
      </c>
      <c r="C7" s="28"/>
      <c r="D7" s="1538" t="s">
        <v>1207</v>
      </c>
      <c r="E7" s="1538"/>
      <c r="F7" s="1538"/>
    </row>
    <row r="8" spans="2:6" x14ac:dyDescent="0.25">
      <c r="B8" s="178"/>
      <c r="C8" s="28"/>
      <c r="D8" s="214"/>
      <c r="E8" s="214"/>
      <c r="F8" s="214"/>
    </row>
    <row r="9" spans="2:6" ht="13.8" thickBot="1" x14ac:dyDescent="0.3">
      <c r="B9" s="214"/>
      <c r="C9" s="178"/>
      <c r="D9" s="104" t="s">
        <v>366</v>
      </c>
      <c r="E9" s="178"/>
      <c r="F9" s="1231" t="s">
        <v>1013</v>
      </c>
    </row>
    <row r="11" spans="2:6" ht="18" x14ac:dyDescent="0.25">
      <c r="B11" s="1862" t="s">
        <v>918</v>
      </c>
      <c r="C11" s="1863"/>
      <c r="D11" s="1863"/>
      <c r="E11" s="1863"/>
      <c r="F11" s="1864"/>
    </row>
    <row r="12" spans="2:6" ht="13.8" thickBot="1" x14ac:dyDescent="0.3">
      <c r="B12" s="1865"/>
      <c r="C12" s="1866"/>
      <c r="D12" s="1866"/>
      <c r="E12" s="1866"/>
      <c r="F12" s="1867"/>
    </row>
    <row r="13" spans="2:6" ht="21.6" thickBot="1" x14ac:dyDescent="0.3">
      <c r="B13" s="1734" t="s">
        <v>1077</v>
      </c>
      <c r="C13" s="1735"/>
      <c r="D13" s="1735"/>
      <c r="E13" s="1735"/>
      <c r="F13" s="1736"/>
    </row>
    <row r="14" spans="2:6" ht="6.75" customHeight="1" thickBot="1" x14ac:dyDescent="0.3"/>
    <row r="15" spans="2:6" ht="63.75" customHeight="1" x14ac:dyDescent="0.25">
      <c r="B15" s="1744" t="s">
        <v>1078</v>
      </c>
      <c r="C15" s="1745"/>
      <c r="D15" s="1745"/>
      <c r="E15" s="1745"/>
      <c r="F15" s="1746"/>
    </row>
    <row r="16" spans="2:6" ht="4.5" customHeight="1" x14ac:dyDescent="0.25">
      <c r="B16" s="1868"/>
      <c r="C16" s="1869"/>
      <c r="D16" s="1869"/>
      <c r="E16" s="1869"/>
      <c r="F16" s="1870"/>
    </row>
    <row r="17" spans="2:6" x14ac:dyDescent="0.25">
      <c r="B17" s="1757"/>
      <c r="C17" s="866"/>
      <c r="D17" s="1760"/>
      <c r="E17" s="866"/>
      <c r="F17" s="1762"/>
    </row>
    <row r="18" spans="2:6" x14ac:dyDescent="0.25">
      <c r="B18" s="1758"/>
      <c r="C18" s="866"/>
      <c r="D18" s="1761"/>
      <c r="E18" s="866"/>
      <c r="F18" s="1763"/>
    </row>
    <row r="19" spans="2:6" x14ac:dyDescent="0.25">
      <c r="B19" s="1758"/>
      <c r="C19" s="866"/>
      <c r="D19" s="1761"/>
      <c r="E19" s="866"/>
      <c r="F19" s="1763"/>
    </row>
    <row r="20" spans="2:6" x14ac:dyDescent="0.25">
      <c r="B20" s="1758"/>
      <c r="C20" s="866"/>
      <c r="D20" s="1761"/>
      <c r="E20" s="866"/>
      <c r="F20" s="1763"/>
    </row>
    <row r="21" spans="2:6" x14ac:dyDescent="0.25">
      <c r="B21" s="1758"/>
      <c r="C21" s="866"/>
      <c r="D21" s="1761"/>
      <c r="E21" s="866"/>
      <c r="F21" s="1763"/>
    </row>
    <row r="22" spans="2:6" x14ac:dyDescent="0.25">
      <c r="B22" s="1758"/>
      <c r="C22" s="866"/>
      <c r="D22" s="1761"/>
      <c r="E22" s="866"/>
      <c r="F22" s="1763"/>
    </row>
    <row r="23" spans="2:6" x14ac:dyDescent="0.25">
      <c r="B23" s="1758"/>
      <c r="C23" s="866"/>
      <c r="D23" s="1761"/>
      <c r="E23" s="866"/>
      <c r="F23" s="1763"/>
    </row>
    <row r="24" spans="2:6" x14ac:dyDescent="0.25">
      <c r="B24" s="1759"/>
      <c r="C24" s="866"/>
      <c r="D24" s="1553"/>
      <c r="E24" s="866"/>
      <c r="F24" s="1764"/>
    </row>
    <row r="25" spans="2:6" ht="15.75" customHeight="1" x14ac:dyDescent="0.25">
      <c r="B25" s="1240"/>
      <c r="C25" s="866"/>
      <c r="D25" s="1006"/>
      <c r="E25" s="866"/>
      <c r="F25" s="1241"/>
    </row>
    <row r="26" spans="2:6" ht="25.5" customHeight="1" x14ac:dyDescent="0.25">
      <c r="B26" s="1752" t="s">
        <v>1079</v>
      </c>
      <c r="C26" s="1727"/>
      <c r="D26" s="1727"/>
      <c r="E26" s="1727"/>
      <c r="F26" s="1728"/>
    </row>
    <row r="27" spans="2:6" ht="15" customHeight="1" x14ac:dyDescent="0.25">
      <c r="B27" s="1753"/>
      <c r="C27" s="1754"/>
      <c r="D27" s="1754"/>
      <c r="E27" s="1754"/>
      <c r="F27" s="1755"/>
    </row>
    <row r="28" spans="2:6" ht="4.5" customHeight="1" x14ac:dyDescent="0.25">
      <c r="B28" s="1868"/>
      <c r="C28" s="1869"/>
      <c r="D28" s="1869"/>
      <c r="E28" s="1869"/>
      <c r="F28" s="1870"/>
    </row>
    <row r="29" spans="2:6" x14ac:dyDescent="0.25">
      <c r="B29" s="1757"/>
      <c r="C29" s="866"/>
      <c r="D29" s="1760"/>
      <c r="E29" s="866"/>
      <c r="F29" s="1762"/>
    </row>
    <row r="30" spans="2:6" x14ac:dyDescent="0.25">
      <c r="B30" s="1758"/>
      <c r="C30" s="866"/>
      <c r="D30" s="1761"/>
      <c r="E30" s="866"/>
      <c r="F30" s="1763"/>
    </row>
    <row r="31" spans="2:6" x14ac:dyDescent="0.25">
      <c r="B31" s="1758"/>
      <c r="C31" s="866"/>
      <c r="D31" s="1761"/>
      <c r="E31" s="866"/>
      <c r="F31" s="1763"/>
    </row>
    <row r="32" spans="2:6" x14ac:dyDescent="0.25">
      <c r="B32" s="1758"/>
      <c r="C32" s="866"/>
      <c r="D32" s="1761"/>
      <c r="E32" s="866"/>
      <c r="F32" s="1763"/>
    </row>
    <row r="33" spans="2:12" x14ac:dyDescent="0.25">
      <c r="B33" s="1758"/>
      <c r="C33" s="866"/>
      <c r="D33" s="1761"/>
      <c r="E33" s="866"/>
      <c r="F33" s="1763"/>
      <c r="L33" s="214" t="s">
        <v>54</v>
      </c>
    </row>
    <row r="34" spans="2:12" x14ac:dyDescent="0.25">
      <c r="B34" s="1758"/>
      <c r="C34" s="866"/>
      <c r="D34" s="1761"/>
      <c r="E34" s="866"/>
      <c r="F34" s="1763"/>
    </row>
    <row r="35" spans="2:12" x14ac:dyDescent="0.25">
      <c r="B35" s="1758"/>
      <c r="C35" s="866"/>
      <c r="D35" s="1761"/>
      <c r="E35" s="866"/>
      <c r="F35" s="1763"/>
    </row>
    <row r="36" spans="2:12" x14ac:dyDescent="0.25">
      <c r="B36" s="1759"/>
      <c r="C36" s="866"/>
      <c r="D36" s="1553"/>
      <c r="E36" s="866"/>
      <c r="F36" s="1764"/>
    </row>
    <row r="37" spans="2:12" ht="16.5" customHeight="1" x14ac:dyDescent="0.25">
      <c r="B37" s="1240"/>
      <c r="C37" s="866"/>
      <c r="D37" s="1006"/>
      <c r="E37" s="866"/>
      <c r="F37" s="1241"/>
    </row>
    <row r="38" spans="2:12" ht="13.2" customHeight="1" x14ac:dyDescent="0.25">
      <c r="B38" s="1749" t="s">
        <v>1080</v>
      </c>
      <c r="C38" s="1742"/>
      <c r="D38" s="1742"/>
      <c r="E38" s="1742"/>
      <c r="F38" s="1743"/>
    </row>
    <row r="39" spans="2:12" ht="26.25" customHeight="1" x14ac:dyDescent="0.25">
      <c r="B39" s="1739"/>
      <c r="C39" s="1740"/>
      <c r="D39" s="1740"/>
      <c r="E39" s="1740"/>
      <c r="F39" s="1741"/>
    </row>
    <row r="40" spans="2:12" x14ac:dyDescent="0.25">
      <c r="B40" s="1868"/>
      <c r="C40" s="1869"/>
      <c r="D40" s="1869"/>
      <c r="E40" s="1869"/>
      <c r="F40" s="1870"/>
    </row>
    <row r="41" spans="2:12" x14ac:dyDescent="0.25">
      <c r="B41" s="1757"/>
      <c r="C41" s="866"/>
      <c r="D41" s="1760"/>
      <c r="E41" s="866"/>
      <c r="F41" s="1762"/>
    </row>
    <row r="42" spans="2:12" x14ac:dyDescent="0.25">
      <c r="B42" s="1758"/>
      <c r="C42" s="866"/>
      <c r="D42" s="1761"/>
      <c r="E42" s="866"/>
      <c r="F42" s="1763"/>
    </row>
    <row r="43" spans="2:12" x14ac:dyDescent="0.25">
      <c r="B43" s="1758"/>
      <c r="C43" s="866"/>
      <c r="D43" s="1761"/>
      <c r="E43" s="866"/>
      <c r="F43" s="1763"/>
    </row>
    <row r="44" spans="2:12" x14ac:dyDescent="0.25">
      <c r="B44" s="1758"/>
      <c r="C44" s="866"/>
      <c r="D44" s="1761"/>
      <c r="E44" s="866"/>
      <c r="F44" s="1763"/>
    </row>
    <row r="45" spans="2:12" x14ac:dyDescent="0.25">
      <c r="B45" s="1758"/>
      <c r="C45" s="866"/>
      <c r="D45" s="1761"/>
      <c r="E45" s="866"/>
      <c r="F45" s="1763"/>
    </row>
    <row r="46" spans="2:12" x14ac:dyDescent="0.25">
      <c r="B46" s="1758"/>
      <c r="C46" s="866"/>
      <c r="D46" s="1761"/>
      <c r="E46" s="866"/>
      <c r="F46" s="1763"/>
    </row>
    <row r="47" spans="2:12" x14ac:dyDescent="0.25">
      <c r="B47" s="1758"/>
      <c r="C47" s="866"/>
      <c r="D47" s="1761"/>
      <c r="E47" s="866"/>
      <c r="F47" s="1763"/>
    </row>
    <row r="48" spans="2:12" x14ac:dyDescent="0.25">
      <c r="B48" s="1759"/>
      <c r="C48" s="866"/>
      <c r="D48" s="1553"/>
      <c r="E48" s="866"/>
      <c r="F48" s="1764"/>
    </row>
    <row r="49" spans="2:6" ht="16.5" customHeight="1" x14ac:dyDescent="0.25">
      <c r="B49" s="1240"/>
      <c r="C49" s="866"/>
      <c r="D49" s="1006"/>
      <c r="E49" s="866"/>
      <c r="F49" s="1241"/>
    </row>
    <row r="50" spans="2:6" ht="43.5" customHeight="1" x14ac:dyDescent="0.25">
      <c r="B50" s="1871" t="s">
        <v>1081</v>
      </c>
      <c r="C50" s="1872"/>
      <c r="D50" s="1872"/>
      <c r="E50" s="1872"/>
      <c r="F50" s="1873"/>
    </row>
    <row r="51" spans="2:6" ht="12" customHeight="1" x14ac:dyDescent="0.25">
      <c r="B51" s="1868"/>
      <c r="C51" s="1869"/>
      <c r="D51" s="1869"/>
      <c r="E51" s="1869"/>
      <c r="F51" s="1870"/>
    </row>
    <row r="52" spans="2:6" x14ac:dyDescent="0.25">
      <c r="B52" s="1757"/>
      <c r="C52" s="866"/>
      <c r="D52" s="1760"/>
      <c r="E52" s="866"/>
      <c r="F52" s="1762"/>
    </row>
    <row r="53" spans="2:6" x14ac:dyDescent="0.25">
      <c r="B53" s="1758"/>
      <c r="C53" s="866"/>
      <c r="D53" s="1761"/>
      <c r="E53" s="866"/>
      <c r="F53" s="1763"/>
    </row>
    <row r="54" spans="2:6" x14ac:dyDescent="0.25">
      <c r="B54" s="1758"/>
      <c r="C54" s="866"/>
      <c r="D54" s="1761"/>
      <c r="E54" s="866"/>
      <c r="F54" s="1763"/>
    </row>
    <row r="55" spans="2:6" x14ac:dyDescent="0.25">
      <c r="B55" s="1758"/>
      <c r="C55" s="866"/>
      <c r="D55" s="1761"/>
      <c r="E55" s="866"/>
      <c r="F55" s="1763"/>
    </row>
    <row r="56" spans="2:6" x14ac:dyDescent="0.25">
      <c r="B56" s="1758"/>
      <c r="C56" s="866"/>
      <c r="D56" s="1761"/>
      <c r="E56" s="866"/>
      <c r="F56" s="1763"/>
    </row>
    <row r="57" spans="2:6" x14ac:dyDescent="0.25">
      <c r="B57" s="1758"/>
      <c r="C57" s="866"/>
      <c r="D57" s="1761"/>
      <c r="E57" s="866"/>
      <c r="F57" s="1763"/>
    </row>
    <row r="58" spans="2:6" x14ac:dyDescent="0.25">
      <c r="B58" s="1758"/>
      <c r="C58" s="866"/>
      <c r="D58" s="1761"/>
      <c r="E58" s="866"/>
      <c r="F58" s="1763"/>
    </row>
    <row r="59" spans="2:6" x14ac:dyDescent="0.25">
      <c r="B59" s="1759"/>
      <c r="C59" s="866"/>
      <c r="D59" s="1553"/>
      <c r="E59" s="866"/>
      <c r="F59" s="1764"/>
    </row>
    <row r="60" spans="2:6" ht="16.5" customHeight="1" x14ac:dyDescent="0.25">
      <c r="B60" s="1240"/>
      <c r="C60" s="866"/>
      <c r="D60" s="1006"/>
      <c r="E60" s="866"/>
      <c r="F60" s="1241"/>
    </row>
    <row r="61" spans="2:6" ht="49.5" customHeight="1" x14ac:dyDescent="0.25">
      <c r="B61" s="1871" t="s">
        <v>1082</v>
      </c>
      <c r="C61" s="1872"/>
      <c r="D61" s="1872"/>
      <c r="E61" s="1872"/>
      <c r="F61" s="1873"/>
    </row>
    <row r="62" spans="2:6" ht="10.5" customHeight="1" x14ac:dyDescent="0.25">
      <c r="B62" s="1868"/>
      <c r="C62" s="1869"/>
      <c r="D62" s="1869"/>
      <c r="E62" s="1869"/>
      <c r="F62" s="1870"/>
    </row>
    <row r="63" spans="2:6" x14ac:dyDescent="0.25">
      <c r="B63" s="1757"/>
      <c r="C63" s="866"/>
      <c r="D63" s="1760"/>
      <c r="E63" s="866"/>
      <c r="F63" s="1762"/>
    </row>
    <row r="64" spans="2:6" x14ac:dyDescent="0.25">
      <c r="B64" s="1758"/>
      <c r="C64" s="866"/>
      <c r="D64" s="1761"/>
      <c r="E64" s="866"/>
      <c r="F64" s="1763"/>
    </row>
    <row r="65" spans="2:6" x14ac:dyDescent="0.25">
      <c r="B65" s="1758"/>
      <c r="C65" s="866"/>
      <c r="D65" s="1761"/>
      <c r="E65" s="866"/>
      <c r="F65" s="1763"/>
    </row>
    <row r="66" spans="2:6" x14ac:dyDescent="0.25">
      <c r="B66" s="1758"/>
      <c r="C66" s="866"/>
      <c r="D66" s="1761"/>
      <c r="E66" s="866"/>
      <c r="F66" s="1763"/>
    </row>
    <row r="67" spans="2:6" x14ac:dyDescent="0.25">
      <c r="B67" s="1758"/>
      <c r="C67" s="866"/>
      <c r="D67" s="1761"/>
      <c r="E67" s="866"/>
      <c r="F67" s="1763"/>
    </row>
    <row r="68" spans="2:6" x14ac:dyDescent="0.25">
      <c r="B68" s="1758"/>
      <c r="C68" s="866"/>
      <c r="D68" s="1761"/>
      <c r="E68" s="866"/>
      <c r="F68" s="1763"/>
    </row>
    <row r="69" spans="2:6" x14ac:dyDescent="0.25">
      <c r="B69" s="1758"/>
      <c r="C69" s="866"/>
      <c r="D69" s="1761"/>
      <c r="E69" s="866"/>
      <c r="F69" s="1763"/>
    </row>
    <row r="70" spans="2:6" x14ac:dyDescent="0.25">
      <c r="B70" s="1759"/>
      <c r="C70" s="866"/>
      <c r="D70" s="1553"/>
      <c r="E70" s="866"/>
      <c r="F70" s="1764"/>
    </row>
    <row r="71" spans="2:6" x14ac:dyDescent="0.25">
      <c r="B71" s="1240"/>
      <c r="C71" s="866"/>
      <c r="D71" s="1006"/>
      <c r="E71" s="866"/>
      <c r="F71" s="1241"/>
    </row>
    <row r="72" spans="2:6" ht="33" customHeight="1" x14ac:dyDescent="0.25">
      <c r="B72" s="1871" t="s">
        <v>1082</v>
      </c>
      <c r="C72" s="1872"/>
      <c r="D72" s="1872"/>
      <c r="E72" s="1872"/>
      <c r="F72" s="1873"/>
    </row>
    <row r="73" spans="2:6" x14ac:dyDescent="0.25">
      <c r="B73" s="1868"/>
      <c r="C73" s="1869"/>
      <c r="D73" s="1869"/>
      <c r="E73" s="1869"/>
      <c r="F73" s="1870"/>
    </row>
    <row r="74" spans="2:6" x14ac:dyDescent="0.25">
      <c r="B74" s="1757"/>
      <c r="C74" s="866"/>
      <c r="D74" s="1760"/>
      <c r="E74" s="866"/>
      <c r="F74" s="1762"/>
    </row>
    <row r="75" spans="2:6" x14ac:dyDescent="0.25">
      <c r="B75" s="1758"/>
      <c r="C75" s="866"/>
      <c r="D75" s="1761"/>
      <c r="E75" s="866"/>
      <c r="F75" s="1763"/>
    </row>
    <row r="76" spans="2:6" x14ac:dyDescent="0.25">
      <c r="B76" s="1758"/>
      <c r="C76" s="866"/>
      <c r="D76" s="1761"/>
      <c r="E76" s="866"/>
      <c r="F76" s="1763"/>
    </row>
    <row r="77" spans="2:6" x14ac:dyDescent="0.25">
      <c r="B77" s="1758"/>
      <c r="C77" s="866"/>
      <c r="D77" s="1761"/>
      <c r="E77" s="866"/>
      <c r="F77" s="1763"/>
    </row>
    <row r="78" spans="2:6" x14ac:dyDescent="0.25">
      <c r="B78" s="1758"/>
      <c r="C78" s="866"/>
      <c r="D78" s="1761"/>
      <c r="E78" s="866"/>
      <c r="F78" s="1763"/>
    </row>
    <row r="79" spans="2:6" x14ac:dyDescent="0.25">
      <c r="B79" s="1758"/>
      <c r="C79" s="866"/>
      <c r="D79" s="1761"/>
      <c r="E79" s="866"/>
      <c r="F79" s="1763"/>
    </row>
    <row r="80" spans="2:6" x14ac:dyDescent="0.25">
      <c r="B80" s="1758"/>
      <c r="C80" s="866"/>
      <c r="D80" s="1761"/>
      <c r="E80" s="866"/>
      <c r="F80" s="1763"/>
    </row>
    <row r="81" spans="1:6" x14ac:dyDescent="0.25">
      <c r="B81" s="1759"/>
      <c r="C81" s="866"/>
      <c r="D81" s="1553"/>
      <c r="E81" s="866"/>
      <c r="F81" s="1764"/>
    </row>
    <row r="82" spans="1:6" x14ac:dyDescent="0.25">
      <c r="B82" s="1874"/>
      <c r="C82" s="866"/>
      <c r="D82" s="1244"/>
      <c r="E82" s="866"/>
      <c r="F82" s="1875"/>
    </row>
    <row r="83" spans="1:6" ht="13.8" thickBot="1" x14ac:dyDescent="0.3"/>
    <row r="84" spans="1:6" ht="21.6" thickBot="1" x14ac:dyDescent="0.3">
      <c r="B84" s="1734" t="s">
        <v>1083</v>
      </c>
      <c r="C84" s="1735"/>
      <c r="D84" s="1735"/>
      <c r="E84" s="1735"/>
      <c r="F84" s="1736"/>
    </row>
    <row r="85" spans="1:6" ht="13.8" thickBot="1" x14ac:dyDescent="0.3"/>
    <row r="86" spans="1:6" ht="36" customHeight="1" x14ac:dyDescent="0.25">
      <c r="A86" s="12"/>
      <c r="B86" s="1769" t="s">
        <v>1084</v>
      </c>
      <c r="C86" s="1737"/>
      <c r="D86" s="1737"/>
      <c r="E86" s="1737"/>
      <c r="F86" s="1738"/>
    </row>
    <row r="87" spans="1:6" x14ac:dyDescent="0.25">
      <c r="A87" s="7"/>
      <c r="B87" s="1770"/>
      <c r="C87" s="1766"/>
      <c r="D87" s="1766"/>
      <c r="E87" s="1766"/>
      <c r="F87" s="1876"/>
    </row>
    <row r="88" spans="1:6" x14ac:dyDescent="0.25">
      <c r="A88" s="7"/>
      <c r="B88" s="1520"/>
      <c r="C88" s="583"/>
      <c r="D88" s="1520"/>
      <c r="E88" s="583"/>
      <c r="F88" s="1731"/>
    </row>
    <row r="89" spans="1:6" x14ac:dyDescent="0.25">
      <c r="A89" s="7"/>
      <c r="B89" s="1520"/>
      <c r="C89" s="583"/>
      <c r="D89" s="1520"/>
      <c r="E89" s="583"/>
      <c r="F89" s="1731"/>
    </row>
    <row r="90" spans="1:6" x14ac:dyDescent="0.25">
      <c r="A90" s="7"/>
      <c r="B90" s="1520"/>
      <c r="C90" s="583"/>
      <c r="D90" s="1520"/>
      <c r="E90" s="583"/>
      <c r="F90" s="1731"/>
    </row>
    <row r="91" spans="1:6" x14ac:dyDescent="0.25">
      <c r="A91" s="7"/>
      <c r="B91" s="1520"/>
      <c r="C91" s="583"/>
      <c r="D91" s="1520"/>
      <c r="E91" s="583"/>
      <c r="F91" s="1731"/>
    </row>
    <row r="92" spans="1:6" x14ac:dyDescent="0.25">
      <c r="A92" s="7"/>
      <c r="B92" s="1520"/>
      <c r="C92" s="583"/>
      <c r="D92" s="1520"/>
      <c r="E92" s="583"/>
      <c r="F92" s="1731"/>
    </row>
    <row r="93" spans="1:6" x14ac:dyDescent="0.25">
      <c r="A93" s="7"/>
      <c r="B93" s="1520"/>
      <c r="C93" s="583"/>
      <c r="D93" s="1520"/>
      <c r="E93" s="583"/>
      <c r="F93" s="1731"/>
    </row>
    <row r="94" spans="1:6" x14ac:dyDescent="0.25">
      <c r="A94" s="7"/>
      <c r="B94" s="1520"/>
      <c r="C94" s="583"/>
      <c r="D94" s="1520"/>
      <c r="E94" s="583"/>
      <c r="F94" s="1731"/>
    </row>
    <row r="95" spans="1:6" x14ac:dyDescent="0.25">
      <c r="A95" s="7"/>
      <c r="B95" s="1556"/>
      <c r="C95" s="583"/>
      <c r="D95" s="1556"/>
      <c r="E95" s="583"/>
      <c r="F95" s="1733"/>
    </row>
    <row r="96" spans="1:6" x14ac:dyDescent="0.25">
      <c r="A96" s="7"/>
      <c r="B96" s="1243"/>
      <c r="C96" s="583"/>
      <c r="D96" s="1243"/>
      <c r="E96" s="583"/>
      <c r="F96" s="1236"/>
    </row>
    <row r="97" spans="1:6" x14ac:dyDescent="0.25">
      <c r="A97" s="7"/>
      <c r="B97" s="1771" t="s">
        <v>1085</v>
      </c>
      <c r="C97" s="1750"/>
      <c r="D97" s="1750"/>
      <c r="E97" s="1750"/>
      <c r="F97" s="1751"/>
    </row>
    <row r="98" spans="1:6" ht="19.95" customHeight="1" x14ac:dyDescent="0.25">
      <c r="A98" s="7"/>
      <c r="B98" s="1772"/>
      <c r="C98" s="1747"/>
      <c r="D98" s="1747"/>
      <c r="E98" s="1747"/>
      <c r="F98" s="1748"/>
    </row>
    <row r="99" spans="1:6" x14ac:dyDescent="0.25">
      <c r="A99" s="7"/>
      <c r="B99" s="1770"/>
      <c r="C99" s="1766"/>
      <c r="D99" s="1766"/>
      <c r="E99" s="1766"/>
      <c r="F99" s="1876"/>
    </row>
    <row r="100" spans="1:6" x14ac:dyDescent="0.25">
      <c r="A100" s="7"/>
      <c r="B100" s="1729"/>
      <c r="C100" s="583"/>
      <c r="D100" s="1729"/>
      <c r="E100" s="583"/>
      <c r="F100" s="1730"/>
    </row>
    <row r="101" spans="1:6" x14ac:dyDescent="0.25">
      <c r="A101" s="7"/>
      <c r="B101" s="1520"/>
      <c r="C101" s="583"/>
      <c r="D101" s="1520"/>
      <c r="E101" s="583"/>
      <c r="F101" s="1731"/>
    </row>
    <row r="102" spans="1:6" x14ac:dyDescent="0.25">
      <c r="A102" s="7"/>
      <c r="B102" s="1520"/>
      <c r="C102" s="583"/>
      <c r="D102" s="1520"/>
      <c r="E102" s="583"/>
      <c r="F102" s="1731"/>
    </row>
    <row r="103" spans="1:6" x14ac:dyDescent="0.25">
      <c r="A103" s="7"/>
      <c r="B103" s="1520"/>
      <c r="C103" s="583"/>
      <c r="D103" s="1520"/>
      <c r="E103" s="583"/>
      <c r="F103" s="1731"/>
    </row>
    <row r="104" spans="1:6" x14ac:dyDescent="0.25">
      <c r="A104" s="7"/>
      <c r="B104" s="1520"/>
      <c r="C104" s="583"/>
      <c r="D104" s="1520"/>
      <c r="E104" s="583"/>
      <c r="F104" s="1731"/>
    </row>
    <row r="105" spans="1:6" x14ac:dyDescent="0.25">
      <c r="A105" s="7"/>
      <c r="B105" s="1520"/>
      <c r="C105" s="583"/>
      <c r="D105" s="1520"/>
      <c r="E105" s="583"/>
      <c r="F105" s="1731"/>
    </row>
    <row r="106" spans="1:6" x14ac:dyDescent="0.25">
      <c r="A106" s="7"/>
      <c r="B106" s="1520"/>
      <c r="C106" s="583"/>
      <c r="D106" s="1520"/>
      <c r="E106" s="583"/>
      <c r="F106" s="1731"/>
    </row>
    <row r="107" spans="1:6" x14ac:dyDescent="0.25">
      <c r="A107" s="7"/>
      <c r="B107" s="1556"/>
      <c r="C107" s="583"/>
      <c r="D107" s="1556"/>
      <c r="E107" s="583"/>
      <c r="F107" s="1733"/>
    </row>
    <row r="108" spans="1:6" x14ac:dyDescent="0.25">
      <c r="A108" s="7"/>
      <c r="B108" s="1243"/>
      <c r="C108" s="583"/>
      <c r="D108" s="1243"/>
      <c r="E108" s="583"/>
      <c r="F108" s="1236"/>
    </row>
    <row r="109" spans="1:6" x14ac:dyDescent="0.25">
      <c r="A109" s="7"/>
      <c r="B109" s="1767" t="s">
        <v>1085</v>
      </c>
      <c r="C109" s="1742"/>
      <c r="D109" s="1742"/>
      <c r="E109" s="1742"/>
      <c r="F109" s="1743"/>
    </row>
    <row r="110" spans="1:6" ht="41.4" customHeight="1" x14ac:dyDescent="0.25">
      <c r="A110" s="7"/>
      <c r="B110" s="1768"/>
      <c r="C110" s="1740"/>
      <c r="D110" s="1740"/>
      <c r="E110" s="1740"/>
      <c r="F110" s="1741"/>
    </row>
    <row r="111" spans="1:6" x14ac:dyDescent="0.25">
      <c r="A111" s="7"/>
      <c r="B111" s="1770"/>
      <c r="C111" s="1766"/>
      <c r="D111" s="1766"/>
      <c r="E111" s="1766"/>
      <c r="F111" s="1876"/>
    </row>
    <row r="112" spans="1:6" x14ac:dyDescent="0.25">
      <c r="A112" s="7"/>
      <c r="B112" s="1520"/>
      <c r="C112" s="583"/>
      <c r="D112" s="1520"/>
      <c r="E112" s="583"/>
      <c r="F112" s="1731"/>
    </row>
    <row r="113" spans="1:6" x14ac:dyDescent="0.25">
      <c r="A113" s="7"/>
      <c r="B113" s="1520"/>
      <c r="C113" s="583"/>
      <c r="D113" s="1520"/>
      <c r="E113" s="583"/>
      <c r="F113" s="1731"/>
    </row>
    <row r="114" spans="1:6" x14ac:dyDescent="0.25">
      <c r="A114" s="7"/>
      <c r="B114" s="1520"/>
      <c r="C114" s="583"/>
      <c r="D114" s="1520"/>
      <c r="E114" s="583"/>
      <c r="F114" s="1731"/>
    </row>
    <row r="115" spans="1:6" x14ac:dyDescent="0.25">
      <c r="A115" s="7"/>
      <c r="B115" s="1520"/>
      <c r="C115" s="583"/>
      <c r="D115" s="1520"/>
      <c r="E115" s="583"/>
      <c r="F115" s="1731"/>
    </row>
    <row r="116" spans="1:6" x14ac:dyDescent="0.25">
      <c r="A116" s="7"/>
      <c r="B116" s="1520"/>
      <c r="C116" s="583"/>
      <c r="D116" s="1520"/>
      <c r="E116" s="583"/>
      <c r="F116" s="1731"/>
    </row>
    <row r="117" spans="1:6" x14ac:dyDescent="0.25">
      <c r="A117" s="7"/>
      <c r="B117" s="1520"/>
      <c r="C117" s="583"/>
      <c r="D117" s="1520"/>
      <c r="E117" s="583"/>
      <c r="F117" s="1731"/>
    </row>
    <row r="118" spans="1:6" x14ac:dyDescent="0.25">
      <c r="A118" s="7"/>
      <c r="B118" s="1520"/>
      <c r="C118" s="583"/>
      <c r="D118" s="1520"/>
      <c r="E118" s="583"/>
      <c r="F118" s="1731"/>
    </row>
    <row r="119" spans="1:6" x14ac:dyDescent="0.25">
      <c r="A119" s="7"/>
      <c r="B119" s="1556"/>
      <c r="C119" s="583"/>
      <c r="D119" s="1556"/>
      <c r="E119" s="583"/>
      <c r="F119" s="1733"/>
    </row>
    <row r="120" spans="1:6" x14ac:dyDescent="0.25">
      <c r="A120" s="7"/>
      <c r="B120" s="1006"/>
      <c r="C120" s="583"/>
      <c r="D120" s="1006"/>
      <c r="E120" s="583"/>
      <c r="F120" s="1241"/>
    </row>
    <row r="121" spans="1:6" ht="34.200000000000003" customHeight="1" x14ac:dyDescent="0.25">
      <c r="A121" s="7"/>
      <c r="B121" s="1765" t="s">
        <v>1086</v>
      </c>
      <c r="C121" s="1727"/>
      <c r="D121" s="1727"/>
      <c r="E121" s="1727"/>
      <c r="F121" s="1728"/>
    </row>
    <row r="122" spans="1:6" x14ac:dyDescent="0.25">
      <c r="A122" s="7"/>
      <c r="B122" s="1770"/>
      <c r="C122" s="1766"/>
      <c r="D122" s="1766"/>
      <c r="E122" s="1766"/>
      <c r="F122" s="1876"/>
    </row>
    <row r="123" spans="1:6" x14ac:dyDescent="0.25">
      <c r="A123" s="7"/>
      <c r="B123" s="1729"/>
      <c r="C123" s="583"/>
      <c r="D123" s="1729"/>
      <c r="E123" s="583"/>
      <c r="F123" s="1730"/>
    </row>
    <row r="124" spans="1:6" x14ac:dyDescent="0.25">
      <c r="A124" s="7"/>
      <c r="B124" s="1520"/>
      <c r="C124" s="583"/>
      <c r="D124" s="1520"/>
      <c r="E124" s="583"/>
      <c r="F124" s="1731"/>
    </row>
    <row r="125" spans="1:6" x14ac:dyDescent="0.25">
      <c r="A125" s="7"/>
      <c r="B125" s="1520"/>
      <c r="C125" s="583"/>
      <c r="D125" s="1520"/>
      <c r="E125" s="583"/>
      <c r="F125" s="1731"/>
    </row>
    <row r="126" spans="1:6" x14ac:dyDescent="0.25">
      <c r="A126" s="7"/>
      <c r="B126" s="1520"/>
      <c r="C126" s="583"/>
      <c r="D126" s="1520"/>
      <c r="E126" s="583"/>
      <c r="F126" s="1731"/>
    </row>
    <row r="127" spans="1:6" x14ac:dyDescent="0.25">
      <c r="A127" s="7"/>
      <c r="B127" s="1520"/>
      <c r="C127" s="583"/>
      <c r="D127" s="1520"/>
      <c r="E127" s="583"/>
      <c r="F127" s="1731"/>
    </row>
    <row r="128" spans="1:6" x14ac:dyDescent="0.25">
      <c r="A128" s="7"/>
      <c r="B128" s="1520"/>
      <c r="C128" s="583"/>
      <c r="D128" s="1520"/>
      <c r="E128" s="583"/>
      <c r="F128" s="1731"/>
    </row>
    <row r="129" spans="1:6" x14ac:dyDescent="0.25">
      <c r="A129" s="7"/>
      <c r="B129" s="1520"/>
      <c r="C129" s="583"/>
      <c r="D129" s="1520"/>
      <c r="E129" s="583"/>
      <c r="F129" s="1731"/>
    </row>
    <row r="130" spans="1:6" x14ac:dyDescent="0.25">
      <c r="A130" s="7"/>
      <c r="B130" s="1556"/>
      <c r="C130" s="583"/>
      <c r="D130" s="1556"/>
      <c r="E130" s="583"/>
      <c r="F130" s="1733"/>
    </row>
    <row r="131" spans="1:6" x14ac:dyDescent="0.25">
      <c r="A131" s="7"/>
      <c r="B131" s="1006"/>
      <c r="C131" s="583"/>
      <c r="D131" s="1006"/>
      <c r="E131" s="583"/>
      <c r="F131" s="1241"/>
    </row>
    <row r="132" spans="1:6" ht="55.95" customHeight="1" x14ac:dyDescent="0.25">
      <c r="A132" s="7"/>
      <c r="B132" s="1771" t="s">
        <v>1086</v>
      </c>
      <c r="C132" s="1750"/>
      <c r="D132" s="1750"/>
      <c r="E132" s="1750"/>
      <c r="F132" s="1751"/>
    </row>
    <row r="133" spans="1:6" x14ac:dyDescent="0.25">
      <c r="A133" s="7"/>
      <c r="B133" s="1770"/>
      <c r="C133" s="1766"/>
      <c r="D133" s="1766"/>
      <c r="E133" s="1766"/>
      <c r="F133" s="1876"/>
    </row>
    <row r="134" spans="1:6" x14ac:dyDescent="0.25">
      <c r="A134" s="7"/>
      <c r="B134" s="1729"/>
      <c r="C134" s="583"/>
      <c r="D134" s="1729"/>
      <c r="E134" s="583"/>
      <c r="F134" s="1730"/>
    </row>
    <row r="135" spans="1:6" x14ac:dyDescent="0.25">
      <c r="A135" s="7"/>
      <c r="B135" s="1520"/>
      <c r="C135" s="583"/>
      <c r="D135" s="1520"/>
      <c r="E135" s="583"/>
      <c r="F135" s="1731"/>
    </row>
    <row r="136" spans="1:6" x14ac:dyDescent="0.25">
      <c r="A136" s="7"/>
      <c r="B136" s="1520"/>
      <c r="C136" s="583"/>
      <c r="D136" s="1520"/>
      <c r="E136" s="583"/>
      <c r="F136" s="1731"/>
    </row>
    <row r="137" spans="1:6" x14ac:dyDescent="0.25">
      <c r="A137" s="7"/>
      <c r="B137" s="1520"/>
      <c r="C137" s="583"/>
      <c r="D137" s="1520"/>
      <c r="E137" s="583"/>
      <c r="F137" s="1731"/>
    </row>
    <row r="138" spans="1:6" x14ac:dyDescent="0.25">
      <c r="A138" s="7"/>
      <c r="B138" s="1520"/>
      <c r="C138" s="583"/>
      <c r="D138" s="1520"/>
      <c r="E138" s="583"/>
      <c r="F138" s="1731"/>
    </row>
    <row r="139" spans="1:6" x14ac:dyDescent="0.25">
      <c r="A139" s="7"/>
      <c r="B139" s="1520"/>
      <c r="C139" s="583"/>
      <c r="D139" s="1520"/>
      <c r="E139" s="583"/>
      <c r="F139" s="1731"/>
    </row>
    <row r="140" spans="1:6" x14ac:dyDescent="0.25">
      <c r="A140" s="7"/>
      <c r="B140" s="1520"/>
      <c r="C140" s="583"/>
      <c r="D140" s="1520"/>
      <c r="E140" s="583"/>
      <c r="F140" s="1731"/>
    </row>
    <row r="141" spans="1:6" x14ac:dyDescent="0.25">
      <c r="A141" s="7"/>
      <c r="B141" s="1556"/>
      <c r="C141" s="583"/>
      <c r="D141" s="1556"/>
      <c r="E141" s="583"/>
      <c r="F141" s="1733"/>
    </row>
    <row r="142" spans="1:6" ht="16.5" customHeight="1" x14ac:dyDescent="0.25">
      <c r="A142" s="7"/>
      <c r="B142" s="1243"/>
      <c r="C142" s="583"/>
      <c r="D142" s="1243"/>
      <c r="E142" s="583"/>
      <c r="F142" s="1236"/>
    </row>
    <row r="143" spans="1:6" ht="28.8" customHeight="1" x14ac:dyDescent="0.25">
      <c r="A143" s="7"/>
      <c r="B143" s="1771" t="s">
        <v>1087</v>
      </c>
      <c r="C143" s="1750"/>
      <c r="D143" s="1750"/>
      <c r="E143" s="1750"/>
      <c r="F143" s="1751"/>
    </row>
    <row r="144" spans="1:6" x14ac:dyDescent="0.25">
      <c r="A144" s="7"/>
      <c r="B144" s="1770"/>
      <c r="C144" s="1766"/>
      <c r="D144" s="1766"/>
      <c r="E144" s="1766"/>
      <c r="F144" s="1876"/>
    </row>
    <row r="145" spans="1:6" x14ac:dyDescent="0.25">
      <c r="A145" s="7"/>
      <c r="B145" s="1729"/>
      <c r="C145" s="583"/>
      <c r="D145" s="1729"/>
      <c r="E145" s="583"/>
      <c r="F145" s="1730"/>
    </row>
    <row r="146" spans="1:6" x14ac:dyDescent="0.25">
      <c r="A146" s="7"/>
      <c r="B146" s="1520"/>
      <c r="C146" s="583"/>
      <c r="D146" s="1520"/>
      <c r="E146" s="583"/>
      <c r="F146" s="1731"/>
    </row>
    <row r="147" spans="1:6" x14ac:dyDescent="0.25">
      <c r="A147" s="7"/>
      <c r="B147" s="1520"/>
      <c r="C147" s="583"/>
      <c r="D147" s="1520"/>
      <c r="E147" s="583"/>
      <c r="F147" s="1731"/>
    </row>
    <row r="148" spans="1:6" x14ac:dyDescent="0.25">
      <c r="A148" s="7"/>
      <c r="B148" s="1520"/>
      <c r="C148" s="583"/>
      <c r="D148" s="1520"/>
      <c r="E148" s="583"/>
      <c r="F148" s="1731"/>
    </row>
    <row r="149" spans="1:6" x14ac:dyDescent="0.25">
      <c r="A149" s="7"/>
      <c r="B149" s="1520"/>
      <c r="C149" s="583"/>
      <c r="D149" s="1520"/>
      <c r="E149" s="583"/>
      <c r="F149" s="1731"/>
    </row>
    <row r="150" spans="1:6" x14ac:dyDescent="0.25">
      <c r="A150" s="7"/>
      <c r="B150" s="1520"/>
      <c r="C150" s="583"/>
      <c r="D150" s="1520"/>
      <c r="E150" s="583"/>
      <c r="F150" s="1731"/>
    </row>
    <row r="151" spans="1:6" x14ac:dyDescent="0.25">
      <c r="A151" s="7"/>
      <c r="B151" s="1520"/>
      <c r="C151" s="583"/>
      <c r="D151" s="1520"/>
      <c r="E151" s="583"/>
      <c r="F151" s="1731"/>
    </row>
    <row r="152" spans="1:6" x14ac:dyDescent="0.25">
      <c r="A152" s="7"/>
      <c r="B152" s="1556"/>
      <c r="C152" s="583"/>
      <c r="D152" s="1556"/>
      <c r="E152" s="583"/>
      <c r="F152" s="1733"/>
    </row>
    <row r="153" spans="1:6" x14ac:dyDescent="0.25">
      <c r="A153" s="7"/>
      <c r="B153" s="1244"/>
      <c r="C153" s="583"/>
      <c r="D153" s="1244"/>
      <c r="E153" s="583"/>
      <c r="F153" s="1875"/>
    </row>
    <row r="154" spans="1:6" ht="43.2" customHeight="1" x14ac:dyDescent="0.25">
      <c r="A154" s="7"/>
      <c r="B154" s="1771" t="s">
        <v>1088</v>
      </c>
      <c r="C154" s="1750"/>
      <c r="D154" s="1750"/>
      <c r="E154" s="1750"/>
      <c r="F154" s="1751"/>
    </row>
    <row r="155" spans="1:6" x14ac:dyDescent="0.25">
      <c r="A155" s="7"/>
      <c r="B155" s="1770"/>
      <c r="C155" s="1766"/>
      <c r="D155" s="1766"/>
      <c r="E155" s="1766"/>
      <c r="F155" s="1876"/>
    </row>
    <row r="156" spans="1:6" x14ac:dyDescent="0.25">
      <c r="A156" s="7"/>
      <c r="B156" s="1729"/>
      <c r="C156" s="583"/>
      <c r="D156" s="1729"/>
      <c r="E156" s="583"/>
      <c r="F156" s="1730"/>
    </row>
    <row r="157" spans="1:6" x14ac:dyDescent="0.25">
      <c r="A157" s="7"/>
      <c r="B157" s="1520"/>
      <c r="C157" s="583"/>
      <c r="D157" s="1520"/>
      <c r="E157" s="583"/>
      <c r="F157" s="1731"/>
    </row>
    <row r="158" spans="1:6" x14ac:dyDescent="0.25">
      <c r="A158" s="7"/>
      <c r="B158" s="1520"/>
      <c r="C158" s="583"/>
      <c r="D158" s="1520"/>
      <c r="E158" s="583"/>
      <c r="F158" s="1731"/>
    </row>
    <row r="159" spans="1:6" x14ac:dyDescent="0.25">
      <c r="A159" s="7"/>
      <c r="B159" s="1520"/>
      <c r="C159" s="583"/>
      <c r="D159" s="1520"/>
      <c r="E159" s="583"/>
      <c r="F159" s="1731"/>
    </row>
    <row r="160" spans="1:6" x14ac:dyDescent="0.25">
      <c r="A160" s="7"/>
      <c r="B160" s="1520"/>
      <c r="C160" s="583"/>
      <c r="D160" s="1520"/>
      <c r="E160" s="583"/>
      <c r="F160" s="1731"/>
    </row>
    <row r="161" spans="1:6" x14ac:dyDescent="0.25">
      <c r="A161" s="7"/>
      <c r="B161" s="1520"/>
      <c r="C161" s="583"/>
      <c r="D161" s="1520"/>
      <c r="E161" s="583"/>
      <c r="F161" s="1731"/>
    </row>
    <row r="162" spans="1:6" x14ac:dyDescent="0.25">
      <c r="A162" s="7"/>
      <c r="B162" s="1520"/>
      <c r="C162" s="583"/>
      <c r="D162" s="1520"/>
      <c r="E162" s="583"/>
      <c r="F162" s="1731"/>
    </row>
    <row r="163" spans="1:6" x14ac:dyDescent="0.25">
      <c r="A163" s="7"/>
      <c r="B163" s="1556"/>
      <c r="C163" s="583"/>
      <c r="D163" s="1556"/>
      <c r="E163" s="583"/>
      <c r="F163" s="1733"/>
    </row>
    <row r="164" spans="1:6" x14ac:dyDescent="0.25">
      <c r="A164" s="7"/>
      <c r="B164" s="1877"/>
      <c r="D164" s="1877"/>
      <c r="F164" s="1242"/>
    </row>
    <row r="165" spans="1:6" ht="34.950000000000003" customHeight="1" x14ac:dyDescent="0.25">
      <c r="A165" s="7"/>
      <c r="B165" s="1765" t="s">
        <v>1089</v>
      </c>
      <c r="C165" s="1727"/>
      <c r="D165" s="1727"/>
      <c r="E165" s="1727"/>
      <c r="F165" s="1728"/>
    </row>
    <row r="166" spans="1:6" x14ac:dyDescent="0.25">
      <c r="A166" s="7"/>
      <c r="B166" s="1770"/>
      <c r="C166" s="1766"/>
      <c r="D166" s="1766"/>
      <c r="E166" s="1766"/>
      <c r="F166" s="1876"/>
    </row>
    <row r="167" spans="1:6" x14ac:dyDescent="0.25">
      <c r="A167" s="7"/>
      <c r="B167" s="1729"/>
      <c r="C167" s="583"/>
      <c r="D167" s="1729"/>
      <c r="E167" s="583"/>
      <c r="F167" s="1730"/>
    </row>
    <row r="168" spans="1:6" x14ac:dyDescent="0.25">
      <c r="A168" s="7"/>
      <c r="B168" s="1520"/>
      <c r="C168" s="583"/>
      <c r="D168" s="1520"/>
      <c r="E168" s="583"/>
      <c r="F168" s="1731"/>
    </row>
    <row r="169" spans="1:6" x14ac:dyDescent="0.25">
      <c r="A169" s="7"/>
      <c r="B169" s="1520"/>
      <c r="C169" s="583"/>
      <c r="D169" s="1520"/>
      <c r="E169" s="583"/>
      <c r="F169" s="1731"/>
    </row>
    <row r="170" spans="1:6" x14ac:dyDescent="0.25">
      <c r="A170" s="7"/>
      <c r="B170" s="1520"/>
      <c r="C170" s="583"/>
      <c r="D170" s="1520"/>
      <c r="E170" s="583"/>
      <c r="F170" s="1731"/>
    </row>
    <row r="171" spans="1:6" x14ac:dyDescent="0.25">
      <c r="A171" s="7"/>
      <c r="B171" s="1520"/>
      <c r="C171" s="583"/>
      <c r="D171" s="1520"/>
      <c r="E171" s="583"/>
      <c r="F171" s="1731"/>
    </row>
    <row r="172" spans="1:6" x14ac:dyDescent="0.25">
      <c r="A172" s="7"/>
      <c r="B172" s="1520"/>
      <c r="C172" s="583"/>
      <c r="D172" s="1520"/>
      <c r="E172" s="583"/>
      <c r="F172" s="1731"/>
    </row>
    <row r="173" spans="1:6" x14ac:dyDescent="0.25">
      <c r="A173" s="7"/>
      <c r="B173" s="1520"/>
      <c r="C173" s="583"/>
      <c r="D173" s="1520"/>
      <c r="E173" s="583"/>
      <c r="F173" s="1731"/>
    </row>
    <row r="174" spans="1:6" x14ac:dyDescent="0.25">
      <c r="A174" s="7"/>
      <c r="B174" s="1556"/>
      <c r="C174" s="583"/>
      <c r="D174" s="1556"/>
      <c r="E174" s="583"/>
      <c r="F174" s="1733"/>
    </row>
    <row r="175" spans="1:6" x14ac:dyDescent="0.25">
      <c r="A175" s="7"/>
      <c r="B175" s="1006"/>
      <c r="C175" s="583"/>
      <c r="D175" s="1006"/>
      <c r="E175" s="583"/>
      <c r="F175" s="1241"/>
    </row>
    <row r="176" spans="1:6" ht="32.4" customHeight="1" x14ac:dyDescent="0.25">
      <c r="A176" s="7"/>
      <c r="B176" s="1767" t="s">
        <v>1090</v>
      </c>
      <c r="C176" s="1742"/>
      <c r="D176" s="1742"/>
      <c r="E176" s="1742"/>
      <c r="F176" s="1743"/>
    </row>
    <row r="177" spans="1:6" x14ac:dyDescent="0.25">
      <c r="A177" s="7"/>
      <c r="B177" s="1770"/>
      <c r="C177" s="1766"/>
      <c r="D177" s="1766"/>
      <c r="E177" s="1766"/>
      <c r="F177" s="1876"/>
    </row>
    <row r="178" spans="1:6" x14ac:dyDescent="0.25">
      <c r="A178" s="7"/>
      <c r="B178" s="1729"/>
      <c r="C178" s="583"/>
      <c r="D178" s="1729"/>
      <c r="E178" s="583"/>
      <c r="F178" s="1730"/>
    </row>
    <row r="179" spans="1:6" x14ac:dyDescent="0.25">
      <c r="A179" s="7"/>
      <c r="B179" s="1520"/>
      <c r="C179" s="583"/>
      <c r="D179" s="1520"/>
      <c r="E179" s="583"/>
      <c r="F179" s="1731"/>
    </row>
    <row r="180" spans="1:6" x14ac:dyDescent="0.25">
      <c r="A180" s="7"/>
      <c r="B180" s="1520"/>
      <c r="C180" s="583"/>
      <c r="D180" s="1520"/>
      <c r="E180" s="583"/>
      <c r="F180" s="1731"/>
    </row>
    <row r="181" spans="1:6" x14ac:dyDescent="0.25">
      <c r="A181" s="7"/>
      <c r="B181" s="1520"/>
      <c r="C181" s="583"/>
      <c r="D181" s="1520"/>
      <c r="E181" s="583"/>
      <c r="F181" s="1731"/>
    </row>
    <row r="182" spans="1:6" x14ac:dyDescent="0.25">
      <c r="A182" s="7"/>
      <c r="B182" s="1520"/>
      <c r="C182" s="583"/>
      <c r="D182" s="1520"/>
      <c r="E182" s="583"/>
      <c r="F182" s="1731"/>
    </row>
    <row r="183" spans="1:6" x14ac:dyDescent="0.25">
      <c r="A183" s="7"/>
      <c r="B183" s="1520"/>
      <c r="C183" s="583"/>
      <c r="D183" s="1520"/>
      <c r="E183" s="583"/>
      <c r="F183" s="1731"/>
    </row>
    <row r="184" spans="1:6" x14ac:dyDescent="0.25">
      <c r="A184" s="7"/>
      <c r="B184" s="1520"/>
      <c r="C184" s="583"/>
      <c r="D184" s="1520"/>
      <c r="E184" s="583"/>
      <c r="F184" s="1731"/>
    </row>
    <row r="185" spans="1:6" x14ac:dyDescent="0.25">
      <c r="A185" s="7"/>
      <c r="B185" s="1556"/>
      <c r="C185" s="583"/>
      <c r="D185" s="1556"/>
      <c r="E185" s="583"/>
      <c r="F185" s="1733"/>
    </row>
    <row r="186" spans="1:6" x14ac:dyDescent="0.25">
      <c r="A186" s="7"/>
      <c r="B186" s="1006"/>
      <c r="C186" s="583"/>
      <c r="D186" s="1006"/>
      <c r="E186" s="583"/>
      <c r="F186" s="1241"/>
    </row>
    <row r="187" spans="1:6" ht="27" customHeight="1" x14ac:dyDescent="0.25">
      <c r="A187" s="7"/>
      <c r="B187" s="1771" t="s">
        <v>1091</v>
      </c>
      <c r="C187" s="1750"/>
      <c r="D187" s="1750"/>
      <c r="E187" s="1750"/>
      <c r="F187" s="1751"/>
    </row>
    <row r="188" spans="1:6" x14ac:dyDescent="0.25">
      <c r="A188" s="7"/>
      <c r="B188" s="1770"/>
      <c r="C188" s="1766"/>
      <c r="D188" s="1766"/>
      <c r="E188" s="1766"/>
      <c r="F188" s="1876"/>
    </row>
    <row r="189" spans="1:6" x14ac:dyDescent="0.25">
      <c r="A189" s="7"/>
      <c r="B189" s="1729"/>
      <c r="C189" s="583"/>
      <c r="D189" s="1729"/>
      <c r="E189" s="583"/>
      <c r="F189" s="1730"/>
    </row>
    <row r="190" spans="1:6" x14ac:dyDescent="0.25">
      <c r="A190" s="7"/>
      <c r="B190" s="1520"/>
      <c r="C190" s="583"/>
      <c r="D190" s="1520"/>
      <c r="E190" s="583"/>
      <c r="F190" s="1731"/>
    </row>
    <row r="191" spans="1:6" x14ac:dyDescent="0.25">
      <c r="A191" s="7"/>
      <c r="B191" s="1520"/>
      <c r="C191" s="583"/>
      <c r="D191" s="1520"/>
      <c r="E191" s="583"/>
      <c r="F191" s="1731"/>
    </row>
    <row r="192" spans="1:6" x14ac:dyDescent="0.25">
      <c r="A192" s="7"/>
      <c r="B192" s="1520"/>
      <c r="C192" s="583"/>
      <c r="D192" s="1520"/>
      <c r="E192" s="583"/>
      <c r="F192" s="1731"/>
    </row>
    <row r="193" spans="1:6" x14ac:dyDescent="0.25">
      <c r="A193" s="7"/>
      <c r="B193" s="1520"/>
      <c r="C193" s="583"/>
      <c r="D193" s="1520"/>
      <c r="E193" s="583"/>
      <c r="F193" s="1731"/>
    </row>
    <row r="194" spans="1:6" x14ac:dyDescent="0.25">
      <c r="A194" s="7"/>
      <c r="B194" s="1520"/>
      <c r="C194" s="583"/>
      <c r="D194" s="1520"/>
      <c r="E194" s="583"/>
      <c r="F194" s="1731"/>
    </row>
    <row r="195" spans="1:6" x14ac:dyDescent="0.25">
      <c r="A195" s="7"/>
      <c r="B195" s="1520"/>
      <c r="C195" s="583"/>
      <c r="D195" s="1520"/>
      <c r="E195" s="583"/>
      <c r="F195" s="1731"/>
    </row>
    <row r="196" spans="1:6" ht="13.8" thickBot="1" x14ac:dyDescent="0.3">
      <c r="A196" s="9"/>
      <c r="B196" s="1521"/>
      <c r="C196" s="1312"/>
      <c r="D196" s="1521"/>
      <c r="E196" s="1312"/>
      <c r="F196" s="1732"/>
    </row>
    <row r="197" spans="1:6" ht="13.8" thickBot="1" x14ac:dyDescent="0.3">
      <c r="B197" s="1239"/>
      <c r="C197" s="981"/>
      <c r="D197" s="1237"/>
      <c r="E197" s="981"/>
      <c r="F197" s="1238"/>
    </row>
    <row r="199" spans="1:6" ht="46.5" customHeight="1" x14ac:dyDescent="0.3">
      <c r="A199" s="2198" t="s">
        <v>1204</v>
      </c>
      <c r="B199" s="2198"/>
      <c r="C199" s="2198"/>
      <c r="D199" s="2198"/>
      <c r="E199" s="2198"/>
      <c r="F199" s="2198"/>
    </row>
    <row r="200" spans="1:6" ht="15.6" x14ac:dyDescent="0.3">
      <c r="A200" s="1988" t="s">
        <v>1205</v>
      </c>
    </row>
    <row r="201" spans="1:6" x14ac:dyDescent="0.25">
      <c r="A201" s="2199" t="s">
        <v>1206</v>
      </c>
      <c r="B201" s="2200"/>
      <c r="C201" s="2200"/>
      <c r="D201" s="2200"/>
      <c r="E201" s="2200"/>
      <c r="F201" s="2200"/>
    </row>
    <row r="203" spans="1:6" x14ac:dyDescent="0.25">
      <c r="D203" s="1362" t="s">
        <v>389</v>
      </c>
      <c r="E203" s="1362"/>
      <c r="F203" s="1362"/>
    </row>
  </sheetData>
  <mergeCells count="90">
    <mergeCell ref="B188:F188"/>
    <mergeCell ref="B189:B196"/>
    <mergeCell ref="D189:D196"/>
    <mergeCell ref="F189:F196"/>
    <mergeCell ref="A199:F199"/>
    <mergeCell ref="D203:F203"/>
    <mergeCell ref="B176:F176"/>
    <mergeCell ref="B177:F177"/>
    <mergeCell ref="B178:B185"/>
    <mergeCell ref="D178:D185"/>
    <mergeCell ref="F178:F185"/>
    <mergeCell ref="B187:F187"/>
    <mergeCell ref="B156:B163"/>
    <mergeCell ref="D156:D163"/>
    <mergeCell ref="F156:F163"/>
    <mergeCell ref="B165:F165"/>
    <mergeCell ref="B166:F166"/>
    <mergeCell ref="B167:B174"/>
    <mergeCell ref="D167:D174"/>
    <mergeCell ref="F167:F174"/>
    <mergeCell ref="B144:F144"/>
    <mergeCell ref="B145:B152"/>
    <mergeCell ref="D145:D152"/>
    <mergeCell ref="F145:F152"/>
    <mergeCell ref="B154:F154"/>
    <mergeCell ref="B155:F155"/>
    <mergeCell ref="B132:F132"/>
    <mergeCell ref="B133:F133"/>
    <mergeCell ref="B134:B141"/>
    <mergeCell ref="D134:D141"/>
    <mergeCell ref="F134:F141"/>
    <mergeCell ref="B143:F143"/>
    <mergeCell ref="B112:B119"/>
    <mergeCell ref="D112:D119"/>
    <mergeCell ref="F112:F119"/>
    <mergeCell ref="B121:F121"/>
    <mergeCell ref="B122:F122"/>
    <mergeCell ref="B123:B130"/>
    <mergeCell ref="D123:D130"/>
    <mergeCell ref="F123:F130"/>
    <mergeCell ref="B99:F99"/>
    <mergeCell ref="B100:B107"/>
    <mergeCell ref="D100:D107"/>
    <mergeCell ref="F100:F107"/>
    <mergeCell ref="B109:F110"/>
    <mergeCell ref="B111:F111"/>
    <mergeCell ref="B86:F86"/>
    <mergeCell ref="B87:F87"/>
    <mergeCell ref="B88:B95"/>
    <mergeCell ref="D88:D95"/>
    <mergeCell ref="F88:F95"/>
    <mergeCell ref="B97:F98"/>
    <mergeCell ref="B72:F72"/>
    <mergeCell ref="B73:F73"/>
    <mergeCell ref="B74:B81"/>
    <mergeCell ref="D74:D81"/>
    <mergeCell ref="F74:F81"/>
    <mergeCell ref="B84:F84"/>
    <mergeCell ref="B52:B59"/>
    <mergeCell ref="D52:D59"/>
    <mergeCell ref="F52:F59"/>
    <mergeCell ref="B61:F61"/>
    <mergeCell ref="B62:F62"/>
    <mergeCell ref="B63:B70"/>
    <mergeCell ref="D63:D70"/>
    <mergeCell ref="F63:F70"/>
    <mergeCell ref="B40:F40"/>
    <mergeCell ref="B41:B48"/>
    <mergeCell ref="D41:D48"/>
    <mergeCell ref="F41:F48"/>
    <mergeCell ref="B50:F50"/>
    <mergeCell ref="B51:F51"/>
    <mergeCell ref="B26:F27"/>
    <mergeCell ref="B28:F28"/>
    <mergeCell ref="B29:B36"/>
    <mergeCell ref="D29:D36"/>
    <mergeCell ref="F29:F36"/>
    <mergeCell ref="B38:F39"/>
    <mergeCell ref="B13:F13"/>
    <mergeCell ref="B15:F15"/>
    <mergeCell ref="B16:F16"/>
    <mergeCell ref="B17:B24"/>
    <mergeCell ref="D17:D24"/>
    <mergeCell ref="F17:F24"/>
    <mergeCell ref="B1:F1"/>
    <mergeCell ref="B3:F3"/>
    <mergeCell ref="B5:F5"/>
    <mergeCell ref="D7:F7"/>
    <mergeCell ref="B11:F11"/>
    <mergeCell ref="B12:F12"/>
  </mergeCells>
  <hyperlinks>
    <hyperlink ref="D203:E203" location="'TABLA DE CONTENIDO'!A1" display="VOLVER A TABLA DE CONTENIDO" xr:uid="{AF6E2A77-B43A-419B-A1C6-790C9BE0CCF7}"/>
    <hyperlink ref="D203" location="'TABLA DE CONTENIDO'!A1" display="'TABLA DE CONTENIDO'!A1" xr:uid="{F441664D-826F-462F-B604-E5E4B61FBB57}"/>
  </hyperlinks>
  <pageMargins left="0.7" right="0.7" top="0.75" bottom="0.75" header="0.3" footer="0.3"/>
  <pageSetup scale="96" orientation="portrait" r:id="rId1"/>
  <rowBreaks count="4" manualBreakCount="4">
    <brk id="48" max="6" man="1"/>
    <brk id="95" max="6" man="1"/>
    <brk id="142" max="6" man="1"/>
    <brk id="186" max="6"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76A4BE-1E00-4FB3-AB92-2EB05C483A93}">
  <dimension ref="A1:F541"/>
  <sheetViews>
    <sheetView zoomScaleNormal="100" zoomScaleSheetLayoutView="85" workbookViewId="0">
      <selection activeCell="D541" sqref="D541:F541"/>
    </sheetView>
  </sheetViews>
  <sheetFormatPr baseColWidth="10" defaultColWidth="11.5546875" defaultRowHeight="13.2" x14ac:dyDescent="0.25"/>
  <cols>
    <col min="1" max="6" width="14.6640625" style="1216" customWidth="1"/>
    <col min="7" max="16384" width="11.5546875" style="1216"/>
  </cols>
  <sheetData>
    <row r="1" spans="1:6" ht="22.8" x14ac:dyDescent="0.4">
      <c r="A1" s="1773" t="s">
        <v>0</v>
      </c>
      <c r="B1" s="1773"/>
      <c r="C1" s="1773"/>
      <c r="D1" s="1773"/>
      <c r="E1" s="1773"/>
      <c r="F1" s="1773"/>
    </row>
    <row r="2" spans="1:6" ht="17.25" customHeight="1" x14ac:dyDescent="0.4">
      <c r="A2" s="1317"/>
      <c r="B2" s="1317"/>
      <c r="C2" s="1317"/>
      <c r="D2" s="1317"/>
      <c r="E2" s="1317"/>
      <c r="F2" s="1317"/>
    </row>
    <row r="3" spans="1:6" ht="17.399999999999999" x14ac:dyDescent="0.3">
      <c r="A3" s="1774" t="s">
        <v>664</v>
      </c>
      <c r="B3" s="1774"/>
      <c r="C3" s="1774"/>
      <c r="D3" s="1774"/>
      <c r="E3" s="1774"/>
      <c r="F3" s="1774"/>
    </row>
    <row r="4" spans="1:6" x14ac:dyDescent="0.25">
      <c r="B4" s="1226"/>
      <c r="C4" s="1227"/>
      <c r="D4" s="1227"/>
      <c r="E4" s="1228"/>
      <c r="F4" s="1228"/>
    </row>
    <row r="5" spans="1:6" x14ac:dyDescent="0.25">
      <c r="B5" s="1229"/>
      <c r="C5" s="1230"/>
      <c r="D5" s="1227"/>
      <c r="E5" s="1228"/>
      <c r="F5" s="1228"/>
    </row>
    <row r="6" spans="1:6" x14ac:dyDescent="0.25">
      <c r="B6" s="1226"/>
      <c r="C6" s="1227"/>
      <c r="D6" s="1227"/>
      <c r="E6" s="1228"/>
      <c r="F6" s="1228"/>
    </row>
    <row r="7" spans="1:6" ht="21" x14ac:dyDescent="0.4">
      <c r="A7" s="1775" t="s">
        <v>1208</v>
      </c>
      <c r="B7" s="1775"/>
      <c r="C7" s="1775"/>
      <c r="D7" s="1775"/>
      <c r="E7" s="1775"/>
      <c r="F7" s="1775"/>
    </row>
    <row r="8" spans="1:6" x14ac:dyDescent="0.25">
      <c r="B8" s="1226"/>
      <c r="C8" s="1227"/>
      <c r="D8" s="1227"/>
      <c r="E8" s="1228"/>
      <c r="F8" s="1228"/>
    </row>
    <row r="9" spans="1:6" x14ac:dyDescent="0.25">
      <c r="A9" s="178" t="s">
        <v>1214</v>
      </c>
      <c r="B9" s="28"/>
      <c r="C9" s="1538" t="s">
        <v>992</v>
      </c>
      <c r="D9" s="1538"/>
      <c r="E9" s="1538"/>
      <c r="F9" s="2"/>
    </row>
    <row r="10" spans="1:6" x14ac:dyDescent="0.25">
      <c r="A10" s="1217"/>
      <c r="B10" s="1218"/>
    </row>
    <row r="11" spans="1:6" x14ac:dyDescent="0.25">
      <c r="A11" s="1217"/>
      <c r="B11" s="1217"/>
      <c r="C11" s="1217"/>
      <c r="D11" s="1217" t="s">
        <v>959</v>
      </c>
      <c r="E11" s="1217"/>
      <c r="F11" s="1878" t="s">
        <v>1092</v>
      </c>
    </row>
    <row r="12" spans="1:6" ht="13.8" thickBot="1" x14ac:dyDescent="0.3"/>
    <row r="13" spans="1:6" x14ac:dyDescent="0.25">
      <c r="A13" s="1219"/>
      <c r="B13" s="1220"/>
      <c r="C13" s="1220"/>
      <c r="D13" s="1220"/>
      <c r="E13" s="1220"/>
      <c r="F13" s="1221"/>
    </row>
    <row r="14" spans="1:6" x14ac:dyDescent="0.25">
      <c r="A14" s="1222"/>
      <c r="F14" s="1223"/>
    </row>
    <row r="15" spans="1:6" x14ac:dyDescent="0.25">
      <c r="A15" s="1222"/>
      <c r="F15" s="1223"/>
    </row>
    <row r="16" spans="1:6" x14ac:dyDescent="0.25">
      <c r="A16" s="1222"/>
      <c r="F16" s="1223"/>
    </row>
    <row r="17" spans="1:6" x14ac:dyDescent="0.25">
      <c r="A17" s="1222"/>
      <c r="F17" s="1223"/>
    </row>
    <row r="18" spans="1:6" x14ac:dyDescent="0.25">
      <c r="A18" s="1222"/>
      <c r="F18" s="1223"/>
    </row>
    <row r="19" spans="1:6" x14ac:dyDescent="0.25">
      <c r="A19" s="1222"/>
      <c r="F19" s="1223"/>
    </row>
    <row r="20" spans="1:6" x14ac:dyDescent="0.25">
      <c r="A20" s="1222"/>
      <c r="F20" s="1223"/>
    </row>
    <row r="21" spans="1:6" x14ac:dyDescent="0.25">
      <c r="A21" s="1222"/>
      <c r="F21" s="1223"/>
    </row>
    <row r="22" spans="1:6" x14ac:dyDescent="0.25">
      <c r="A22" s="1222"/>
      <c r="F22" s="1223"/>
    </row>
    <row r="23" spans="1:6" x14ac:dyDescent="0.25">
      <c r="A23" s="1222"/>
      <c r="F23" s="1223"/>
    </row>
    <row r="24" spans="1:6" x14ac:dyDescent="0.25">
      <c r="A24" s="1222"/>
      <c r="F24" s="1223"/>
    </row>
    <row r="25" spans="1:6" x14ac:dyDescent="0.25">
      <c r="A25" s="1222"/>
      <c r="F25" s="1223"/>
    </row>
    <row r="26" spans="1:6" x14ac:dyDescent="0.25">
      <c r="A26" s="1222"/>
      <c r="F26" s="1223"/>
    </row>
    <row r="27" spans="1:6" x14ac:dyDescent="0.25">
      <c r="A27" s="1222"/>
      <c r="F27" s="1223"/>
    </row>
    <row r="28" spans="1:6" x14ac:dyDescent="0.25">
      <c r="A28" s="1222"/>
      <c r="F28" s="1223"/>
    </row>
    <row r="29" spans="1:6" x14ac:dyDescent="0.25">
      <c r="A29" s="1222"/>
      <c r="F29" s="1223"/>
    </row>
    <row r="30" spans="1:6" x14ac:dyDescent="0.25">
      <c r="A30" s="1222"/>
      <c r="F30" s="1223"/>
    </row>
    <row r="31" spans="1:6" x14ac:dyDescent="0.25">
      <c r="A31" s="1222"/>
      <c r="F31" s="1223"/>
    </row>
    <row r="32" spans="1:6" x14ac:dyDescent="0.25">
      <c r="A32" s="1222"/>
      <c r="F32" s="1223"/>
    </row>
    <row r="33" spans="1:6" x14ac:dyDescent="0.25">
      <c r="A33" s="1222"/>
      <c r="F33" s="1223"/>
    </row>
    <row r="34" spans="1:6" x14ac:dyDescent="0.25">
      <c r="A34" s="1222"/>
      <c r="F34" s="1223"/>
    </row>
    <row r="35" spans="1:6" x14ac:dyDescent="0.25">
      <c r="A35" s="1222"/>
      <c r="F35" s="1223"/>
    </row>
    <row r="36" spans="1:6" x14ac:dyDescent="0.25">
      <c r="A36" s="1222"/>
      <c r="F36" s="1223"/>
    </row>
    <row r="37" spans="1:6" x14ac:dyDescent="0.25">
      <c r="A37" s="1222"/>
      <c r="F37" s="1223"/>
    </row>
    <row r="38" spans="1:6" x14ac:dyDescent="0.25">
      <c r="A38" s="1222"/>
      <c r="F38" s="1223"/>
    </row>
    <row r="39" spans="1:6" x14ac:dyDescent="0.25">
      <c r="A39" s="1222"/>
      <c r="F39" s="1223"/>
    </row>
    <row r="40" spans="1:6" x14ac:dyDescent="0.25">
      <c r="A40" s="1222"/>
      <c r="F40" s="1223"/>
    </row>
    <row r="41" spans="1:6" x14ac:dyDescent="0.25">
      <c r="A41" s="1222"/>
      <c r="F41" s="1223"/>
    </row>
    <row r="42" spans="1:6" x14ac:dyDescent="0.25">
      <c r="A42" s="1222"/>
      <c r="F42" s="1223"/>
    </row>
    <row r="43" spans="1:6" x14ac:dyDescent="0.25">
      <c r="A43" s="1222"/>
      <c r="F43" s="1223"/>
    </row>
    <row r="44" spans="1:6" x14ac:dyDescent="0.25">
      <c r="A44" s="1222"/>
      <c r="F44" s="1223"/>
    </row>
    <row r="45" spans="1:6" x14ac:dyDescent="0.25">
      <c r="A45" s="1222"/>
      <c r="F45" s="1223"/>
    </row>
    <row r="46" spans="1:6" x14ac:dyDescent="0.25">
      <c r="A46" s="1222"/>
      <c r="F46" s="1223"/>
    </row>
    <row r="47" spans="1:6" x14ac:dyDescent="0.25">
      <c r="A47" s="1222"/>
      <c r="F47" s="1223"/>
    </row>
    <row r="48" spans="1:6" x14ac:dyDescent="0.25">
      <c r="A48" s="1222"/>
      <c r="F48" s="1223"/>
    </row>
    <row r="49" spans="1:6" x14ac:dyDescent="0.25">
      <c r="A49" s="1222"/>
      <c r="F49" s="1223"/>
    </row>
    <row r="50" spans="1:6" x14ac:dyDescent="0.25">
      <c r="A50" s="1222"/>
      <c r="F50" s="1223"/>
    </row>
    <row r="51" spans="1:6" x14ac:dyDescent="0.25">
      <c r="A51" s="1222"/>
      <c r="F51" s="1223"/>
    </row>
    <row r="52" spans="1:6" x14ac:dyDescent="0.25">
      <c r="A52" s="1222"/>
      <c r="F52" s="1223"/>
    </row>
    <row r="53" spans="1:6" x14ac:dyDescent="0.25">
      <c r="A53" s="1222"/>
      <c r="F53" s="1223"/>
    </row>
    <row r="54" spans="1:6" x14ac:dyDescent="0.25">
      <c r="A54" s="1222"/>
      <c r="F54" s="1223"/>
    </row>
    <row r="55" spans="1:6" x14ac:dyDescent="0.25">
      <c r="A55" s="1222"/>
      <c r="F55" s="1223"/>
    </row>
    <row r="56" spans="1:6" x14ac:dyDescent="0.25">
      <c r="A56" s="1222"/>
      <c r="F56" s="1223"/>
    </row>
    <row r="57" spans="1:6" x14ac:dyDescent="0.25">
      <c r="A57" s="1222"/>
      <c r="F57" s="1223"/>
    </row>
    <row r="58" spans="1:6" x14ac:dyDescent="0.25">
      <c r="A58" s="1222"/>
      <c r="F58" s="1223"/>
    </row>
    <row r="59" spans="1:6" x14ac:dyDescent="0.25">
      <c r="A59" s="1222"/>
      <c r="F59" s="1223"/>
    </row>
    <row r="60" spans="1:6" x14ac:dyDescent="0.25">
      <c r="A60" s="1222"/>
      <c r="F60" s="1223"/>
    </row>
    <row r="61" spans="1:6" x14ac:dyDescent="0.25">
      <c r="A61" s="1222"/>
      <c r="F61" s="1223"/>
    </row>
    <row r="62" spans="1:6" x14ac:dyDescent="0.25">
      <c r="A62" s="1222"/>
      <c r="F62" s="1223"/>
    </row>
    <row r="63" spans="1:6" x14ac:dyDescent="0.25">
      <c r="A63" s="1222"/>
      <c r="F63" s="1223"/>
    </row>
    <row r="64" spans="1:6" x14ac:dyDescent="0.25">
      <c r="A64" s="1222"/>
      <c r="F64" s="1223"/>
    </row>
    <row r="65" spans="1:6" x14ac:dyDescent="0.25">
      <c r="A65" s="1222"/>
      <c r="F65" s="1223"/>
    </row>
    <row r="66" spans="1:6" x14ac:dyDescent="0.25">
      <c r="A66" s="1222"/>
      <c r="F66" s="1223"/>
    </row>
    <row r="67" spans="1:6" x14ac:dyDescent="0.25">
      <c r="A67" s="1222"/>
      <c r="F67" s="1223"/>
    </row>
    <row r="68" spans="1:6" x14ac:dyDescent="0.25">
      <c r="A68" s="1222"/>
      <c r="F68" s="1223"/>
    </row>
    <row r="69" spans="1:6" x14ac:dyDescent="0.25">
      <c r="A69" s="1222"/>
      <c r="F69" s="1223"/>
    </row>
    <row r="70" spans="1:6" x14ac:dyDescent="0.25">
      <c r="A70" s="1222"/>
      <c r="F70" s="1223"/>
    </row>
    <row r="71" spans="1:6" x14ac:dyDescent="0.25">
      <c r="A71" s="1222"/>
      <c r="F71" s="1223"/>
    </row>
    <row r="72" spans="1:6" x14ac:dyDescent="0.25">
      <c r="A72" s="1222"/>
      <c r="F72" s="1223"/>
    </row>
    <row r="73" spans="1:6" x14ac:dyDescent="0.25">
      <c r="A73" s="1222"/>
      <c r="F73" s="1223"/>
    </row>
    <row r="74" spans="1:6" x14ac:dyDescent="0.25">
      <c r="A74" s="1222"/>
      <c r="F74" s="1223"/>
    </row>
    <row r="75" spans="1:6" x14ac:dyDescent="0.25">
      <c r="A75" s="1222"/>
      <c r="F75" s="1223"/>
    </row>
    <row r="76" spans="1:6" x14ac:dyDescent="0.25">
      <c r="A76" s="1222"/>
      <c r="F76" s="1223"/>
    </row>
    <row r="77" spans="1:6" x14ac:dyDescent="0.25">
      <c r="A77" s="1222"/>
      <c r="F77" s="1223"/>
    </row>
    <row r="78" spans="1:6" x14ac:dyDescent="0.25">
      <c r="A78" s="1222"/>
      <c r="F78" s="1223"/>
    </row>
    <row r="79" spans="1:6" x14ac:dyDescent="0.25">
      <c r="A79" s="1222"/>
      <c r="F79" s="1223"/>
    </row>
    <row r="80" spans="1:6" x14ac:dyDescent="0.25">
      <c r="A80" s="1222"/>
      <c r="F80" s="1223"/>
    </row>
    <row r="81" spans="1:6" x14ac:dyDescent="0.25">
      <c r="A81" s="1222"/>
      <c r="F81" s="1223"/>
    </row>
    <row r="82" spans="1:6" x14ac:dyDescent="0.25">
      <c r="A82" s="1222"/>
      <c r="F82" s="1223"/>
    </row>
    <row r="83" spans="1:6" x14ac:dyDescent="0.25">
      <c r="A83" s="1222"/>
      <c r="F83" s="1223"/>
    </row>
    <row r="84" spans="1:6" x14ac:dyDescent="0.25">
      <c r="A84" s="1222"/>
      <c r="F84" s="1223"/>
    </row>
    <row r="85" spans="1:6" x14ac:dyDescent="0.25">
      <c r="A85" s="1222"/>
      <c r="F85" s="1223"/>
    </row>
    <row r="86" spans="1:6" x14ac:dyDescent="0.25">
      <c r="A86" s="1222"/>
      <c r="F86" s="1223"/>
    </row>
    <row r="87" spans="1:6" x14ac:dyDescent="0.25">
      <c r="A87" s="1222"/>
      <c r="F87" s="1223"/>
    </row>
    <row r="88" spans="1:6" x14ac:dyDescent="0.25">
      <c r="A88" s="1222"/>
      <c r="F88" s="1223"/>
    </row>
    <row r="89" spans="1:6" x14ac:dyDescent="0.25">
      <c r="A89" s="1222"/>
      <c r="F89" s="1223"/>
    </row>
    <row r="90" spans="1:6" x14ac:dyDescent="0.25">
      <c r="A90" s="1222"/>
      <c r="F90" s="1223"/>
    </row>
    <row r="91" spans="1:6" x14ac:dyDescent="0.25">
      <c r="A91" s="1222"/>
      <c r="F91" s="1223"/>
    </row>
    <row r="92" spans="1:6" x14ac:dyDescent="0.25">
      <c r="A92" s="1222"/>
      <c r="F92" s="1223"/>
    </row>
    <row r="93" spans="1:6" x14ac:dyDescent="0.25">
      <c r="A93" s="1222"/>
      <c r="F93" s="1223"/>
    </row>
    <row r="94" spans="1:6" x14ac:dyDescent="0.25">
      <c r="A94" s="1222"/>
      <c r="F94" s="1223"/>
    </row>
    <row r="95" spans="1:6" x14ac:dyDescent="0.25">
      <c r="A95" s="1222"/>
      <c r="F95" s="1223"/>
    </row>
    <row r="96" spans="1:6" x14ac:dyDescent="0.25">
      <c r="A96" s="1222"/>
      <c r="F96" s="1223"/>
    </row>
    <row r="97" spans="1:6" x14ac:dyDescent="0.25">
      <c r="A97" s="1222"/>
      <c r="F97" s="1223"/>
    </row>
    <row r="98" spans="1:6" x14ac:dyDescent="0.25">
      <c r="A98" s="1222"/>
      <c r="F98" s="1223"/>
    </row>
    <row r="99" spans="1:6" x14ac:dyDescent="0.25">
      <c r="A99" s="1222"/>
      <c r="F99" s="1223"/>
    </row>
    <row r="100" spans="1:6" x14ac:dyDescent="0.25">
      <c r="A100" s="1222"/>
      <c r="F100" s="1223"/>
    </row>
    <row r="101" spans="1:6" x14ac:dyDescent="0.25">
      <c r="A101" s="1222"/>
      <c r="F101" s="1223"/>
    </row>
    <row r="102" spans="1:6" x14ac:dyDescent="0.25">
      <c r="A102" s="1222"/>
      <c r="F102" s="1223"/>
    </row>
    <row r="103" spans="1:6" x14ac:dyDescent="0.25">
      <c r="A103" s="1222"/>
      <c r="F103" s="1223"/>
    </row>
    <row r="104" spans="1:6" x14ac:dyDescent="0.25">
      <c r="A104" s="1222"/>
      <c r="F104" s="1223"/>
    </row>
    <row r="105" spans="1:6" x14ac:dyDescent="0.25">
      <c r="A105" s="1222"/>
      <c r="F105" s="1223"/>
    </row>
    <row r="106" spans="1:6" x14ac:dyDescent="0.25">
      <c r="A106" s="1222"/>
      <c r="F106" s="1223"/>
    </row>
    <row r="107" spans="1:6" x14ac:dyDescent="0.25">
      <c r="A107" s="1222"/>
      <c r="F107" s="1223"/>
    </row>
    <row r="108" spans="1:6" x14ac:dyDescent="0.25">
      <c r="A108" s="1222"/>
      <c r="F108" s="1223"/>
    </row>
    <row r="109" spans="1:6" x14ac:dyDescent="0.25">
      <c r="A109" s="1222"/>
      <c r="F109" s="1223"/>
    </row>
    <row r="110" spans="1:6" x14ac:dyDescent="0.25">
      <c r="A110" s="1222"/>
      <c r="F110" s="1223"/>
    </row>
    <row r="111" spans="1:6" x14ac:dyDescent="0.25">
      <c r="A111" s="1222"/>
      <c r="F111" s="1223"/>
    </row>
    <row r="112" spans="1:6" x14ac:dyDescent="0.25">
      <c r="A112" s="1222"/>
      <c r="F112" s="1223"/>
    </row>
    <row r="113" spans="1:6" x14ac:dyDescent="0.25">
      <c r="A113" s="1222"/>
      <c r="F113" s="1223"/>
    </row>
    <row r="114" spans="1:6" x14ac:dyDescent="0.25">
      <c r="A114" s="1222"/>
      <c r="F114" s="1223"/>
    </row>
    <row r="115" spans="1:6" x14ac:dyDescent="0.25">
      <c r="A115" s="1222"/>
      <c r="F115" s="1223"/>
    </row>
    <row r="116" spans="1:6" x14ac:dyDescent="0.25">
      <c r="A116" s="1222"/>
      <c r="F116" s="1223"/>
    </row>
    <row r="117" spans="1:6" x14ac:dyDescent="0.25">
      <c r="A117" s="1222"/>
      <c r="F117" s="1223"/>
    </row>
    <row r="118" spans="1:6" x14ac:dyDescent="0.25">
      <c r="A118" s="1222"/>
      <c r="F118" s="1223"/>
    </row>
    <row r="119" spans="1:6" x14ac:dyDescent="0.25">
      <c r="A119" s="1222"/>
      <c r="F119" s="1223"/>
    </row>
    <row r="120" spans="1:6" x14ac:dyDescent="0.25">
      <c r="A120" s="1222"/>
      <c r="F120" s="1223"/>
    </row>
    <row r="121" spans="1:6" x14ac:dyDescent="0.25">
      <c r="A121" s="1222"/>
      <c r="F121" s="1223"/>
    </row>
    <row r="122" spans="1:6" x14ac:dyDescent="0.25">
      <c r="A122" s="1222"/>
      <c r="F122" s="1223"/>
    </row>
    <row r="123" spans="1:6" x14ac:dyDescent="0.25">
      <c r="A123" s="1222"/>
      <c r="F123" s="1223"/>
    </row>
    <row r="124" spans="1:6" x14ac:dyDescent="0.25">
      <c r="A124" s="1222"/>
      <c r="F124" s="1223"/>
    </row>
    <row r="125" spans="1:6" x14ac:dyDescent="0.25">
      <c r="A125" s="1222"/>
      <c r="F125" s="1223"/>
    </row>
    <row r="126" spans="1:6" x14ac:dyDescent="0.25">
      <c r="A126" s="1222"/>
      <c r="F126" s="1223"/>
    </row>
    <row r="127" spans="1:6" x14ac:dyDescent="0.25">
      <c r="A127" s="1222"/>
      <c r="F127" s="1223"/>
    </row>
    <row r="128" spans="1:6" x14ac:dyDescent="0.25">
      <c r="A128" s="1222"/>
      <c r="F128" s="1223"/>
    </row>
    <row r="129" spans="1:6" x14ac:dyDescent="0.25">
      <c r="A129" s="1222"/>
      <c r="F129" s="1223"/>
    </row>
    <row r="130" spans="1:6" x14ac:dyDescent="0.25">
      <c r="A130" s="1222"/>
      <c r="F130" s="1223"/>
    </row>
    <row r="131" spans="1:6" x14ac:dyDescent="0.25">
      <c r="A131" s="1222"/>
      <c r="F131" s="1223"/>
    </row>
    <row r="132" spans="1:6" x14ac:dyDescent="0.25">
      <c r="A132" s="1222"/>
      <c r="F132" s="1223"/>
    </row>
    <row r="133" spans="1:6" x14ac:dyDescent="0.25">
      <c r="A133" s="1222"/>
      <c r="F133" s="1223"/>
    </row>
    <row r="134" spans="1:6" x14ac:dyDescent="0.25">
      <c r="A134" s="1222"/>
      <c r="F134" s="1223"/>
    </row>
    <row r="135" spans="1:6" x14ac:dyDescent="0.25">
      <c r="A135" s="1222"/>
      <c r="F135" s="1223"/>
    </row>
    <row r="136" spans="1:6" x14ac:dyDescent="0.25">
      <c r="A136" s="1222"/>
      <c r="F136" s="1223"/>
    </row>
    <row r="137" spans="1:6" x14ac:dyDescent="0.25">
      <c r="A137" s="1222"/>
      <c r="F137" s="1223"/>
    </row>
    <row r="138" spans="1:6" x14ac:dyDescent="0.25">
      <c r="A138" s="1222"/>
      <c r="F138" s="1223"/>
    </row>
    <row r="139" spans="1:6" x14ac:dyDescent="0.25">
      <c r="A139" s="1222"/>
      <c r="F139" s="1223"/>
    </row>
    <row r="140" spans="1:6" x14ac:dyDescent="0.25">
      <c r="A140" s="1222"/>
      <c r="F140" s="1223"/>
    </row>
    <row r="141" spans="1:6" x14ac:dyDescent="0.25">
      <c r="A141" s="1222"/>
      <c r="F141" s="1223"/>
    </row>
    <row r="142" spans="1:6" x14ac:dyDescent="0.25">
      <c r="A142" s="1222"/>
      <c r="F142" s="1223"/>
    </row>
    <row r="143" spans="1:6" x14ac:dyDescent="0.25">
      <c r="A143" s="1222"/>
      <c r="F143" s="1223"/>
    </row>
    <row r="144" spans="1:6" x14ac:dyDescent="0.25">
      <c r="A144" s="1222"/>
      <c r="F144" s="1223"/>
    </row>
    <row r="145" spans="1:6" x14ac:dyDescent="0.25">
      <c r="A145" s="1222"/>
      <c r="F145" s="1223"/>
    </row>
    <row r="146" spans="1:6" x14ac:dyDescent="0.25">
      <c r="A146" s="1222"/>
      <c r="F146" s="1223"/>
    </row>
    <row r="147" spans="1:6" x14ac:dyDescent="0.25">
      <c r="A147" s="1222"/>
      <c r="F147" s="1223"/>
    </row>
    <row r="148" spans="1:6" x14ac:dyDescent="0.25">
      <c r="A148" s="1222"/>
      <c r="F148" s="1223"/>
    </row>
    <row r="149" spans="1:6" x14ac:dyDescent="0.25">
      <c r="A149" s="1222"/>
      <c r="F149" s="1223"/>
    </row>
    <row r="150" spans="1:6" x14ac:dyDescent="0.25">
      <c r="A150" s="1222"/>
      <c r="F150" s="1223"/>
    </row>
    <row r="151" spans="1:6" x14ac:dyDescent="0.25">
      <c r="A151" s="1222"/>
      <c r="F151" s="1223"/>
    </row>
    <row r="152" spans="1:6" x14ac:dyDescent="0.25">
      <c r="A152" s="1222"/>
      <c r="F152" s="1223"/>
    </row>
    <row r="153" spans="1:6" x14ac:dyDescent="0.25">
      <c r="A153" s="1222"/>
      <c r="F153" s="1223"/>
    </row>
    <row r="154" spans="1:6" x14ac:dyDescent="0.25">
      <c r="A154" s="1222"/>
      <c r="F154" s="1223"/>
    </row>
    <row r="155" spans="1:6" x14ac:dyDescent="0.25">
      <c r="A155" s="1222"/>
      <c r="F155" s="1223"/>
    </row>
    <row r="156" spans="1:6" x14ac:dyDescent="0.25">
      <c r="A156" s="1222"/>
      <c r="F156" s="1223"/>
    </row>
    <row r="157" spans="1:6" x14ac:dyDescent="0.25">
      <c r="A157" s="1222"/>
      <c r="F157" s="1223"/>
    </row>
    <row r="158" spans="1:6" x14ac:dyDescent="0.25">
      <c r="A158" s="1222"/>
      <c r="F158" s="1223"/>
    </row>
    <row r="159" spans="1:6" x14ac:dyDescent="0.25">
      <c r="A159" s="1222"/>
      <c r="F159" s="1223"/>
    </row>
    <row r="160" spans="1:6" x14ac:dyDescent="0.25">
      <c r="A160" s="1222"/>
      <c r="F160" s="1223"/>
    </row>
    <row r="161" spans="1:6" x14ac:dyDescent="0.25">
      <c r="A161" s="1222"/>
      <c r="F161" s="1223"/>
    </row>
    <row r="162" spans="1:6" x14ac:dyDescent="0.25">
      <c r="A162" s="1222"/>
      <c r="F162" s="1223"/>
    </row>
    <row r="163" spans="1:6" x14ac:dyDescent="0.25">
      <c r="A163" s="1222"/>
      <c r="F163" s="1223"/>
    </row>
    <row r="164" spans="1:6" x14ac:dyDescent="0.25">
      <c r="A164" s="1222"/>
      <c r="F164" s="1223"/>
    </row>
    <row r="165" spans="1:6" x14ac:dyDescent="0.25">
      <c r="A165" s="1222"/>
      <c r="F165" s="1223"/>
    </row>
    <row r="166" spans="1:6" x14ac:dyDescent="0.25">
      <c r="A166" s="1222"/>
      <c r="F166" s="1223"/>
    </row>
    <row r="167" spans="1:6" x14ac:dyDescent="0.25">
      <c r="A167" s="1222"/>
      <c r="F167" s="1223"/>
    </row>
    <row r="168" spans="1:6" x14ac:dyDescent="0.25">
      <c r="A168" s="1222"/>
      <c r="F168" s="1223"/>
    </row>
    <row r="169" spans="1:6" x14ac:dyDescent="0.25">
      <c r="A169" s="1222"/>
      <c r="F169" s="1223"/>
    </row>
    <row r="170" spans="1:6" x14ac:dyDescent="0.25">
      <c r="A170" s="1222"/>
      <c r="F170" s="1223"/>
    </row>
    <row r="171" spans="1:6" x14ac:dyDescent="0.25">
      <c r="A171" s="1222"/>
      <c r="F171" s="1223"/>
    </row>
    <row r="172" spans="1:6" x14ac:dyDescent="0.25">
      <c r="A172" s="1222"/>
      <c r="F172" s="1223"/>
    </row>
    <row r="173" spans="1:6" x14ac:dyDescent="0.25">
      <c r="A173" s="1222"/>
      <c r="F173" s="1223"/>
    </row>
    <row r="174" spans="1:6" x14ac:dyDescent="0.25">
      <c r="A174" s="1222"/>
      <c r="F174" s="1223"/>
    </row>
    <row r="175" spans="1:6" x14ac:dyDescent="0.25">
      <c r="A175" s="1222"/>
      <c r="F175" s="1223"/>
    </row>
    <row r="176" spans="1:6" x14ac:dyDescent="0.25">
      <c r="A176" s="1222"/>
      <c r="F176" s="1223"/>
    </row>
    <row r="177" spans="1:6" x14ac:dyDescent="0.25">
      <c r="A177" s="1222"/>
      <c r="F177" s="1223"/>
    </row>
    <row r="178" spans="1:6" x14ac:dyDescent="0.25">
      <c r="A178" s="1222"/>
      <c r="F178" s="1223"/>
    </row>
    <row r="179" spans="1:6" x14ac:dyDescent="0.25">
      <c r="A179" s="1222"/>
      <c r="F179" s="1223"/>
    </row>
    <row r="180" spans="1:6" x14ac:dyDescent="0.25">
      <c r="A180" s="1222"/>
      <c r="F180" s="1223"/>
    </row>
    <row r="181" spans="1:6" x14ac:dyDescent="0.25">
      <c r="A181" s="1222"/>
      <c r="F181" s="1223"/>
    </row>
    <row r="182" spans="1:6" x14ac:dyDescent="0.25">
      <c r="A182" s="1222"/>
      <c r="F182" s="1223"/>
    </row>
    <row r="183" spans="1:6" x14ac:dyDescent="0.25">
      <c r="A183" s="1222"/>
      <c r="F183" s="1223"/>
    </row>
    <row r="184" spans="1:6" x14ac:dyDescent="0.25">
      <c r="A184" s="1222"/>
      <c r="F184" s="1223"/>
    </row>
    <row r="185" spans="1:6" x14ac:dyDescent="0.25">
      <c r="A185" s="1222"/>
      <c r="F185" s="1223"/>
    </row>
    <row r="186" spans="1:6" x14ac:dyDescent="0.25">
      <c r="A186" s="1222"/>
      <c r="F186" s="1223"/>
    </row>
    <row r="187" spans="1:6" x14ac:dyDescent="0.25">
      <c r="A187" s="1222"/>
      <c r="F187" s="1223"/>
    </row>
    <row r="188" spans="1:6" x14ac:dyDescent="0.25">
      <c r="A188" s="1222"/>
      <c r="F188" s="1223"/>
    </row>
    <row r="189" spans="1:6" x14ac:dyDescent="0.25">
      <c r="A189" s="1222"/>
      <c r="F189" s="1223"/>
    </row>
    <row r="190" spans="1:6" x14ac:dyDescent="0.25">
      <c r="A190" s="1222"/>
      <c r="F190" s="1223"/>
    </row>
    <row r="191" spans="1:6" x14ac:dyDescent="0.25">
      <c r="A191" s="1222"/>
      <c r="F191" s="1223"/>
    </row>
    <row r="192" spans="1:6" x14ac:dyDescent="0.25">
      <c r="A192" s="1222"/>
      <c r="F192" s="1223"/>
    </row>
    <row r="193" spans="1:6" x14ac:dyDescent="0.25">
      <c r="A193" s="1222"/>
      <c r="F193" s="1223"/>
    </row>
    <row r="194" spans="1:6" x14ac:dyDescent="0.25">
      <c r="A194" s="1222"/>
      <c r="F194" s="1223"/>
    </row>
    <row r="195" spans="1:6" x14ac:dyDescent="0.25">
      <c r="A195" s="1222"/>
      <c r="F195" s="1223"/>
    </row>
    <row r="196" spans="1:6" x14ac:dyDescent="0.25">
      <c r="A196" s="1222"/>
      <c r="F196" s="1223"/>
    </row>
    <row r="197" spans="1:6" x14ac:dyDescent="0.25">
      <c r="A197" s="1222"/>
      <c r="F197" s="1223"/>
    </row>
    <row r="198" spans="1:6" x14ac:dyDescent="0.25">
      <c r="A198" s="1222"/>
      <c r="F198" s="1223"/>
    </row>
    <row r="199" spans="1:6" x14ac:dyDescent="0.25">
      <c r="A199" s="1222"/>
      <c r="F199" s="1223"/>
    </row>
    <row r="200" spans="1:6" x14ac:dyDescent="0.25">
      <c r="A200" s="1222"/>
      <c r="F200" s="1223"/>
    </row>
    <row r="201" spans="1:6" x14ac:dyDescent="0.25">
      <c r="A201" s="1222"/>
      <c r="F201" s="1223"/>
    </row>
    <row r="202" spans="1:6" x14ac:dyDescent="0.25">
      <c r="A202" s="1222"/>
      <c r="F202" s="1223"/>
    </row>
    <row r="203" spans="1:6" x14ac:dyDescent="0.25">
      <c r="A203" s="1222"/>
      <c r="F203" s="1223"/>
    </row>
    <row r="204" spans="1:6" x14ac:dyDescent="0.25">
      <c r="A204" s="1222"/>
      <c r="F204" s="1223"/>
    </row>
    <row r="205" spans="1:6" x14ac:dyDescent="0.25">
      <c r="A205" s="1222"/>
      <c r="F205" s="1223"/>
    </row>
    <row r="206" spans="1:6" x14ac:dyDescent="0.25">
      <c r="A206" s="1222"/>
      <c r="F206" s="1223"/>
    </row>
    <row r="207" spans="1:6" x14ac:dyDescent="0.25">
      <c r="A207" s="1222"/>
      <c r="F207" s="1223"/>
    </row>
    <row r="208" spans="1:6" x14ac:dyDescent="0.25">
      <c r="A208" s="1222"/>
      <c r="F208" s="1223"/>
    </row>
    <row r="209" spans="1:6" x14ac:dyDescent="0.25">
      <c r="A209" s="1222"/>
      <c r="F209" s="1223"/>
    </row>
    <row r="210" spans="1:6" x14ac:dyDescent="0.25">
      <c r="A210" s="1222"/>
      <c r="F210" s="1223"/>
    </row>
    <row r="211" spans="1:6" x14ac:dyDescent="0.25">
      <c r="A211" s="1222"/>
      <c r="F211" s="1223"/>
    </row>
    <row r="212" spans="1:6" x14ac:dyDescent="0.25">
      <c r="A212" s="1222"/>
      <c r="F212" s="1223"/>
    </row>
    <row r="213" spans="1:6" x14ac:dyDescent="0.25">
      <c r="A213" s="1222"/>
      <c r="F213" s="1223"/>
    </row>
    <row r="214" spans="1:6" x14ac:dyDescent="0.25">
      <c r="A214" s="1222"/>
      <c r="F214" s="1223"/>
    </row>
    <row r="215" spans="1:6" x14ac:dyDescent="0.25">
      <c r="A215" s="1222"/>
      <c r="F215" s="1223"/>
    </row>
    <row r="216" spans="1:6" x14ac:dyDescent="0.25">
      <c r="A216" s="1222"/>
      <c r="F216" s="1223"/>
    </row>
    <row r="217" spans="1:6" x14ac:dyDescent="0.25">
      <c r="A217" s="1222"/>
      <c r="F217" s="1223"/>
    </row>
    <row r="218" spans="1:6" x14ac:dyDescent="0.25">
      <c r="A218" s="1222"/>
      <c r="F218" s="1223"/>
    </row>
    <row r="219" spans="1:6" x14ac:dyDescent="0.25">
      <c r="A219" s="1222"/>
      <c r="F219" s="1223"/>
    </row>
    <row r="220" spans="1:6" x14ac:dyDescent="0.25">
      <c r="A220" s="1222"/>
      <c r="F220" s="1223"/>
    </row>
    <row r="221" spans="1:6" x14ac:dyDescent="0.25">
      <c r="A221" s="1222"/>
      <c r="F221" s="1223"/>
    </row>
    <row r="222" spans="1:6" x14ac:dyDescent="0.25">
      <c r="A222" s="1222"/>
      <c r="F222" s="1223"/>
    </row>
    <row r="223" spans="1:6" x14ac:dyDescent="0.25">
      <c r="A223" s="1222"/>
      <c r="F223" s="1223"/>
    </row>
    <row r="224" spans="1:6" x14ac:dyDescent="0.25">
      <c r="A224" s="1222"/>
      <c r="F224" s="1223"/>
    </row>
    <row r="225" spans="1:6" x14ac:dyDescent="0.25">
      <c r="A225" s="1222"/>
      <c r="F225" s="1223"/>
    </row>
    <row r="226" spans="1:6" x14ac:dyDescent="0.25">
      <c r="A226" s="1222"/>
      <c r="F226" s="1223"/>
    </row>
    <row r="227" spans="1:6" x14ac:dyDescent="0.25">
      <c r="A227" s="1222"/>
      <c r="F227" s="1223"/>
    </row>
    <row r="228" spans="1:6" x14ac:dyDescent="0.25">
      <c r="A228" s="1222"/>
      <c r="F228" s="1223"/>
    </row>
    <row r="229" spans="1:6" x14ac:dyDescent="0.25">
      <c r="A229" s="1222"/>
      <c r="F229" s="1223"/>
    </row>
    <row r="230" spans="1:6" x14ac:dyDescent="0.25">
      <c r="A230" s="1222"/>
      <c r="F230" s="1223"/>
    </row>
    <row r="231" spans="1:6" x14ac:dyDescent="0.25">
      <c r="A231" s="1222"/>
      <c r="F231" s="1223"/>
    </row>
    <row r="232" spans="1:6" x14ac:dyDescent="0.25">
      <c r="A232" s="1222"/>
      <c r="F232" s="1223"/>
    </row>
    <row r="233" spans="1:6" x14ac:dyDescent="0.25">
      <c r="A233" s="1222"/>
      <c r="F233" s="1223"/>
    </row>
    <row r="234" spans="1:6" x14ac:dyDescent="0.25">
      <c r="A234" s="1222"/>
      <c r="F234" s="1223"/>
    </row>
    <row r="235" spans="1:6" x14ac:dyDescent="0.25">
      <c r="A235" s="1222"/>
      <c r="F235" s="1223"/>
    </row>
    <row r="236" spans="1:6" x14ac:dyDescent="0.25">
      <c r="A236" s="1222"/>
      <c r="F236" s="1223"/>
    </row>
    <row r="237" spans="1:6" x14ac:dyDescent="0.25">
      <c r="A237" s="1222"/>
      <c r="F237" s="1223"/>
    </row>
    <row r="238" spans="1:6" x14ac:dyDescent="0.25">
      <c r="A238" s="1222"/>
      <c r="F238" s="1223"/>
    </row>
    <row r="239" spans="1:6" x14ac:dyDescent="0.25">
      <c r="A239" s="1222"/>
      <c r="F239" s="1223"/>
    </row>
    <row r="240" spans="1:6" x14ac:dyDescent="0.25">
      <c r="A240" s="1222"/>
      <c r="F240" s="1223"/>
    </row>
    <row r="241" spans="1:6" x14ac:dyDescent="0.25">
      <c r="A241" s="1222"/>
      <c r="F241" s="1223"/>
    </row>
    <row r="242" spans="1:6" x14ac:dyDescent="0.25">
      <c r="A242" s="1222"/>
      <c r="F242" s="1223"/>
    </row>
    <row r="243" spans="1:6" x14ac:dyDescent="0.25">
      <c r="A243" s="1222"/>
      <c r="F243" s="1223"/>
    </row>
    <row r="244" spans="1:6" x14ac:dyDescent="0.25">
      <c r="A244" s="1222"/>
      <c r="F244" s="1223"/>
    </row>
    <row r="245" spans="1:6" x14ac:dyDescent="0.25">
      <c r="A245" s="1222"/>
      <c r="F245" s="1223"/>
    </row>
    <row r="246" spans="1:6" x14ac:dyDescent="0.25">
      <c r="A246" s="1222"/>
      <c r="F246" s="1223"/>
    </row>
    <row r="247" spans="1:6" x14ac:dyDescent="0.25">
      <c r="A247" s="1222"/>
      <c r="F247" s="1223"/>
    </row>
    <row r="248" spans="1:6" x14ac:dyDescent="0.25">
      <c r="A248" s="1222"/>
      <c r="F248" s="1223"/>
    </row>
    <row r="249" spans="1:6" x14ac:dyDescent="0.25">
      <c r="A249" s="1222"/>
      <c r="F249" s="1223"/>
    </row>
    <row r="250" spans="1:6" x14ac:dyDescent="0.25">
      <c r="A250" s="1222"/>
      <c r="F250" s="1223"/>
    </row>
    <row r="251" spans="1:6" x14ac:dyDescent="0.25">
      <c r="A251" s="1222"/>
      <c r="F251" s="1223"/>
    </row>
    <row r="252" spans="1:6" x14ac:dyDescent="0.25">
      <c r="A252" s="1222"/>
      <c r="F252" s="1223"/>
    </row>
    <row r="253" spans="1:6" x14ac:dyDescent="0.25">
      <c r="A253" s="1222"/>
      <c r="F253" s="1223"/>
    </row>
    <row r="254" spans="1:6" x14ac:dyDescent="0.25">
      <c r="A254" s="1222"/>
      <c r="F254" s="1223"/>
    </row>
    <row r="255" spans="1:6" x14ac:dyDescent="0.25">
      <c r="A255" s="1222"/>
      <c r="F255" s="1223"/>
    </row>
    <row r="256" spans="1:6" x14ac:dyDescent="0.25">
      <c r="A256" s="1222"/>
      <c r="F256" s="1223"/>
    </row>
    <row r="257" spans="1:6" x14ac:dyDescent="0.25">
      <c r="A257" s="1222"/>
      <c r="F257" s="1223"/>
    </row>
    <row r="258" spans="1:6" x14ac:dyDescent="0.25">
      <c r="A258" s="1222"/>
      <c r="F258" s="1223"/>
    </row>
    <row r="259" spans="1:6" x14ac:dyDescent="0.25">
      <c r="A259" s="1222"/>
      <c r="F259" s="1223"/>
    </row>
    <row r="260" spans="1:6" x14ac:dyDescent="0.25">
      <c r="A260" s="1222"/>
      <c r="F260" s="1223"/>
    </row>
    <row r="261" spans="1:6" x14ac:dyDescent="0.25">
      <c r="A261" s="1222"/>
      <c r="F261" s="1223"/>
    </row>
    <row r="262" spans="1:6" x14ac:dyDescent="0.25">
      <c r="A262" s="1222"/>
      <c r="F262" s="1223"/>
    </row>
    <row r="263" spans="1:6" x14ac:dyDescent="0.25">
      <c r="A263" s="1222"/>
      <c r="F263" s="1223"/>
    </row>
    <row r="264" spans="1:6" x14ac:dyDescent="0.25">
      <c r="A264" s="1222"/>
      <c r="F264" s="1223"/>
    </row>
    <row r="265" spans="1:6" x14ac:dyDescent="0.25">
      <c r="A265" s="1222"/>
      <c r="F265" s="1223"/>
    </row>
    <row r="266" spans="1:6" x14ac:dyDescent="0.25">
      <c r="A266" s="1222"/>
      <c r="F266" s="1223"/>
    </row>
    <row r="267" spans="1:6" x14ac:dyDescent="0.25">
      <c r="A267" s="1222"/>
      <c r="F267" s="1223"/>
    </row>
    <row r="268" spans="1:6" x14ac:dyDescent="0.25">
      <c r="A268" s="1222"/>
      <c r="F268" s="1223"/>
    </row>
    <row r="269" spans="1:6" x14ac:dyDescent="0.25">
      <c r="A269" s="1222"/>
      <c r="F269" s="1223"/>
    </row>
    <row r="270" spans="1:6" x14ac:dyDescent="0.25">
      <c r="A270" s="1222"/>
      <c r="F270" s="1223"/>
    </row>
    <row r="271" spans="1:6" x14ac:dyDescent="0.25">
      <c r="A271" s="1222"/>
      <c r="F271" s="1223"/>
    </row>
    <row r="272" spans="1:6" x14ac:dyDescent="0.25">
      <c r="A272" s="1222"/>
      <c r="F272" s="1223"/>
    </row>
    <row r="273" spans="1:6" x14ac:dyDescent="0.25">
      <c r="A273" s="1222"/>
      <c r="F273" s="1223"/>
    </row>
    <row r="274" spans="1:6" x14ac:dyDescent="0.25">
      <c r="A274" s="1222"/>
      <c r="F274" s="1223"/>
    </row>
    <row r="275" spans="1:6" x14ac:dyDescent="0.25">
      <c r="A275" s="1222"/>
      <c r="F275" s="1223"/>
    </row>
    <row r="276" spans="1:6" x14ac:dyDescent="0.25">
      <c r="A276" s="1222"/>
      <c r="F276" s="1223"/>
    </row>
    <row r="277" spans="1:6" x14ac:dyDescent="0.25">
      <c r="A277" s="1222"/>
      <c r="F277" s="1223"/>
    </row>
    <row r="278" spans="1:6" x14ac:dyDescent="0.25">
      <c r="A278" s="1222"/>
      <c r="F278" s="1223"/>
    </row>
    <row r="279" spans="1:6" x14ac:dyDescent="0.25">
      <c r="A279" s="1222"/>
      <c r="F279" s="1223"/>
    </row>
    <row r="280" spans="1:6" x14ac:dyDescent="0.25">
      <c r="A280" s="1222"/>
      <c r="F280" s="1223"/>
    </row>
    <row r="281" spans="1:6" x14ac:dyDescent="0.25">
      <c r="A281" s="1222"/>
      <c r="F281" s="1223"/>
    </row>
    <row r="282" spans="1:6" x14ac:dyDescent="0.25">
      <c r="A282" s="1222"/>
      <c r="F282" s="1223"/>
    </row>
    <row r="283" spans="1:6" x14ac:dyDescent="0.25">
      <c r="A283" s="1222"/>
      <c r="F283" s="1223"/>
    </row>
    <row r="284" spans="1:6" x14ac:dyDescent="0.25">
      <c r="A284" s="1222"/>
      <c r="F284" s="1223"/>
    </row>
    <row r="285" spans="1:6" x14ac:dyDescent="0.25">
      <c r="A285" s="1222"/>
      <c r="F285" s="1223"/>
    </row>
    <row r="286" spans="1:6" x14ac:dyDescent="0.25">
      <c r="A286" s="1222"/>
      <c r="F286" s="1223"/>
    </row>
    <row r="287" spans="1:6" x14ac:dyDescent="0.25">
      <c r="A287" s="1222"/>
      <c r="F287" s="1223"/>
    </row>
    <row r="288" spans="1:6" x14ac:dyDescent="0.25">
      <c r="A288" s="1222"/>
      <c r="F288" s="1223"/>
    </row>
    <row r="289" spans="1:6" x14ac:dyDescent="0.25">
      <c r="A289" s="1222"/>
      <c r="F289" s="1223"/>
    </row>
    <row r="290" spans="1:6" x14ac:dyDescent="0.25">
      <c r="A290" s="1222"/>
      <c r="F290" s="1223"/>
    </row>
    <row r="291" spans="1:6" x14ac:dyDescent="0.25">
      <c r="A291" s="1222"/>
      <c r="F291" s="1223"/>
    </row>
    <row r="292" spans="1:6" x14ac:dyDescent="0.25">
      <c r="A292" s="1222"/>
      <c r="F292" s="1223"/>
    </row>
    <row r="293" spans="1:6" x14ac:dyDescent="0.25">
      <c r="A293" s="1222"/>
      <c r="F293" s="1223"/>
    </row>
    <row r="294" spans="1:6" x14ac:dyDescent="0.25">
      <c r="A294" s="1222"/>
      <c r="F294" s="1223"/>
    </row>
    <row r="295" spans="1:6" x14ac:dyDescent="0.25">
      <c r="A295" s="1222"/>
      <c r="F295" s="1223"/>
    </row>
    <row r="296" spans="1:6" x14ac:dyDescent="0.25">
      <c r="A296" s="1222"/>
      <c r="F296" s="1223"/>
    </row>
    <row r="297" spans="1:6" x14ac:dyDescent="0.25">
      <c r="A297" s="1222"/>
      <c r="F297" s="1223"/>
    </row>
    <row r="298" spans="1:6" x14ac:dyDescent="0.25">
      <c r="A298" s="1222"/>
      <c r="F298" s="1223"/>
    </row>
    <row r="299" spans="1:6" x14ac:dyDescent="0.25">
      <c r="A299" s="1222"/>
      <c r="F299" s="1223"/>
    </row>
    <row r="300" spans="1:6" x14ac:dyDescent="0.25">
      <c r="A300" s="1222"/>
      <c r="F300" s="1223"/>
    </row>
    <row r="301" spans="1:6" x14ac:dyDescent="0.25">
      <c r="A301" s="1222"/>
      <c r="F301" s="1223"/>
    </row>
    <row r="302" spans="1:6" x14ac:dyDescent="0.25">
      <c r="A302" s="1222"/>
      <c r="F302" s="1223"/>
    </row>
    <row r="303" spans="1:6" x14ac:dyDescent="0.25">
      <c r="A303" s="1222"/>
      <c r="F303" s="1223"/>
    </row>
    <row r="304" spans="1:6" x14ac:dyDescent="0.25">
      <c r="A304" s="1222"/>
      <c r="F304" s="1223"/>
    </row>
    <row r="305" spans="1:6" x14ac:dyDescent="0.25">
      <c r="A305" s="1222"/>
      <c r="F305" s="1223"/>
    </row>
    <row r="306" spans="1:6" x14ac:dyDescent="0.25">
      <c r="A306" s="1222"/>
      <c r="F306" s="1223"/>
    </row>
    <row r="307" spans="1:6" x14ac:dyDescent="0.25">
      <c r="A307" s="1222"/>
      <c r="F307" s="1223"/>
    </row>
    <row r="308" spans="1:6" x14ac:dyDescent="0.25">
      <c r="A308" s="1222"/>
      <c r="F308" s="1223"/>
    </row>
    <row r="309" spans="1:6" x14ac:dyDescent="0.25">
      <c r="A309" s="1222"/>
      <c r="F309" s="1223"/>
    </row>
    <row r="310" spans="1:6" x14ac:dyDescent="0.25">
      <c r="A310" s="1222"/>
      <c r="F310" s="1223"/>
    </row>
    <row r="311" spans="1:6" x14ac:dyDescent="0.25">
      <c r="A311" s="1222"/>
      <c r="F311" s="1223"/>
    </row>
    <row r="312" spans="1:6" x14ac:dyDescent="0.25">
      <c r="A312" s="1222"/>
      <c r="F312" s="1223"/>
    </row>
    <row r="313" spans="1:6" x14ac:dyDescent="0.25">
      <c r="A313" s="1222"/>
      <c r="F313" s="1223"/>
    </row>
    <row r="314" spans="1:6" x14ac:dyDescent="0.25">
      <c r="A314" s="1222"/>
      <c r="F314" s="1223"/>
    </row>
    <row r="315" spans="1:6" x14ac:dyDescent="0.25">
      <c r="A315" s="1222"/>
      <c r="F315" s="1223"/>
    </row>
    <row r="316" spans="1:6" x14ac:dyDescent="0.25">
      <c r="A316" s="1222"/>
      <c r="F316" s="1223"/>
    </row>
    <row r="317" spans="1:6" x14ac:dyDescent="0.25">
      <c r="A317" s="1222"/>
      <c r="F317" s="1223"/>
    </row>
    <row r="318" spans="1:6" x14ac:dyDescent="0.25">
      <c r="A318" s="1222"/>
      <c r="F318" s="1223"/>
    </row>
    <row r="319" spans="1:6" x14ac:dyDescent="0.25">
      <c r="A319" s="1222"/>
      <c r="F319" s="1223"/>
    </row>
    <row r="320" spans="1:6" x14ac:dyDescent="0.25">
      <c r="A320" s="1222"/>
      <c r="F320" s="1223"/>
    </row>
    <row r="321" spans="1:6" x14ac:dyDescent="0.25">
      <c r="A321" s="1222"/>
      <c r="F321" s="1223"/>
    </row>
    <row r="322" spans="1:6" x14ac:dyDescent="0.25">
      <c r="A322" s="1222"/>
      <c r="F322" s="1223"/>
    </row>
    <row r="323" spans="1:6" x14ac:dyDescent="0.25">
      <c r="A323" s="1222"/>
      <c r="F323" s="1223"/>
    </row>
    <row r="324" spans="1:6" x14ac:dyDescent="0.25">
      <c r="A324" s="1222"/>
      <c r="F324" s="1223"/>
    </row>
    <row r="325" spans="1:6" x14ac:dyDescent="0.25">
      <c r="A325" s="1222"/>
      <c r="F325" s="1223"/>
    </row>
    <row r="326" spans="1:6" x14ac:dyDescent="0.25">
      <c r="A326" s="1222"/>
      <c r="F326" s="1223"/>
    </row>
    <row r="327" spans="1:6" x14ac:dyDescent="0.25">
      <c r="A327" s="1222"/>
      <c r="F327" s="1223"/>
    </row>
    <row r="328" spans="1:6" x14ac:dyDescent="0.25">
      <c r="A328" s="1222"/>
      <c r="F328" s="1223"/>
    </row>
    <row r="329" spans="1:6" x14ac:dyDescent="0.25">
      <c r="A329" s="1222"/>
      <c r="F329" s="1223"/>
    </row>
    <row r="330" spans="1:6" x14ac:dyDescent="0.25">
      <c r="A330" s="1222"/>
      <c r="F330" s="1223"/>
    </row>
    <row r="331" spans="1:6" x14ac:dyDescent="0.25">
      <c r="A331" s="1222"/>
      <c r="F331" s="1223"/>
    </row>
    <row r="332" spans="1:6" x14ac:dyDescent="0.25">
      <c r="A332" s="1222"/>
      <c r="F332" s="1223"/>
    </row>
    <row r="333" spans="1:6" x14ac:dyDescent="0.25">
      <c r="A333" s="1222"/>
      <c r="F333" s="1223"/>
    </row>
    <row r="334" spans="1:6" x14ac:dyDescent="0.25">
      <c r="A334" s="1222"/>
      <c r="F334" s="1223"/>
    </row>
    <row r="335" spans="1:6" x14ac:dyDescent="0.25">
      <c r="A335" s="1222"/>
      <c r="F335" s="1223"/>
    </row>
    <row r="336" spans="1:6" x14ac:dyDescent="0.25">
      <c r="A336" s="1222"/>
      <c r="F336" s="1223"/>
    </row>
    <row r="337" spans="1:6" x14ac:dyDescent="0.25">
      <c r="A337" s="1222"/>
      <c r="F337" s="1223"/>
    </row>
    <row r="338" spans="1:6" x14ac:dyDescent="0.25">
      <c r="A338" s="1222"/>
      <c r="F338" s="1223"/>
    </row>
    <row r="339" spans="1:6" x14ac:dyDescent="0.25">
      <c r="A339" s="1222"/>
      <c r="F339" s="1223"/>
    </row>
    <row r="340" spans="1:6" x14ac:dyDescent="0.25">
      <c r="A340" s="1222"/>
      <c r="F340" s="1223"/>
    </row>
    <row r="341" spans="1:6" x14ac:dyDescent="0.25">
      <c r="A341" s="1222"/>
      <c r="F341" s="1223"/>
    </row>
    <row r="342" spans="1:6" x14ac:dyDescent="0.25">
      <c r="A342" s="1222"/>
      <c r="F342" s="1223"/>
    </row>
    <row r="343" spans="1:6" x14ac:dyDescent="0.25">
      <c r="A343" s="1222"/>
      <c r="F343" s="1223"/>
    </row>
    <row r="344" spans="1:6" x14ac:dyDescent="0.25">
      <c r="A344" s="1222"/>
      <c r="F344" s="1223"/>
    </row>
    <row r="345" spans="1:6" x14ac:dyDescent="0.25">
      <c r="A345" s="1222"/>
      <c r="F345" s="1223"/>
    </row>
    <row r="346" spans="1:6" x14ac:dyDescent="0.25">
      <c r="A346" s="1222"/>
      <c r="F346" s="1223"/>
    </row>
    <row r="347" spans="1:6" x14ac:dyDescent="0.25">
      <c r="A347" s="1222"/>
      <c r="F347" s="1223"/>
    </row>
    <row r="348" spans="1:6" x14ac:dyDescent="0.25">
      <c r="A348" s="1222"/>
      <c r="F348" s="1223"/>
    </row>
    <row r="349" spans="1:6" x14ac:dyDescent="0.25">
      <c r="A349" s="1222"/>
      <c r="F349" s="1223"/>
    </row>
    <row r="350" spans="1:6" x14ac:dyDescent="0.25">
      <c r="A350" s="1222"/>
      <c r="F350" s="1223"/>
    </row>
    <row r="351" spans="1:6" x14ac:dyDescent="0.25">
      <c r="A351" s="1222"/>
      <c r="F351" s="1223"/>
    </row>
    <row r="352" spans="1:6" x14ac:dyDescent="0.25">
      <c r="A352" s="1222"/>
      <c r="F352" s="1223"/>
    </row>
    <row r="353" spans="1:6" x14ac:dyDescent="0.25">
      <c r="A353" s="1222"/>
      <c r="F353" s="1223"/>
    </row>
    <row r="354" spans="1:6" x14ac:dyDescent="0.25">
      <c r="A354" s="1222"/>
      <c r="F354" s="1223"/>
    </row>
    <row r="355" spans="1:6" x14ac:dyDescent="0.25">
      <c r="A355" s="1222"/>
      <c r="F355" s="1223"/>
    </row>
    <row r="356" spans="1:6" x14ac:dyDescent="0.25">
      <c r="A356" s="1222"/>
      <c r="F356" s="1223"/>
    </row>
    <row r="357" spans="1:6" x14ac:dyDescent="0.25">
      <c r="A357" s="1222"/>
      <c r="F357" s="1223"/>
    </row>
    <row r="358" spans="1:6" x14ac:dyDescent="0.25">
      <c r="A358" s="1222"/>
      <c r="F358" s="1223"/>
    </row>
    <row r="359" spans="1:6" x14ac:dyDescent="0.25">
      <c r="A359" s="1222"/>
      <c r="F359" s="1223"/>
    </row>
    <row r="360" spans="1:6" x14ac:dyDescent="0.25">
      <c r="A360" s="1222"/>
      <c r="F360" s="1223"/>
    </row>
    <row r="361" spans="1:6" x14ac:dyDescent="0.25">
      <c r="A361" s="1222"/>
      <c r="F361" s="1223"/>
    </row>
    <row r="362" spans="1:6" x14ac:dyDescent="0.25">
      <c r="A362" s="1222"/>
      <c r="F362" s="1223"/>
    </row>
    <row r="363" spans="1:6" x14ac:dyDescent="0.25">
      <c r="A363" s="1222"/>
      <c r="F363" s="1223"/>
    </row>
    <row r="364" spans="1:6" x14ac:dyDescent="0.25">
      <c r="A364" s="1222"/>
      <c r="F364" s="1223"/>
    </row>
    <row r="365" spans="1:6" x14ac:dyDescent="0.25">
      <c r="A365" s="1222"/>
      <c r="F365" s="1223"/>
    </row>
    <row r="366" spans="1:6" x14ac:dyDescent="0.25">
      <c r="A366" s="1222"/>
      <c r="F366" s="1223"/>
    </row>
    <row r="367" spans="1:6" x14ac:dyDescent="0.25">
      <c r="A367" s="1222"/>
      <c r="F367" s="1223"/>
    </row>
    <row r="368" spans="1:6" x14ac:dyDescent="0.25">
      <c r="A368" s="1222"/>
      <c r="F368" s="1223"/>
    </row>
    <row r="369" spans="1:6" x14ac:dyDescent="0.25">
      <c r="A369" s="1222"/>
      <c r="F369" s="1223"/>
    </row>
    <row r="370" spans="1:6" x14ac:dyDescent="0.25">
      <c r="A370" s="1222"/>
      <c r="F370" s="1223"/>
    </row>
    <row r="371" spans="1:6" x14ac:dyDescent="0.25">
      <c r="A371" s="1222"/>
      <c r="F371" s="1223"/>
    </row>
    <row r="372" spans="1:6" x14ac:dyDescent="0.25">
      <c r="A372" s="1222"/>
      <c r="F372" s="1223"/>
    </row>
    <row r="373" spans="1:6" x14ac:dyDescent="0.25">
      <c r="A373" s="1222"/>
      <c r="F373" s="1223"/>
    </row>
    <row r="374" spans="1:6" x14ac:dyDescent="0.25">
      <c r="A374" s="1222"/>
      <c r="F374" s="1223"/>
    </row>
    <row r="375" spans="1:6" x14ac:dyDescent="0.25">
      <c r="A375" s="1222"/>
      <c r="F375" s="1223"/>
    </row>
    <row r="376" spans="1:6" x14ac:dyDescent="0.25">
      <c r="A376" s="1222"/>
      <c r="F376" s="1223"/>
    </row>
    <row r="377" spans="1:6" x14ac:dyDescent="0.25">
      <c r="A377" s="1222"/>
      <c r="F377" s="1223"/>
    </row>
    <row r="378" spans="1:6" x14ac:dyDescent="0.25">
      <c r="A378" s="1222"/>
      <c r="F378" s="1223"/>
    </row>
    <row r="379" spans="1:6" x14ac:dyDescent="0.25">
      <c r="A379" s="1222"/>
      <c r="F379" s="1223"/>
    </row>
    <row r="380" spans="1:6" x14ac:dyDescent="0.25">
      <c r="A380" s="1222"/>
      <c r="F380" s="1223"/>
    </row>
    <row r="381" spans="1:6" x14ac:dyDescent="0.25">
      <c r="A381" s="1222"/>
      <c r="F381" s="1223"/>
    </row>
    <row r="382" spans="1:6" x14ac:dyDescent="0.25">
      <c r="A382" s="1222"/>
      <c r="F382" s="1223"/>
    </row>
    <row r="383" spans="1:6" x14ac:dyDescent="0.25">
      <c r="A383" s="1222"/>
      <c r="F383" s="1223"/>
    </row>
    <row r="384" spans="1:6" x14ac:dyDescent="0.25">
      <c r="A384" s="1222"/>
      <c r="F384" s="1223"/>
    </row>
    <row r="385" spans="1:6" x14ac:dyDescent="0.25">
      <c r="A385" s="1222"/>
      <c r="F385" s="1223"/>
    </row>
    <row r="386" spans="1:6" x14ac:dyDescent="0.25">
      <c r="A386" s="1222"/>
      <c r="F386" s="1223"/>
    </row>
    <row r="387" spans="1:6" x14ac:dyDescent="0.25">
      <c r="A387" s="1222"/>
      <c r="F387" s="1223"/>
    </row>
    <row r="388" spans="1:6" x14ac:dyDescent="0.25">
      <c r="A388" s="1222"/>
      <c r="F388" s="1223"/>
    </row>
    <row r="389" spans="1:6" x14ac:dyDescent="0.25">
      <c r="A389" s="1222"/>
      <c r="F389" s="1223"/>
    </row>
    <row r="390" spans="1:6" x14ac:dyDescent="0.25">
      <c r="A390" s="1222"/>
      <c r="F390" s="1223"/>
    </row>
    <row r="391" spans="1:6" x14ac:dyDescent="0.25">
      <c r="A391" s="1222"/>
      <c r="F391" s="1223"/>
    </row>
    <row r="392" spans="1:6" x14ac:dyDescent="0.25">
      <c r="A392" s="1222"/>
      <c r="F392" s="1223"/>
    </row>
    <row r="393" spans="1:6" x14ac:dyDescent="0.25">
      <c r="A393" s="1222"/>
      <c r="F393" s="1223"/>
    </row>
    <row r="394" spans="1:6" x14ac:dyDescent="0.25">
      <c r="A394" s="1222"/>
      <c r="F394" s="1223"/>
    </row>
    <row r="395" spans="1:6" x14ac:dyDescent="0.25">
      <c r="A395" s="1222"/>
      <c r="F395" s="1223"/>
    </row>
    <row r="396" spans="1:6" x14ac:dyDescent="0.25">
      <c r="A396" s="1222"/>
      <c r="F396" s="1223"/>
    </row>
    <row r="397" spans="1:6" x14ac:dyDescent="0.25">
      <c r="A397" s="1222"/>
      <c r="F397" s="1223"/>
    </row>
    <row r="398" spans="1:6" x14ac:dyDescent="0.25">
      <c r="A398" s="1222"/>
      <c r="F398" s="1223"/>
    </row>
    <row r="399" spans="1:6" x14ac:dyDescent="0.25">
      <c r="A399" s="1222"/>
      <c r="F399" s="1223"/>
    </row>
    <row r="400" spans="1:6" x14ac:dyDescent="0.25">
      <c r="A400" s="1222"/>
      <c r="F400" s="1223"/>
    </row>
    <row r="401" spans="1:6" x14ac:dyDescent="0.25">
      <c r="A401" s="1222"/>
      <c r="F401" s="1223"/>
    </row>
    <row r="402" spans="1:6" x14ac:dyDescent="0.25">
      <c r="A402" s="1222"/>
      <c r="F402" s="1223"/>
    </row>
    <row r="403" spans="1:6" x14ac:dyDescent="0.25">
      <c r="A403" s="1222"/>
      <c r="F403" s="1223"/>
    </row>
    <row r="404" spans="1:6" x14ac:dyDescent="0.25">
      <c r="A404" s="1222"/>
      <c r="F404" s="1223"/>
    </row>
    <row r="405" spans="1:6" x14ac:dyDescent="0.25">
      <c r="A405" s="1222"/>
      <c r="F405" s="1223"/>
    </row>
    <row r="406" spans="1:6" x14ac:dyDescent="0.25">
      <c r="A406" s="1222"/>
      <c r="F406" s="1223"/>
    </row>
    <row r="407" spans="1:6" x14ac:dyDescent="0.25">
      <c r="A407" s="1222"/>
      <c r="F407" s="1223"/>
    </row>
    <row r="408" spans="1:6" x14ac:dyDescent="0.25">
      <c r="A408" s="1222"/>
      <c r="F408" s="1223"/>
    </row>
    <row r="409" spans="1:6" x14ac:dyDescent="0.25">
      <c r="A409" s="1222"/>
      <c r="F409" s="1223"/>
    </row>
    <row r="410" spans="1:6" x14ac:dyDescent="0.25">
      <c r="A410" s="1222"/>
      <c r="F410" s="1223"/>
    </row>
    <row r="411" spans="1:6" x14ac:dyDescent="0.25">
      <c r="A411" s="1222"/>
      <c r="F411" s="1223"/>
    </row>
    <row r="412" spans="1:6" x14ac:dyDescent="0.25">
      <c r="A412" s="1222"/>
      <c r="F412" s="1223"/>
    </row>
    <row r="413" spans="1:6" x14ac:dyDescent="0.25">
      <c r="A413" s="1222"/>
      <c r="F413" s="1223"/>
    </row>
    <row r="414" spans="1:6" x14ac:dyDescent="0.25">
      <c r="A414" s="1222"/>
      <c r="F414" s="1223"/>
    </row>
    <row r="415" spans="1:6" x14ac:dyDescent="0.25">
      <c r="A415" s="1222"/>
      <c r="F415" s="1223"/>
    </row>
    <row r="416" spans="1:6" x14ac:dyDescent="0.25">
      <c r="A416" s="1222"/>
      <c r="F416" s="1223"/>
    </row>
    <row r="417" spans="1:6" x14ac:dyDescent="0.25">
      <c r="A417" s="1222"/>
      <c r="F417" s="1223"/>
    </row>
    <row r="418" spans="1:6" x14ac:dyDescent="0.25">
      <c r="A418" s="1222"/>
      <c r="F418" s="1223"/>
    </row>
    <row r="419" spans="1:6" x14ac:dyDescent="0.25">
      <c r="A419" s="1222"/>
      <c r="F419" s="1223"/>
    </row>
    <row r="420" spans="1:6" x14ac:dyDescent="0.25">
      <c r="A420" s="1222"/>
      <c r="F420" s="1223"/>
    </row>
    <row r="421" spans="1:6" x14ac:dyDescent="0.25">
      <c r="A421" s="1222"/>
      <c r="F421" s="1223"/>
    </row>
    <row r="422" spans="1:6" x14ac:dyDescent="0.25">
      <c r="A422" s="1222"/>
      <c r="F422" s="1223"/>
    </row>
    <row r="423" spans="1:6" x14ac:dyDescent="0.25">
      <c r="A423" s="1222"/>
      <c r="F423" s="1223"/>
    </row>
    <row r="424" spans="1:6" x14ac:dyDescent="0.25">
      <c r="A424" s="1222"/>
      <c r="F424" s="1223"/>
    </row>
    <row r="425" spans="1:6" x14ac:dyDescent="0.25">
      <c r="A425" s="1222"/>
      <c r="F425" s="1223"/>
    </row>
    <row r="426" spans="1:6" x14ac:dyDescent="0.25">
      <c r="A426" s="1222"/>
      <c r="F426" s="1223"/>
    </row>
    <row r="427" spans="1:6" x14ac:dyDescent="0.25">
      <c r="A427" s="1222"/>
      <c r="F427" s="1223"/>
    </row>
    <row r="428" spans="1:6" x14ac:dyDescent="0.25">
      <c r="A428" s="1222"/>
      <c r="F428" s="1223"/>
    </row>
    <row r="429" spans="1:6" x14ac:dyDescent="0.25">
      <c r="A429" s="1222"/>
      <c r="F429" s="1223"/>
    </row>
    <row r="430" spans="1:6" x14ac:dyDescent="0.25">
      <c r="A430" s="1222"/>
      <c r="F430" s="1223"/>
    </row>
    <row r="431" spans="1:6" x14ac:dyDescent="0.25">
      <c r="A431" s="1222"/>
      <c r="F431" s="1223"/>
    </row>
    <row r="432" spans="1:6" x14ac:dyDescent="0.25">
      <c r="A432" s="1222"/>
      <c r="F432" s="1223"/>
    </row>
    <row r="433" spans="1:6" x14ac:dyDescent="0.25">
      <c r="A433" s="1222"/>
      <c r="F433" s="1223"/>
    </row>
    <row r="434" spans="1:6" x14ac:dyDescent="0.25">
      <c r="A434" s="1222"/>
      <c r="F434" s="1223"/>
    </row>
    <row r="435" spans="1:6" x14ac:dyDescent="0.25">
      <c r="A435" s="1222"/>
      <c r="F435" s="1223"/>
    </row>
    <row r="436" spans="1:6" x14ac:dyDescent="0.25">
      <c r="A436" s="1222"/>
      <c r="F436" s="1223"/>
    </row>
    <row r="437" spans="1:6" x14ac:dyDescent="0.25">
      <c r="A437" s="1222"/>
      <c r="F437" s="1223"/>
    </row>
    <row r="438" spans="1:6" x14ac:dyDescent="0.25">
      <c r="A438" s="1222"/>
      <c r="F438" s="1223"/>
    </row>
    <row r="439" spans="1:6" x14ac:dyDescent="0.25">
      <c r="A439" s="1222"/>
      <c r="F439" s="1223"/>
    </row>
    <row r="440" spans="1:6" x14ac:dyDescent="0.25">
      <c r="A440" s="1222"/>
      <c r="F440" s="1223"/>
    </row>
    <row r="441" spans="1:6" x14ac:dyDescent="0.25">
      <c r="A441" s="1222"/>
      <c r="F441" s="1223"/>
    </row>
    <row r="442" spans="1:6" x14ac:dyDescent="0.25">
      <c r="A442" s="1222"/>
      <c r="F442" s="1223"/>
    </row>
    <row r="443" spans="1:6" x14ac:dyDescent="0.25">
      <c r="A443" s="1222"/>
      <c r="F443" s="1223"/>
    </row>
    <row r="444" spans="1:6" x14ac:dyDescent="0.25">
      <c r="A444" s="1222"/>
      <c r="F444" s="1223"/>
    </row>
    <row r="445" spans="1:6" x14ac:dyDescent="0.25">
      <c r="A445" s="1222"/>
      <c r="F445" s="1223"/>
    </row>
    <row r="446" spans="1:6" x14ac:dyDescent="0.25">
      <c r="A446" s="1222"/>
      <c r="F446" s="1223"/>
    </row>
    <row r="447" spans="1:6" x14ac:dyDescent="0.25">
      <c r="A447" s="1222"/>
      <c r="F447" s="1223"/>
    </row>
    <row r="448" spans="1:6" x14ac:dyDescent="0.25">
      <c r="A448" s="1222"/>
      <c r="F448" s="1223"/>
    </row>
    <row r="449" spans="1:6" x14ac:dyDescent="0.25">
      <c r="A449" s="1222"/>
      <c r="F449" s="1223"/>
    </row>
    <row r="450" spans="1:6" x14ac:dyDescent="0.25">
      <c r="A450" s="1222"/>
      <c r="F450" s="1223"/>
    </row>
    <row r="451" spans="1:6" x14ac:dyDescent="0.25">
      <c r="A451" s="1222"/>
      <c r="F451" s="1223"/>
    </row>
    <row r="452" spans="1:6" x14ac:dyDescent="0.25">
      <c r="A452" s="1222"/>
      <c r="F452" s="1223"/>
    </row>
    <row r="453" spans="1:6" x14ac:dyDescent="0.25">
      <c r="A453" s="1222"/>
      <c r="F453" s="1223"/>
    </row>
    <row r="454" spans="1:6" x14ac:dyDescent="0.25">
      <c r="A454" s="1222"/>
      <c r="F454" s="1223"/>
    </row>
    <row r="455" spans="1:6" x14ac:dyDescent="0.25">
      <c r="A455" s="1222"/>
      <c r="F455" s="1223"/>
    </row>
    <row r="456" spans="1:6" x14ac:dyDescent="0.25">
      <c r="A456" s="1222"/>
      <c r="F456" s="1223"/>
    </row>
    <row r="457" spans="1:6" x14ac:dyDescent="0.25">
      <c r="A457" s="1222"/>
      <c r="F457" s="1223"/>
    </row>
    <row r="458" spans="1:6" x14ac:dyDescent="0.25">
      <c r="A458" s="1222"/>
      <c r="F458" s="1223"/>
    </row>
    <row r="459" spans="1:6" x14ac:dyDescent="0.25">
      <c r="A459" s="1222"/>
      <c r="F459" s="1223"/>
    </row>
    <row r="460" spans="1:6" x14ac:dyDescent="0.25">
      <c r="A460" s="1222"/>
      <c r="F460" s="1223"/>
    </row>
    <row r="461" spans="1:6" x14ac:dyDescent="0.25">
      <c r="A461" s="1222"/>
      <c r="F461" s="1223"/>
    </row>
    <row r="462" spans="1:6" x14ac:dyDescent="0.25">
      <c r="A462" s="1222"/>
      <c r="F462" s="1223"/>
    </row>
    <row r="463" spans="1:6" x14ac:dyDescent="0.25">
      <c r="A463" s="1222"/>
      <c r="F463" s="1223"/>
    </row>
    <row r="464" spans="1:6" x14ac:dyDescent="0.25">
      <c r="A464" s="1222"/>
      <c r="F464" s="1223"/>
    </row>
    <row r="465" spans="1:6" x14ac:dyDescent="0.25">
      <c r="A465" s="1222"/>
      <c r="F465" s="1223"/>
    </row>
    <row r="466" spans="1:6" x14ac:dyDescent="0.25">
      <c r="A466" s="1222"/>
      <c r="F466" s="1223"/>
    </row>
    <row r="467" spans="1:6" x14ac:dyDescent="0.25">
      <c r="A467" s="1222"/>
      <c r="F467" s="1223"/>
    </row>
    <row r="468" spans="1:6" x14ac:dyDescent="0.25">
      <c r="A468" s="1222"/>
      <c r="F468" s="1223"/>
    </row>
    <row r="469" spans="1:6" x14ac:dyDescent="0.25">
      <c r="A469" s="1222"/>
      <c r="F469" s="1223"/>
    </row>
    <row r="470" spans="1:6" x14ac:dyDescent="0.25">
      <c r="A470" s="1222"/>
      <c r="F470" s="1223"/>
    </row>
    <row r="471" spans="1:6" x14ac:dyDescent="0.25">
      <c r="A471" s="1222"/>
      <c r="F471" s="1223"/>
    </row>
    <row r="472" spans="1:6" x14ac:dyDescent="0.25">
      <c r="A472" s="1222"/>
      <c r="F472" s="1223"/>
    </row>
    <row r="473" spans="1:6" x14ac:dyDescent="0.25">
      <c r="A473" s="1222"/>
      <c r="F473" s="1223"/>
    </row>
    <row r="474" spans="1:6" x14ac:dyDescent="0.25">
      <c r="A474" s="1222"/>
      <c r="F474" s="1223"/>
    </row>
    <row r="475" spans="1:6" x14ac:dyDescent="0.25">
      <c r="A475" s="1222"/>
      <c r="F475" s="1223"/>
    </row>
    <row r="476" spans="1:6" x14ac:dyDescent="0.25">
      <c r="A476" s="1222"/>
      <c r="F476" s="1223"/>
    </row>
    <row r="477" spans="1:6" x14ac:dyDescent="0.25">
      <c r="A477" s="1222"/>
      <c r="F477" s="1223"/>
    </row>
    <row r="478" spans="1:6" x14ac:dyDescent="0.25">
      <c r="A478" s="1222"/>
      <c r="F478" s="1223"/>
    </row>
    <row r="479" spans="1:6" x14ac:dyDescent="0.25">
      <c r="A479" s="1222"/>
      <c r="F479" s="1223"/>
    </row>
    <row r="480" spans="1:6" x14ac:dyDescent="0.25">
      <c r="A480" s="1222"/>
      <c r="F480" s="1223"/>
    </row>
    <row r="481" spans="1:6" x14ac:dyDescent="0.25">
      <c r="A481" s="1222"/>
      <c r="F481" s="1223"/>
    </row>
    <row r="482" spans="1:6" x14ac:dyDescent="0.25">
      <c r="A482" s="1222"/>
      <c r="F482" s="1223"/>
    </row>
    <row r="483" spans="1:6" x14ac:dyDescent="0.25">
      <c r="A483" s="1222"/>
      <c r="F483" s="1223"/>
    </row>
    <row r="484" spans="1:6" x14ac:dyDescent="0.25">
      <c r="A484" s="1222"/>
      <c r="F484" s="1223"/>
    </row>
    <row r="485" spans="1:6" x14ac:dyDescent="0.25">
      <c r="A485" s="1222"/>
      <c r="F485" s="1223"/>
    </row>
    <row r="486" spans="1:6" x14ac:dyDescent="0.25">
      <c r="A486" s="1222"/>
      <c r="F486" s="1223"/>
    </row>
    <row r="487" spans="1:6" x14ac:dyDescent="0.25">
      <c r="A487" s="1222"/>
      <c r="F487" s="1223"/>
    </row>
    <row r="488" spans="1:6" x14ac:dyDescent="0.25">
      <c r="A488" s="1222"/>
      <c r="F488" s="1223"/>
    </row>
    <row r="489" spans="1:6" x14ac:dyDescent="0.25">
      <c r="A489" s="1222"/>
      <c r="F489" s="1223"/>
    </row>
    <row r="490" spans="1:6" x14ac:dyDescent="0.25">
      <c r="A490" s="1222"/>
      <c r="F490" s="1223"/>
    </row>
    <row r="491" spans="1:6" x14ac:dyDescent="0.25">
      <c r="A491" s="1222"/>
      <c r="F491" s="1223"/>
    </row>
    <row r="492" spans="1:6" x14ac:dyDescent="0.25">
      <c r="A492" s="1222"/>
      <c r="F492" s="1223"/>
    </row>
    <row r="493" spans="1:6" x14ac:dyDescent="0.25">
      <c r="A493" s="1222"/>
      <c r="F493" s="1223"/>
    </row>
    <row r="494" spans="1:6" x14ac:dyDescent="0.25">
      <c r="A494" s="1222"/>
      <c r="F494" s="1223"/>
    </row>
    <row r="495" spans="1:6" x14ac:dyDescent="0.25">
      <c r="A495" s="1222"/>
      <c r="F495" s="1223"/>
    </row>
    <row r="496" spans="1:6" x14ac:dyDescent="0.25">
      <c r="A496" s="1222"/>
      <c r="F496" s="1223"/>
    </row>
    <row r="497" spans="1:6" x14ac:dyDescent="0.25">
      <c r="A497" s="1222"/>
      <c r="F497" s="1223"/>
    </row>
    <row r="498" spans="1:6" x14ac:dyDescent="0.25">
      <c r="A498" s="1222"/>
      <c r="F498" s="1223"/>
    </row>
    <row r="499" spans="1:6" x14ac:dyDescent="0.25">
      <c r="A499" s="1222"/>
      <c r="F499" s="1223"/>
    </row>
    <row r="500" spans="1:6" x14ac:dyDescent="0.25">
      <c r="A500" s="1222"/>
      <c r="F500" s="1223"/>
    </row>
    <row r="501" spans="1:6" x14ac:dyDescent="0.25">
      <c r="A501" s="1222"/>
      <c r="F501" s="1223"/>
    </row>
    <row r="502" spans="1:6" x14ac:dyDescent="0.25">
      <c r="A502" s="1222"/>
      <c r="F502" s="1223"/>
    </row>
    <row r="503" spans="1:6" x14ac:dyDescent="0.25">
      <c r="A503" s="1222"/>
      <c r="F503" s="1223"/>
    </row>
    <row r="504" spans="1:6" x14ac:dyDescent="0.25">
      <c r="A504" s="1222"/>
      <c r="F504" s="1223"/>
    </row>
    <row r="505" spans="1:6" x14ac:dyDescent="0.25">
      <c r="A505" s="1222"/>
      <c r="F505" s="1223"/>
    </row>
    <row r="506" spans="1:6" x14ac:dyDescent="0.25">
      <c r="A506" s="1222"/>
      <c r="F506" s="1223"/>
    </row>
    <row r="507" spans="1:6" x14ac:dyDescent="0.25">
      <c r="A507" s="1222"/>
      <c r="F507" s="1223"/>
    </row>
    <row r="508" spans="1:6" x14ac:dyDescent="0.25">
      <c r="A508" s="1222"/>
      <c r="F508" s="1223"/>
    </row>
    <row r="509" spans="1:6" x14ac:dyDescent="0.25">
      <c r="A509" s="1222"/>
      <c r="F509" s="1223"/>
    </row>
    <row r="510" spans="1:6" x14ac:dyDescent="0.25">
      <c r="A510" s="1222"/>
      <c r="F510" s="1223"/>
    </row>
    <row r="511" spans="1:6" x14ac:dyDescent="0.25">
      <c r="A511" s="1222"/>
      <c r="F511" s="1223"/>
    </row>
    <row r="512" spans="1:6" x14ac:dyDescent="0.25">
      <c r="A512" s="1222"/>
      <c r="F512" s="1223"/>
    </row>
    <row r="513" spans="1:6" x14ac:dyDescent="0.25">
      <c r="A513" s="1222"/>
      <c r="F513" s="1223"/>
    </row>
    <row r="514" spans="1:6" x14ac:dyDescent="0.25">
      <c r="A514" s="1222"/>
      <c r="F514" s="1223"/>
    </row>
    <row r="515" spans="1:6" x14ac:dyDescent="0.25">
      <c r="A515" s="1222"/>
      <c r="F515" s="1223"/>
    </row>
    <row r="516" spans="1:6" x14ac:dyDescent="0.25">
      <c r="A516" s="1222"/>
      <c r="F516" s="1223"/>
    </row>
    <row r="517" spans="1:6" x14ac:dyDescent="0.25">
      <c r="A517" s="1222"/>
      <c r="F517" s="1223"/>
    </row>
    <row r="518" spans="1:6" x14ac:dyDescent="0.25">
      <c r="A518" s="1222"/>
      <c r="F518" s="1223"/>
    </row>
    <row r="519" spans="1:6" x14ac:dyDescent="0.25">
      <c r="A519" s="1222"/>
      <c r="F519" s="1223"/>
    </row>
    <row r="520" spans="1:6" x14ac:dyDescent="0.25">
      <c r="A520" s="1222"/>
      <c r="F520" s="1223"/>
    </row>
    <row r="521" spans="1:6" x14ac:dyDescent="0.25">
      <c r="A521" s="1222"/>
      <c r="F521" s="1223"/>
    </row>
    <row r="522" spans="1:6" x14ac:dyDescent="0.25">
      <c r="A522" s="1222"/>
      <c r="F522" s="1223"/>
    </row>
    <row r="523" spans="1:6" x14ac:dyDescent="0.25">
      <c r="A523" s="1222"/>
      <c r="F523" s="1223"/>
    </row>
    <row r="524" spans="1:6" x14ac:dyDescent="0.25">
      <c r="A524" s="1222"/>
      <c r="F524" s="1223"/>
    </row>
    <row r="525" spans="1:6" x14ac:dyDescent="0.25">
      <c r="A525" s="1222"/>
      <c r="F525" s="1223"/>
    </row>
    <row r="526" spans="1:6" x14ac:dyDescent="0.25">
      <c r="A526" s="1222"/>
      <c r="F526" s="1223"/>
    </row>
    <row r="527" spans="1:6" x14ac:dyDescent="0.25">
      <c r="A527" s="1222"/>
      <c r="F527" s="1223"/>
    </row>
    <row r="528" spans="1:6" x14ac:dyDescent="0.25">
      <c r="A528" s="1222"/>
      <c r="F528" s="1223"/>
    </row>
    <row r="529" spans="1:6" x14ac:dyDescent="0.25">
      <c r="A529" s="1222"/>
      <c r="F529" s="1223"/>
    </row>
    <row r="530" spans="1:6" x14ac:dyDescent="0.25">
      <c r="A530" s="1222"/>
      <c r="F530" s="1223"/>
    </row>
    <row r="531" spans="1:6" x14ac:dyDescent="0.25">
      <c r="A531" s="1222"/>
      <c r="F531" s="1223"/>
    </row>
    <row r="532" spans="1:6" x14ac:dyDescent="0.25">
      <c r="A532" s="1222"/>
      <c r="F532" s="1223"/>
    </row>
    <row r="533" spans="1:6" x14ac:dyDescent="0.25">
      <c r="A533" s="1222"/>
      <c r="F533" s="1223"/>
    </row>
    <row r="534" spans="1:6" x14ac:dyDescent="0.25">
      <c r="A534" s="1222"/>
      <c r="F534" s="1223"/>
    </row>
    <row r="535" spans="1:6" x14ac:dyDescent="0.25">
      <c r="A535" s="1222"/>
      <c r="F535" s="1223"/>
    </row>
    <row r="536" spans="1:6" x14ac:dyDescent="0.25">
      <c r="A536" s="1222"/>
      <c r="F536" s="1223"/>
    </row>
    <row r="538" spans="1:6" x14ac:dyDescent="0.25">
      <c r="A538" s="104" t="s">
        <v>369</v>
      </c>
    </row>
    <row r="539" spans="1:6" x14ac:dyDescent="0.25">
      <c r="A539" s="2201" t="s">
        <v>1209</v>
      </c>
      <c r="B539" s="1224"/>
      <c r="C539" s="1224"/>
      <c r="D539" s="1224"/>
      <c r="E539" s="1225"/>
    </row>
    <row r="541" spans="1:6" x14ac:dyDescent="0.25">
      <c r="D541" s="1362" t="s">
        <v>389</v>
      </c>
      <c r="E541" s="1661"/>
      <c r="F541" s="1661"/>
    </row>
  </sheetData>
  <mergeCells count="5">
    <mergeCell ref="A1:F1"/>
    <mergeCell ref="A3:F3"/>
    <mergeCell ref="A7:F7"/>
    <mergeCell ref="C9:E9"/>
    <mergeCell ref="D541:F541"/>
  </mergeCells>
  <hyperlinks>
    <hyperlink ref="D541" location="'TABLA DE CONTENIDO'!A1" display="'TABLA DE CONTENIDO'!A1" xr:uid="{B21017BE-E20E-4ECF-8F25-848FE30EA63A}"/>
    <hyperlink ref="D541:F541" location="'TABLA DE CONTENIDO'!A1" display="VOLVER A TABLA DE CONTENIDO" xr:uid="{E03EA6C0-C8B2-4BD7-A637-8BC698C12FD0}"/>
  </hyperlinks>
  <printOptions horizontalCentered="1" verticalCentered="1"/>
  <pageMargins left="0.59055118110236227" right="0.47244094488188981" top="0.59055118110236227" bottom="0.98425196850393704" header="0" footer="0"/>
  <pageSetup scale="97" orientation="portrait" horizontalDpi="300" verticalDpi="300" r:id="rId1"/>
  <headerFooter alignWithMargins="0"/>
  <drawing r:id="rId2"/>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pageSetUpPr fitToPage="1"/>
  </sheetPr>
  <dimension ref="A1:M370"/>
  <sheetViews>
    <sheetView zoomScale="90" zoomScaleNormal="90" zoomScaleSheetLayoutView="85" workbookViewId="0">
      <selection activeCell="E370" sqref="E370:G370"/>
    </sheetView>
  </sheetViews>
  <sheetFormatPr baseColWidth="10" defaultRowHeight="13.2" x14ac:dyDescent="0.25"/>
  <cols>
    <col min="1" max="1" width="5" customWidth="1"/>
    <col min="5" max="5" width="27.33203125" customWidth="1"/>
    <col min="6" max="6" width="19.6640625" customWidth="1"/>
    <col min="7" max="7" width="10.44140625" customWidth="1"/>
    <col min="8" max="8" width="2.88671875" customWidth="1"/>
    <col min="9" max="9" width="2.5546875" customWidth="1"/>
    <col min="11" max="11" width="13.88671875" bestFit="1" customWidth="1"/>
  </cols>
  <sheetData>
    <row r="1" spans="1:7" ht="22.8" x14ac:dyDescent="0.4">
      <c r="A1" s="1514" t="s">
        <v>0</v>
      </c>
      <c r="B1" s="1514"/>
      <c r="C1" s="1514"/>
      <c r="D1" s="1514"/>
      <c r="E1" s="1514"/>
      <c r="F1" s="1514"/>
      <c r="G1" s="1514"/>
    </row>
    <row r="2" spans="1:7" ht="16.5" customHeight="1" x14ac:dyDescent="0.4">
      <c r="A2" s="136"/>
      <c r="B2" s="136"/>
      <c r="C2" s="136"/>
      <c r="D2" s="136"/>
      <c r="E2" s="136"/>
      <c r="F2" s="136"/>
    </row>
    <row r="3" spans="1:7" ht="17.399999999999999" x14ac:dyDescent="0.3">
      <c r="A3" s="1515" t="s">
        <v>664</v>
      </c>
      <c r="B3" s="1515"/>
      <c r="C3" s="1515"/>
      <c r="D3" s="1515"/>
      <c r="E3" s="1515"/>
      <c r="F3" s="1515"/>
      <c r="G3" s="1515"/>
    </row>
    <row r="4" spans="1:7" x14ac:dyDescent="0.25">
      <c r="B4" s="35"/>
      <c r="C4" s="27"/>
      <c r="D4" s="27"/>
      <c r="E4" s="1"/>
      <c r="F4" s="1"/>
    </row>
    <row r="5" spans="1:7" ht="21" x14ac:dyDescent="0.4">
      <c r="A5" s="1349" t="s">
        <v>67</v>
      </c>
      <c r="B5" s="1349"/>
      <c r="C5" s="1349"/>
      <c r="D5" s="1349"/>
      <c r="E5" s="1349"/>
      <c r="F5" s="1349"/>
      <c r="G5" s="1349"/>
    </row>
    <row r="6" spans="1:7" ht="7.5" customHeight="1" x14ac:dyDescent="0.25">
      <c r="A6" t="s">
        <v>54</v>
      </c>
      <c r="B6" s="35"/>
      <c r="C6" s="27"/>
      <c r="D6" s="27"/>
      <c r="E6" s="1"/>
      <c r="F6" s="1"/>
    </row>
    <row r="7" spans="1:7" x14ac:dyDescent="0.25">
      <c r="A7" s="106" t="s">
        <v>1128</v>
      </c>
      <c r="B7" s="30"/>
      <c r="C7" s="10"/>
      <c r="D7" s="1538" t="s">
        <v>992</v>
      </c>
      <c r="E7" s="1538"/>
      <c r="F7" s="10"/>
    </row>
    <row r="8" spans="1:7" x14ac:dyDescent="0.25">
      <c r="A8" s="106"/>
      <c r="B8" s="30"/>
    </row>
    <row r="9" spans="1:7" x14ac:dyDescent="0.25">
      <c r="B9" s="106"/>
      <c r="C9" s="106" t="s">
        <v>366</v>
      </c>
      <c r="D9" s="106"/>
      <c r="E9" s="1307" t="str">
        <f>+'CAPACITACION S.T.M. RUTINARIO'!E10</f>
        <v>AGO - SEP / 2024</v>
      </c>
      <c r="F9" s="106"/>
    </row>
    <row r="10" spans="1:7" x14ac:dyDescent="0.25">
      <c r="A10" s="10"/>
      <c r="B10" s="10"/>
      <c r="C10" s="10"/>
      <c r="D10" s="10"/>
      <c r="E10" s="10"/>
      <c r="F10" s="10"/>
      <c r="G10" s="10"/>
    </row>
    <row r="11" spans="1:7" x14ac:dyDescent="0.25">
      <c r="A11" s="10"/>
      <c r="B11" s="10"/>
      <c r="C11" s="10"/>
      <c r="D11" s="10"/>
      <c r="E11" s="10"/>
      <c r="F11" s="10"/>
      <c r="G11" s="10"/>
    </row>
    <row r="12" spans="1:7" x14ac:dyDescent="0.25">
      <c r="A12" s="10"/>
      <c r="B12" s="10"/>
      <c r="C12" s="10"/>
      <c r="D12" s="10"/>
      <c r="E12" s="10"/>
      <c r="F12" s="10"/>
      <c r="G12" s="10"/>
    </row>
    <row r="13" spans="1:7" x14ac:dyDescent="0.25">
      <c r="A13" s="10"/>
      <c r="B13" s="10"/>
      <c r="C13" s="10"/>
      <c r="D13" s="10"/>
      <c r="E13" s="10"/>
      <c r="F13" s="10"/>
      <c r="G13" s="10"/>
    </row>
    <row r="14" spans="1:7" x14ac:dyDescent="0.25">
      <c r="A14" s="10"/>
      <c r="B14" s="10"/>
      <c r="C14" s="10"/>
      <c r="D14" s="10"/>
      <c r="E14" s="10"/>
      <c r="F14" s="10"/>
      <c r="G14" s="10"/>
    </row>
    <row r="15" spans="1:7" x14ac:dyDescent="0.25">
      <c r="A15" s="10"/>
      <c r="B15" s="10"/>
      <c r="C15" s="10"/>
      <c r="D15" s="10"/>
      <c r="E15" s="10"/>
      <c r="F15" s="10"/>
      <c r="G15" s="10"/>
    </row>
    <row r="16" spans="1:7" x14ac:dyDescent="0.25">
      <c r="A16" s="10"/>
      <c r="B16" s="10"/>
      <c r="C16" s="10"/>
      <c r="D16" s="10"/>
      <c r="E16" s="10"/>
      <c r="F16" s="10"/>
      <c r="G16" s="10"/>
    </row>
    <row r="17" spans="1:10" x14ac:dyDescent="0.25">
      <c r="A17" s="10"/>
      <c r="B17" s="10"/>
      <c r="C17" s="10"/>
      <c r="D17" s="10"/>
      <c r="E17" s="10"/>
      <c r="F17" s="10"/>
      <c r="G17" s="10"/>
    </row>
    <row r="18" spans="1:10" x14ac:dyDescent="0.25">
      <c r="A18" s="10"/>
      <c r="B18" s="10"/>
      <c r="C18" s="10"/>
      <c r="D18" s="10"/>
      <c r="E18" s="10"/>
      <c r="F18" s="10"/>
      <c r="G18" s="10"/>
    </row>
    <row r="19" spans="1:10" x14ac:dyDescent="0.25">
      <c r="A19" s="10"/>
      <c r="B19" s="10"/>
      <c r="C19" s="10"/>
      <c r="D19" s="10"/>
      <c r="E19" s="10"/>
      <c r="F19" s="10"/>
      <c r="G19" s="10"/>
      <c r="J19" s="86"/>
    </row>
    <row r="20" spans="1:10" x14ac:dyDescent="0.25">
      <c r="A20" s="10"/>
      <c r="B20" s="10"/>
      <c r="C20" s="10"/>
      <c r="D20" s="10"/>
      <c r="E20" s="10"/>
      <c r="F20" s="10"/>
      <c r="G20" s="10"/>
    </row>
    <row r="21" spans="1:10" x14ac:dyDescent="0.25">
      <c r="A21" s="10"/>
      <c r="B21" s="10"/>
      <c r="C21" s="10"/>
      <c r="D21" s="10"/>
      <c r="E21" s="10"/>
      <c r="F21" s="10"/>
      <c r="G21" s="10"/>
    </row>
    <row r="22" spans="1:10" x14ac:dyDescent="0.25">
      <c r="A22" s="10"/>
      <c r="B22" s="10"/>
      <c r="C22" s="10"/>
      <c r="D22" s="10"/>
      <c r="E22" s="10"/>
      <c r="F22" s="10"/>
      <c r="G22" s="10"/>
    </row>
    <row r="23" spans="1:10" x14ac:dyDescent="0.25">
      <c r="A23" s="10"/>
      <c r="B23" s="10"/>
      <c r="C23" s="10"/>
      <c r="D23" s="10"/>
      <c r="E23" s="10"/>
      <c r="F23" s="10"/>
      <c r="G23" s="10"/>
    </row>
    <row r="24" spans="1:10" x14ac:dyDescent="0.25">
      <c r="A24" s="10"/>
      <c r="B24" s="10"/>
      <c r="C24" s="10"/>
      <c r="D24" s="10"/>
      <c r="E24" s="10"/>
      <c r="F24" s="10"/>
      <c r="G24" s="10"/>
    </row>
    <row r="25" spans="1:10" x14ac:dyDescent="0.25">
      <c r="A25" s="10"/>
      <c r="B25" s="10"/>
      <c r="C25" s="10"/>
      <c r="D25" s="10"/>
      <c r="E25" s="10"/>
      <c r="F25" s="10"/>
      <c r="G25" s="10"/>
    </row>
    <row r="26" spans="1:10" x14ac:dyDescent="0.25">
      <c r="A26" s="10"/>
      <c r="B26" s="10"/>
      <c r="C26" s="10"/>
      <c r="D26" s="10"/>
      <c r="E26" s="10"/>
      <c r="F26" s="10"/>
      <c r="G26" s="10"/>
    </row>
    <row r="27" spans="1:10" x14ac:dyDescent="0.25">
      <c r="A27" s="10"/>
      <c r="B27" s="10"/>
      <c r="C27" s="10"/>
      <c r="D27" s="10"/>
      <c r="E27" s="10"/>
      <c r="F27" s="10"/>
      <c r="G27" s="10"/>
    </row>
    <row r="28" spans="1:10" x14ac:dyDescent="0.25">
      <c r="A28" s="10"/>
      <c r="B28" s="10"/>
      <c r="C28" s="10"/>
      <c r="D28" s="10"/>
      <c r="E28" s="10"/>
      <c r="F28" s="10"/>
      <c r="G28" s="10"/>
    </row>
    <row r="29" spans="1:10" x14ac:dyDescent="0.25">
      <c r="A29" s="10"/>
      <c r="B29" s="10"/>
      <c r="C29" s="10"/>
      <c r="D29" s="10"/>
      <c r="E29" s="10"/>
      <c r="F29" s="10"/>
      <c r="G29" s="10"/>
    </row>
    <row r="30" spans="1:10" x14ac:dyDescent="0.25">
      <c r="A30" s="10"/>
      <c r="B30" s="10"/>
      <c r="C30" s="10"/>
      <c r="D30" s="10"/>
      <c r="E30" s="10"/>
      <c r="F30" s="10"/>
      <c r="G30" s="10"/>
    </row>
    <row r="31" spans="1:10" x14ac:dyDescent="0.25">
      <c r="A31" s="10"/>
      <c r="B31" s="10"/>
      <c r="C31" s="10"/>
      <c r="D31" s="10"/>
      <c r="E31" s="10"/>
      <c r="F31" s="10"/>
      <c r="G31" s="10"/>
    </row>
    <row r="32" spans="1:10" x14ac:dyDescent="0.25">
      <c r="A32" s="10"/>
      <c r="B32" s="10"/>
      <c r="C32" s="10"/>
      <c r="D32" s="10"/>
      <c r="E32" s="10"/>
      <c r="F32" s="10"/>
      <c r="G32" s="10"/>
    </row>
    <row r="33" spans="1:10" x14ac:dyDescent="0.25">
      <c r="A33" s="10"/>
      <c r="B33" s="10"/>
      <c r="C33" s="10"/>
      <c r="D33" s="10"/>
      <c r="E33" s="10"/>
      <c r="F33" s="10"/>
      <c r="G33" s="10"/>
    </row>
    <row r="34" spans="1:10" ht="9" customHeight="1" x14ac:dyDescent="0.25">
      <c r="A34" s="10"/>
      <c r="B34" s="10"/>
      <c r="C34" s="10"/>
      <c r="D34" s="10"/>
      <c r="E34" s="10"/>
      <c r="F34" s="10"/>
      <c r="G34" s="10"/>
    </row>
    <row r="35" spans="1:10" x14ac:dyDescent="0.25">
      <c r="A35" s="10"/>
      <c r="B35" s="10"/>
      <c r="C35" s="10"/>
      <c r="D35" s="10"/>
      <c r="E35" s="10"/>
      <c r="F35" s="10"/>
      <c r="G35" s="10"/>
    </row>
    <row r="36" spans="1:10" x14ac:dyDescent="0.25">
      <c r="A36" s="10"/>
      <c r="B36" s="10"/>
      <c r="C36" s="10"/>
      <c r="D36" s="10"/>
      <c r="E36" s="10"/>
      <c r="F36" s="10"/>
      <c r="G36" s="10"/>
    </row>
    <row r="37" spans="1:10" ht="26.4" x14ac:dyDescent="0.25">
      <c r="A37" s="10"/>
      <c r="B37" s="10"/>
      <c r="C37" s="10"/>
      <c r="D37" s="10"/>
      <c r="E37" s="10"/>
      <c r="F37" s="10"/>
      <c r="G37" s="10"/>
      <c r="J37" s="686" t="s">
        <v>665</v>
      </c>
    </row>
    <row r="38" spans="1:10" x14ac:dyDescent="0.25">
      <c r="A38" s="10"/>
      <c r="B38" s="10"/>
      <c r="C38" s="10"/>
      <c r="D38" s="10"/>
      <c r="E38" s="10"/>
      <c r="F38" s="10"/>
      <c r="G38" s="10"/>
    </row>
    <row r="39" spans="1:10" x14ac:dyDescent="0.25">
      <c r="A39" s="10"/>
      <c r="B39" s="10"/>
      <c r="C39" s="10"/>
      <c r="D39" s="10"/>
      <c r="E39" s="10"/>
      <c r="F39" s="10"/>
      <c r="G39" s="10"/>
    </row>
    <row r="40" spans="1:10" x14ac:dyDescent="0.25">
      <c r="A40" s="10"/>
      <c r="B40" s="10"/>
      <c r="C40" s="10"/>
      <c r="D40" s="10"/>
      <c r="E40" s="10"/>
      <c r="F40" s="10"/>
      <c r="G40" s="10"/>
    </row>
    <row r="41" spans="1:10" x14ac:dyDescent="0.25">
      <c r="A41" s="10"/>
      <c r="B41" s="10"/>
      <c r="C41" s="10"/>
      <c r="D41" s="10"/>
      <c r="E41" s="10"/>
      <c r="F41" s="10"/>
      <c r="G41" s="10"/>
    </row>
    <row r="42" spans="1:10" x14ac:dyDescent="0.25">
      <c r="A42" s="10"/>
      <c r="B42" s="10"/>
      <c r="C42" s="10"/>
      <c r="D42" s="10"/>
      <c r="E42" s="10"/>
      <c r="F42" s="10"/>
      <c r="G42" s="10"/>
    </row>
    <row r="43" spans="1:10" x14ac:dyDescent="0.25">
      <c r="A43" s="10"/>
      <c r="B43" s="10"/>
      <c r="C43" s="10"/>
      <c r="D43" s="10"/>
      <c r="E43" s="10"/>
      <c r="F43" s="10"/>
      <c r="G43" s="10"/>
    </row>
    <row r="44" spans="1:10" x14ac:dyDescent="0.25">
      <c r="A44" s="10"/>
      <c r="B44" s="10"/>
      <c r="C44" s="10"/>
      <c r="D44" s="10"/>
      <c r="E44" s="10"/>
      <c r="F44" s="10"/>
      <c r="G44" s="10"/>
    </row>
    <row r="45" spans="1:10" x14ac:dyDescent="0.25">
      <c r="A45" s="10"/>
      <c r="B45" s="10"/>
      <c r="C45" s="10"/>
      <c r="D45" s="10"/>
      <c r="E45" s="10"/>
      <c r="F45" s="10"/>
      <c r="G45" s="10"/>
    </row>
    <row r="46" spans="1:10" x14ac:dyDescent="0.25">
      <c r="A46" s="10"/>
      <c r="B46" s="10"/>
      <c r="C46" s="10"/>
      <c r="D46" s="10"/>
      <c r="E46" s="10"/>
      <c r="F46" s="10"/>
      <c r="G46" s="10"/>
    </row>
    <row r="47" spans="1:10" x14ac:dyDescent="0.25">
      <c r="A47" s="10"/>
      <c r="B47" s="10"/>
      <c r="C47" s="10"/>
      <c r="D47" s="10"/>
      <c r="E47" s="10"/>
      <c r="F47" s="10"/>
      <c r="G47" s="10"/>
    </row>
    <row r="48" spans="1:10" x14ac:dyDescent="0.25">
      <c r="A48" s="10"/>
      <c r="B48" s="10"/>
      <c r="C48" s="10"/>
      <c r="D48" s="10"/>
      <c r="E48" s="10"/>
      <c r="F48" s="10"/>
      <c r="G48" s="10"/>
    </row>
    <row r="49" spans="1:11" x14ac:dyDescent="0.25">
      <c r="A49" s="10"/>
      <c r="B49" s="10"/>
      <c r="C49" s="10"/>
      <c r="D49" s="10"/>
      <c r="E49" s="10"/>
      <c r="F49" s="10"/>
      <c r="G49" s="10"/>
    </row>
    <row r="50" spans="1:11" x14ac:dyDescent="0.25">
      <c r="A50" s="10"/>
      <c r="B50" s="10"/>
      <c r="C50" s="10"/>
      <c r="D50" s="10"/>
      <c r="E50" s="10"/>
      <c r="F50" s="10"/>
      <c r="G50" s="10"/>
    </row>
    <row r="51" spans="1:11" x14ac:dyDescent="0.25">
      <c r="A51" s="10"/>
      <c r="B51" s="10"/>
      <c r="C51" s="10"/>
      <c r="D51" s="10"/>
      <c r="E51" s="10"/>
      <c r="F51" s="10"/>
      <c r="G51" s="10"/>
    </row>
    <row r="52" spans="1:11" x14ac:dyDescent="0.25">
      <c r="A52" s="10"/>
      <c r="B52" s="10"/>
      <c r="C52" s="10"/>
      <c r="D52" s="10"/>
      <c r="E52" s="10"/>
      <c r="F52" s="10"/>
      <c r="G52" s="10"/>
    </row>
    <row r="53" spans="1:11" x14ac:dyDescent="0.25">
      <c r="A53" s="10"/>
      <c r="B53" s="10"/>
      <c r="C53" s="10"/>
      <c r="D53" s="10"/>
      <c r="E53" s="10"/>
      <c r="F53" s="10"/>
      <c r="G53" s="10"/>
    </row>
    <row r="54" spans="1:11" x14ac:dyDescent="0.25">
      <c r="A54" s="10"/>
      <c r="B54" s="10"/>
      <c r="C54" s="10"/>
      <c r="D54" s="10"/>
      <c r="E54" s="10"/>
      <c r="F54" s="10"/>
      <c r="G54" s="10"/>
    </row>
    <row r="55" spans="1:11" x14ac:dyDescent="0.25">
      <c r="A55" s="10"/>
      <c r="B55" s="10"/>
      <c r="C55" s="10"/>
      <c r="D55" s="10"/>
      <c r="E55" s="10"/>
      <c r="F55" s="10"/>
      <c r="G55" s="10"/>
    </row>
    <row r="56" spans="1:11" x14ac:dyDescent="0.25">
      <c r="A56" s="10"/>
      <c r="B56" s="10"/>
      <c r="C56" s="10"/>
      <c r="D56" s="10"/>
      <c r="E56" s="10"/>
      <c r="F56" s="10"/>
      <c r="G56" s="10"/>
    </row>
    <row r="57" spans="1:11" ht="14.4" x14ac:dyDescent="0.3">
      <c r="K57" s="1040"/>
    </row>
    <row r="69" spans="11:13" x14ac:dyDescent="0.25">
      <c r="K69" s="1041"/>
    </row>
    <row r="70" spans="11:13" x14ac:dyDescent="0.25">
      <c r="M70" s="1041"/>
    </row>
    <row r="117" spans="1:10" ht="14.4" x14ac:dyDescent="0.3">
      <c r="J117" s="1040"/>
    </row>
    <row r="118" spans="1:10" ht="14.4" x14ac:dyDescent="0.3">
      <c r="J118" s="1040"/>
    </row>
    <row r="119" spans="1:10" ht="14.4" x14ac:dyDescent="0.3">
      <c r="J119" s="1040"/>
    </row>
    <row r="120" spans="1:10" ht="14.4" x14ac:dyDescent="0.3">
      <c r="A120" s="10"/>
      <c r="B120" s="10"/>
      <c r="C120" s="10"/>
      <c r="D120" s="10"/>
      <c r="E120" s="10"/>
      <c r="F120" s="10"/>
      <c r="G120" s="10"/>
      <c r="J120" s="1040"/>
    </row>
    <row r="121" spans="1:10" ht="14.4" x14ac:dyDescent="0.3">
      <c r="J121" s="1040"/>
    </row>
    <row r="122" spans="1:10" ht="14.4" x14ac:dyDescent="0.3">
      <c r="J122" s="1040"/>
    </row>
    <row r="123" spans="1:10" ht="14.4" x14ac:dyDescent="0.3">
      <c r="J123" s="1040"/>
    </row>
    <row r="124" spans="1:10" ht="14.4" x14ac:dyDescent="0.3">
      <c r="J124" s="1040"/>
    </row>
    <row r="125" spans="1:10" ht="14.4" x14ac:dyDescent="0.3">
      <c r="J125" s="1040"/>
    </row>
    <row r="126" spans="1:10" ht="14.4" x14ac:dyDescent="0.3">
      <c r="J126" s="1040"/>
    </row>
    <row r="127" spans="1:10" ht="14.4" x14ac:dyDescent="0.3">
      <c r="J127" s="1040"/>
    </row>
    <row r="128" spans="1:10" ht="14.4" x14ac:dyDescent="0.3">
      <c r="J128" s="1040"/>
    </row>
    <row r="129" spans="10:10" ht="14.4" x14ac:dyDescent="0.3">
      <c r="J129" s="1040"/>
    </row>
    <row r="130" spans="10:10" ht="14.4" x14ac:dyDescent="0.3">
      <c r="J130" s="1040"/>
    </row>
    <row r="131" spans="10:10" ht="14.4" x14ac:dyDescent="0.3">
      <c r="J131" s="1040"/>
    </row>
    <row r="132" spans="10:10" ht="14.4" x14ac:dyDescent="0.3">
      <c r="J132" s="1040"/>
    </row>
    <row r="133" spans="10:10" ht="14.4" x14ac:dyDescent="0.3">
      <c r="J133" s="1040"/>
    </row>
    <row r="134" spans="10:10" ht="14.4" x14ac:dyDescent="0.3">
      <c r="J134" s="1040"/>
    </row>
    <row r="135" spans="10:10" ht="14.4" x14ac:dyDescent="0.3">
      <c r="J135" s="1040"/>
    </row>
    <row r="136" spans="10:10" ht="14.4" x14ac:dyDescent="0.3">
      <c r="J136" s="1040"/>
    </row>
    <row r="137" spans="10:10" ht="14.4" x14ac:dyDescent="0.3">
      <c r="J137" s="1040"/>
    </row>
    <row r="138" spans="10:10" ht="14.4" x14ac:dyDescent="0.3">
      <c r="J138" s="1040"/>
    </row>
    <row r="139" spans="10:10" ht="14.4" x14ac:dyDescent="0.3">
      <c r="J139" s="1040"/>
    </row>
    <row r="140" spans="10:10" ht="14.4" x14ac:dyDescent="0.3">
      <c r="J140" s="1040"/>
    </row>
    <row r="141" spans="10:10" ht="14.4" x14ac:dyDescent="0.3">
      <c r="J141" s="1040"/>
    </row>
    <row r="142" spans="10:10" ht="14.4" x14ac:dyDescent="0.3">
      <c r="J142" s="1040"/>
    </row>
    <row r="143" spans="10:10" ht="14.4" x14ac:dyDescent="0.3">
      <c r="J143" s="1040"/>
    </row>
    <row r="144" spans="10:10" ht="14.4" x14ac:dyDescent="0.3">
      <c r="J144" s="1040"/>
    </row>
    <row r="145" spans="10:10" ht="14.4" x14ac:dyDescent="0.3">
      <c r="J145" s="1040"/>
    </row>
    <row r="146" spans="10:10" ht="14.4" x14ac:dyDescent="0.3">
      <c r="J146" s="1040"/>
    </row>
    <row r="147" spans="10:10" ht="14.4" x14ac:dyDescent="0.3">
      <c r="J147" s="1040"/>
    </row>
    <row r="148" spans="10:10" ht="14.4" x14ac:dyDescent="0.3">
      <c r="J148" s="1040"/>
    </row>
    <row r="149" spans="10:10" ht="14.4" x14ac:dyDescent="0.3">
      <c r="J149" s="1040"/>
    </row>
    <row r="150" spans="10:10" ht="14.4" x14ac:dyDescent="0.3">
      <c r="J150" s="1040"/>
    </row>
    <row r="151" spans="10:10" ht="14.4" x14ac:dyDescent="0.3">
      <c r="J151" s="1040"/>
    </row>
    <row r="152" spans="10:10" ht="14.4" x14ac:dyDescent="0.3">
      <c r="J152" s="1040"/>
    </row>
    <row r="153" spans="10:10" ht="14.4" x14ac:dyDescent="0.3">
      <c r="J153" s="1040"/>
    </row>
    <row r="154" spans="10:10" ht="14.4" x14ac:dyDescent="0.3">
      <c r="J154" s="1040"/>
    </row>
    <row r="155" spans="10:10" ht="14.4" x14ac:dyDescent="0.3">
      <c r="J155" s="1040"/>
    </row>
    <row r="156" spans="10:10" ht="14.4" x14ac:dyDescent="0.3">
      <c r="J156" s="1040"/>
    </row>
    <row r="157" spans="10:10" ht="14.4" x14ac:dyDescent="0.3">
      <c r="J157" s="1040"/>
    </row>
    <row r="158" spans="10:10" ht="14.4" x14ac:dyDescent="0.3">
      <c r="J158" s="1040"/>
    </row>
    <row r="159" spans="10:10" ht="14.4" x14ac:dyDescent="0.3">
      <c r="J159" s="1040"/>
    </row>
    <row r="160" spans="10:10" ht="14.4" x14ac:dyDescent="0.3">
      <c r="J160" s="1040"/>
    </row>
    <row r="161" spans="10:10" ht="14.4" x14ac:dyDescent="0.3">
      <c r="J161" s="1040"/>
    </row>
    <row r="162" spans="10:10" ht="14.4" x14ac:dyDescent="0.3">
      <c r="J162" s="1040"/>
    </row>
    <row r="163" spans="10:10" ht="14.4" x14ac:dyDescent="0.3">
      <c r="J163" s="1040"/>
    </row>
    <row r="164" spans="10:10" ht="14.4" x14ac:dyDescent="0.3">
      <c r="J164" s="1040"/>
    </row>
    <row r="165" spans="10:10" ht="14.4" x14ac:dyDescent="0.3">
      <c r="J165" s="1040"/>
    </row>
    <row r="166" spans="10:10" ht="14.4" x14ac:dyDescent="0.3">
      <c r="J166" s="1040"/>
    </row>
    <row r="167" spans="10:10" ht="14.4" x14ac:dyDescent="0.3">
      <c r="J167" s="1040"/>
    </row>
    <row r="168" spans="10:10" ht="14.4" x14ac:dyDescent="0.3">
      <c r="J168" s="1040"/>
    </row>
    <row r="169" spans="10:10" ht="14.4" x14ac:dyDescent="0.3">
      <c r="J169" s="1040"/>
    </row>
    <row r="170" spans="10:10" ht="14.4" x14ac:dyDescent="0.3">
      <c r="J170" s="1040"/>
    </row>
    <row r="171" spans="10:10" ht="14.4" x14ac:dyDescent="0.3">
      <c r="J171" s="1040"/>
    </row>
    <row r="172" spans="10:10" ht="14.4" x14ac:dyDescent="0.3">
      <c r="J172" s="1040"/>
    </row>
    <row r="173" spans="10:10" ht="14.4" x14ac:dyDescent="0.3">
      <c r="J173" s="1040"/>
    </row>
    <row r="174" spans="10:10" ht="14.4" x14ac:dyDescent="0.3">
      <c r="J174" s="1040"/>
    </row>
    <row r="175" spans="10:10" ht="14.4" x14ac:dyDescent="0.3">
      <c r="J175" s="1040"/>
    </row>
    <row r="176" spans="10:10" ht="14.4" x14ac:dyDescent="0.3">
      <c r="J176" s="1040"/>
    </row>
    <row r="177" spans="1:10" ht="14.4" x14ac:dyDescent="0.3">
      <c r="J177" s="1040"/>
    </row>
    <row r="178" spans="1:10" ht="14.4" x14ac:dyDescent="0.3">
      <c r="J178" s="1040"/>
    </row>
    <row r="179" spans="1:10" s="1311" customFormat="1" ht="14.4" x14ac:dyDescent="0.3">
      <c r="A179" s="10"/>
      <c r="B179" s="10"/>
      <c r="C179" s="10"/>
      <c r="D179" s="10"/>
      <c r="E179" s="10"/>
      <c r="F179" s="10"/>
      <c r="G179" s="10"/>
      <c r="J179" s="1040"/>
    </row>
    <row r="180" spans="1:10" s="1311" customFormat="1" ht="14.4" x14ac:dyDescent="0.3">
      <c r="J180" s="1040"/>
    </row>
    <row r="181" spans="1:10" s="1311" customFormat="1" ht="14.4" x14ac:dyDescent="0.3">
      <c r="J181" s="1040"/>
    </row>
    <row r="182" spans="1:10" s="1311" customFormat="1" ht="14.4" x14ac:dyDescent="0.3">
      <c r="J182" s="1040"/>
    </row>
    <row r="183" spans="1:10" s="1311" customFormat="1" ht="14.4" x14ac:dyDescent="0.3">
      <c r="J183" s="1040"/>
    </row>
    <row r="184" spans="1:10" s="1311" customFormat="1" ht="14.4" x14ac:dyDescent="0.3">
      <c r="J184" s="1040"/>
    </row>
    <row r="185" spans="1:10" s="1311" customFormat="1" ht="14.4" x14ac:dyDescent="0.3">
      <c r="J185" s="1040"/>
    </row>
    <row r="186" spans="1:10" s="1311" customFormat="1" ht="14.4" x14ac:dyDescent="0.3">
      <c r="J186" s="1040"/>
    </row>
    <row r="187" spans="1:10" s="1311" customFormat="1" ht="14.4" x14ac:dyDescent="0.3">
      <c r="J187" s="1040"/>
    </row>
    <row r="188" spans="1:10" s="1311" customFormat="1" ht="14.4" x14ac:dyDescent="0.3">
      <c r="J188" s="1040"/>
    </row>
    <row r="189" spans="1:10" s="1311" customFormat="1" ht="14.4" x14ac:dyDescent="0.3">
      <c r="J189" s="1040"/>
    </row>
    <row r="190" spans="1:10" s="1311" customFormat="1" ht="14.4" x14ac:dyDescent="0.3">
      <c r="J190" s="1040"/>
    </row>
    <row r="191" spans="1:10" s="1311" customFormat="1" ht="14.4" x14ac:dyDescent="0.3">
      <c r="J191" s="1040"/>
    </row>
    <row r="192" spans="1:10" s="1311" customFormat="1" ht="14.4" x14ac:dyDescent="0.3">
      <c r="J192" s="1040"/>
    </row>
    <row r="193" spans="10:10" s="1311" customFormat="1" ht="14.4" x14ac:dyDescent="0.3">
      <c r="J193" s="1040"/>
    </row>
    <row r="194" spans="10:10" s="1311" customFormat="1" ht="14.4" x14ac:dyDescent="0.3">
      <c r="J194" s="1040"/>
    </row>
    <row r="195" spans="10:10" s="1311" customFormat="1" ht="14.4" x14ac:dyDescent="0.3">
      <c r="J195" s="1040"/>
    </row>
    <row r="196" spans="10:10" s="1311" customFormat="1" ht="14.4" x14ac:dyDescent="0.3">
      <c r="J196" s="1040"/>
    </row>
    <row r="197" spans="10:10" s="1311" customFormat="1" ht="14.4" x14ac:dyDescent="0.3">
      <c r="J197" s="1040"/>
    </row>
    <row r="198" spans="10:10" s="1311" customFormat="1" ht="14.4" x14ac:dyDescent="0.3">
      <c r="J198" s="1040"/>
    </row>
    <row r="199" spans="10:10" s="1311" customFormat="1" ht="14.4" x14ac:dyDescent="0.3">
      <c r="J199" s="1040"/>
    </row>
    <row r="200" spans="10:10" s="1311" customFormat="1" ht="14.4" x14ac:dyDescent="0.3">
      <c r="J200" s="1040"/>
    </row>
    <row r="201" spans="10:10" s="1311" customFormat="1" ht="14.4" x14ac:dyDescent="0.3">
      <c r="J201" s="1040"/>
    </row>
    <row r="202" spans="10:10" s="1311" customFormat="1" ht="14.4" x14ac:dyDescent="0.3">
      <c r="J202" s="1040"/>
    </row>
    <row r="203" spans="10:10" s="1311" customFormat="1" ht="14.4" x14ac:dyDescent="0.3">
      <c r="J203" s="1040"/>
    </row>
    <row r="204" spans="10:10" s="1311" customFormat="1" ht="14.4" x14ac:dyDescent="0.3">
      <c r="J204" s="1040"/>
    </row>
    <row r="205" spans="10:10" s="1311" customFormat="1" ht="14.4" x14ac:dyDescent="0.3">
      <c r="J205" s="1040"/>
    </row>
    <row r="206" spans="10:10" s="1311" customFormat="1" ht="14.4" x14ac:dyDescent="0.3">
      <c r="J206" s="1040"/>
    </row>
    <row r="207" spans="10:10" s="1311" customFormat="1" ht="14.4" x14ac:dyDescent="0.3">
      <c r="J207" s="1040"/>
    </row>
    <row r="208" spans="10:10" s="1311" customFormat="1" ht="14.4" x14ac:dyDescent="0.3">
      <c r="J208" s="1040"/>
    </row>
    <row r="209" spans="10:10" s="1311" customFormat="1" ht="14.4" x14ac:dyDescent="0.3">
      <c r="J209" s="1040"/>
    </row>
    <row r="210" spans="10:10" s="1311" customFormat="1" ht="14.4" x14ac:dyDescent="0.3">
      <c r="J210" s="1040"/>
    </row>
    <row r="211" spans="10:10" s="1311" customFormat="1" ht="14.4" x14ac:dyDescent="0.3">
      <c r="J211" s="1040"/>
    </row>
    <row r="212" spans="10:10" s="1311" customFormat="1" ht="14.4" x14ac:dyDescent="0.3">
      <c r="J212" s="1040"/>
    </row>
    <row r="213" spans="10:10" s="1311" customFormat="1" ht="14.4" x14ac:dyDescent="0.3">
      <c r="J213" s="1040"/>
    </row>
    <row r="214" spans="10:10" s="1311" customFormat="1" ht="14.4" x14ac:dyDescent="0.3">
      <c r="J214" s="1040"/>
    </row>
    <row r="215" spans="10:10" s="1311" customFormat="1" ht="14.4" x14ac:dyDescent="0.3">
      <c r="J215" s="1040"/>
    </row>
    <row r="216" spans="10:10" s="1311" customFormat="1" ht="14.4" x14ac:dyDescent="0.3">
      <c r="J216" s="1040"/>
    </row>
    <row r="217" spans="10:10" s="1311" customFormat="1" ht="14.4" x14ac:dyDescent="0.3">
      <c r="J217" s="1040"/>
    </row>
    <row r="218" spans="10:10" s="1311" customFormat="1" ht="14.4" x14ac:dyDescent="0.3">
      <c r="J218" s="1040"/>
    </row>
    <row r="219" spans="10:10" s="1311" customFormat="1" ht="14.4" x14ac:dyDescent="0.3">
      <c r="J219" s="1040"/>
    </row>
    <row r="220" spans="10:10" s="1311" customFormat="1" ht="14.4" x14ac:dyDescent="0.3">
      <c r="J220" s="1040"/>
    </row>
    <row r="221" spans="10:10" s="1311" customFormat="1" ht="14.4" x14ac:dyDescent="0.3">
      <c r="J221" s="1040"/>
    </row>
    <row r="222" spans="10:10" s="1311" customFormat="1" ht="14.4" x14ac:dyDescent="0.3">
      <c r="J222" s="1040"/>
    </row>
    <row r="223" spans="10:10" s="1311" customFormat="1" ht="14.4" x14ac:dyDescent="0.3">
      <c r="J223" s="1040"/>
    </row>
    <row r="224" spans="10:10" s="1311" customFormat="1" ht="14.4" x14ac:dyDescent="0.3">
      <c r="J224" s="1040"/>
    </row>
    <row r="225" spans="1:10" s="1311" customFormat="1" ht="14.4" x14ac:dyDescent="0.3">
      <c r="J225" s="1040"/>
    </row>
    <row r="226" spans="1:10" s="1311" customFormat="1" ht="14.4" x14ac:dyDescent="0.3">
      <c r="J226" s="1040"/>
    </row>
    <row r="227" spans="1:10" s="1311" customFormat="1" ht="14.4" x14ac:dyDescent="0.3">
      <c r="J227" s="1040"/>
    </row>
    <row r="228" spans="1:10" s="1311" customFormat="1" ht="14.4" x14ac:dyDescent="0.3">
      <c r="J228" s="1040"/>
    </row>
    <row r="229" spans="1:10" s="1311" customFormat="1" ht="14.4" x14ac:dyDescent="0.3">
      <c r="J229" s="1040"/>
    </row>
    <row r="230" spans="1:10" s="1311" customFormat="1" ht="14.4" x14ac:dyDescent="0.3">
      <c r="J230" s="1040"/>
    </row>
    <row r="231" spans="1:10" s="1311" customFormat="1" ht="14.4" x14ac:dyDescent="0.3">
      <c r="J231" s="1040"/>
    </row>
    <row r="232" spans="1:10" s="1311" customFormat="1" ht="14.4" x14ac:dyDescent="0.3">
      <c r="J232" s="1040"/>
    </row>
    <row r="233" spans="1:10" s="1311" customFormat="1" ht="14.4" x14ac:dyDescent="0.3">
      <c r="J233" s="1040"/>
    </row>
    <row r="234" spans="1:10" s="1311" customFormat="1" ht="14.4" x14ac:dyDescent="0.3">
      <c r="J234" s="1040"/>
    </row>
    <row r="235" spans="1:10" s="1311" customFormat="1" ht="14.4" x14ac:dyDescent="0.3">
      <c r="J235" s="1040"/>
    </row>
    <row r="236" spans="1:10" s="1311" customFormat="1" ht="14.4" x14ac:dyDescent="0.3">
      <c r="J236" s="1040"/>
    </row>
    <row r="237" spans="1:10" s="1311" customFormat="1" ht="14.4" x14ac:dyDescent="0.3">
      <c r="J237" s="1040"/>
    </row>
    <row r="238" spans="1:10" s="1311" customFormat="1" ht="14.4" x14ac:dyDescent="0.3">
      <c r="J238" s="1040"/>
    </row>
    <row r="239" spans="1:10" ht="14.4" x14ac:dyDescent="0.3">
      <c r="A239" s="10"/>
      <c r="B239" s="10"/>
      <c r="C239" s="10"/>
      <c r="D239" s="10"/>
      <c r="E239" s="10"/>
      <c r="F239" s="10"/>
      <c r="G239" s="10"/>
      <c r="J239" s="1040"/>
    </row>
    <row r="240" spans="1:10" ht="14.4" x14ac:dyDescent="0.3">
      <c r="J240" s="1040"/>
    </row>
    <row r="241" spans="10:10" ht="14.4" x14ac:dyDescent="0.3">
      <c r="J241" s="1040"/>
    </row>
    <row r="242" spans="10:10" ht="14.4" x14ac:dyDescent="0.3">
      <c r="J242" s="1040"/>
    </row>
    <row r="243" spans="10:10" ht="14.4" x14ac:dyDescent="0.3">
      <c r="J243" s="1040"/>
    </row>
    <row r="244" spans="10:10" ht="14.4" x14ac:dyDescent="0.3">
      <c r="J244" s="1040"/>
    </row>
    <row r="245" spans="10:10" ht="14.4" x14ac:dyDescent="0.3">
      <c r="J245" s="1040"/>
    </row>
    <row r="246" spans="10:10" ht="14.4" x14ac:dyDescent="0.3">
      <c r="J246" s="1040"/>
    </row>
    <row r="247" spans="10:10" ht="14.4" x14ac:dyDescent="0.3">
      <c r="J247" s="1040"/>
    </row>
    <row r="248" spans="10:10" ht="14.4" x14ac:dyDescent="0.3">
      <c r="J248" s="1040"/>
    </row>
    <row r="249" spans="10:10" ht="14.4" x14ac:dyDescent="0.3">
      <c r="J249" s="1040"/>
    </row>
    <row r="250" spans="10:10" ht="14.4" x14ac:dyDescent="0.3">
      <c r="J250" s="1040"/>
    </row>
    <row r="251" spans="10:10" ht="14.4" x14ac:dyDescent="0.3">
      <c r="J251" s="1040"/>
    </row>
    <row r="252" spans="10:10" ht="14.4" x14ac:dyDescent="0.3">
      <c r="J252" s="1040"/>
    </row>
    <row r="253" spans="10:10" ht="14.4" x14ac:dyDescent="0.3">
      <c r="J253" s="1040"/>
    </row>
    <row r="254" spans="10:10" ht="14.4" x14ac:dyDescent="0.3">
      <c r="J254" s="1040"/>
    </row>
    <row r="255" spans="10:10" ht="14.4" x14ac:dyDescent="0.3">
      <c r="J255" s="1040"/>
    </row>
    <row r="256" spans="10:10" ht="14.4" x14ac:dyDescent="0.3">
      <c r="J256" s="1040"/>
    </row>
    <row r="257" spans="10:10" ht="14.4" x14ac:dyDescent="0.3">
      <c r="J257" s="1040"/>
    </row>
    <row r="258" spans="10:10" ht="14.4" x14ac:dyDescent="0.3">
      <c r="J258" s="1040"/>
    </row>
    <row r="259" spans="10:10" ht="14.4" x14ac:dyDescent="0.3">
      <c r="J259" s="1040"/>
    </row>
    <row r="260" spans="10:10" ht="14.4" x14ac:dyDescent="0.3">
      <c r="J260" s="1040"/>
    </row>
    <row r="261" spans="10:10" ht="14.4" x14ac:dyDescent="0.3">
      <c r="J261" s="1040"/>
    </row>
    <row r="262" spans="10:10" ht="14.4" x14ac:dyDescent="0.3">
      <c r="J262" s="1040"/>
    </row>
    <row r="263" spans="10:10" ht="14.4" x14ac:dyDescent="0.3">
      <c r="J263" s="1040"/>
    </row>
    <row r="264" spans="10:10" ht="14.4" x14ac:dyDescent="0.3">
      <c r="J264" s="1040"/>
    </row>
    <row r="265" spans="10:10" ht="14.4" x14ac:dyDescent="0.3">
      <c r="J265" s="1040"/>
    </row>
    <row r="266" spans="10:10" ht="14.4" x14ac:dyDescent="0.3">
      <c r="J266" s="1040"/>
    </row>
    <row r="267" spans="10:10" ht="14.4" x14ac:dyDescent="0.3">
      <c r="J267" s="1040"/>
    </row>
    <row r="268" spans="10:10" ht="14.4" x14ac:dyDescent="0.3">
      <c r="J268" s="1040"/>
    </row>
    <row r="269" spans="10:10" ht="14.4" x14ac:dyDescent="0.3">
      <c r="J269" s="1040"/>
    </row>
    <row r="270" spans="10:10" ht="14.4" x14ac:dyDescent="0.3">
      <c r="J270" s="1040"/>
    </row>
    <row r="271" spans="10:10" ht="14.4" x14ac:dyDescent="0.3">
      <c r="J271" s="1040"/>
    </row>
    <row r="272" spans="10:10" ht="14.4" x14ac:dyDescent="0.3">
      <c r="J272" s="1040"/>
    </row>
    <row r="273" spans="10:10" ht="14.4" x14ac:dyDescent="0.3">
      <c r="J273" s="1040"/>
    </row>
    <row r="274" spans="10:10" ht="14.4" x14ac:dyDescent="0.3">
      <c r="J274" s="1040"/>
    </row>
    <row r="275" spans="10:10" ht="14.4" x14ac:dyDescent="0.3">
      <c r="J275" s="1040"/>
    </row>
    <row r="276" spans="10:10" ht="14.4" x14ac:dyDescent="0.3">
      <c r="J276" s="1040"/>
    </row>
    <row r="277" spans="10:10" ht="14.4" x14ac:dyDescent="0.3">
      <c r="J277" s="1040"/>
    </row>
    <row r="278" spans="10:10" ht="14.4" x14ac:dyDescent="0.3">
      <c r="J278" s="1040"/>
    </row>
    <row r="279" spans="10:10" ht="14.4" x14ac:dyDescent="0.3">
      <c r="J279" s="1040"/>
    </row>
    <row r="280" spans="10:10" ht="14.4" x14ac:dyDescent="0.3">
      <c r="J280" s="1040"/>
    </row>
    <row r="281" spans="10:10" ht="14.4" x14ac:dyDescent="0.3">
      <c r="J281" s="1040"/>
    </row>
    <row r="282" spans="10:10" ht="14.4" x14ac:dyDescent="0.3">
      <c r="J282" s="1040"/>
    </row>
    <row r="283" spans="10:10" ht="14.4" x14ac:dyDescent="0.3">
      <c r="J283" s="1040"/>
    </row>
    <row r="284" spans="10:10" ht="14.4" x14ac:dyDescent="0.3">
      <c r="J284" s="1040"/>
    </row>
    <row r="285" spans="10:10" ht="14.4" x14ac:dyDescent="0.3">
      <c r="J285" s="1040"/>
    </row>
    <row r="286" spans="10:10" ht="14.4" x14ac:dyDescent="0.3">
      <c r="J286" s="1040"/>
    </row>
    <row r="287" spans="10:10" ht="14.4" x14ac:dyDescent="0.3">
      <c r="J287" s="1040"/>
    </row>
    <row r="288" spans="10:10" ht="14.4" x14ac:dyDescent="0.3">
      <c r="J288" s="1040"/>
    </row>
    <row r="289" spans="10:10" ht="14.4" x14ac:dyDescent="0.3">
      <c r="J289" s="1040"/>
    </row>
    <row r="290" spans="10:10" ht="14.4" x14ac:dyDescent="0.3">
      <c r="J290" s="1040"/>
    </row>
    <row r="291" spans="10:10" ht="14.4" x14ac:dyDescent="0.3">
      <c r="J291" s="1040"/>
    </row>
    <row r="292" spans="10:10" ht="14.4" x14ac:dyDescent="0.3">
      <c r="J292" s="1040"/>
    </row>
    <row r="293" spans="10:10" ht="14.4" x14ac:dyDescent="0.3">
      <c r="J293" s="1040"/>
    </row>
    <row r="294" spans="10:10" ht="14.4" x14ac:dyDescent="0.3">
      <c r="J294" s="1040"/>
    </row>
    <row r="295" spans="10:10" ht="14.4" x14ac:dyDescent="0.3">
      <c r="J295" s="1040"/>
    </row>
    <row r="296" spans="10:10" ht="14.4" x14ac:dyDescent="0.3">
      <c r="J296" s="1040"/>
    </row>
    <row r="297" spans="10:10" ht="14.4" x14ac:dyDescent="0.3">
      <c r="J297" s="1040"/>
    </row>
    <row r="298" spans="10:10" ht="14.4" x14ac:dyDescent="0.3">
      <c r="J298" s="1040"/>
    </row>
    <row r="299" spans="10:10" ht="14.4" x14ac:dyDescent="0.3">
      <c r="J299" s="1040"/>
    </row>
    <row r="300" spans="10:10" ht="14.4" x14ac:dyDescent="0.3">
      <c r="J300" s="1040"/>
    </row>
    <row r="301" spans="10:10" ht="14.4" x14ac:dyDescent="0.3">
      <c r="J301" s="1040"/>
    </row>
    <row r="302" spans="10:10" ht="14.4" x14ac:dyDescent="0.3">
      <c r="J302" s="1040"/>
    </row>
    <row r="303" spans="10:10" ht="14.4" x14ac:dyDescent="0.3">
      <c r="J303" s="1040"/>
    </row>
    <row r="304" spans="10:10" ht="14.4" x14ac:dyDescent="0.3">
      <c r="J304" s="1040"/>
    </row>
    <row r="305" spans="10:10" ht="14.4" x14ac:dyDescent="0.3">
      <c r="J305" s="1040"/>
    </row>
    <row r="306" spans="10:10" ht="14.4" x14ac:dyDescent="0.3">
      <c r="J306" s="1040"/>
    </row>
    <row r="307" spans="10:10" ht="14.4" x14ac:dyDescent="0.3">
      <c r="J307" s="1040"/>
    </row>
    <row r="308" spans="10:10" ht="14.4" x14ac:dyDescent="0.3">
      <c r="J308" s="1040"/>
    </row>
    <row r="309" spans="10:10" ht="14.4" x14ac:dyDescent="0.3">
      <c r="J309" s="1040"/>
    </row>
    <row r="310" spans="10:10" ht="14.4" x14ac:dyDescent="0.3">
      <c r="J310" s="1040"/>
    </row>
    <row r="311" spans="10:10" ht="14.4" x14ac:dyDescent="0.3">
      <c r="J311" s="1040"/>
    </row>
    <row r="312" spans="10:10" ht="14.4" x14ac:dyDescent="0.3">
      <c r="J312" s="1040"/>
    </row>
    <row r="313" spans="10:10" ht="14.4" x14ac:dyDescent="0.3">
      <c r="J313" s="1040"/>
    </row>
    <row r="314" spans="10:10" ht="14.4" x14ac:dyDescent="0.3">
      <c r="J314" s="1040"/>
    </row>
    <row r="315" spans="10:10" ht="14.4" x14ac:dyDescent="0.3">
      <c r="J315" s="1040"/>
    </row>
    <row r="316" spans="10:10" ht="14.4" x14ac:dyDescent="0.3">
      <c r="J316" s="1040"/>
    </row>
    <row r="317" spans="10:10" ht="14.4" x14ac:dyDescent="0.3">
      <c r="J317" s="1040"/>
    </row>
    <row r="318" spans="10:10" ht="14.4" x14ac:dyDescent="0.3">
      <c r="J318" s="1040"/>
    </row>
    <row r="319" spans="10:10" ht="14.4" x14ac:dyDescent="0.3">
      <c r="J319" s="1040"/>
    </row>
    <row r="320" spans="10:10" ht="14.4" x14ac:dyDescent="0.3">
      <c r="J320" s="1040"/>
    </row>
    <row r="321" spans="10:10" ht="14.4" x14ac:dyDescent="0.3">
      <c r="J321" s="1040"/>
    </row>
    <row r="322" spans="10:10" ht="14.4" x14ac:dyDescent="0.3">
      <c r="J322" s="1040"/>
    </row>
    <row r="323" spans="10:10" ht="14.4" x14ac:dyDescent="0.3">
      <c r="J323" s="1040"/>
    </row>
    <row r="324" spans="10:10" ht="14.4" x14ac:dyDescent="0.3">
      <c r="J324" s="1040"/>
    </row>
    <row r="325" spans="10:10" ht="14.4" x14ac:dyDescent="0.3">
      <c r="J325" s="1040"/>
    </row>
    <row r="326" spans="10:10" ht="14.4" x14ac:dyDescent="0.3">
      <c r="J326" s="1040"/>
    </row>
    <row r="327" spans="10:10" ht="14.4" x14ac:dyDescent="0.3">
      <c r="J327" s="1040"/>
    </row>
    <row r="328" spans="10:10" ht="14.4" x14ac:dyDescent="0.3">
      <c r="J328" s="1040"/>
    </row>
    <row r="329" spans="10:10" ht="14.4" x14ac:dyDescent="0.3">
      <c r="J329" s="1040"/>
    </row>
    <row r="330" spans="10:10" ht="14.4" x14ac:dyDescent="0.3">
      <c r="J330" s="1040"/>
    </row>
    <row r="331" spans="10:10" ht="14.4" x14ac:dyDescent="0.3">
      <c r="J331" s="1040"/>
    </row>
    <row r="332" spans="10:10" ht="14.4" x14ac:dyDescent="0.3">
      <c r="J332" s="1040"/>
    </row>
    <row r="333" spans="10:10" ht="14.4" x14ac:dyDescent="0.3">
      <c r="J333" s="1040"/>
    </row>
    <row r="334" spans="10:10" ht="14.4" x14ac:dyDescent="0.3">
      <c r="J334" s="1040"/>
    </row>
    <row r="335" spans="10:10" ht="14.4" x14ac:dyDescent="0.3">
      <c r="J335" s="1040"/>
    </row>
    <row r="336" spans="10:10" ht="14.4" x14ac:dyDescent="0.3">
      <c r="J336" s="1040"/>
    </row>
    <row r="337" spans="10:10" ht="14.4" x14ac:dyDescent="0.3">
      <c r="J337" s="1040"/>
    </row>
    <row r="338" spans="10:10" ht="14.4" x14ac:dyDescent="0.3">
      <c r="J338" s="1040"/>
    </row>
    <row r="339" spans="10:10" ht="14.4" x14ac:dyDescent="0.3">
      <c r="J339" s="1040"/>
    </row>
    <row r="340" spans="10:10" ht="14.4" x14ac:dyDescent="0.3">
      <c r="J340" s="1040"/>
    </row>
    <row r="341" spans="10:10" ht="14.4" x14ac:dyDescent="0.3">
      <c r="J341" s="1040"/>
    </row>
    <row r="342" spans="10:10" ht="14.4" x14ac:dyDescent="0.3">
      <c r="J342" s="1040"/>
    </row>
    <row r="343" spans="10:10" ht="14.4" x14ac:dyDescent="0.3">
      <c r="J343" s="1040"/>
    </row>
    <row r="344" spans="10:10" ht="14.4" x14ac:dyDescent="0.3">
      <c r="J344" s="1040"/>
    </row>
    <row r="345" spans="10:10" ht="14.4" x14ac:dyDescent="0.3">
      <c r="J345" s="1040"/>
    </row>
    <row r="346" spans="10:10" ht="14.4" x14ac:dyDescent="0.3">
      <c r="J346" s="1040"/>
    </row>
    <row r="347" spans="10:10" ht="14.4" x14ac:dyDescent="0.3">
      <c r="J347" s="1040"/>
    </row>
    <row r="348" spans="10:10" ht="14.4" x14ac:dyDescent="0.3">
      <c r="J348" s="1040"/>
    </row>
    <row r="349" spans="10:10" ht="14.4" x14ac:dyDescent="0.3">
      <c r="J349" s="1040"/>
    </row>
    <row r="350" spans="10:10" ht="14.4" x14ac:dyDescent="0.3">
      <c r="J350" s="1040"/>
    </row>
    <row r="351" spans="10:10" ht="14.4" x14ac:dyDescent="0.3">
      <c r="J351" s="1040"/>
    </row>
    <row r="352" spans="10:10" ht="14.4" x14ac:dyDescent="0.3">
      <c r="J352" s="1040"/>
    </row>
    <row r="353" spans="1:10" ht="14.4" x14ac:dyDescent="0.3">
      <c r="J353" s="1040"/>
    </row>
    <row r="354" spans="1:10" ht="14.4" x14ac:dyDescent="0.3">
      <c r="J354" s="1040"/>
    </row>
    <row r="355" spans="1:10" ht="14.4" x14ac:dyDescent="0.3">
      <c r="J355" s="1040"/>
    </row>
    <row r="356" spans="1:10" ht="14.4" x14ac:dyDescent="0.3">
      <c r="J356" s="1040"/>
    </row>
    <row r="357" spans="1:10" ht="14.4" x14ac:dyDescent="0.3">
      <c r="J357" s="1040"/>
    </row>
    <row r="358" spans="1:10" ht="14.4" x14ac:dyDescent="0.3">
      <c r="A358" s="10"/>
      <c r="B358" s="10"/>
      <c r="C358" s="10"/>
      <c r="D358" s="10"/>
      <c r="E358" s="10"/>
      <c r="F358" s="10"/>
      <c r="G358" s="10"/>
      <c r="J358" s="1040"/>
    </row>
    <row r="359" spans="1:10" ht="14.4" x14ac:dyDescent="0.3">
      <c r="J359" s="1040"/>
    </row>
    <row r="360" spans="1:10" ht="14.4" x14ac:dyDescent="0.3">
      <c r="J360" s="1040"/>
    </row>
    <row r="361" spans="1:10" ht="14.4" x14ac:dyDescent="0.3">
      <c r="J361" s="1040"/>
    </row>
    <row r="362" spans="1:10" ht="14.4" x14ac:dyDescent="0.3">
      <c r="J362" s="1040"/>
    </row>
    <row r="363" spans="1:10" ht="14.4" x14ac:dyDescent="0.3">
      <c r="J363" s="1040"/>
    </row>
    <row r="364" spans="1:10" ht="14.4" x14ac:dyDescent="0.3">
      <c r="J364" s="1040"/>
    </row>
    <row r="365" spans="1:10" ht="14.4" x14ac:dyDescent="0.3">
      <c r="J365" s="1040"/>
    </row>
    <row r="366" spans="1:10" ht="14.4" x14ac:dyDescent="0.3">
      <c r="J366" s="1040"/>
    </row>
    <row r="367" spans="1:10" ht="14.4" x14ac:dyDescent="0.3">
      <c r="J367" s="1040"/>
    </row>
    <row r="368" spans="1:10" ht="14.4" x14ac:dyDescent="0.3">
      <c r="J368" s="1040"/>
    </row>
    <row r="370" spans="5:7" x14ac:dyDescent="0.25">
      <c r="E370" s="1362" t="s">
        <v>389</v>
      </c>
      <c r="F370" s="1661"/>
      <c r="G370" s="1661"/>
    </row>
  </sheetData>
  <mergeCells count="5">
    <mergeCell ref="E370:G370"/>
    <mergeCell ref="A1:G1"/>
    <mergeCell ref="A3:G3"/>
    <mergeCell ref="A5:G5"/>
    <mergeCell ref="D7:E7"/>
  </mergeCells>
  <hyperlinks>
    <hyperlink ref="E370" location="'TABLA DE CONTENIDO'!A1" display="'TABLA DE CONTENIDO'!A1" xr:uid="{A87B62EE-2592-4631-9993-927FF9284D83}"/>
    <hyperlink ref="E370:G370" location="'TABLA DE CONTENIDO'!A1" display="VOLVER A TABLA DE CONTENIDO" xr:uid="{9754DE4C-E436-4BFD-AE4C-27BC0A3543D7}"/>
  </hyperlinks>
  <pageMargins left="0.7" right="0.7" top="0.75" bottom="0.75" header="0.3" footer="0.3"/>
  <pageSetup scale="93" fitToHeight="0" orientation="portrait" horizontalDpi="4294967292" r:id="rId1"/>
  <rowBreaks count="1" manualBreakCount="1">
    <brk id="55" max="6" man="1"/>
  </rowBreaks>
  <colBreaks count="1" manualBreakCount="1">
    <brk id="7" max="1048575" man="1"/>
  </colBreaks>
  <drawing r:id="rId2"/>
  <legacyDrawing r:id="rId3"/>
  <oleObjects>
    <mc:AlternateContent xmlns:mc="http://schemas.openxmlformats.org/markup-compatibility/2006">
      <mc:Choice Requires="x14">
        <oleObject progId="Word.Document.6" shapeId="8499201" r:id="rId4">
          <objectPr defaultSize="0" autoLine="0" r:id="rId5">
            <anchor moveWithCells="1">
              <from>
                <xdr:col>0</xdr:col>
                <xdr:colOff>0</xdr:colOff>
                <xdr:row>0</xdr:row>
                <xdr:rowOff>0</xdr:rowOff>
              </from>
              <to>
                <xdr:col>2</xdr:col>
                <xdr:colOff>7620</xdr:colOff>
                <xdr:row>3</xdr:row>
                <xdr:rowOff>137160</xdr:rowOff>
              </to>
            </anchor>
          </objectPr>
        </oleObject>
      </mc:Choice>
      <mc:Fallback>
        <oleObject progId="Word.Document.6" shapeId="8499201" r:id="rId4"/>
      </mc:Fallback>
    </mc:AlternateContent>
  </oleObject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pageSetUpPr fitToPage="1"/>
  </sheetPr>
  <dimension ref="A1:M703"/>
  <sheetViews>
    <sheetView topLeftCell="A25" zoomScale="70" zoomScaleNormal="70" zoomScaleSheetLayoutView="100" workbookViewId="0">
      <selection activeCell="E47" sqref="E47:G47"/>
    </sheetView>
  </sheetViews>
  <sheetFormatPr baseColWidth="10" defaultRowHeight="13.2" x14ac:dyDescent="0.25"/>
  <cols>
    <col min="1" max="1" width="6.44140625" customWidth="1"/>
    <col min="5" max="5" width="27.33203125" customWidth="1"/>
    <col min="6" max="6" width="21.33203125" customWidth="1"/>
    <col min="7" max="7" width="12.33203125" style="10" customWidth="1"/>
  </cols>
  <sheetData>
    <row r="1" spans="1:13" ht="22.8" x14ac:dyDescent="0.4">
      <c r="A1" s="1829" t="s">
        <v>0</v>
      </c>
      <c r="B1" s="1830"/>
      <c r="C1" s="1830"/>
      <c r="D1" s="1830"/>
      <c r="E1" s="1830"/>
      <c r="F1" s="1830"/>
      <c r="G1" s="1831"/>
    </row>
    <row r="2" spans="1:13" ht="22.8" x14ac:dyDescent="0.4">
      <c r="A2" s="1832"/>
      <c r="B2" s="1185"/>
      <c r="C2" s="1185"/>
      <c r="D2" s="1185"/>
      <c r="E2" s="1185"/>
      <c r="F2" s="1185"/>
      <c r="G2" s="15"/>
    </row>
    <row r="3" spans="1:13" ht="17.399999999999999" x14ac:dyDescent="0.3">
      <c r="A3" s="1833" t="s">
        <v>664</v>
      </c>
      <c r="B3" s="1756"/>
      <c r="C3" s="1756"/>
      <c r="D3" s="1756"/>
      <c r="E3" s="1756"/>
      <c r="F3" s="1756"/>
      <c r="G3" s="15"/>
    </row>
    <row r="4" spans="1:13" x14ac:dyDescent="0.25">
      <c r="A4" s="7"/>
      <c r="B4" s="1186"/>
      <c r="C4" s="1187"/>
      <c r="D4" s="1187"/>
      <c r="E4" s="187"/>
      <c r="F4" s="187"/>
      <c r="G4" s="15"/>
    </row>
    <row r="5" spans="1:13" ht="21" x14ac:dyDescent="0.4">
      <c r="A5" s="1834" t="s">
        <v>458</v>
      </c>
      <c r="B5" s="1353"/>
      <c r="C5" s="1353"/>
      <c r="D5" s="1353"/>
      <c r="E5" s="1353"/>
      <c r="F5" s="1353"/>
      <c r="G5" s="1835"/>
    </row>
    <row r="6" spans="1:13" x14ac:dyDescent="0.25">
      <c r="A6" s="7" t="s">
        <v>54</v>
      </c>
      <c r="B6" s="1186"/>
      <c r="C6" s="1187"/>
      <c r="D6" s="1187"/>
      <c r="E6" s="187"/>
      <c r="F6" s="187"/>
      <c r="G6" s="15"/>
    </row>
    <row r="7" spans="1:13" x14ac:dyDescent="0.25">
      <c r="A7" s="1836" t="s">
        <v>1128</v>
      </c>
      <c r="B7" s="708"/>
      <c r="C7" s="10"/>
      <c r="D7" s="1950" t="s">
        <v>1064</v>
      </c>
      <c r="E7" s="2"/>
      <c r="F7" s="2"/>
      <c r="G7" s="1837"/>
    </row>
    <row r="8" spans="1:13" x14ac:dyDescent="0.25">
      <c r="A8" s="1836"/>
      <c r="B8" s="708"/>
      <c r="C8" s="10"/>
      <c r="D8" s="10"/>
      <c r="E8" s="10"/>
      <c r="F8" s="10"/>
      <c r="G8" s="15"/>
    </row>
    <row r="9" spans="1:13" x14ac:dyDescent="0.25">
      <c r="A9" s="7"/>
      <c r="B9" s="10"/>
      <c r="C9" s="10"/>
      <c r="D9" s="10"/>
      <c r="E9" s="10"/>
      <c r="F9" s="10"/>
      <c r="G9" s="15"/>
    </row>
    <row r="10" spans="1:13" x14ac:dyDescent="0.25">
      <c r="A10" s="1836"/>
      <c r="B10" s="179"/>
      <c r="C10" s="179"/>
      <c r="D10" s="1043" t="s">
        <v>366</v>
      </c>
      <c r="E10" s="1780" t="str">
        <f>+'RESEÑA 2-PRENSA'!F11</f>
        <v>AGO - SEP / 2024</v>
      </c>
      <c r="F10" s="1780"/>
      <c r="G10" s="1837"/>
    </row>
    <row r="11" spans="1:13" x14ac:dyDescent="0.25">
      <c r="A11" s="1318" t="s">
        <v>441</v>
      </c>
      <c r="B11" s="1827" t="s">
        <v>1055</v>
      </c>
      <c r="C11" s="2"/>
      <c r="D11" s="2"/>
      <c r="E11" s="2"/>
      <c r="F11" s="2"/>
      <c r="G11" s="63"/>
    </row>
    <row r="12" spans="1:13" ht="13.8" thickBot="1" x14ac:dyDescent="0.3">
      <c r="A12" s="9"/>
      <c r="B12" s="16"/>
      <c r="C12" s="16"/>
      <c r="D12" s="16"/>
      <c r="E12" s="16"/>
      <c r="F12" s="16"/>
      <c r="G12" s="17"/>
    </row>
    <row r="13" spans="1:13" x14ac:dyDescent="0.25">
      <c r="A13" s="7"/>
      <c r="B13" s="10"/>
      <c r="C13" s="10"/>
      <c r="D13" s="10"/>
      <c r="E13" s="13"/>
      <c r="F13" s="13"/>
      <c r="G13" s="15"/>
    </row>
    <row r="14" spans="1:13" x14ac:dyDescent="0.25">
      <c r="A14" s="7"/>
      <c r="B14" s="10"/>
      <c r="C14" s="10"/>
      <c r="D14" s="10"/>
      <c r="E14" s="10"/>
      <c r="F14" s="10"/>
      <c r="G14" s="15"/>
      <c r="M14" t="s">
        <v>54</v>
      </c>
    </row>
    <row r="15" spans="1:13" x14ac:dyDescent="0.25">
      <c r="A15" s="7"/>
      <c r="B15" s="10"/>
      <c r="C15" s="10"/>
      <c r="D15" s="10"/>
      <c r="E15" s="10"/>
      <c r="F15" s="10"/>
      <c r="G15" s="15"/>
    </row>
    <row r="16" spans="1:13" x14ac:dyDescent="0.25">
      <c r="A16" s="7"/>
      <c r="B16" s="10"/>
      <c r="C16" s="10"/>
      <c r="D16" s="10"/>
      <c r="E16" s="10"/>
      <c r="F16" s="10"/>
      <c r="G16" s="15"/>
    </row>
    <row r="17" spans="1:7" x14ac:dyDescent="0.25">
      <c r="A17" s="7"/>
      <c r="B17" s="10"/>
      <c r="C17" s="10"/>
      <c r="D17" s="10"/>
      <c r="E17" s="10"/>
      <c r="F17" s="10"/>
      <c r="G17" s="15"/>
    </row>
    <row r="18" spans="1:7" x14ac:dyDescent="0.25">
      <c r="A18" s="1777"/>
      <c r="B18" s="1778"/>
      <c r="C18" s="1778"/>
      <c r="D18" s="1778"/>
      <c r="E18" s="1778"/>
      <c r="F18" s="1778"/>
      <c r="G18" s="1779"/>
    </row>
    <row r="19" spans="1:7" x14ac:dyDescent="0.25">
      <c r="A19" s="7"/>
      <c r="B19" s="10"/>
      <c r="C19" s="10"/>
      <c r="D19" s="10"/>
      <c r="E19" s="10"/>
      <c r="F19" s="10"/>
      <c r="G19" s="15"/>
    </row>
    <row r="20" spans="1:7" s="1311" customFormat="1" ht="53.25" customHeight="1" x14ac:dyDescent="0.25">
      <c r="A20" s="1777" t="s">
        <v>1215</v>
      </c>
      <c r="B20" s="1778"/>
      <c r="C20" s="1778"/>
      <c r="D20" s="1778"/>
      <c r="E20" s="1778"/>
      <c r="F20" s="1778"/>
      <c r="G20" s="1779"/>
    </row>
    <row r="21" spans="1:7" ht="53.25" customHeight="1" x14ac:dyDescent="0.25">
      <c r="A21" s="1777" t="s">
        <v>1210</v>
      </c>
      <c r="B21" s="1778"/>
      <c r="C21" s="1778"/>
      <c r="D21" s="1778"/>
      <c r="E21" s="1778"/>
      <c r="F21" s="1778"/>
      <c r="G21" s="1779"/>
    </row>
    <row r="22" spans="1:7" x14ac:dyDescent="0.25">
      <c r="A22" s="215"/>
      <c r="B22" s="216"/>
      <c r="C22" s="216"/>
      <c r="D22" s="216"/>
      <c r="E22" s="216"/>
      <c r="F22" s="216"/>
      <c r="G22" s="217"/>
    </row>
    <row r="23" spans="1:7" s="1233" customFormat="1" x14ac:dyDescent="0.25">
      <c r="A23" s="215"/>
      <c r="B23" s="216"/>
      <c r="C23" s="216"/>
      <c r="D23" s="216"/>
      <c r="E23" s="216"/>
      <c r="F23" s="216"/>
      <c r="G23" s="217"/>
    </row>
    <row r="24" spans="1:7" s="1233" customFormat="1" x14ac:dyDescent="0.25">
      <c r="A24" s="215"/>
      <c r="B24" s="216"/>
      <c r="C24" s="216"/>
      <c r="D24" s="216"/>
      <c r="E24" s="216"/>
      <c r="F24" s="216"/>
      <c r="G24" s="217"/>
    </row>
    <row r="25" spans="1:7" s="1311" customFormat="1" x14ac:dyDescent="0.25">
      <c r="A25" s="215"/>
      <c r="B25" s="216"/>
      <c r="C25" s="216"/>
      <c r="D25" s="216"/>
      <c r="E25" s="216"/>
      <c r="F25" s="216"/>
      <c r="G25" s="217"/>
    </row>
    <row r="26" spans="1:7" s="1311" customFormat="1" x14ac:dyDescent="0.25">
      <c r="A26" s="215"/>
      <c r="B26" s="216"/>
      <c r="C26" s="216"/>
      <c r="D26" s="216"/>
      <c r="E26" s="216"/>
      <c r="F26" s="216"/>
      <c r="G26" s="217"/>
    </row>
    <row r="27" spans="1:7" s="1311" customFormat="1" x14ac:dyDescent="0.25">
      <c r="A27" s="215"/>
      <c r="B27" s="216"/>
      <c r="C27" s="216"/>
      <c r="D27" s="216"/>
      <c r="E27" s="216"/>
      <c r="F27" s="216"/>
      <c r="G27" s="217"/>
    </row>
    <row r="28" spans="1:7" s="1311" customFormat="1" x14ac:dyDescent="0.25">
      <c r="A28" s="215"/>
      <c r="B28" s="216"/>
      <c r="C28" s="216"/>
      <c r="D28" s="216"/>
      <c r="E28" s="216"/>
      <c r="F28" s="216"/>
      <c r="G28" s="217"/>
    </row>
    <row r="29" spans="1:7" s="1311" customFormat="1" x14ac:dyDescent="0.25">
      <c r="A29" s="215"/>
      <c r="B29" s="216"/>
      <c r="C29" s="216"/>
      <c r="D29" s="216"/>
      <c r="E29" s="216"/>
      <c r="F29" s="216"/>
      <c r="G29" s="217"/>
    </row>
    <row r="30" spans="1:7" s="1311" customFormat="1" x14ac:dyDescent="0.25">
      <c r="A30" s="215"/>
      <c r="B30" s="216"/>
      <c r="C30" s="216"/>
      <c r="D30" s="216"/>
      <c r="E30" s="216"/>
      <c r="F30" s="216"/>
      <c r="G30" s="217"/>
    </row>
    <row r="31" spans="1:7" s="1311" customFormat="1" x14ac:dyDescent="0.25">
      <c r="A31" s="215"/>
      <c r="B31" s="216"/>
      <c r="C31" s="216"/>
      <c r="D31" s="216"/>
      <c r="E31" s="216"/>
      <c r="F31" s="216"/>
      <c r="G31" s="217"/>
    </row>
    <row r="32" spans="1:7" s="1311" customFormat="1" x14ac:dyDescent="0.25">
      <c r="A32" s="215"/>
      <c r="B32" s="216"/>
      <c r="C32" s="216"/>
      <c r="D32" s="216"/>
      <c r="E32" s="216"/>
      <c r="F32" s="216"/>
      <c r="G32" s="217"/>
    </row>
    <row r="33" spans="1:7" s="1233" customFormat="1" x14ac:dyDescent="0.25">
      <c r="A33" s="215"/>
      <c r="B33" s="216"/>
      <c r="C33" s="216"/>
      <c r="D33" s="216"/>
      <c r="E33" s="216"/>
      <c r="F33" s="216"/>
      <c r="G33" s="217"/>
    </row>
    <row r="34" spans="1:7" s="1233" customFormat="1" x14ac:dyDescent="0.25">
      <c r="A34" s="215"/>
      <c r="B34" s="216"/>
      <c r="C34" s="216"/>
      <c r="D34" s="216"/>
      <c r="E34" s="216"/>
      <c r="F34" s="216"/>
      <c r="G34" s="217"/>
    </row>
    <row r="35" spans="1:7" s="1233" customFormat="1" x14ac:dyDescent="0.25">
      <c r="A35" s="215"/>
      <c r="B35" s="216"/>
      <c r="C35" s="216"/>
      <c r="D35" s="216"/>
      <c r="E35" s="216"/>
      <c r="F35" s="216"/>
      <c r="G35" s="217"/>
    </row>
    <row r="36" spans="1:7" s="1233" customFormat="1" x14ac:dyDescent="0.25">
      <c r="A36" s="215"/>
      <c r="B36" s="216"/>
      <c r="C36" s="216"/>
      <c r="D36" s="216"/>
      <c r="E36" s="216"/>
      <c r="F36" s="216"/>
      <c r="G36" s="217"/>
    </row>
    <row r="37" spans="1:7" s="1233" customFormat="1" x14ac:dyDescent="0.25">
      <c r="A37" s="215"/>
      <c r="B37" s="216"/>
      <c r="C37" s="216"/>
      <c r="D37" s="216"/>
      <c r="E37" s="216"/>
      <c r="F37" s="216"/>
      <c r="G37" s="217"/>
    </row>
    <row r="38" spans="1:7" s="1233" customFormat="1" x14ac:dyDescent="0.25">
      <c r="A38" s="215"/>
      <c r="B38" s="216"/>
      <c r="C38" s="216"/>
      <c r="D38" s="216"/>
      <c r="E38" s="216"/>
      <c r="F38" s="216"/>
      <c r="G38" s="217"/>
    </row>
    <row r="39" spans="1:7" s="1233" customFormat="1" x14ac:dyDescent="0.25">
      <c r="A39" s="215"/>
      <c r="B39" s="216"/>
      <c r="C39" s="216"/>
      <c r="D39" s="216"/>
      <c r="E39" s="216"/>
      <c r="F39" s="216"/>
      <c r="G39" s="217"/>
    </row>
    <row r="40" spans="1:7" s="1233" customFormat="1" x14ac:dyDescent="0.25">
      <c r="A40" s="215"/>
      <c r="B40" s="216"/>
      <c r="C40" s="216"/>
      <c r="D40" s="216"/>
      <c r="E40" s="216"/>
      <c r="F40" s="216"/>
      <c r="G40" s="217"/>
    </row>
    <row r="41" spans="1:7" s="1233" customFormat="1" x14ac:dyDescent="0.25">
      <c r="A41" s="215"/>
      <c r="B41" s="216"/>
      <c r="C41" s="216"/>
      <c r="D41" s="216"/>
      <c r="E41" s="216"/>
      <c r="F41" s="216"/>
      <c r="G41" s="217"/>
    </row>
    <row r="42" spans="1:7" s="1233" customFormat="1" x14ac:dyDescent="0.25">
      <c r="A42" s="215"/>
      <c r="B42" s="216"/>
      <c r="C42" s="216"/>
      <c r="D42" s="216"/>
      <c r="E42" s="216"/>
      <c r="F42" s="216"/>
      <c r="G42" s="217"/>
    </row>
    <row r="43" spans="1:7" s="1233" customFormat="1" x14ac:dyDescent="0.25">
      <c r="A43" s="215"/>
      <c r="B43" s="216"/>
      <c r="C43" s="216"/>
      <c r="D43" s="216"/>
      <c r="E43" s="216"/>
      <c r="F43" s="216"/>
      <c r="G43" s="217"/>
    </row>
    <row r="44" spans="1:7" s="1311" customFormat="1" x14ac:dyDescent="0.25">
      <c r="A44" s="215"/>
      <c r="B44" s="216"/>
      <c r="C44" s="216"/>
      <c r="D44" s="216"/>
      <c r="E44" s="216"/>
      <c r="F44" s="216"/>
      <c r="G44" s="217"/>
    </row>
    <row r="45" spans="1:7" s="1233" customFormat="1" ht="13.8" thickBot="1" x14ac:dyDescent="0.3">
      <c r="A45" s="1838"/>
      <c r="B45" s="1839"/>
      <c r="C45" s="1839"/>
      <c r="D45" s="1839"/>
      <c r="E45" s="1839"/>
      <c r="F45" s="1839"/>
      <c r="G45" s="1840"/>
    </row>
    <row r="46" spans="1:7" s="1233" customFormat="1" x14ac:dyDescent="0.25">
      <c r="A46" s="215"/>
      <c r="B46" s="216"/>
      <c r="C46" s="216"/>
      <c r="D46" s="216"/>
      <c r="E46" s="216"/>
      <c r="F46" s="216"/>
      <c r="G46" s="216"/>
    </row>
    <row r="47" spans="1:7" s="1233" customFormat="1" x14ac:dyDescent="0.25">
      <c r="A47" s="215"/>
      <c r="B47" s="216"/>
      <c r="C47" s="216"/>
      <c r="D47" s="216"/>
      <c r="E47" s="1362" t="s">
        <v>389</v>
      </c>
      <c r="F47" s="1661"/>
      <c r="G47" s="1661"/>
    </row>
    <row r="48" spans="1:7" s="1233" customFormat="1" x14ac:dyDescent="0.25">
      <c r="A48" s="215"/>
      <c r="B48" s="216"/>
      <c r="C48" s="216"/>
      <c r="D48" s="216"/>
      <c r="E48" s="216"/>
      <c r="F48" s="216"/>
      <c r="G48" s="216"/>
    </row>
    <row r="49" spans="1:7" s="1233" customFormat="1" x14ac:dyDescent="0.25">
      <c r="A49" s="215"/>
      <c r="B49" s="216"/>
      <c r="C49" s="216"/>
      <c r="D49" s="216"/>
      <c r="E49" s="216"/>
      <c r="F49" s="216"/>
      <c r="G49" s="216"/>
    </row>
    <row r="50" spans="1:7" s="1233" customFormat="1" x14ac:dyDescent="0.25">
      <c r="A50" s="215"/>
      <c r="B50" s="216"/>
      <c r="C50" s="216"/>
      <c r="D50" s="216"/>
      <c r="E50" s="216"/>
      <c r="F50" s="216"/>
      <c r="G50" s="216"/>
    </row>
    <row r="51" spans="1:7" s="1233" customFormat="1" x14ac:dyDescent="0.25">
      <c r="A51" s="215"/>
      <c r="B51" s="216"/>
      <c r="C51" s="216"/>
      <c r="D51" s="216"/>
      <c r="E51" s="216"/>
      <c r="F51" s="216"/>
      <c r="G51" s="216"/>
    </row>
    <row r="52" spans="1:7" s="1233" customFormat="1" x14ac:dyDescent="0.25">
      <c r="A52" s="215"/>
      <c r="B52" s="216"/>
      <c r="C52" s="216"/>
      <c r="D52" s="216"/>
      <c r="E52" s="216"/>
      <c r="F52" s="216"/>
      <c r="G52" s="216"/>
    </row>
    <row r="53" spans="1:7" s="1233" customFormat="1" x14ac:dyDescent="0.25">
      <c r="A53" s="215"/>
      <c r="B53" s="216"/>
      <c r="C53" s="216"/>
      <c r="D53" s="216"/>
      <c r="E53" s="216"/>
      <c r="F53" s="216"/>
      <c r="G53" s="216"/>
    </row>
    <row r="54" spans="1:7" s="1233" customFormat="1" x14ac:dyDescent="0.25">
      <c r="A54" s="215"/>
      <c r="B54" s="216"/>
      <c r="C54" s="216"/>
      <c r="D54" s="216"/>
      <c r="E54" s="216"/>
      <c r="F54" s="216"/>
      <c r="G54" s="216"/>
    </row>
    <row r="55" spans="1:7" s="1233" customFormat="1" x14ac:dyDescent="0.25">
      <c r="A55" s="215"/>
      <c r="B55" s="216"/>
      <c r="C55" s="216"/>
      <c r="D55" s="216"/>
      <c r="E55" s="216"/>
      <c r="F55" s="216"/>
      <c r="G55" s="216"/>
    </row>
    <row r="56" spans="1:7" s="1233" customFormat="1" x14ac:dyDescent="0.25">
      <c r="A56" s="215"/>
      <c r="B56" s="216"/>
      <c r="C56" s="216"/>
      <c r="D56" s="216"/>
      <c r="E56" s="216"/>
      <c r="F56" s="216"/>
      <c r="G56" s="216"/>
    </row>
    <row r="57" spans="1:7" s="1233" customFormat="1" x14ac:dyDescent="0.25">
      <c r="A57" s="215"/>
      <c r="B57" s="216"/>
      <c r="C57" s="216"/>
      <c r="D57" s="216"/>
      <c r="E57" s="216"/>
      <c r="F57" s="216"/>
      <c r="G57" s="216"/>
    </row>
    <row r="58" spans="1:7" s="1233" customFormat="1" x14ac:dyDescent="0.25">
      <c r="A58" s="215"/>
      <c r="B58" s="216"/>
      <c r="C58" s="216"/>
      <c r="D58" s="216"/>
      <c r="E58" s="216"/>
      <c r="F58" s="216"/>
      <c r="G58" s="216"/>
    </row>
    <row r="59" spans="1:7" s="1233" customFormat="1" x14ac:dyDescent="0.25">
      <c r="A59" s="215"/>
      <c r="B59" s="216"/>
      <c r="C59" s="216"/>
      <c r="D59" s="216"/>
      <c r="E59" s="216"/>
      <c r="F59" s="216"/>
      <c r="G59" s="216"/>
    </row>
    <row r="60" spans="1:7" s="1233" customFormat="1" x14ac:dyDescent="0.25">
      <c r="A60" s="215"/>
      <c r="B60" s="216"/>
      <c r="C60" s="216"/>
      <c r="D60" s="216"/>
      <c r="E60" s="216"/>
      <c r="F60" s="216"/>
      <c r="G60" s="216"/>
    </row>
    <row r="61" spans="1:7" s="1233" customFormat="1" x14ac:dyDescent="0.25">
      <c r="A61" s="215"/>
      <c r="B61" s="216"/>
      <c r="C61" s="216"/>
      <c r="D61" s="216"/>
      <c r="E61" s="216"/>
      <c r="F61" s="216"/>
      <c r="G61" s="216"/>
    </row>
    <row r="62" spans="1:7" s="1233" customFormat="1" x14ac:dyDescent="0.25">
      <c r="A62" s="215"/>
      <c r="B62" s="216"/>
      <c r="C62" s="216"/>
      <c r="D62" s="216"/>
      <c r="E62" s="216"/>
      <c r="F62" s="216"/>
      <c r="G62" s="216"/>
    </row>
    <row r="63" spans="1:7" s="1233" customFormat="1" x14ac:dyDescent="0.25">
      <c r="A63" s="215"/>
      <c r="B63" s="216"/>
      <c r="C63" s="216"/>
      <c r="D63" s="216"/>
      <c r="E63" s="216"/>
      <c r="F63" s="216"/>
      <c r="G63" s="216"/>
    </row>
    <row r="64" spans="1:7" s="1233" customFormat="1" x14ac:dyDescent="0.25">
      <c r="A64" s="215"/>
      <c r="B64" s="216"/>
      <c r="C64" s="216"/>
      <c r="D64" s="216"/>
      <c r="E64" s="216"/>
      <c r="F64" s="216"/>
      <c r="G64" s="216"/>
    </row>
    <row r="65" spans="1:7" s="1233" customFormat="1" x14ac:dyDescent="0.25">
      <c r="A65" s="215"/>
      <c r="B65" s="216"/>
      <c r="C65" s="216"/>
      <c r="D65" s="216"/>
      <c r="E65" s="216"/>
      <c r="F65" s="216"/>
      <c r="G65" s="216"/>
    </row>
    <row r="66" spans="1:7" s="1233" customFormat="1" x14ac:dyDescent="0.25">
      <c r="A66" s="215"/>
      <c r="B66" s="216"/>
      <c r="C66" s="216"/>
      <c r="D66" s="216"/>
      <c r="E66" s="216"/>
      <c r="F66" s="216"/>
      <c r="G66" s="216"/>
    </row>
    <row r="67" spans="1:7" s="1233" customFormat="1" x14ac:dyDescent="0.25">
      <c r="A67" s="215"/>
      <c r="B67" s="216"/>
      <c r="C67" s="216"/>
      <c r="D67" s="216"/>
      <c r="E67" s="216"/>
      <c r="F67" s="216"/>
      <c r="G67" s="216"/>
    </row>
    <row r="68" spans="1:7" s="1233" customFormat="1" x14ac:dyDescent="0.25">
      <c r="A68" s="215"/>
      <c r="B68" s="216"/>
      <c r="C68" s="216"/>
      <c r="D68" s="216"/>
      <c r="E68" s="216"/>
      <c r="F68" s="216"/>
      <c r="G68" s="216"/>
    </row>
    <row r="69" spans="1:7" s="1233" customFormat="1" x14ac:dyDescent="0.25">
      <c r="A69" s="215"/>
      <c r="B69" s="216"/>
      <c r="C69" s="216"/>
      <c r="D69" s="216"/>
      <c r="E69" s="216"/>
      <c r="F69" s="216"/>
      <c r="G69" s="216"/>
    </row>
    <row r="70" spans="1:7" s="1233" customFormat="1" x14ac:dyDescent="0.25">
      <c r="A70" s="215"/>
      <c r="B70" s="216"/>
      <c r="C70" s="216"/>
      <c r="D70" s="216"/>
      <c r="E70" s="216"/>
      <c r="F70" s="216"/>
      <c r="G70" s="216"/>
    </row>
    <row r="71" spans="1:7" s="1233" customFormat="1" x14ac:dyDescent="0.25">
      <c r="A71" s="215"/>
      <c r="B71" s="216"/>
      <c r="C71" s="216"/>
      <c r="D71" s="216"/>
      <c r="E71" s="216"/>
      <c r="F71" s="216"/>
      <c r="G71" s="216"/>
    </row>
    <row r="72" spans="1:7" s="1233" customFormat="1" x14ac:dyDescent="0.25">
      <c r="A72" s="215"/>
      <c r="B72" s="216"/>
      <c r="C72" s="216"/>
      <c r="D72" s="216"/>
      <c r="E72" s="216"/>
      <c r="F72" s="216"/>
      <c r="G72" s="216"/>
    </row>
    <row r="73" spans="1:7" s="1233" customFormat="1" x14ac:dyDescent="0.25">
      <c r="A73" s="215"/>
      <c r="B73" s="216"/>
      <c r="C73" s="216"/>
      <c r="D73" s="216"/>
      <c r="E73" s="216"/>
      <c r="F73" s="216"/>
      <c r="G73" s="216"/>
    </row>
    <row r="74" spans="1:7" s="1233" customFormat="1" x14ac:dyDescent="0.25">
      <c r="A74" s="215"/>
      <c r="B74" s="216"/>
      <c r="C74" s="216"/>
      <c r="D74" s="216"/>
      <c r="E74" s="216"/>
      <c r="F74" s="216"/>
      <c r="G74" s="216"/>
    </row>
    <row r="75" spans="1:7" s="1233" customFormat="1" x14ac:dyDescent="0.25">
      <c r="A75" s="215"/>
      <c r="B75" s="216"/>
      <c r="C75" s="216"/>
      <c r="D75" s="216"/>
      <c r="E75" s="216"/>
      <c r="F75" s="216"/>
      <c r="G75" s="216"/>
    </row>
    <row r="76" spans="1:7" s="1233" customFormat="1" x14ac:dyDescent="0.25">
      <c r="A76" s="215"/>
      <c r="B76" s="216"/>
      <c r="C76" s="216"/>
      <c r="D76" s="216"/>
      <c r="E76" s="216"/>
      <c r="F76" s="216"/>
      <c r="G76" s="216"/>
    </row>
    <row r="77" spans="1:7" s="1233" customFormat="1" x14ac:dyDescent="0.25">
      <c r="A77" s="215"/>
      <c r="B77" s="216"/>
      <c r="C77" s="216"/>
      <c r="D77" s="216"/>
      <c r="E77" s="216"/>
      <c r="F77" s="216"/>
      <c r="G77" s="216"/>
    </row>
    <row r="78" spans="1:7" s="1233" customFormat="1" x14ac:dyDescent="0.25">
      <c r="A78" s="215"/>
      <c r="B78" s="216"/>
      <c r="C78" s="216"/>
      <c r="D78" s="216"/>
      <c r="E78" s="216"/>
      <c r="F78" s="216"/>
      <c r="G78" s="216"/>
    </row>
    <row r="79" spans="1:7" s="1233" customFormat="1" x14ac:dyDescent="0.25">
      <c r="A79" s="215"/>
      <c r="B79" s="216"/>
      <c r="C79" s="216"/>
      <c r="D79" s="216"/>
      <c r="E79" s="216"/>
      <c r="F79" s="216"/>
      <c r="G79" s="216"/>
    </row>
    <row r="80" spans="1:7" s="1233" customFormat="1" x14ac:dyDescent="0.25">
      <c r="A80" s="215"/>
      <c r="B80" s="216"/>
      <c r="C80" s="216"/>
      <c r="D80" s="216"/>
      <c r="E80" s="216"/>
      <c r="F80" s="216"/>
      <c r="G80" s="216"/>
    </row>
    <row r="81" spans="1:7" s="1233" customFormat="1" x14ac:dyDescent="0.25">
      <c r="A81" s="215"/>
      <c r="B81" s="216"/>
      <c r="C81" s="216"/>
      <c r="D81" s="216"/>
      <c r="E81" s="216"/>
      <c r="F81" s="216"/>
      <c r="G81" s="216"/>
    </row>
    <row r="82" spans="1:7" s="1233" customFormat="1" x14ac:dyDescent="0.25">
      <c r="A82" s="215"/>
      <c r="B82" s="216"/>
      <c r="C82" s="216"/>
      <c r="D82" s="216"/>
      <c r="E82" s="216"/>
      <c r="F82" s="216"/>
      <c r="G82" s="216"/>
    </row>
    <row r="83" spans="1:7" s="1233" customFormat="1" x14ac:dyDescent="0.25">
      <c r="A83" s="215"/>
      <c r="B83" s="216"/>
      <c r="C83" s="216"/>
      <c r="D83" s="216"/>
      <c r="E83" s="216"/>
      <c r="F83" s="216"/>
      <c r="G83" s="216"/>
    </row>
    <row r="84" spans="1:7" s="1233" customFormat="1" x14ac:dyDescent="0.25">
      <c r="A84" s="215"/>
      <c r="B84" s="216"/>
      <c r="C84" s="216"/>
      <c r="D84" s="216"/>
      <c r="E84" s="216"/>
      <c r="F84" s="216"/>
      <c r="G84" s="216"/>
    </row>
    <row r="85" spans="1:7" s="1233" customFormat="1" x14ac:dyDescent="0.25">
      <c r="A85" s="215"/>
      <c r="B85" s="216"/>
      <c r="C85" s="216"/>
      <c r="D85" s="216"/>
      <c r="E85" s="216"/>
      <c r="F85" s="216"/>
      <c r="G85" s="216"/>
    </row>
    <row r="86" spans="1:7" s="1233" customFormat="1" x14ac:dyDescent="0.25">
      <c r="A86" s="215"/>
      <c r="B86" s="216"/>
      <c r="C86" s="216"/>
      <c r="D86" s="216"/>
      <c r="E86" s="216"/>
      <c r="F86" s="216"/>
      <c r="G86" s="216"/>
    </row>
    <row r="87" spans="1:7" s="1233" customFormat="1" x14ac:dyDescent="0.25">
      <c r="A87" s="215"/>
      <c r="B87" s="216"/>
      <c r="C87" s="216"/>
      <c r="D87" s="216"/>
      <c r="E87" s="216"/>
      <c r="F87" s="216"/>
      <c r="G87" s="216"/>
    </row>
    <row r="88" spans="1:7" s="1233" customFormat="1" x14ac:dyDescent="0.25">
      <c r="A88" s="215"/>
      <c r="B88" s="216"/>
      <c r="C88" s="216"/>
      <c r="D88" s="216"/>
      <c r="E88" s="216"/>
      <c r="F88" s="216"/>
      <c r="G88" s="216"/>
    </row>
    <row r="89" spans="1:7" s="1233" customFormat="1" x14ac:dyDescent="0.25">
      <c r="A89" s="215"/>
      <c r="B89" s="216"/>
      <c r="C89" s="216"/>
      <c r="D89" s="216"/>
      <c r="E89" s="216"/>
      <c r="F89" s="216"/>
      <c r="G89" s="216"/>
    </row>
    <row r="90" spans="1:7" s="1233" customFormat="1" x14ac:dyDescent="0.25">
      <c r="A90" s="215"/>
      <c r="B90" s="216"/>
      <c r="C90" s="216"/>
      <c r="D90" s="216"/>
      <c r="E90" s="216"/>
      <c r="F90" s="216"/>
      <c r="G90" s="216"/>
    </row>
    <row r="91" spans="1:7" s="1233" customFormat="1" x14ac:dyDescent="0.25">
      <c r="A91" s="215"/>
      <c r="B91" s="216"/>
      <c r="C91" s="216"/>
      <c r="D91" s="216"/>
      <c r="E91" s="216"/>
      <c r="F91" s="216"/>
      <c r="G91" s="216"/>
    </row>
    <row r="92" spans="1:7" s="1233" customFormat="1" x14ac:dyDescent="0.25">
      <c r="A92" s="215"/>
      <c r="B92" s="216"/>
      <c r="C92" s="216"/>
      <c r="D92" s="216"/>
      <c r="E92" s="216"/>
      <c r="F92" s="216"/>
      <c r="G92" s="216"/>
    </row>
    <row r="93" spans="1:7" s="1233" customFormat="1" x14ac:dyDescent="0.25">
      <c r="A93" s="215"/>
      <c r="B93" s="216"/>
      <c r="C93" s="216"/>
      <c r="D93" s="216"/>
      <c r="E93" s="216"/>
      <c r="F93" s="216"/>
      <c r="G93" s="216"/>
    </row>
    <row r="94" spans="1:7" s="1233" customFormat="1" x14ac:dyDescent="0.25">
      <c r="A94" s="215"/>
      <c r="B94" s="216"/>
      <c r="C94" s="216"/>
      <c r="D94" s="216"/>
      <c r="E94" s="216"/>
      <c r="F94" s="216"/>
      <c r="G94" s="216"/>
    </row>
    <row r="95" spans="1:7" s="1233" customFormat="1" x14ac:dyDescent="0.25">
      <c r="A95" s="215"/>
      <c r="B95" s="216"/>
      <c r="C95" s="216"/>
      <c r="D95" s="216"/>
      <c r="E95" s="216"/>
      <c r="F95" s="216"/>
      <c r="G95" s="216"/>
    </row>
    <row r="96" spans="1:7" s="1233" customFormat="1" x14ac:dyDescent="0.25">
      <c r="A96" s="215"/>
      <c r="B96" s="216"/>
      <c r="C96" s="216"/>
      <c r="D96" s="216"/>
      <c r="E96" s="216"/>
      <c r="F96" s="216"/>
      <c r="G96" s="216"/>
    </row>
    <row r="97" spans="1:7" s="1233" customFormat="1" x14ac:dyDescent="0.25">
      <c r="A97" s="215"/>
      <c r="B97" s="216"/>
      <c r="C97" s="216"/>
      <c r="D97" s="216"/>
      <c r="E97" s="216"/>
      <c r="F97" s="216"/>
      <c r="G97" s="216"/>
    </row>
    <row r="98" spans="1:7" s="1233" customFormat="1" x14ac:dyDescent="0.25">
      <c r="A98" s="215"/>
      <c r="B98" s="216"/>
      <c r="C98" s="216"/>
      <c r="D98" s="216"/>
      <c r="E98" s="216"/>
      <c r="F98" s="216"/>
      <c r="G98" s="216"/>
    </row>
    <row r="99" spans="1:7" s="1233" customFormat="1" x14ac:dyDescent="0.25">
      <c r="A99" s="215"/>
      <c r="B99" s="216"/>
      <c r="C99" s="216"/>
      <c r="D99" s="216"/>
      <c r="E99" s="216"/>
      <c r="F99" s="216"/>
      <c r="G99" s="216"/>
    </row>
    <row r="100" spans="1:7" s="1233" customFormat="1" x14ac:dyDescent="0.25">
      <c r="A100" s="215"/>
      <c r="B100" s="216"/>
      <c r="C100" s="216"/>
      <c r="D100" s="216"/>
      <c r="E100" s="216"/>
      <c r="F100" s="216"/>
      <c r="G100" s="216"/>
    </row>
    <row r="101" spans="1:7" s="1233" customFormat="1" x14ac:dyDescent="0.25">
      <c r="A101" s="215"/>
      <c r="B101" s="216"/>
      <c r="C101" s="216"/>
      <c r="D101" s="216"/>
      <c r="E101" s="216"/>
      <c r="F101" s="216"/>
      <c r="G101" s="216"/>
    </row>
    <row r="102" spans="1:7" s="1233" customFormat="1" x14ac:dyDescent="0.25">
      <c r="A102" s="215"/>
      <c r="B102" s="216"/>
      <c r="C102" s="216"/>
      <c r="D102" s="216"/>
      <c r="E102" s="216"/>
      <c r="F102" s="216"/>
      <c r="G102" s="216"/>
    </row>
    <row r="103" spans="1:7" s="1233" customFormat="1" x14ac:dyDescent="0.25">
      <c r="A103" s="215"/>
      <c r="B103" s="216"/>
      <c r="C103" s="216"/>
      <c r="D103" s="216"/>
      <c r="E103" s="216"/>
      <c r="F103" s="216"/>
      <c r="G103" s="216"/>
    </row>
    <row r="104" spans="1:7" s="1233" customFormat="1" x14ac:dyDescent="0.25">
      <c r="A104" s="215"/>
      <c r="B104" s="216"/>
      <c r="C104" s="216"/>
      <c r="D104" s="216"/>
      <c r="E104" s="216"/>
      <c r="F104" s="216"/>
      <c r="G104" s="216"/>
    </row>
    <row r="105" spans="1:7" s="1233" customFormat="1" x14ac:dyDescent="0.25">
      <c r="A105" s="215"/>
      <c r="B105" s="216"/>
      <c r="C105" s="216"/>
      <c r="D105" s="216"/>
      <c r="E105" s="216"/>
      <c r="F105" s="216"/>
      <c r="G105" s="216"/>
    </row>
    <row r="106" spans="1:7" s="1233" customFormat="1" x14ac:dyDescent="0.25">
      <c r="A106" s="215"/>
      <c r="B106" s="216"/>
      <c r="C106" s="216"/>
      <c r="D106" s="216"/>
      <c r="E106" s="216"/>
      <c r="F106" s="216"/>
      <c r="G106" s="216"/>
    </row>
    <row r="107" spans="1:7" s="1233" customFormat="1" x14ac:dyDescent="0.25">
      <c r="A107" s="215"/>
      <c r="B107" s="216"/>
      <c r="C107" s="216"/>
      <c r="D107" s="216"/>
      <c r="E107" s="216"/>
      <c r="F107" s="216"/>
      <c r="G107" s="216"/>
    </row>
    <row r="108" spans="1:7" s="1233" customFormat="1" x14ac:dyDescent="0.25">
      <c r="A108" s="215"/>
      <c r="B108" s="216"/>
      <c r="C108" s="216"/>
      <c r="D108" s="216"/>
      <c r="E108" s="216"/>
      <c r="F108" s="216"/>
      <c r="G108" s="216"/>
    </row>
    <row r="109" spans="1:7" s="1233" customFormat="1" x14ac:dyDescent="0.25">
      <c r="A109" s="215"/>
      <c r="B109" s="216"/>
      <c r="C109" s="216"/>
      <c r="D109" s="216"/>
      <c r="E109" s="216"/>
      <c r="F109" s="216"/>
      <c r="G109" s="216"/>
    </row>
    <row r="110" spans="1:7" s="1233" customFormat="1" x14ac:dyDescent="0.25">
      <c r="A110" s="215"/>
      <c r="B110" s="216"/>
      <c r="C110" s="216"/>
      <c r="D110" s="216"/>
      <c r="E110" s="216"/>
      <c r="F110" s="216"/>
      <c r="G110" s="216"/>
    </row>
    <row r="111" spans="1:7" s="1233" customFormat="1" x14ac:dyDescent="0.25">
      <c r="A111" s="215"/>
      <c r="B111" s="216"/>
      <c r="C111" s="216"/>
      <c r="D111" s="216"/>
      <c r="E111" s="216"/>
      <c r="F111" s="216"/>
      <c r="G111" s="216"/>
    </row>
    <row r="112" spans="1:7" s="1233" customFormat="1" x14ac:dyDescent="0.25">
      <c r="A112" s="215"/>
      <c r="B112" s="216"/>
      <c r="C112" s="216"/>
      <c r="D112" s="216"/>
      <c r="E112" s="216"/>
      <c r="F112" s="216"/>
      <c r="G112" s="216"/>
    </row>
    <row r="113" spans="1:7" s="1233" customFormat="1" x14ac:dyDescent="0.25">
      <c r="A113" s="215"/>
      <c r="B113" s="216"/>
      <c r="C113" s="216"/>
      <c r="D113" s="216"/>
      <c r="E113" s="216"/>
      <c r="F113" s="216"/>
      <c r="G113" s="216"/>
    </row>
    <row r="114" spans="1:7" s="1233" customFormat="1" x14ac:dyDescent="0.25">
      <c r="A114" s="215"/>
      <c r="B114" s="216"/>
      <c r="C114" s="216"/>
      <c r="D114" s="216"/>
      <c r="E114" s="216"/>
      <c r="F114" s="216"/>
      <c r="G114" s="216"/>
    </row>
    <row r="115" spans="1:7" s="1233" customFormat="1" x14ac:dyDescent="0.25">
      <c r="A115" s="215"/>
      <c r="B115" s="216"/>
      <c r="C115" s="216"/>
      <c r="D115" s="216"/>
      <c r="E115" s="216"/>
      <c r="F115" s="216"/>
      <c r="G115" s="216"/>
    </row>
    <row r="116" spans="1:7" s="1233" customFormat="1" x14ac:dyDescent="0.25">
      <c r="A116" s="215"/>
      <c r="B116" s="216"/>
      <c r="C116" s="216"/>
      <c r="D116" s="216"/>
      <c r="E116" s="216"/>
      <c r="F116" s="216"/>
      <c r="G116" s="216"/>
    </row>
    <row r="117" spans="1:7" s="1233" customFormat="1" x14ac:dyDescent="0.25">
      <c r="A117" s="215"/>
      <c r="B117" s="216"/>
      <c r="C117" s="216"/>
      <c r="D117" s="216"/>
      <c r="E117" s="216"/>
      <c r="F117" s="216"/>
      <c r="G117" s="216"/>
    </row>
    <row r="118" spans="1:7" s="1233" customFormat="1" x14ac:dyDescent="0.25">
      <c r="A118" s="215"/>
      <c r="B118" s="216"/>
      <c r="C118" s="216"/>
      <c r="D118" s="216"/>
      <c r="E118" s="216"/>
      <c r="F118" s="216"/>
      <c r="G118" s="216"/>
    </row>
    <row r="119" spans="1:7" s="1233" customFormat="1" x14ac:dyDescent="0.25">
      <c r="A119" s="215"/>
      <c r="B119" s="216"/>
      <c r="C119" s="216"/>
      <c r="D119" s="216"/>
      <c r="E119" s="216"/>
      <c r="F119" s="216"/>
      <c r="G119" s="216"/>
    </row>
    <row r="120" spans="1:7" s="1233" customFormat="1" x14ac:dyDescent="0.25">
      <c r="A120" s="215"/>
      <c r="B120" s="216"/>
      <c r="C120" s="216"/>
      <c r="D120" s="216"/>
      <c r="E120" s="216"/>
      <c r="F120" s="216"/>
      <c r="G120" s="216"/>
    </row>
    <row r="121" spans="1:7" s="1233" customFormat="1" x14ac:dyDescent="0.25">
      <c r="A121" s="215"/>
      <c r="B121" s="216"/>
      <c r="C121" s="216"/>
      <c r="D121" s="216"/>
      <c r="E121" s="216"/>
      <c r="F121" s="216"/>
      <c r="G121" s="216"/>
    </row>
    <row r="122" spans="1:7" s="1233" customFormat="1" x14ac:dyDescent="0.25">
      <c r="A122" s="215"/>
      <c r="B122" s="216"/>
      <c r="C122" s="216"/>
      <c r="D122" s="216"/>
      <c r="E122" s="216"/>
      <c r="F122" s="216"/>
      <c r="G122" s="216"/>
    </row>
    <row r="123" spans="1:7" s="1233" customFormat="1" x14ac:dyDescent="0.25">
      <c r="A123" s="215"/>
      <c r="B123" s="216"/>
      <c r="C123" s="216"/>
      <c r="D123" s="216"/>
      <c r="E123" s="216"/>
      <c r="F123" s="216"/>
      <c r="G123" s="216"/>
    </row>
    <row r="124" spans="1:7" s="1233" customFormat="1" x14ac:dyDescent="0.25">
      <c r="A124" s="215"/>
      <c r="B124" s="216"/>
      <c r="C124" s="216"/>
      <c r="D124" s="216"/>
      <c r="E124" s="216"/>
      <c r="F124" s="216"/>
      <c r="G124" s="216"/>
    </row>
    <row r="125" spans="1:7" s="1233" customFormat="1" x14ac:dyDescent="0.25">
      <c r="A125" s="215"/>
      <c r="B125" s="216"/>
      <c r="C125" s="216"/>
      <c r="D125" s="216"/>
      <c r="E125" s="216"/>
      <c r="F125" s="216"/>
      <c r="G125" s="216"/>
    </row>
    <row r="126" spans="1:7" s="1233" customFormat="1" x14ac:dyDescent="0.25">
      <c r="A126" s="215"/>
      <c r="B126" s="216"/>
      <c r="C126" s="216"/>
      <c r="D126" s="216"/>
      <c r="E126" s="216"/>
      <c r="F126" s="216"/>
      <c r="G126" s="216"/>
    </row>
    <row r="127" spans="1:7" s="1233" customFormat="1" x14ac:dyDescent="0.25">
      <c r="A127" s="215"/>
      <c r="B127" s="216"/>
      <c r="C127" s="216"/>
      <c r="D127" s="216"/>
      <c r="E127" s="216"/>
      <c r="F127" s="216"/>
      <c r="G127" s="216"/>
    </row>
    <row r="128" spans="1:7" s="1233" customFormat="1" x14ac:dyDescent="0.25">
      <c r="A128" s="215"/>
      <c r="B128" s="216"/>
      <c r="C128" s="216"/>
      <c r="D128" s="216"/>
      <c r="E128" s="216"/>
      <c r="F128" s="216"/>
      <c r="G128" s="216"/>
    </row>
    <row r="129" spans="1:7" s="1233" customFormat="1" x14ac:dyDescent="0.25">
      <c r="A129" s="215"/>
      <c r="B129" s="216"/>
      <c r="C129" s="216"/>
      <c r="D129" s="216"/>
      <c r="E129" s="216"/>
      <c r="F129" s="216"/>
      <c r="G129" s="216"/>
    </row>
    <row r="130" spans="1:7" s="1233" customFormat="1" x14ac:dyDescent="0.25">
      <c r="A130" s="215"/>
      <c r="B130" s="216"/>
      <c r="C130" s="216"/>
      <c r="D130" s="216"/>
      <c r="E130" s="216"/>
      <c r="F130" s="216"/>
      <c r="G130" s="216"/>
    </row>
    <row r="131" spans="1:7" s="1233" customFormat="1" x14ac:dyDescent="0.25">
      <c r="A131" s="215"/>
      <c r="B131" s="216"/>
      <c r="C131" s="216"/>
      <c r="D131" s="216"/>
      <c r="E131" s="216"/>
      <c r="F131" s="216"/>
      <c r="G131" s="216"/>
    </row>
    <row r="132" spans="1:7" s="1233" customFormat="1" x14ac:dyDescent="0.25">
      <c r="A132" s="215"/>
      <c r="B132" s="216"/>
      <c r="C132" s="216"/>
      <c r="D132" s="216"/>
      <c r="E132" s="216"/>
      <c r="F132" s="216"/>
      <c r="G132" s="216"/>
    </row>
    <row r="133" spans="1:7" s="1233" customFormat="1" x14ac:dyDescent="0.25">
      <c r="A133" s="215"/>
      <c r="B133" s="216"/>
      <c r="C133" s="216"/>
      <c r="D133" s="216"/>
      <c r="E133" s="216"/>
      <c r="F133" s="216"/>
      <c r="G133" s="216"/>
    </row>
    <row r="134" spans="1:7" s="1233" customFormat="1" x14ac:dyDescent="0.25">
      <c r="A134" s="215"/>
      <c r="B134" s="216"/>
      <c r="C134" s="216"/>
      <c r="D134" s="216"/>
      <c r="E134" s="216"/>
      <c r="F134" s="216"/>
      <c r="G134" s="216"/>
    </row>
    <row r="135" spans="1:7" s="1233" customFormat="1" x14ac:dyDescent="0.25">
      <c r="A135" s="215"/>
      <c r="B135" s="216"/>
      <c r="C135" s="216"/>
      <c r="D135" s="216"/>
      <c r="E135" s="216"/>
      <c r="F135" s="216"/>
      <c r="G135" s="216"/>
    </row>
    <row r="136" spans="1:7" s="1233" customFormat="1" x14ac:dyDescent="0.25">
      <c r="A136" s="215"/>
      <c r="B136" s="216"/>
      <c r="C136" s="216"/>
      <c r="D136" s="216"/>
      <c r="E136" s="216"/>
      <c r="F136" s="216"/>
      <c r="G136" s="216"/>
    </row>
    <row r="137" spans="1:7" s="1233" customFormat="1" x14ac:dyDescent="0.25">
      <c r="A137" s="215"/>
      <c r="B137" s="216"/>
      <c r="C137" s="216"/>
      <c r="D137" s="216"/>
      <c r="E137" s="216"/>
      <c r="F137" s="216"/>
      <c r="G137" s="216"/>
    </row>
    <row r="138" spans="1:7" s="1233" customFormat="1" x14ac:dyDescent="0.25">
      <c r="A138" s="215"/>
      <c r="B138" s="216"/>
      <c r="C138" s="216"/>
      <c r="D138" s="216"/>
      <c r="E138" s="216"/>
      <c r="F138" s="216"/>
      <c r="G138" s="216"/>
    </row>
    <row r="139" spans="1:7" s="1233" customFormat="1" x14ac:dyDescent="0.25">
      <c r="A139" s="215"/>
      <c r="B139" s="216"/>
      <c r="C139" s="216"/>
      <c r="D139" s="216"/>
      <c r="E139" s="216"/>
      <c r="F139" s="216"/>
      <c r="G139" s="216"/>
    </row>
    <row r="140" spans="1:7" s="1233" customFormat="1" x14ac:dyDescent="0.25">
      <c r="A140" s="215"/>
      <c r="B140" s="216"/>
      <c r="C140" s="216"/>
      <c r="D140" s="216"/>
      <c r="E140" s="216"/>
      <c r="F140" s="216"/>
      <c r="G140" s="216"/>
    </row>
    <row r="141" spans="1:7" s="1233" customFormat="1" x14ac:dyDescent="0.25">
      <c r="A141" s="215"/>
      <c r="B141" s="216"/>
      <c r="C141" s="216"/>
      <c r="D141" s="216"/>
      <c r="E141" s="216"/>
      <c r="F141" s="216"/>
      <c r="G141" s="216"/>
    </row>
    <row r="142" spans="1:7" s="1233" customFormat="1" x14ac:dyDescent="0.25">
      <c r="A142" s="215"/>
      <c r="B142" s="216"/>
      <c r="C142" s="216"/>
      <c r="D142" s="216"/>
      <c r="E142" s="216"/>
      <c r="F142" s="216"/>
      <c r="G142" s="216"/>
    </row>
    <row r="143" spans="1:7" s="1233" customFormat="1" x14ac:dyDescent="0.25">
      <c r="A143" s="215"/>
      <c r="B143" s="216"/>
      <c r="C143" s="216"/>
      <c r="D143" s="216"/>
      <c r="E143" s="216"/>
      <c r="F143" s="216"/>
      <c r="G143" s="216"/>
    </row>
    <row r="144" spans="1:7" s="1233" customFormat="1" x14ac:dyDescent="0.25">
      <c r="A144" s="215"/>
      <c r="B144" s="216"/>
      <c r="C144" s="216"/>
      <c r="D144" s="216"/>
      <c r="E144" s="216"/>
      <c r="F144" s="216"/>
      <c r="G144" s="216"/>
    </row>
    <row r="145" spans="1:7" s="1233" customFormat="1" x14ac:dyDescent="0.25">
      <c r="A145" s="215"/>
      <c r="B145" s="216"/>
      <c r="C145" s="216"/>
      <c r="D145" s="216"/>
      <c r="E145" s="216"/>
      <c r="F145" s="216"/>
      <c r="G145" s="216"/>
    </row>
    <row r="146" spans="1:7" s="1233" customFormat="1" x14ac:dyDescent="0.25">
      <c r="A146" s="215"/>
      <c r="B146" s="216"/>
      <c r="C146" s="216"/>
      <c r="D146" s="216"/>
      <c r="E146" s="216"/>
      <c r="F146" s="216"/>
      <c r="G146" s="216"/>
    </row>
    <row r="147" spans="1:7" s="1233" customFormat="1" x14ac:dyDescent="0.25">
      <c r="A147" s="215"/>
      <c r="B147" s="216"/>
      <c r="C147" s="216"/>
      <c r="D147" s="216"/>
      <c r="E147" s="216"/>
      <c r="F147" s="216"/>
      <c r="G147" s="216"/>
    </row>
    <row r="148" spans="1:7" s="1233" customFormat="1" x14ac:dyDescent="0.25">
      <c r="A148" s="215"/>
      <c r="B148" s="216"/>
      <c r="C148" s="216"/>
      <c r="D148" s="216"/>
      <c r="E148" s="216"/>
      <c r="F148" s="216"/>
      <c r="G148" s="216"/>
    </row>
    <row r="149" spans="1:7" s="1233" customFormat="1" x14ac:dyDescent="0.25">
      <c r="A149" s="215"/>
      <c r="B149" s="216"/>
      <c r="C149" s="216"/>
      <c r="D149" s="216"/>
      <c r="E149" s="216"/>
      <c r="F149" s="216"/>
      <c r="G149" s="216"/>
    </row>
    <row r="150" spans="1:7" s="1233" customFormat="1" x14ac:dyDescent="0.25">
      <c r="A150" s="215"/>
      <c r="B150" s="216"/>
      <c r="C150" s="216"/>
      <c r="D150" s="216"/>
      <c r="E150" s="216"/>
      <c r="F150" s="216"/>
      <c r="G150" s="216"/>
    </row>
    <row r="151" spans="1:7" s="1233" customFormat="1" x14ac:dyDescent="0.25">
      <c r="A151" s="215"/>
      <c r="B151" s="216"/>
      <c r="C151" s="216"/>
      <c r="D151" s="216"/>
      <c r="E151" s="216"/>
      <c r="F151" s="216"/>
      <c r="G151" s="216"/>
    </row>
    <row r="152" spans="1:7" s="1233" customFormat="1" x14ac:dyDescent="0.25">
      <c r="A152" s="215"/>
      <c r="B152" s="216"/>
      <c r="C152" s="216"/>
      <c r="D152" s="216"/>
      <c r="E152" s="216"/>
      <c r="F152" s="216"/>
      <c r="G152" s="216"/>
    </row>
    <row r="153" spans="1:7" s="1233" customFormat="1" x14ac:dyDescent="0.25">
      <c r="A153" s="215"/>
      <c r="B153" s="216"/>
      <c r="C153" s="216"/>
      <c r="D153" s="216"/>
      <c r="E153" s="216"/>
      <c r="F153" s="216"/>
      <c r="G153" s="216"/>
    </row>
    <row r="154" spans="1:7" s="1233" customFormat="1" x14ac:dyDescent="0.25">
      <c r="A154" s="215"/>
      <c r="B154" s="216"/>
      <c r="C154" s="216"/>
      <c r="D154" s="216"/>
      <c r="E154" s="216"/>
      <c r="F154" s="216"/>
      <c r="G154" s="216"/>
    </row>
    <row r="155" spans="1:7" s="1233" customFormat="1" x14ac:dyDescent="0.25">
      <c r="A155" s="215"/>
      <c r="B155" s="216"/>
      <c r="C155" s="216"/>
      <c r="D155" s="216"/>
      <c r="E155" s="216"/>
      <c r="F155" s="216"/>
      <c r="G155" s="216"/>
    </row>
    <row r="156" spans="1:7" s="1233" customFormat="1" x14ac:dyDescent="0.25">
      <c r="A156" s="215"/>
      <c r="B156" s="216"/>
      <c r="C156" s="216"/>
      <c r="D156" s="216"/>
      <c r="E156" s="216"/>
      <c r="F156" s="216"/>
      <c r="G156" s="216"/>
    </row>
    <row r="157" spans="1:7" s="1233" customFormat="1" x14ac:dyDescent="0.25">
      <c r="A157" s="215"/>
      <c r="B157" s="216"/>
      <c r="C157" s="216"/>
      <c r="D157" s="216"/>
      <c r="E157" s="216"/>
      <c r="F157" s="216"/>
      <c r="G157" s="216"/>
    </row>
    <row r="158" spans="1:7" s="1233" customFormat="1" x14ac:dyDescent="0.25">
      <c r="A158" s="215"/>
      <c r="B158" s="216"/>
      <c r="C158" s="216"/>
      <c r="D158" s="216"/>
      <c r="E158" s="216"/>
      <c r="F158" s="216"/>
      <c r="G158" s="216"/>
    </row>
    <row r="159" spans="1:7" s="1233" customFormat="1" x14ac:dyDescent="0.25">
      <c r="A159" s="215"/>
      <c r="B159" s="216"/>
      <c r="C159" s="216"/>
      <c r="D159" s="216"/>
      <c r="E159" s="216"/>
      <c r="F159" s="216"/>
      <c r="G159" s="216"/>
    </row>
    <row r="160" spans="1:7" s="1233" customFormat="1" x14ac:dyDescent="0.25">
      <c r="A160" s="215"/>
      <c r="B160" s="216"/>
      <c r="C160" s="216"/>
      <c r="D160" s="216"/>
      <c r="E160" s="216"/>
      <c r="F160" s="216"/>
      <c r="G160" s="216"/>
    </row>
    <row r="161" spans="1:7" s="1233" customFormat="1" x14ac:dyDescent="0.25">
      <c r="A161" s="215"/>
      <c r="B161" s="216"/>
      <c r="C161" s="216"/>
      <c r="D161" s="216"/>
      <c r="E161" s="216"/>
      <c r="F161" s="216"/>
      <c r="G161" s="216"/>
    </row>
    <row r="162" spans="1:7" s="1233" customFormat="1" x14ac:dyDescent="0.25">
      <c r="A162" s="215"/>
      <c r="B162" s="216"/>
      <c r="C162" s="216"/>
      <c r="D162" s="216"/>
      <c r="E162" s="216"/>
      <c r="F162" s="216"/>
      <c r="G162" s="216"/>
    </row>
    <row r="163" spans="1:7" s="1233" customFormat="1" x14ac:dyDescent="0.25">
      <c r="A163" s="215"/>
      <c r="B163" s="216"/>
      <c r="C163" s="216"/>
      <c r="D163" s="216"/>
      <c r="E163" s="216"/>
      <c r="F163" s="216"/>
      <c r="G163" s="216"/>
    </row>
    <row r="164" spans="1:7" s="1233" customFormat="1" x14ac:dyDescent="0.25">
      <c r="A164" s="215"/>
      <c r="B164" s="216"/>
      <c r="C164" s="216"/>
      <c r="D164" s="216"/>
      <c r="E164" s="216"/>
      <c r="F164" s="216"/>
      <c r="G164" s="216"/>
    </row>
    <row r="165" spans="1:7" s="1233" customFormat="1" x14ac:dyDescent="0.25">
      <c r="A165" s="215"/>
      <c r="B165" s="216"/>
      <c r="C165" s="216"/>
      <c r="D165" s="216"/>
      <c r="E165" s="216"/>
      <c r="F165" s="216"/>
      <c r="G165" s="216"/>
    </row>
    <row r="166" spans="1:7" s="1233" customFormat="1" x14ac:dyDescent="0.25">
      <c r="A166" s="215"/>
      <c r="B166" s="216"/>
      <c r="C166" s="216"/>
      <c r="D166" s="216"/>
      <c r="E166" s="216"/>
      <c r="F166" s="216"/>
      <c r="G166" s="216"/>
    </row>
    <row r="167" spans="1:7" s="1233" customFormat="1" x14ac:dyDescent="0.25">
      <c r="A167" s="215"/>
      <c r="B167" s="216"/>
      <c r="C167" s="216"/>
      <c r="D167" s="216"/>
      <c r="E167" s="216"/>
      <c r="F167" s="216"/>
      <c r="G167" s="216"/>
    </row>
    <row r="168" spans="1:7" s="1233" customFormat="1" x14ac:dyDescent="0.25">
      <c r="A168" s="215"/>
      <c r="B168" s="216"/>
      <c r="C168" s="216"/>
      <c r="D168" s="216"/>
      <c r="E168" s="216"/>
      <c r="F168" s="216"/>
      <c r="G168" s="216"/>
    </row>
    <row r="169" spans="1:7" s="1233" customFormat="1" x14ac:dyDescent="0.25">
      <c r="A169" s="215"/>
      <c r="B169" s="216"/>
      <c r="C169" s="216"/>
      <c r="D169" s="216"/>
      <c r="E169" s="216"/>
      <c r="F169" s="216"/>
      <c r="G169" s="216"/>
    </row>
    <row r="170" spans="1:7" s="1233" customFormat="1" x14ac:dyDescent="0.25">
      <c r="A170" s="215"/>
      <c r="B170" s="216"/>
      <c r="C170" s="216"/>
      <c r="D170" s="216"/>
      <c r="E170" s="216"/>
      <c r="F170" s="216"/>
      <c r="G170" s="216"/>
    </row>
    <row r="171" spans="1:7" s="1233" customFormat="1" x14ac:dyDescent="0.25">
      <c r="A171" s="215"/>
      <c r="B171" s="216"/>
      <c r="C171" s="216"/>
      <c r="D171" s="216"/>
      <c r="E171" s="216"/>
      <c r="F171" s="216"/>
      <c r="G171" s="216"/>
    </row>
    <row r="172" spans="1:7" s="1233" customFormat="1" x14ac:dyDescent="0.25">
      <c r="A172" s="215"/>
      <c r="B172" s="216"/>
      <c r="C172" s="216"/>
      <c r="D172" s="216"/>
      <c r="E172" s="216"/>
      <c r="F172" s="216"/>
      <c r="G172" s="216"/>
    </row>
    <row r="173" spans="1:7" s="1233" customFormat="1" x14ac:dyDescent="0.25">
      <c r="A173" s="215"/>
      <c r="B173" s="216"/>
      <c r="C173" s="216"/>
      <c r="D173" s="216"/>
      <c r="E173" s="216"/>
      <c r="F173" s="216"/>
      <c r="G173" s="216"/>
    </row>
    <row r="174" spans="1:7" s="1233" customFormat="1" x14ac:dyDescent="0.25">
      <c r="A174" s="215"/>
      <c r="B174" s="216"/>
      <c r="C174" s="216"/>
      <c r="D174" s="216"/>
      <c r="E174" s="216"/>
      <c r="F174" s="216"/>
      <c r="G174" s="216"/>
    </row>
    <row r="175" spans="1:7" s="1233" customFormat="1" x14ac:dyDescent="0.25">
      <c r="A175" s="215"/>
      <c r="B175" s="216"/>
      <c r="C175" s="216"/>
      <c r="D175" s="216"/>
      <c r="E175" s="216"/>
      <c r="F175" s="216"/>
      <c r="G175" s="216"/>
    </row>
    <row r="176" spans="1:7" s="1233" customFormat="1" x14ac:dyDescent="0.25">
      <c r="A176" s="215"/>
      <c r="B176" s="216"/>
      <c r="C176" s="216"/>
      <c r="D176" s="216"/>
      <c r="E176" s="216"/>
      <c r="F176" s="216"/>
      <c r="G176" s="216"/>
    </row>
    <row r="177" spans="1:7" s="1233" customFormat="1" x14ac:dyDescent="0.25">
      <c r="A177" s="215"/>
      <c r="B177" s="216"/>
      <c r="C177" s="216"/>
      <c r="D177" s="216"/>
      <c r="E177" s="216"/>
      <c r="F177" s="216"/>
      <c r="G177" s="216"/>
    </row>
    <row r="178" spans="1:7" s="1233" customFormat="1" x14ac:dyDescent="0.25">
      <c r="A178" s="215"/>
      <c r="B178" s="216"/>
      <c r="C178" s="216"/>
      <c r="D178" s="216"/>
      <c r="E178" s="216"/>
      <c r="F178" s="216"/>
      <c r="G178" s="216"/>
    </row>
    <row r="179" spans="1:7" s="1233" customFormat="1" x14ac:dyDescent="0.25">
      <c r="A179" s="215"/>
      <c r="B179" s="216"/>
      <c r="C179" s="216"/>
      <c r="D179" s="216"/>
      <c r="E179" s="216"/>
      <c r="F179" s="216"/>
      <c r="G179" s="216"/>
    </row>
    <row r="180" spans="1:7" s="1233" customFormat="1" x14ac:dyDescent="0.25">
      <c r="A180" s="215"/>
      <c r="B180" s="216"/>
      <c r="C180" s="216"/>
      <c r="D180" s="216"/>
      <c r="E180" s="216"/>
      <c r="F180" s="216"/>
      <c r="G180" s="216"/>
    </row>
    <row r="181" spans="1:7" s="1233" customFormat="1" x14ac:dyDescent="0.25">
      <c r="A181" s="215"/>
      <c r="B181" s="216"/>
      <c r="C181" s="216"/>
      <c r="D181" s="216"/>
      <c r="E181" s="216"/>
      <c r="F181" s="216"/>
      <c r="G181" s="216"/>
    </row>
    <row r="182" spans="1:7" s="1233" customFormat="1" x14ac:dyDescent="0.25">
      <c r="A182" s="215"/>
      <c r="B182" s="216"/>
      <c r="C182" s="216"/>
      <c r="D182" s="216"/>
      <c r="E182" s="216"/>
      <c r="F182" s="216"/>
      <c r="G182" s="216"/>
    </row>
    <row r="183" spans="1:7" s="1233" customFormat="1" x14ac:dyDescent="0.25">
      <c r="A183" s="215"/>
      <c r="B183" s="216"/>
      <c r="C183" s="216"/>
      <c r="D183" s="216"/>
      <c r="E183" s="216"/>
      <c r="F183" s="216"/>
      <c r="G183" s="216"/>
    </row>
    <row r="184" spans="1:7" s="1233" customFormat="1" x14ac:dyDescent="0.25">
      <c r="A184" s="215"/>
      <c r="B184" s="216"/>
      <c r="C184" s="216"/>
      <c r="D184" s="216"/>
      <c r="E184" s="216"/>
      <c r="F184" s="216"/>
      <c r="G184" s="216"/>
    </row>
    <row r="185" spans="1:7" s="1233" customFormat="1" x14ac:dyDescent="0.25">
      <c r="A185" s="215"/>
      <c r="B185" s="216"/>
      <c r="C185" s="216"/>
      <c r="D185" s="216"/>
      <c r="E185" s="216"/>
      <c r="F185" s="216"/>
      <c r="G185" s="216"/>
    </row>
    <row r="186" spans="1:7" s="1233" customFormat="1" x14ac:dyDescent="0.25">
      <c r="A186" s="215"/>
      <c r="B186" s="216"/>
      <c r="C186" s="216"/>
      <c r="D186" s="216"/>
      <c r="E186" s="216"/>
      <c r="F186" s="216"/>
      <c r="G186" s="216"/>
    </row>
    <row r="187" spans="1:7" s="1233" customFormat="1" x14ac:dyDescent="0.25">
      <c r="A187" s="215"/>
      <c r="B187" s="216"/>
      <c r="C187" s="216"/>
      <c r="D187" s="216"/>
      <c r="E187" s="216"/>
      <c r="F187" s="216"/>
      <c r="G187" s="216"/>
    </row>
    <row r="188" spans="1:7" s="1233" customFormat="1" x14ac:dyDescent="0.25">
      <c r="A188" s="215"/>
      <c r="B188" s="216"/>
      <c r="C188" s="216"/>
      <c r="D188" s="216"/>
      <c r="E188" s="216"/>
      <c r="F188" s="216"/>
      <c r="G188" s="216"/>
    </row>
    <row r="189" spans="1:7" s="1233" customFormat="1" x14ac:dyDescent="0.25">
      <c r="A189" s="215"/>
      <c r="B189" s="216"/>
      <c r="C189" s="216"/>
      <c r="D189" s="216"/>
      <c r="E189" s="216"/>
      <c r="F189" s="216"/>
      <c r="G189" s="216"/>
    </row>
    <row r="190" spans="1:7" s="1233" customFormat="1" x14ac:dyDescent="0.25">
      <c r="A190" s="215"/>
      <c r="B190" s="216"/>
      <c r="C190" s="216"/>
      <c r="D190" s="216"/>
      <c r="E190" s="216"/>
      <c r="F190" s="216"/>
      <c r="G190" s="216"/>
    </row>
    <row r="191" spans="1:7" s="1233" customFormat="1" x14ac:dyDescent="0.25">
      <c r="A191" s="215"/>
      <c r="B191" s="216"/>
      <c r="C191" s="216"/>
      <c r="D191" s="216"/>
      <c r="E191" s="216"/>
      <c r="F191" s="216"/>
      <c r="G191" s="216"/>
    </row>
    <row r="192" spans="1:7" s="1233" customFormat="1" x14ac:dyDescent="0.25">
      <c r="A192" s="215"/>
      <c r="B192" s="216"/>
      <c r="C192" s="216"/>
      <c r="D192" s="216"/>
      <c r="E192" s="216"/>
      <c r="F192" s="216"/>
      <c r="G192" s="216"/>
    </row>
    <row r="193" spans="1:7" s="1233" customFormat="1" x14ac:dyDescent="0.25">
      <c r="A193" s="215"/>
      <c r="B193" s="216"/>
      <c r="C193" s="216"/>
      <c r="D193" s="216"/>
      <c r="E193" s="216"/>
      <c r="F193" s="216"/>
      <c r="G193" s="216"/>
    </row>
    <row r="194" spans="1:7" s="1233" customFormat="1" x14ac:dyDescent="0.25">
      <c r="A194" s="215"/>
      <c r="B194" s="216"/>
      <c r="C194" s="216"/>
      <c r="D194" s="216"/>
      <c r="E194" s="216"/>
      <c r="F194" s="216"/>
      <c r="G194" s="216"/>
    </row>
    <row r="195" spans="1:7" s="1233" customFormat="1" x14ac:dyDescent="0.25">
      <c r="A195" s="215"/>
      <c r="B195" s="216"/>
      <c r="C195" s="216"/>
      <c r="D195" s="216"/>
      <c r="E195" s="216"/>
      <c r="F195" s="216"/>
      <c r="G195" s="216"/>
    </row>
    <row r="196" spans="1:7" s="1233" customFormat="1" x14ac:dyDescent="0.25">
      <c r="A196" s="215"/>
      <c r="B196" s="216"/>
      <c r="C196" s="216"/>
      <c r="D196" s="216"/>
      <c r="E196" s="216"/>
      <c r="F196" s="216"/>
      <c r="G196" s="216"/>
    </row>
    <row r="197" spans="1:7" s="1233" customFormat="1" x14ac:dyDescent="0.25">
      <c r="A197" s="215"/>
      <c r="B197" s="216"/>
      <c r="C197" s="216"/>
      <c r="D197" s="216"/>
      <c r="E197" s="216"/>
      <c r="F197" s="216"/>
      <c r="G197" s="216"/>
    </row>
    <row r="198" spans="1:7" s="1233" customFormat="1" x14ac:dyDescent="0.25">
      <c r="A198" s="215"/>
      <c r="B198" s="216"/>
      <c r="C198" s="216"/>
      <c r="D198" s="216"/>
      <c r="E198" s="216"/>
      <c r="F198" s="216"/>
      <c r="G198" s="216"/>
    </row>
    <row r="199" spans="1:7" s="1233" customFormat="1" x14ac:dyDescent="0.25">
      <c r="A199" s="215"/>
      <c r="B199" s="216"/>
      <c r="C199" s="216"/>
      <c r="D199" s="216"/>
      <c r="E199" s="216"/>
      <c r="F199" s="216"/>
      <c r="G199" s="216"/>
    </row>
    <row r="200" spans="1:7" s="1233" customFormat="1" x14ac:dyDescent="0.25">
      <c r="A200" s="215"/>
      <c r="B200" s="216"/>
      <c r="C200" s="216"/>
      <c r="D200" s="216"/>
      <c r="E200" s="216"/>
      <c r="F200" s="216"/>
      <c r="G200" s="216"/>
    </row>
    <row r="201" spans="1:7" s="1233" customFormat="1" x14ac:dyDescent="0.25">
      <c r="A201" s="215"/>
      <c r="B201" s="216"/>
      <c r="C201" s="216"/>
      <c r="D201" s="216"/>
      <c r="E201" s="216"/>
      <c r="F201" s="216"/>
      <c r="G201" s="216"/>
    </row>
    <row r="202" spans="1:7" s="1233" customFormat="1" x14ac:dyDescent="0.25">
      <c r="A202" s="215"/>
      <c r="B202" s="216"/>
      <c r="C202" s="216"/>
      <c r="D202" s="216"/>
      <c r="E202" s="216"/>
      <c r="F202" s="216"/>
      <c r="G202" s="216"/>
    </row>
    <row r="203" spans="1:7" s="1233" customFormat="1" x14ac:dyDescent="0.25">
      <c r="A203" s="215"/>
      <c r="B203" s="216"/>
      <c r="C203" s="216"/>
      <c r="D203" s="216"/>
      <c r="E203" s="216"/>
      <c r="F203" s="216"/>
      <c r="G203" s="216"/>
    </row>
    <row r="204" spans="1:7" s="1233" customFormat="1" x14ac:dyDescent="0.25">
      <c r="A204" s="215"/>
      <c r="B204" s="216"/>
      <c r="C204" s="216"/>
      <c r="D204" s="216"/>
      <c r="E204" s="216"/>
      <c r="F204" s="216"/>
      <c r="G204" s="216"/>
    </row>
    <row r="205" spans="1:7" s="1233" customFormat="1" x14ac:dyDescent="0.25">
      <c r="A205" s="215"/>
      <c r="B205" s="216"/>
      <c r="C205" s="216"/>
      <c r="D205" s="216"/>
      <c r="E205" s="216"/>
      <c r="F205" s="216"/>
      <c r="G205" s="216"/>
    </row>
    <row r="206" spans="1:7" s="1233" customFormat="1" x14ac:dyDescent="0.25">
      <c r="A206" s="215"/>
      <c r="B206" s="216"/>
      <c r="C206" s="216"/>
      <c r="D206" s="216"/>
      <c r="E206" s="216"/>
      <c r="F206" s="216"/>
      <c r="G206" s="216"/>
    </row>
    <row r="207" spans="1:7" s="1233" customFormat="1" x14ac:dyDescent="0.25">
      <c r="A207" s="215"/>
      <c r="B207" s="216"/>
      <c r="C207" s="216"/>
      <c r="D207" s="216"/>
      <c r="E207" s="216"/>
      <c r="F207" s="216"/>
      <c r="G207" s="216"/>
    </row>
    <row r="208" spans="1:7" s="1233" customFormat="1" x14ac:dyDescent="0.25">
      <c r="A208" s="215"/>
      <c r="B208" s="216"/>
      <c r="C208" s="216"/>
      <c r="D208" s="216"/>
      <c r="E208" s="216"/>
      <c r="F208" s="216"/>
      <c r="G208" s="216"/>
    </row>
    <row r="209" spans="1:7" s="1233" customFormat="1" x14ac:dyDescent="0.25">
      <c r="A209" s="215"/>
      <c r="B209" s="216"/>
      <c r="C209" s="216"/>
      <c r="D209" s="216"/>
      <c r="E209" s="216"/>
      <c r="F209" s="216"/>
      <c r="G209" s="216"/>
    </row>
    <row r="210" spans="1:7" s="1233" customFormat="1" x14ac:dyDescent="0.25">
      <c r="A210" s="215"/>
      <c r="B210" s="216"/>
      <c r="C210" s="216"/>
      <c r="D210" s="216"/>
      <c r="E210" s="216"/>
      <c r="F210" s="216"/>
      <c r="G210" s="216"/>
    </row>
    <row r="211" spans="1:7" s="1233" customFormat="1" x14ac:dyDescent="0.25">
      <c r="A211" s="215"/>
      <c r="B211" s="216"/>
      <c r="C211" s="216"/>
      <c r="D211" s="216"/>
      <c r="E211" s="216"/>
      <c r="F211" s="216"/>
      <c r="G211" s="216"/>
    </row>
    <row r="212" spans="1:7" s="1233" customFormat="1" x14ac:dyDescent="0.25">
      <c r="A212" s="215"/>
      <c r="B212" s="216"/>
      <c r="C212" s="216"/>
      <c r="D212" s="216"/>
      <c r="E212" s="216"/>
      <c r="F212" s="216"/>
      <c r="G212" s="216"/>
    </row>
    <row r="213" spans="1:7" s="1233" customFormat="1" x14ac:dyDescent="0.25">
      <c r="A213" s="215"/>
      <c r="B213" s="216"/>
      <c r="C213" s="216"/>
      <c r="D213" s="216"/>
      <c r="E213" s="216"/>
      <c r="F213" s="216"/>
      <c r="G213" s="216"/>
    </row>
    <row r="214" spans="1:7" s="1233" customFormat="1" x14ac:dyDescent="0.25">
      <c r="A214" s="215"/>
      <c r="B214" s="216"/>
      <c r="C214" s="216"/>
      <c r="D214" s="216"/>
      <c r="E214" s="216"/>
      <c r="F214" s="216"/>
      <c r="G214" s="216"/>
    </row>
    <row r="215" spans="1:7" s="1233" customFormat="1" x14ac:dyDescent="0.25">
      <c r="A215" s="215"/>
      <c r="B215" s="216"/>
      <c r="C215" s="216"/>
      <c r="D215" s="216"/>
      <c r="E215" s="216"/>
      <c r="F215" s="216"/>
      <c r="G215" s="216"/>
    </row>
    <row r="216" spans="1:7" s="1233" customFormat="1" x14ac:dyDescent="0.25">
      <c r="A216" s="215"/>
      <c r="B216" s="216"/>
      <c r="C216" s="216"/>
      <c r="D216" s="216"/>
      <c r="E216" s="216"/>
      <c r="F216" s="216"/>
      <c r="G216" s="216"/>
    </row>
    <row r="217" spans="1:7" s="1233" customFormat="1" x14ac:dyDescent="0.25">
      <c r="A217" s="215"/>
      <c r="B217" s="216"/>
      <c r="C217" s="216"/>
      <c r="D217" s="216"/>
      <c r="E217" s="216"/>
      <c r="F217" s="216"/>
      <c r="G217" s="216"/>
    </row>
    <row r="218" spans="1:7" s="1233" customFormat="1" x14ac:dyDescent="0.25">
      <c r="A218" s="215"/>
      <c r="B218" s="216"/>
      <c r="C218" s="216"/>
      <c r="D218" s="216"/>
      <c r="E218" s="216"/>
      <c r="F218" s="216"/>
      <c r="G218" s="216"/>
    </row>
    <row r="219" spans="1:7" s="1233" customFormat="1" x14ac:dyDescent="0.25">
      <c r="A219" s="215"/>
      <c r="B219" s="216"/>
      <c r="C219" s="216"/>
      <c r="D219" s="216"/>
      <c r="E219" s="216"/>
      <c r="F219" s="216"/>
      <c r="G219" s="216"/>
    </row>
    <row r="220" spans="1:7" s="1233" customFormat="1" x14ac:dyDescent="0.25">
      <c r="A220" s="215"/>
      <c r="B220" s="216"/>
      <c r="C220" s="216"/>
      <c r="D220" s="216"/>
      <c r="E220" s="216"/>
      <c r="F220" s="216"/>
      <c r="G220" s="216"/>
    </row>
    <row r="221" spans="1:7" s="1233" customFormat="1" x14ac:dyDescent="0.25">
      <c r="A221" s="215"/>
      <c r="B221" s="216"/>
      <c r="C221" s="216"/>
      <c r="D221" s="216"/>
      <c r="E221" s="216"/>
      <c r="F221" s="216"/>
      <c r="G221" s="216"/>
    </row>
    <row r="222" spans="1:7" s="1233" customFormat="1" x14ac:dyDescent="0.25">
      <c r="A222" s="215"/>
      <c r="B222" s="216"/>
      <c r="C222" s="216"/>
      <c r="D222" s="216"/>
      <c r="E222" s="216"/>
      <c r="F222" s="216"/>
      <c r="G222" s="216"/>
    </row>
    <row r="223" spans="1:7" s="1233" customFormat="1" x14ac:dyDescent="0.25">
      <c r="A223" s="215"/>
      <c r="B223" s="216"/>
      <c r="C223" s="216"/>
      <c r="D223" s="216"/>
      <c r="E223" s="216"/>
      <c r="F223" s="216"/>
      <c r="G223" s="216"/>
    </row>
    <row r="224" spans="1:7" s="1233" customFormat="1" x14ac:dyDescent="0.25">
      <c r="A224" s="215"/>
      <c r="B224" s="216"/>
      <c r="C224" s="216"/>
      <c r="D224" s="216"/>
      <c r="E224" s="216"/>
      <c r="F224" s="216"/>
      <c r="G224" s="216"/>
    </row>
    <row r="225" spans="1:7" s="1233" customFormat="1" x14ac:dyDescent="0.25">
      <c r="A225" s="215"/>
      <c r="B225" s="216"/>
      <c r="C225" s="216"/>
      <c r="D225" s="216"/>
      <c r="E225" s="216"/>
      <c r="F225" s="216"/>
      <c r="G225" s="216"/>
    </row>
    <row r="226" spans="1:7" s="1233" customFormat="1" x14ac:dyDescent="0.25">
      <c r="A226" s="215"/>
      <c r="B226" s="216"/>
      <c r="C226" s="216"/>
      <c r="D226" s="216"/>
      <c r="E226" s="216"/>
      <c r="F226" s="216"/>
      <c r="G226" s="216"/>
    </row>
    <row r="227" spans="1:7" s="1233" customFormat="1" x14ac:dyDescent="0.25">
      <c r="A227" s="215"/>
      <c r="B227" s="216"/>
      <c r="C227" s="216"/>
      <c r="D227" s="216"/>
      <c r="E227" s="216"/>
      <c r="F227" s="216"/>
      <c r="G227" s="216"/>
    </row>
    <row r="228" spans="1:7" s="1233" customFormat="1" x14ac:dyDescent="0.25">
      <c r="A228" s="215"/>
      <c r="B228" s="216"/>
      <c r="C228" s="216"/>
      <c r="D228" s="216"/>
      <c r="E228" s="216"/>
      <c r="F228" s="216"/>
      <c r="G228" s="216"/>
    </row>
    <row r="229" spans="1:7" s="1233" customFormat="1" x14ac:dyDescent="0.25">
      <c r="A229" s="215"/>
      <c r="B229" s="216"/>
      <c r="C229" s="216"/>
      <c r="D229" s="216"/>
      <c r="E229" s="216"/>
      <c r="F229" s="216"/>
      <c r="G229" s="216"/>
    </row>
    <row r="230" spans="1:7" s="1233" customFormat="1" x14ac:dyDescent="0.25">
      <c r="A230" s="215"/>
      <c r="B230" s="216"/>
      <c r="C230" s="216"/>
      <c r="D230" s="216"/>
      <c r="E230" s="216"/>
      <c r="F230" s="216"/>
      <c r="G230" s="216"/>
    </row>
    <row r="231" spans="1:7" s="1233" customFormat="1" x14ac:dyDescent="0.25">
      <c r="A231" s="215"/>
      <c r="B231" s="216"/>
      <c r="C231" s="216"/>
      <c r="D231" s="216"/>
      <c r="E231" s="216"/>
      <c r="F231" s="216"/>
      <c r="G231" s="216"/>
    </row>
    <row r="232" spans="1:7" s="1233" customFormat="1" x14ac:dyDescent="0.25">
      <c r="A232" s="215"/>
      <c r="B232" s="216"/>
      <c r="C232" s="216"/>
      <c r="D232" s="216"/>
      <c r="E232" s="216"/>
      <c r="F232" s="216"/>
      <c r="G232" s="216"/>
    </row>
    <row r="233" spans="1:7" s="1233" customFormat="1" x14ac:dyDescent="0.25">
      <c r="A233" s="215"/>
      <c r="B233" s="216"/>
      <c r="C233" s="216"/>
      <c r="D233" s="216"/>
      <c r="E233" s="216"/>
      <c r="F233" s="216"/>
      <c r="G233" s="216"/>
    </row>
    <row r="234" spans="1:7" s="1233" customFormat="1" x14ac:dyDescent="0.25">
      <c r="A234" s="215"/>
      <c r="B234" s="216"/>
      <c r="C234" s="216"/>
      <c r="D234" s="216"/>
      <c r="E234" s="216"/>
      <c r="F234" s="216"/>
      <c r="G234" s="216"/>
    </row>
    <row r="235" spans="1:7" s="1233" customFormat="1" x14ac:dyDescent="0.25">
      <c r="A235" s="215"/>
      <c r="B235" s="216"/>
      <c r="C235" s="216"/>
      <c r="D235" s="216"/>
      <c r="E235" s="216"/>
      <c r="F235" s="216"/>
      <c r="G235" s="216"/>
    </row>
    <row r="236" spans="1:7" s="1233" customFormat="1" x14ac:dyDescent="0.25">
      <c r="A236" s="215"/>
      <c r="B236" s="216"/>
      <c r="C236" s="216"/>
      <c r="D236" s="216"/>
      <c r="E236" s="216"/>
      <c r="F236" s="216"/>
      <c r="G236" s="216"/>
    </row>
    <row r="237" spans="1:7" s="1233" customFormat="1" x14ac:dyDescent="0.25">
      <c r="A237" s="215"/>
      <c r="B237" s="216"/>
      <c r="C237" s="216"/>
      <c r="D237" s="216"/>
      <c r="E237" s="216"/>
      <c r="F237" s="216"/>
      <c r="G237" s="216"/>
    </row>
    <row r="238" spans="1:7" s="1233" customFormat="1" x14ac:dyDescent="0.25">
      <c r="A238" s="215"/>
      <c r="B238" s="216"/>
      <c r="C238" s="216"/>
      <c r="D238" s="216"/>
      <c r="E238" s="216"/>
      <c r="F238" s="216"/>
      <c r="G238" s="216"/>
    </row>
    <row r="239" spans="1:7" s="1233" customFormat="1" x14ac:dyDescent="0.25">
      <c r="A239" s="215"/>
      <c r="B239" s="216"/>
      <c r="C239" s="216"/>
      <c r="D239" s="216"/>
      <c r="E239" s="216"/>
      <c r="F239" s="216"/>
      <c r="G239" s="216"/>
    </row>
    <row r="240" spans="1:7" s="1233" customFormat="1" x14ac:dyDescent="0.25">
      <c r="A240" s="215"/>
      <c r="B240" s="216"/>
      <c r="C240" s="216"/>
      <c r="D240" s="216"/>
      <c r="E240" s="216"/>
      <c r="F240" s="216"/>
      <c r="G240" s="216"/>
    </row>
    <row r="241" spans="1:7" s="1233" customFormat="1" x14ac:dyDescent="0.25">
      <c r="A241" s="215"/>
      <c r="B241" s="216"/>
      <c r="C241" s="216"/>
      <c r="D241" s="216"/>
      <c r="E241" s="216"/>
      <c r="F241" s="216"/>
      <c r="G241" s="216"/>
    </row>
    <row r="242" spans="1:7" s="1233" customFormat="1" x14ac:dyDescent="0.25">
      <c r="A242" s="215"/>
      <c r="B242" s="216"/>
      <c r="C242" s="216"/>
      <c r="D242" s="216"/>
      <c r="E242" s="216"/>
      <c r="F242" s="216"/>
      <c r="G242" s="216"/>
    </row>
    <row r="243" spans="1:7" s="1233" customFormat="1" x14ac:dyDescent="0.25">
      <c r="A243" s="215"/>
      <c r="B243" s="216"/>
      <c r="C243" s="216"/>
      <c r="D243" s="216"/>
      <c r="E243" s="216"/>
      <c r="F243" s="216"/>
      <c r="G243" s="216"/>
    </row>
    <row r="244" spans="1:7" s="1233" customFormat="1" x14ac:dyDescent="0.25">
      <c r="A244" s="215"/>
      <c r="B244" s="216"/>
      <c r="C244" s="216"/>
      <c r="D244" s="216"/>
      <c r="E244" s="216"/>
      <c r="F244" s="216"/>
      <c r="G244" s="216"/>
    </row>
    <row r="245" spans="1:7" s="1233" customFormat="1" x14ac:dyDescent="0.25">
      <c r="A245" s="215"/>
      <c r="B245" s="216"/>
      <c r="C245" s="216"/>
      <c r="D245" s="216"/>
      <c r="E245" s="216"/>
      <c r="F245" s="216"/>
      <c r="G245" s="216"/>
    </row>
    <row r="246" spans="1:7" s="1233" customFormat="1" x14ac:dyDescent="0.25">
      <c r="A246" s="215"/>
      <c r="B246" s="216"/>
      <c r="C246" s="216"/>
      <c r="D246" s="216"/>
      <c r="E246" s="216"/>
      <c r="F246" s="216"/>
      <c r="G246" s="216"/>
    </row>
    <row r="247" spans="1:7" s="1233" customFormat="1" x14ac:dyDescent="0.25">
      <c r="A247" s="215"/>
      <c r="B247" s="216"/>
      <c r="C247" s="216"/>
      <c r="D247" s="216"/>
      <c r="E247" s="216"/>
      <c r="F247" s="216"/>
      <c r="G247" s="216"/>
    </row>
    <row r="248" spans="1:7" s="1233" customFormat="1" x14ac:dyDescent="0.25">
      <c r="A248" s="215"/>
      <c r="B248" s="216"/>
      <c r="C248" s="216"/>
      <c r="D248" s="216"/>
      <c r="E248" s="216"/>
      <c r="F248" s="216"/>
      <c r="G248" s="216"/>
    </row>
    <row r="249" spans="1:7" s="1233" customFormat="1" x14ac:dyDescent="0.25">
      <c r="A249" s="215"/>
      <c r="B249" s="216"/>
      <c r="C249" s="216"/>
      <c r="D249" s="216"/>
      <c r="E249" s="216"/>
      <c r="F249" s="216"/>
      <c r="G249" s="216"/>
    </row>
    <row r="250" spans="1:7" s="1233" customFormat="1" x14ac:dyDescent="0.25">
      <c r="A250" s="215"/>
      <c r="B250" s="216"/>
      <c r="C250" s="216"/>
      <c r="D250" s="216"/>
      <c r="E250" s="216"/>
      <c r="F250" s="216"/>
      <c r="G250" s="216"/>
    </row>
    <row r="251" spans="1:7" s="1233" customFormat="1" x14ac:dyDescent="0.25">
      <c r="A251" s="215"/>
      <c r="B251" s="216"/>
      <c r="C251" s="216"/>
      <c r="D251" s="216"/>
      <c r="E251" s="216"/>
      <c r="F251" s="216"/>
      <c r="G251" s="216"/>
    </row>
    <row r="252" spans="1:7" s="1233" customFormat="1" x14ac:dyDescent="0.25">
      <c r="A252" s="215"/>
      <c r="B252" s="216"/>
      <c r="C252" s="216"/>
      <c r="D252" s="216"/>
      <c r="E252" s="216"/>
      <c r="F252" s="216"/>
      <c r="G252" s="216"/>
    </row>
    <row r="253" spans="1:7" s="1233" customFormat="1" x14ac:dyDescent="0.25">
      <c r="A253" s="215"/>
      <c r="B253" s="216"/>
      <c r="C253" s="216"/>
      <c r="D253" s="216"/>
      <c r="E253" s="216"/>
      <c r="F253" s="216"/>
      <c r="G253" s="216"/>
    </row>
    <row r="254" spans="1:7" s="1233" customFormat="1" x14ac:dyDescent="0.25">
      <c r="A254" s="215"/>
      <c r="B254" s="216"/>
      <c r="C254" s="216"/>
      <c r="D254" s="216"/>
      <c r="E254" s="216"/>
      <c r="F254" s="216"/>
      <c r="G254" s="216"/>
    </row>
    <row r="255" spans="1:7" s="1233" customFormat="1" x14ac:dyDescent="0.25">
      <c r="A255" s="215"/>
      <c r="B255" s="216"/>
      <c r="C255" s="216"/>
      <c r="D255" s="216"/>
      <c r="E255" s="216"/>
      <c r="F255" s="216"/>
      <c r="G255" s="216"/>
    </row>
    <row r="256" spans="1:7" s="1233" customFormat="1" x14ac:dyDescent="0.25">
      <c r="A256" s="215"/>
      <c r="B256" s="216"/>
      <c r="C256" s="216"/>
      <c r="D256" s="216"/>
      <c r="E256" s="216"/>
      <c r="F256" s="216"/>
      <c r="G256" s="216"/>
    </row>
    <row r="257" spans="1:7" s="1233" customFormat="1" x14ac:dyDescent="0.25">
      <c r="A257" s="215"/>
      <c r="B257" s="216"/>
      <c r="C257" s="216"/>
      <c r="D257" s="216"/>
      <c r="E257" s="216"/>
      <c r="F257" s="216"/>
      <c r="G257" s="216"/>
    </row>
    <row r="258" spans="1:7" s="1233" customFormat="1" x14ac:dyDescent="0.25">
      <c r="A258" s="215"/>
      <c r="B258" s="216"/>
      <c r="C258" s="216"/>
      <c r="D258" s="216"/>
      <c r="E258" s="216"/>
      <c r="F258" s="216"/>
      <c r="G258" s="216"/>
    </row>
    <row r="259" spans="1:7" s="1233" customFormat="1" x14ac:dyDescent="0.25">
      <c r="A259" s="215"/>
      <c r="B259" s="216"/>
      <c r="C259" s="216"/>
      <c r="D259" s="216"/>
      <c r="E259" s="216"/>
      <c r="F259" s="216"/>
      <c r="G259" s="216"/>
    </row>
    <row r="260" spans="1:7" s="1233" customFormat="1" x14ac:dyDescent="0.25">
      <c r="A260" s="215"/>
      <c r="B260" s="216"/>
      <c r="C260" s="216"/>
      <c r="D260" s="216"/>
      <c r="E260" s="216"/>
      <c r="F260" s="216"/>
      <c r="G260" s="216"/>
    </row>
    <row r="261" spans="1:7" s="1233" customFormat="1" x14ac:dyDescent="0.25">
      <c r="A261" s="215"/>
      <c r="B261" s="216"/>
      <c r="C261" s="216"/>
      <c r="D261" s="216"/>
      <c r="E261" s="216"/>
      <c r="F261" s="216"/>
      <c r="G261" s="216"/>
    </row>
    <row r="262" spans="1:7" s="1233" customFormat="1" x14ac:dyDescent="0.25">
      <c r="A262" s="215"/>
      <c r="B262" s="216"/>
      <c r="C262" s="216"/>
      <c r="D262" s="216"/>
      <c r="E262" s="216"/>
      <c r="F262" s="216"/>
      <c r="G262" s="216"/>
    </row>
    <row r="263" spans="1:7" s="1233" customFormat="1" x14ac:dyDescent="0.25">
      <c r="A263" s="215"/>
      <c r="B263" s="216"/>
      <c r="C263" s="216"/>
      <c r="D263" s="216"/>
      <c r="E263" s="216"/>
      <c r="F263" s="216"/>
      <c r="G263" s="216"/>
    </row>
    <row r="264" spans="1:7" s="1233" customFormat="1" x14ac:dyDescent="0.25">
      <c r="A264" s="215"/>
      <c r="B264" s="216"/>
      <c r="C264" s="216"/>
      <c r="D264" s="216"/>
      <c r="E264" s="216"/>
      <c r="F264" s="216"/>
      <c r="G264" s="216"/>
    </row>
    <row r="265" spans="1:7" s="1233" customFormat="1" x14ac:dyDescent="0.25">
      <c r="A265" s="215"/>
      <c r="B265" s="216"/>
      <c r="C265" s="216"/>
      <c r="D265" s="216"/>
      <c r="E265" s="216"/>
      <c r="F265" s="216"/>
      <c r="G265" s="216"/>
    </row>
    <row r="266" spans="1:7" s="1233" customFormat="1" x14ac:dyDescent="0.25">
      <c r="A266" s="215"/>
      <c r="B266" s="216"/>
      <c r="C266" s="216"/>
      <c r="D266" s="216"/>
      <c r="E266" s="216"/>
      <c r="F266" s="216"/>
      <c r="G266" s="216"/>
    </row>
    <row r="267" spans="1:7" s="1233" customFormat="1" x14ac:dyDescent="0.25">
      <c r="A267" s="215"/>
      <c r="B267" s="216"/>
      <c r="C267" s="216"/>
      <c r="D267" s="216"/>
      <c r="E267" s="216"/>
      <c r="F267" s="216"/>
      <c r="G267" s="216"/>
    </row>
    <row r="268" spans="1:7" s="1233" customFormat="1" x14ac:dyDescent="0.25">
      <c r="A268" s="215"/>
      <c r="B268" s="216"/>
      <c r="C268" s="216"/>
      <c r="D268" s="216"/>
      <c r="E268" s="216"/>
      <c r="F268" s="216"/>
      <c r="G268" s="216"/>
    </row>
    <row r="269" spans="1:7" s="1233" customFormat="1" x14ac:dyDescent="0.25">
      <c r="A269" s="215"/>
      <c r="B269" s="216"/>
      <c r="C269" s="216"/>
      <c r="D269" s="216"/>
      <c r="E269" s="216"/>
      <c r="F269" s="216"/>
      <c r="G269" s="216"/>
    </row>
    <row r="270" spans="1:7" s="1233" customFormat="1" x14ac:dyDescent="0.25">
      <c r="A270" s="215"/>
      <c r="B270" s="216"/>
      <c r="C270" s="216"/>
      <c r="D270" s="216"/>
      <c r="E270" s="216"/>
      <c r="F270" s="216"/>
      <c r="G270" s="216"/>
    </row>
    <row r="271" spans="1:7" s="1233" customFormat="1" x14ac:dyDescent="0.25">
      <c r="A271" s="215"/>
      <c r="B271" s="216"/>
      <c r="C271" s="216"/>
      <c r="D271" s="216"/>
      <c r="E271" s="216"/>
      <c r="F271" s="216"/>
      <c r="G271" s="216"/>
    </row>
    <row r="272" spans="1:7" s="1233" customFormat="1" x14ac:dyDescent="0.25">
      <c r="A272" s="215"/>
      <c r="B272" s="216"/>
      <c r="C272" s="216"/>
      <c r="D272" s="216"/>
      <c r="E272" s="216"/>
      <c r="F272" s="216"/>
      <c r="G272" s="216"/>
    </row>
    <row r="273" spans="1:7" s="1233" customFormat="1" x14ac:dyDescent="0.25">
      <c r="A273" s="215"/>
      <c r="B273" s="216"/>
      <c r="C273" s="216"/>
      <c r="D273" s="216"/>
      <c r="E273" s="216"/>
      <c r="F273" s="216"/>
      <c r="G273" s="216"/>
    </row>
    <row r="274" spans="1:7" s="1233" customFormat="1" x14ac:dyDescent="0.25">
      <c r="A274" s="215"/>
      <c r="B274" s="216"/>
      <c r="C274" s="216"/>
      <c r="D274" s="216"/>
      <c r="E274" s="216"/>
      <c r="F274" s="216"/>
      <c r="G274" s="216"/>
    </row>
    <row r="275" spans="1:7" s="1233" customFormat="1" x14ac:dyDescent="0.25">
      <c r="A275" s="215"/>
      <c r="B275" s="216"/>
      <c r="C275" s="216"/>
      <c r="D275" s="216"/>
      <c r="E275" s="216"/>
      <c r="F275" s="216"/>
      <c r="G275" s="216"/>
    </row>
    <row r="276" spans="1:7" s="1233" customFormat="1" x14ac:dyDescent="0.25">
      <c r="A276" s="215"/>
      <c r="B276" s="216"/>
      <c r="C276" s="216"/>
      <c r="D276" s="216"/>
      <c r="E276" s="216"/>
      <c r="F276" s="216"/>
      <c r="G276" s="216"/>
    </row>
    <row r="277" spans="1:7" s="1233" customFormat="1" x14ac:dyDescent="0.25">
      <c r="A277" s="215"/>
      <c r="B277" s="216"/>
      <c r="C277" s="216"/>
      <c r="D277" s="216"/>
      <c r="E277" s="216"/>
      <c r="F277" s="216"/>
      <c r="G277" s="216"/>
    </row>
    <row r="278" spans="1:7" s="1233" customFormat="1" x14ac:dyDescent="0.25">
      <c r="A278" s="215"/>
      <c r="B278" s="216"/>
      <c r="C278" s="216"/>
      <c r="D278" s="216"/>
      <c r="E278" s="216"/>
      <c r="F278" s="216"/>
      <c r="G278" s="216"/>
    </row>
    <row r="279" spans="1:7" s="1233" customFormat="1" x14ac:dyDescent="0.25">
      <c r="A279" s="215"/>
      <c r="B279" s="216"/>
      <c r="C279" s="216"/>
      <c r="D279" s="216"/>
      <c r="E279" s="216"/>
      <c r="F279" s="216"/>
      <c r="G279" s="216"/>
    </row>
    <row r="280" spans="1:7" s="1233" customFormat="1" x14ac:dyDescent="0.25">
      <c r="A280" s="215"/>
      <c r="B280" s="216"/>
      <c r="C280" s="216"/>
      <c r="D280" s="216"/>
      <c r="E280" s="216"/>
      <c r="F280" s="216"/>
      <c r="G280" s="216"/>
    </row>
    <row r="281" spans="1:7" s="1233" customFormat="1" x14ac:dyDescent="0.25">
      <c r="A281" s="215"/>
      <c r="B281" s="216"/>
      <c r="C281" s="216"/>
      <c r="D281" s="216"/>
      <c r="E281" s="216"/>
      <c r="F281" s="216"/>
      <c r="G281" s="216"/>
    </row>
    <row r="282" spans="1:7" s="1233" customFormat="1" x14ac:dyDescent="0.25">
      <c r="A282" s="215"/>
      <c r="B282" s="216"/>
      <c r="C282" s="216"/>
      <c r="D282" s="216"/>
      <c r="E282" s="216"/>
      <c r="F282" s="216"/>
      <c r="G282" s="216"/>
    </row>
    <row r="283" spans="1:7" s="1233" customFormat="1" x14ac:dyDescent="0.25">
      <c r="A283" s="215"/>
      <c r="B283" s="216"/>
      <c r="C283" s="216"/>
      <c r="D283" s="216"/>
      <c r="E283" s="216"/>
      <c r="F283" s="216"/>
      <c r="G283" s="216"/>
    </row>
    <row r="284" spans="1:7" s="1233" customFormat="1" x14ac:dyDescent="0.25">
      <c r="A284" s="215"/>
      <c r="B284" s="216"/>
      <c r="C284" s="216"/>
      <c r="D284" s="216"/>
      <c r="E284" s="216"/>
      <c r="F284" s="216"/>
      <c r="G284" s="216"/>
    </row>
    <row r="285" spans="1:7" s="1233" customFormat="1" x14ac:dyDescent="0.25">
      <c r="A285" s="215"/>
      <c r="B285" s="216"/>
      <c r="C285" s="216"/>
      <c r="D285" s="216"/>
      <c r="E285" s="216"/>
      <c r="F285" s="216"/>
      <c r="G285" s="216"/>
    </row>
    <row r="286" spans="1:7" s="1233" customFormat="1" x14ac:dyDescent="0.25">
      <c r="A286" s="215"/>
      <c r="B286" s="216"/>
      <c r="C286" s="216"/>
      <c r="D286" s="216"/>
      <c r="E286" s="216"/>
      <c r="F286" s="216"/>
      <c r="G286" s="216"/>
    </row>
    <row r="287" spans="1:7" s="1233" customFormat="1" x14ac:dyDescent="0.25">
      <c r="A287" s="215"/>
      <c r="B287" s="216"/>
      <c r="C287" s="216"/>
      <c r="D287" s="216"/>
      <c r="E287" s="216"/>
      <c r="F287" s="216"/>
      <c r="G287" s="216"/>
    </row>
    <row r="288" spans="1:7" s="1233" customFormat="1" x14ac:dyDescent="0.25">
      <c r="A288" s="215"/>
      <c r="B288" s="216"/>
      <c r="C288" s="216"/>
      <c r="D288" s="216"/>
      <c r="E288" s="216"/>
      <c r="F288" s="216"/>
      <c r="G288" s="216"/>
    </row>
    <row r="289" spans="1:7" s="1233" customFormat="1" x14ac:dyDescent="0.25">
      <c r="A289" s="215"/>
      <c r="B289" s="216"/>
      <c r="C289" s="216"/>
      <c r="D289" s="216"/>
      <c r="E289" s="216"/>
      <c r="F289" s="216"/>
      <c r="G289" s="216"/>
    </row>
    <row r="290" spans="1:7" s="1233" customFormat="1" x14ac:dyDescent="0.25">
      <c r="A290" s="215"/>
      <c r="B290" s="216"/>
      <c r="C290" s="216"/>
      <c r="D290" s="216"/>
      <c r="E290" s="216"/>
      <c r="F290" s="216"/>
      <c r="G290" s="216"/>
    </row>
    <row r="291" spans="1:7" s="1233" customFormat="1" x14ac:dyDescent="0.25">
      <c r="A291" s="215"/>
      <c r="B291" s="216"/>
      <c r="C291" s="216"/>
      <c r="D291" s="216"/>
      <c r="E291" s="216"/>
      <c r="F291" s="216"/>
      <c r="G291" s="216"/>
    </row>
    <row r="292" spans="1:7" s="1233" customFormat="1" x14ac:dyDescent="0.25">
      <c r="A292" s="215"/>
      <c r="B292" s="216"/>
      <c r="C292" s="216"/>
      <c r="D292" s="216"/>
      <c r="E292" s="216"/>
      <c r="F292" s="216"/>
      <c r="G292" s="216"/>
    </row>
    <row r="293" spans="1:7" s="1233" customFormat="1" x14ac:dyDescent="0.25">
      <c r="A293" s="215"/>
      <c r="B293" s="216"/>
      <c r="C293" s="216"/>
      <c r="D293" s="216"/>
      <c r="E293" s="216"/>
      <c r="F293" s="216"/>
      <c r="G293" s="216"/>
    </row>
    <row r="294" spans="1:7" s="1233" customFormat="1" x14ac:dyDescent="0.25">
      <c r="A294" s="215"/>
      <c r="B294" s="216"/>
      <c r="C294" s="216"/>
      <c r="D294" s="216"/>
      <c r="E294" s="216"/>
      <c r="F294" s="216"/>
      <c r="G294" s="216"/>
    </row>
    <row r="295" spans="1:7" s="1233" customFormat="1" x14ac:dyDescent="0.25">
      <c r="A295" s="215"/>
      <c r="B295" s="216"/>
      <c r="C295" s="216"/>
      <c r="D295" s="216"/>
      <c r="E295" s="216"/>
      <c r="F295" s="216"/>
      <c r="G295" s="216"/>
    </row>
    <row r="296" spans="1:7" s="1233" customFormat="1" x14ac:dyDescent="0.25">
      <c r="A296" s="215"/>
      <c r="B296" s="216"/>
      <c r="C296" s="216"/>
      <c r="D296" s="216"/>
      <c r="E296" s="216"/>
      <c r="F296" s="216"/>
      <c r="G296" s="216"/>
    </row>
    <row r="297" spans="1:7" s="1233" customFormat="1" x14ac:dyDescent="0.25">
      <c r="A297" s="215"/>
      <c r="B297" s="216"/>
      <c r="C297" s="216"/>
      <c r="D297" s="216"/>
      <c r="E297" s="216"/>
      <c r="F297" s="216"/>
      <c r="G297" s="216"/>
    </row>
    <row r="298" spans="1:7" s="1233" customFormat="1" x14ac:dyDescent="0.25">
      <c r="A298" s="215"/>
      <c r="B298" s="216"/>
      <c r="C298" s="216"/>
      <c r="D298" s="216"/>
      <c r="E298" s="216"/>
      <c r="F298" s="216"/>
      <c r="G298" s="216"/>
    </row>
    <row r="299" spans="1:7" s="1233" customFormat="1" x14ac:dyDescent="0.25">
      <c r="A299" s="215"/>
      <c r="B299" s="216"/>
      <c r="C299" s="216"/>
      <c r="D299" s="216"/>
      <c r="E299" s="216"/>
      <c r="F299" s="216"/>
      <c r="G299" s="216"/>
    </row>
    <row r="300" spans="1:7" s="1233" customFormat="1" x14ac:dyDescent="0.25">
      <c r="A300" s="215"/>
      <c r="B300" s="216"/>
      <c r="C300" s="216"/>
      <c r="D300" s="216"/>
      <c r="E300" s="216"/>
      <c r="F300" s="216"/>
      <c r="G300" s="216"/>
    </row>
    <row r="301" spans="1:7" s="1233" customFormat="1" x14ac:dyDescent="0.25">
      <c r="A301" s="215"/>
      <c r="B301" s="216"/>
      <c r="C301" s="216"/>
      <c r="D301" s="216"/>
      <c r="E301" s="216"/>
      <c r="F301" s="216"/>
      <c r="G301" s="216"/>
    </row>
    <row r="302" spans="1:7" s="1233" customFormat="1" x14ac:dyDescent="0.25">
      <c r="A302" s="215"/>
      <c r="B302" s="216"/>
      <c r="C302" s="216"/>
      <c r="D302" s="216"/>
      <c r="E302" s="216"/>
      <c r="F302" s="216"/>
      <c r="G302" s="216"/>
    </row>
    <row r="303" spans="1:7" s="1233" customFormat="1" x14ac:dyDescent="0.25">
      <c r="A303" s="215"/>
      <c r="B303" s="216"/>
      <c r="C303" s="216"/>
      <c r="D303" s="216"/>
      <c r="E303" s="216"/>
      <c r="F303" s="216"/>
      <c r="G303" s="216"/>
    </row>
    <row r="304" spans="1:7" s="1233" customFormat="1" x14ac:dyDescent="0.25">
      <c r="A304" s="215"/>
      <c r="B304" s="216"/>
      <c r="C304" s="216"/>
      <c r="D304" s="216"/>
      <c r="E304" s="216"/>
      <c r="F304" s="216"/>
      <c r="G304" s="216"/>
    </row>
    <row r="305" spans="1:7" s="1233" customFormat="1" x14ac:dyDescent="0.25">
      <c r="A305" s="215"/>
      <c r="B305" s="216"/>
      <c r="C305" s="216"/>
      <c r="D305" s="216"/>
      <c r="E305" s="216"/>
      <c r="F305" s="216"/>
      <c r="G305" s="216"/>
    </row>
    <row r="306" spans="1:7" s="1233" customFormat="1" x14ac:dyDescent="0.25">
      <c r="A306" s="215"/>
      <c r="B306" s="216"/>
      <c r="C306" s="216"/>
      <c r="D306" s="216"/>
      <c r="E306" s="216"/>
      <c r="F306" s="216"/>
      <c r="G306" s="216"/>
    </row>
    <row r="307" spans="1:7" s="1233" customFormat="1" x14ac:dyDescent="0.25">
      <c r="A307" s="215"/>
      <c r="B307" s="216"/>
      <c r="C307" s="216"/>
      <c r="D307" s="216"/>
      <c r="E307" s="216"/>
      <c r="F307" s="216"/>
      <c r="G307" s="216"/>
    </row>
    <row r="308" spans="1:7" s="1233" customFormat="1" x14ac:dyDescent="0.25">
      <c r="A308" s="215"/>
      <c r="B308" s="216"/>
      <c r="C308" s="216"/>
      <c r="D308" s="216"/>
      <c r="E308" s="216"/>
      <c r="F308" s="216"/>
      <c r="G308" s="216"/>
    </row>
    <row r="309" spans="1:7" s="1233" customFormat="1" x14ac:dyDescent="0.25">
      <c r="A309" s="215"/>
      <c r="B309" s="216"/>
      <c r="C309" s="216"/>
      <c r="D309" s="216"/>
      <c r="E309" s="216"/>
      <c r="F309" s="216"/>
      <c r="G309" s="216"/>
    </row>
    <row r="310" spans="1:7" s="1233" customFormat="1" x14ac:dyDescent="0.25">
      <c r="A310" s="215"/>
      <c r="B310" s="216"/>
      <c r="C310" s="216"/>
      <c r="D310" s="216"/>
      <c r="E310" s="216"/>
      <c r="F310" s="216"/>
      <c r="G310" s="216"/>
    </row>
    <row r="311" spans="1:7" s="1233" customFormat="1" x14ac:dyDescent="0.25">
      <c r="A311" s="215"/>
      <c r="B311" s="216"/>
      <c r="C311" s="216"/>
      <c r="D311" s="216"/>
      <c r="E311" s="216"/>
      <c r="F311" s="216"/>
      <c r="G311" s="216"/>
    </row>
    <row r="312" spans="1:7" s="1233" customFormat="1" x14ac:dyDescent="0.25">
      <c r="A312" s="215"/>
      <c r="B312" s="216"/>
      <c r="C312" s="216"/>
      <c r="D312" s="216"/>
      <c r="E312" s="216"/>
      <c r="F312" s="216"/>
      <c r="G312" s="216"/>
    </row>
    <row r="313" spans="1:7" s="1233" customFormat="1" x14ac:dyDescent="0.25">
      <c r="A313" s="215"/>
      <c r="B313" s="216"/>
      <c r="C313" s="216"/>
      <c r="D313" s="216"/>
      <c r="E313" s="216"/>
      <c r="F313" s="216"/>
      <c r="G313" s="216"/>
    </row>
    <row r="314" spans="1:7" s="1233" customFormat="1" x14ac:dyDescent="0.25">
      <c r="A314" s="215"/>
      <c r="B314" s="216"/>
      <c r="C314" s="216"/>
      <c r="D314" s="216"/>
      <c r="E314" s="216"/>
      <c r="F314" s="216"/>
      <c r="G314" s="216"/>
    </row>
    <row r="315" spans="1:7" s="1233" customFormat="1" x14ac:dyDescent="0.25">
      <c r="A315" s="215"/>
      <c r="B315" s="216"/>
      <c r="C315" s="216"/>
      <c r="D315" s="216"/>
      <c r="E315" s="216"/>
      <c r="F315" s="216"/>
      <c r="G315" s="216"/>
    </row>
    <row r="316" spans="1:7" s="1233" customFormat="1" x14ac:dyDescent="0.25">
      <c r="A316" s="215"/>
      <c r="B316" s="216"/>
      <c r="C316" s="216"/>
      <c r="D316" s="216"/>
      <c r="E316" s="216"/>
      <c r="F316" s="216"/>
      <c r="G316" s="216"/>
    </row>
    <row r="317" spans="1:7" s="1233" customFormat="1" x14ac:dyDescent="0.25">
      <c r="A317" s="215"/>
      <c r="B317" s="216"/>
      <c r="C317" s="216"/>
      <c r="D317" s="216"/>
      <c r="E317" s="216"/>
      <c r="F317" s="216"/>
      <c r="G317" s="216"/>
    </row>
    <row r="318" spans="1:7" s="1233" customFormat="1" x14ac:dyDescent="0.25">
      <c r="A318" s="215"/>
      <c r="B318" s="216"/>
      <c r="C318" s="216"/>
      <c r="D318" s="216"/>
      <c r="E318" s="216"/>
      <c r="F318" s="216"/>
      <c r="G318" s="216"/>
    </row>
    <row r="319" spans="1:7" s="1233" customFormat="1" x14ac:dyDescent="0.25">
      <c r="A319" s="215"/>
      <c r="B319" s="216"/>
      <c r="C319" s="216"/>
      <c r="D319" s="216"/>
      <c r="E319" s="216"/>
      <c r="F319" s="216"/>
      <c r="G319" s="216"/>
    </row>
    <row r="320" spans="1:7" s="1233" customFormat="1" x14ac:dyDescent="0.25">
      <c r="A320" s="215"/>
      <c r="B320" s="216"/>
      <c r="C320" s="216"/>
      <c r="D320" s="216"/>
      <c r="E320" s="216"/>
      <c r="F320" s="216"/>
      <c r="G320" s="216"/>
    </row>
    <row r="321" spans="1:7" s="1233" customFormat="1" x14ac:dyDescent="0.25">
      <c r="A321" s="215"/>
      <c r="B321" s="216"/>
      <c r="C321" s="216"/>
      <c r="D321" s="216"/>
      <c r="E321" s="216"/>
      <c r="F321" s="216"/>
      <c r="G321" s="216"/>
    </row>
    <row r="322" spans="1:7" s="1233" customFormat="1" x14ac:dyDescent="0.25">
      <c r="A322" s="215"/>
      <c r="B322" s="216"/>
      <c r="C322" s="216"/>
      <c r="D322" s="216"/>
      <c r="E322" s="216"/>
      <c r="F322" s="216"/>
      <c r="G322" s="216"/>
    </row>
    <row r="323" spans="1:7" s="1233" customFormat="1" x14ac:dyDescent="0.25">
      <c r="A323" s="215"/>
      <c r="B323" s="216"/>
      <c r="C323" s="216"/>
      <c r="D323" s="216"/>
      <c r="E323" s="216"/>
      <c r="F323" s="216"/>
      <c r="G323" s="216"/>
    </row>
    <row r="324" spans="1:7" s="1233" customFormat="1" x14ac:dyDescent="0.25">
      <c r="A324" s="215"/>
      <c r="B324" s="216"/>
      <c r="C324" s="216"/>
      <c r="D324" s="216"/>
      <c r="E324" s="216"/>
      <c r="F324" s="216"/>
      <c r="G324" s="216"/>
    </row>
    <row r="325" spans="1:7" s="1233" customFormat="1" x14ac:dyDescent="0.25">
      <c r="A325" s="215"/>
      <c r="B325" s="216"/>
      <c r="C325" s="216"/>
      <c r="D325" s="216"/>
      <c r="E325" s="216"/>
      <c r="F325" s="216"/>
      <c r="G325" s="216"/>
    </row>
    <row r="326" spans="1:7" s="1233" customFormat="1" x14ac:dyDescent="0.25">
      <c r="A326" s="215"/>
      <c r="B326" s="216"/>
      <c r="C326" s="216"/>
      <c r="D326" s="216"/>
      <c r="E326" s="216"/>
      <c r="F326" s="216"/>
      <c r="G326" s="216"/>
    </row>
    <row r="327" spans="1:7" s="1233" customFormat="1" x14ac:dyDescent="0.25">
      <c r="A327" s="215"/>
      <c r="B327" s="216"/>
      <c r="C327" s="216"/>
      <c r="D327" s="216"/>
      <c r="E327" s="216"/>
      <c r="F327" s="216"/>
      <c r="G327" s="216"/>
    </row>
    <row r="328" spans="1:7" s="1233" customFormat="1" x14ac:dyDescent="0.25">
      <c r="A328" s="215"/>
      <c r="B328" s="216"/>
      <c r="C328" s="216"/>
      <c r="D328" s="216"/>
      <c r="E328" s="216"/>
      <c r="F328" s="216"/>
      <c r="G328" s="216"/>
    </row>
    <row r="329" spans="1:7" s="1233" customFormat="1" x14ac:dyDescent="0.25">
      <c r="A329" s="215"/>
      <c r="B329" s="216"/>
      <c r="C329" s="216"/>
      <c r="D329" s="216"/>
      <c r="E329" s="216"/>
      <c r="F329" s="216"/>
      <c r="G329" s="216"/>
    </row>
    <row r="330" spans="1:7" s="1233" customFormat="1" x14ac:dyDescent="0.25">
      <c r="A330" s="215"/>
      <c r="B330" s="216"/>
      <c r="C330" s="216"/>
      <c r="D330" s="216"/>
      <c r="E330" s="216"/>
      <c r="F330" s="216"/>
      <c r="G330" s="216"/>
    </row>
    <row r="331" spans="1:7" s="1233" customFormat="1" x14ac:dyDescent="0.25">
      <c r="A331" s="215"/>
      <c r="B331" s="216"/>
      <c r="C331" s="216"/>
      <c r="D331" s="216"/>
      <c r="E331" s="216"/>
      <c r="F331" s="216"/>
      <c r="G331" s="216"/>
    </row>
    <row r="332" spans="1:7" s="1233" customFormat="1" x14ac:dyDescent="0.25">
      <c r="A332" s="215"/>
      <c r="B332" s="216"/>
      <c r="C332" s="216"/>
      <c r="D332" s="216"/>
      <c r="E332" s="216"/>
      <c r="F332" s="216"/>
      <c r="G332" s="216"/>
    </row>
    <row r="333" spans="1:7" s="1233" customFormat="1" x14ac:dyDescent="0.25">
      <c r="A333" s="215"/>
      <c r="B333" s="216"/>
      <c r="C333" s="216"/>
      <c r="D333" s="216"/>
      <c r="E333" s="216"/>
      <c r="F333" s="216"/>
      <c r="G333" s="216"/>
    </row>
    <row r="334" spans="1:7" s="1233" customFormat="1" x14ac:dyDescent="0.25">
      <c r="A334" s="215"/>
      <c r="B334" s="216"/>
      <c r="C334" s="216"/>
      <c r="D334" s="216"/>
      <c r="E334" s="216"/>
      <c r="F334" s="216"/>
      <c r="G334" s="216"/>
    </row>
    <row r="335" spans="1:7" s="1233" customFormat="1" x14ac:dyDescent="0.25">
      <c r="A335" s="215"/>
      <c r="B335" s="216"/>
      <c r="C335" s="216"/>
      <c r="D335" s="216"/>
      <c r="E335" s="216"/>
      <c r="F335" s="216"/>
      <c r="G335" s="216"/>
    </row>
    <row r="336" spans="1:7" s="1233" customFormat="1" x14ac:dyDescent="0.25">
      <c r="A336" s="215"/>
      <c r="B336" s="216"/>
      <c r="C336" s="216"/>
      <c r="D336" s="216"/>
      <c r="E336" s="216"/>
      <c r="F336" s="216"/>
      <c r="G336" s="216"/>
    </row>
    <row r="337" spans="1:7" s="1233" customFormat="1" x14ac:dyDescent="0.25">
      <c r="A337" s="215"/>
      <c r="B337" s="216"/>
      <c r="C337" s="216"/>
      <c r="D337" s="216"/>
      <c r="E337" s="216"/>
      <c r="F337" s="216"/>
      <c r="G337" s="216"/>
    </row>
    <row r="338" spans="1:7" s="1233" customFormat="1" x14ac:dyDescent="0.25">
      <c r="A338" s="215"/>
      <c r="B338" s="216"/>
      <c r="C338" s="216"/>
      <c r="D338" s="216"/>
      <c r="E338" s="216"/>
      <c r="F338" s="216"/>
      <c r="G338" s="216"/>
    </row>
    <row r="339" spans="1:7" s="1233" customFormat="1" x14ac:dyDescent="0.25">
      <c r="A339" s="215"/>
      <c r="B339" s="216"/>
      <c r="C339" s="216"/>
      <c r="D339" s="216"/>
      <c r="E339" s="216"/>
      <c r="F339" s="216"/>
      <c r="G339" s="216"/>
    </row>
    <row r="340" spans="1:7" s="1233" customFormat="1" x14ac:dyDescent="0.25">
      <c r="A340" s="215"/>
      <c r="B340" s="216"/>
      <c r="C340" s="216"/>
      <c r="D340" s="216"/>
      <c r="E340" s="216"/>
      <c r="F340" s="216"/>
      <c r="G340" s="216"/>
    </row>
    <row r="341" spans="1:7" s="1233" customFormat="1" x14ac:dyDescent="0.25">
      <c r="A341" s="215"/>
      <c r="B341" s="216"/>
      <c r="C341" s="216"/>
      <c r="D341" s="216"/>
      <c r="E341" s="216"/>
      <c r="F341" s="216"/>
      <c r="G341" s="216"/>
    </row>
    <row r="342" spans="1:7" s="1233" customFormat="1" x14ac:dyDescent="0.25">
      <c r="A342" s="215"/>
      <c r="B342" s="216"/>
      <c r="C342" s="216"/>
      <c r="D342" s="216"/>
      <c r="E342" s="216"/>
      <c r="F342" s="216"/>
      <c r="G342" s="216"/>
    </row>
    <row r="343" spans="1:7" s="1233" customFormat="1" x14ac:dyDescent="0.25">
      <c r="A343" s="215"/>
      <c r="B343" s="216"/>
      <c r="C343" s="216"/>
      <c r="D343" s="216"/>
      <c r="E343" s="216"/>
      <c r="F343" s="216"/>
      <c r="G343" s="216"/>
    </row>
    <row r="344" spans="1:7" s="1233" customFormat="1" x14ac:dyDescent="0.25">
      <c r="A344" s="215"/>
      <c r="B344" s="216"/>
      <c r="C344" s="216"/>
      <c r="D344" s="216"/>
      <c r="E344" s="216"/>
      <c r="F344" s="216"/>
      <c r="G344" s="216"/>
    </row>
    <row r="345" spans="1:7" s="1233" customFormat="1" x14ac:dyDescent="0.25">
      <c r="A345" s="215"/>
      <c r="B345" s="216"/>
      <c r="C345" s="216"/>
      <c r="D345" s="216"/>
      <c r="E345" s="216"/>
      <c r="F345" s="216"/>
      <c r="G345" s="216"/>
    </row>
    <row r="346" spans="1:7" s="1233" customFormat="1" x14ac:dyDescent="0.25">
      <c r="A346" s="215"/>
      <c r="B346" s="216"/>
      <c r="C346" s="216"/>
      <c r="D346" s="216"/>
      <c r="E346" s="216"/>
      <c r="F346" s="216"/>
      <c r="G346" s="216"/>
    </row>
    <row r="347" spans="1:7" s="1233" customFormat="1" x14ac:dyDescent="0.25">
      <c r="A347" s="215"/>
      <c r="B347" s="216"/>
      <c r="C347" s="216"/>
      <c r="D347" s="216"/>
      <c r="E347" s="216"/>
      <c r="F347" s="216"/>
      <c r="G347" s="216"/>
    </row>
    <row r="348" spans="1:7" s="1233" customFormat="1" x14ac:dyDescent="0.25">
      <c r="A348" s="215"/>
      <c r="B348" s="216"/>
      <c r="C348" s="216"/>
      <c r="D348" s="216"/>
      <c r="E348" s="216"/>
      <c r="F348" s="216"/>
      <c r="G348" s="216"/>
    </row>
    <row r="349" spans="1:7" s="1233" customFormat="1" x14ac:dyDescent="0.25">
      <c r="A349" s="215"/>
      <c r="B349" s="216"/>
      <c r="C349" s="216"/>
      <c r="D349" s="216"/>
      <c r="E349" s="216"/>
      <c r="F349" s="216"/>
      <c r="G349" s="216"/>
    </row>
    <row r="350" spans="1:7" s="1233" customFormat="1" x14ac:dyDescent="0.25">
      <c r="A350" s="215"/>
      <c r="B350" s="216"/>
      <c r="C350" s="216"/>
      <c r="D350" s="216"/>
      <c r="E350" s="216"/>
      <c r="F350" s="216"/>
      <c r="G350" s="216"/>
    </row>
    <row r="351" spans="1:7" s="1233" customFormat="1" x14ac:dyDescent="0.25">
      <c r="A351" s="215"/>
      <c r="B351" s="216"/>
      <c r="C351" s="216"/>
      <c r="D351" s="216"/>
      <c r="E351" s="216"/>
      <c r="F351" s="216"/>
      <c r="G351" s="216"/>
    </row>
    <row r="352" spans="1:7" s="1233" customFormat="1" x14ac:dyDescent="0.25">
      <c r="A352" s="215"/>
      <c r="B352" s="216"/>
      <c r="C352" s="216"/>
      <c r="D352" s="216"/>
      <c r="E352" s="216"/>
      <c r="F352" s="216"/>
      <c r="G352" s="216"/>
    </row>
    <row r="353" spans="1:7" s="1233" customFormat="1" x14ac:dyDescent="0.25">
      <c r="A353" s="215"/>
      <c r="B353" s="216"/>
      <c r="C353" s="216"/>
      <c r="D353" s="216"/>
      <c r="E353" s="216"/>
      <c r="F353" s="216"/>
      <c r="G353" s="216"/>
    </row>
    <row r="354" spans="1:7" s="1233" customFormat="1" x14ac:dyDescent="0.25">
      <c r="A354" s="215"/>
      <c r="B354" s="216"/>
      <c r="C354" s="216"/>
      <c r="D354" s="216"/>
      <c r="E354" s="216"/>
      <c r="F354" s="216"/>
      <c r="G354" s="216"/>
    </row>
    <row r="355" spans="1:7" s="1233" customFormat="1" x14ac:dyDescent="0.25">
      <c r="A355" s="215"/>
      <c r="B355" s="216"/>
      <c r="C355" s="216"/>
      <c r="D355" s="216"/>
      <c r="E355" s="216"/>
      <c r="F355" s="216"/>
      <c r="G355" s="216"/>
    </row>
    <row r="356" spans="1:7" s="1233" customFormat="1" x14ac:dyDescent="0.25">
      <c r="A356" s="215"/>
      <c r="B356" s="216"/>
      <c r="C356" s="216"/>
      <c r="D356" s="216"/>
      <c r="E356" s="216"/>
      <c r="F356" s="216"/>
      <c r="G356" s="216"/>
    </row>
    <row r="357" spans="1:7" s="1233" customFormat="1" x14ac:dyDescent="0.25">
      <c r="A357" s="215"/>
      <c r="B357" s="216"/>
      <c r="C357" s="216"/>
      <c r="D357" s="216"/>
      <c r="E357" s="216"/>
      <c r="F357" s="216"/>
      <c r="G357" s="216"/>
    </row>
    <row r="358" spans="1:7" s="1233" customFormat="1" x14ac:dyDescent="0.25">
      <c r="A358" s="215"/>
      <c r="B358" s="216"/>
      <c r="C358" s="216"/>
      <c r="D358" s="216"/>
      <c r="E358" s="216"/>
      <c r="F358" s="216"/>
      <c r="G358" s="216"/>
    </row>
    <row r="359" spans="1:7" s="1233" customFormat="1" x14ac:dyDescent="0.25">
      <c r="A359" s="215"/>
      <c r="B359" s="216"/>
      <c r="C359" s="216"/>
      <c r="D359" s="216"/>
      <c r="E359" s="216"/>
      <c r="F359" s="216"/>
      <c r="G359" s="216"/>
    </row>
    <row r="360" spans="1:7" s="1233" customFormat="1" x14ac:dyDescent="0.25">
      <c r="A360" s="215"/>
      <c r="B360" s="216"/>
      <c r="C360" s="216"/>
      <c r="D360" s="216"/>
      <c r="E360" s="216"/>
      <c r="F360" s="216"/>
      <c r="G360" s="216"/>
    </row>
    <row r="361" spans="1:7" s="1233" customFormat="1" x14ac:dyDescent="0.25">
      <c r="A361" s="215"/>
      <c r="B361" s="216"/>
      <c r="C361" s="216"/>
      <c r="D361" s="216"/>
      <c r="E361" s="216"/>
      <c r="F361" s="216"/>
      <c r="G361" s="216"/>
    </row>
    <row r="362" spans="1:7" s="1233" customFormat="1" x14ac:dyDescent="0.25">
      <c r="A362" s="215"/>
      <c r="B362" s="216"/>
      <c r="C362" s="216"/>
      <c r="D362" s="216"/>
      <c r="E362" s="216"/>
      <c r="F362" s="216"/>
      <c r="G362" s="216"/>
    </row>
    <row r="363" spans="1:7" s="1233" customFormat="1" x14ac:dyDescent="0.25">
      <c r="A363" s="215"/>
      <c r="B363" s="216"/>
      <c r="C363" s="216"/>
      <c r="D363" s="216"/>
      <c r="E363" s="216"/>
      <c r="F363" s="216"/>
      <c r="G363" s="216"/>
    </row>
    <row r="364" spans="1:7" s="1233" customFormat="1" x14ac:dyDescent="0.25">
      <c r="A364" s="215"/>
      <c r="B364" s="216"/>
      <c r="C364" s="216"/>
      <c r="D364" s="216"/>
      <c r="E364" s="216"/>
      <c r="F364" s="216"/>
      <c r="G364" s="216"/>
    </row>
    <row r="365" spans="1:7" s="1233" customFormat="1" x14ac:dyDescent="0.25">
      <c r="A365" s="215"/>
      <c r="B365" s="216"/>
      <c r="C365" s="216"/>
      <c r="D365" s="216"/>
      <c r="E365" s="216"/>
      <c r="F365" s="216"/>
      <c r="G365" s="216"/>
    </row>
    <row r="366" spans="1:7" s="1233" customFormat="1" x14ac:dyDescent="0.25">
      <c r="A366" s="215"/>
      <c r="B366" s="216"/>
      <c r="C366" s="216"/>
      <c r="D366" s="216"/>
      <c r="E366" s="216"/>
      <c r="F366" s="216"/>
      <c r="G366" s="216"/>
    </row>
    <row r="367" spans="1:7" s="1233" customFormat="1" x14ac:dyDescent="0.25">
      <c r="A367" s="215"/>
      <c r="B367" s="216"/>
      <c r="C367" s="216"/>
      <c r="D367" s="216"/>
      <c r="E367" s="216"/>
      <c r="F367" s="216"/>
      <c r="G367" s="216"/>
    </row>
    <row r="368" spans="1:7" s="1233" customFormat="1" x14ac:dyDescent="0.25">
      <c r="A368" s="215"/>
      <c r="B368" s="216"/>
      <c r="C368" s="216"/>
      <c r="D368" s="216"/>
      <c r="E368" s="216"/>
      <c r="F368" s="216"/>
      <c r="G368" s="216"/>
    </row>
    <row r="369" spans="1:7" s="1233" customFormat="1" x14ac:dyDescent="0.25">
      <c r="A369" s="215"/>
      <c r="B369" s="216"/>
      <c r="C369" s="216"/>
      <c r="D369" s="216"/>
      <c r="E369" s="216"/>
      <c r="F369" s="216"/>
      <c r="G369" s="216"/>
    </row>
    <row r="370" spans="1:7" s="1233" customFormat="1" x14ac:dyDescent="0.25">
      <c r="A370" s="215"/>
      <c r="B370" s="216"/>
      <c r="C370" s="216"/>
      <c r="D370" s="216"/>
      <c r="E370" s="216"/>
      <c r="F370" s="216"/>
      <c r="G370" s="216"/>
    </row>
    <row r="371" spans="1:7" s="1233" customFormat="1" x14ac:dyDescent="0.25">
      <c r="A371" s="215"/>
      <c r="B371" s="216"/>
      <c r="C371" s="216"/>
      <c r="D371" s="216"/>
      <c r="E371" s="216"/>
      <c r="F371" s="216"/>
      <c r="G371" s="216"/>
    </row>
    <row r="372" spans="1:7" s="1233" customFormat="1" x14ac:dyDescent="0.25">
      <c r="A372" s="215"/>
      <c r="B372" s="216"/>
      <c r="C372" s="216"/>
      <c r="D372" s="216"/>
      <c r="E372" s="216"/>
      <c r="F372" s="216"/>
      <c r="G372" s="216"/>
    </row>
    <row r="373" spans="1:7" s="1233" customFormat="1" x14ac:dyDescent="0.25">
      <c r="A373" s="215"/>
      <c r="B373" s="216"/>
      <c r="C373" s="216"/>
      <c r="D373" s="216"/>
      <c r="E373" s="216"/>
      <c r="F373" s="216"/>
      <c r="G373" s="216"/>
    </row>
    <row r="374" spans="1:7" s="1233" customFormat="1" x14ac:dyDescent="0.25">
      <c r="A374" s="215"/>
      <c r="B374" s="216"/>
      <c r="C374" s="216"/>
      <c r="D374" s="216"/>
      <c r="E374" s="216"/>
      <c r="F374" s="216"/>
      <c r="G374" s="216"/>
    </row>
    <row r="375" spans="1:7" s="1233" customFormat="1" x14ac:dyDescent="0.25">
      <c r="A375" s="215"/>
      <c r="B375" s="216"/>
      <c r="C375" s="216"/>
      <c r="D375" s="216"/>
      <c r="E375" s="216"/>
      <c r="F375" s="216"/>
      <c r="G375" s="216"/>
    </row>
    <row r="376" spans="1:7" s="1233" customFormat="1" x14ac:dyDescent="0.25">
      <c r="A376" s="215"/>
      <c r="B376" s="216"/>
      <c r="C376" s="216"/>
      <c r="D376" s="216"/>
      <c r="E376" s="216"/>
      <c r="F376" s="216"/>
      <c r="G376" s="216"/>
    </row>
    <row r="377" spans="1:7" s="1233" customFormat="1" x14ac:dyDescent="0.25">
      <c r="A377" s="215"/>
      <c r="B377" s="216"/>
      <c r="C377" s="216"/>
      <c r="D377" s="216"/>
      <c r="E377" s="216"/>
      <c r="F377" s="216"/>
      <c r="G377" s="216"/>
    </row>
    <row r="378" spans="1:7" s="1233" customFormat="1" x14ac:dyDescent="0.25">
      <c r="A378" s="215"/>
      <c r="B378" s="216"/>
      <c r="C378" s="216"/>
      <c r="D378" s="216"/>
      <c r="E378" s="216"/>
      <c r="F378" s="216"/>
      <c r="G378" s="216"/>
    </row>
    <row r="379" spans="1:7" s="1233" customFormat="1" x14ac:dyDescent="0.25">
      <c r="A379" s="215"/>
      <c r="B379" s="216"/>
      <c r="C379" s="216"/>
      <c r="D379" s="216"/>
      <c r="E379" s="216"/>
      <c r="F379" s="216"/>
      <c r="G379" s="216"/>
    </row>
    <row r="380" spans="1:7" s="1233" customFormat="1" x14ac:dyDescent="0.25">
      <c r="A380" s="215"/>
      <c r="B380" s="216"/>
      <c r="C380" s="216"/>
      <c r="D380" s="216"/>
      <c r="E380" s="216"/>
      <c r="F380" s="216"/>
      <c r="G380" s="216"/>
    </row>
    <row r="381" spans="1:7" s="1233" customFormat="1" x14ac:dyDescent="0.25">
      <c r="A381" s="215"/>
      <c r="B381" s="216"/>
      <c r="C381" s="216"/>
      <c r="D381" s="216"/>
      <c r="E381" s="216"/>
      <c r="F381" s="216"/>
      <c r="G381" s="216"/>
    </row>
    <row r="382" spans="1:7" s="1233" customFormat="1" x14ac:dyDescent="0.25">
      <c r="A382" s="215"/>
      <c r="B382" s="216"/>
      <c r="C382" s="216"/>
      <c r="D382" s="216"/>
      <c r="E382" s="216"/>
      <c r="F382" s="216"/>
      <c r="G382" s="216"/>
    </row>
    <row r="383" spans="1:7" s="1233" customFormat="1" x14ac:dyDescent="0.25">
      <c r="A383" s="215"/>
      <c r="B383" s="216"/>
      <c r="C383" s="216"/>
      <c r="D383" s="216"/>
      <c r="E383" s="216"/>
      <c r="F383" s="216"/>
      <c r="G383" s="216"/>
    </row>
    <row r="384" spans="1:7" s="1233" customFormat="1" x14ac:dyDescent="0.25">
      <c r="A384" s="215"/>
      <c r="B384" s="216"/>
      <c r="C384" s="216"/>
      <c r="D384" s="216"/>
      <c r="E384" s="216"/>
      <c r="F384" s="216"/>
      <c r="G384" s="216"/>
    </row>
    <row r="385" spans="1:7" s="1233" customFormat="1" x14ac:dyDescent="0.25">
      <c r="A385" s="215"/>
      <c r="B385" s="216"/>
      <c r="C385" s="216"/>
      <c r="D385" s="216"/>
      <c r="E385" s="216"/>
      <c r="F385" s="216"/>
      <c r="G385" s="216"/>
    </row>
    <row r="386" spans="1:7" s="1233" customFormat="1" x14ac:dyDescent="0.25">
      <c r="A386" s="215"/>
      <c r="B386" s="216"/>
      <c r="C386" s="216"/>
      <c r="D386" s="216"/>
      <c r="E386" s="216"/>
      <c r="F386" s="216"/>
      <c r="G386" s="216"/>
    </row>
    <row r="387" spans="1:7" s="1233" customFormat="1" x14ac:dyDescent="0.25">
      <c r="A387" s="215"/>
      <c r="B387" s="216"/>
      <c r="C387" s="216"/>
      <c r="D387" s="216"/>
      <c r="E387" s="216"/>
      <c r="F387" s="216"/>
      <c r="G387" s="216"/>
    </row>
    <row r="388" spans="1:7" s="1233" customFormat="1" x14ac:dyDescent="0.25">
      <c r="A388" s="215"/>
      <c r="B388" s="216"/>
      <c r="C388" s="216"/>
      <c r="D388" s="216"/>
      <c r="E388" s="216"/>
      <c r="F388" s="216"/>
      <c r="G388" s="216"/>
    </row>
    <row r="389" spans="1:7" s="1233" customFormat="1" x14ac:dyDescent="0.25">
      <c r="A389" s="215"/>
      <c r="B389" s="216"/>
      <c r="C389" s="216"/>
      <c r="D389" s="216"/>
      <c r="E389" s="216"/>
      <c r="F389" s="216"/>
      <c r="G389" s="216"/>
    </row>
    <row r="390" spans="1:7" s="1233" customFormat="1" x14ac:dyDescent="0.25">
      <c r="A390" s="215"/>
      <c r="B390" s="216"/>
      <c r="C390" s="216"/>
      <c r="D390" s="216"/>
      <c r="E390" s="216"/>
      <c r="F390" s="216"/>
      <c r="G390" s="216"/>
    </row>
    <row r="391" spans="1:7" s="1233" customFormat="1" x14ac:dyDescent="0.25">
      <c r="A391" s="215"/>
      <c r="B391" s="216"/>
      <c r="C391" s="216"/>
      <c r="D391" s="216"/>
      <c r="E391" s="216"/>
      <c r="F391" s="216"/>
      <c r="G391" s="216"/>
    </row>
    <row r="392" spans="1:7" s="1233" customFormat="1" x14ac:dyDescent="0.25">
      <c r="A392" s="215"/>
      <c r="B392" s="216"/>
      <c r="C392" s="216"/>
      <c r="D392" s="216"/>
      <c r="E392" s="216"/>
      <c r="F392" s="216"/>
      <c r="G392" s="216"/>
    </row>
    <row r="393" spans="1:7" s="1233" customFormat="1" x14ac:dyDescent="0.25">
      <c r="A393" s="215"/>
      <c r="B393" s="216"/>
      <c r="C393" s="216"/>
      <c r="D393" s="216"/>
      <c r="E393" s="216"/>
      <c r="F393" s="216"/>
      <c r="G393" s="216"/>
    </row>
    <row r="394" spans="1:7" s="1233" customFormat="1" x14ac:dyDescent="0.25">
      <c r="A394" s="215"/>
      <c r="B394" s="216"/>
      <c r="C394" s="216"/>
      <c r="D394" s="216"/>
      <c r="E394" s="216"/>
      <c r="F394" s="216"/>
      <c r="G394" s="216"/>
    </row>
    <row r="395" spans="1:7" s="1233" customFormat="1" x14ac:dyDescent="0.25">
      <c r="A395" s="215"/>
      <c r="B395" s="216"/>
      <c r="C395" s="216"/>
      <c r="D395" s="216"/>
      <c r="E395" s="216"/>
      <c r="F395" s="216"/>
      <c r="G395" s="216"/>
    </row>
    <row r="396" spans="1:7" s="1233" customFormat="1" x14ac:dyDescent="0.25">
      <c r="A396" s="215"/>
      <c r="B396" s="216"/>
      <c r="C396" s="216"/>
      <c r="D396" s="216"/>
      <c r="E396" s="216"/>
      <c r="F396" s="216"/>
      <c r="G396" s="216"/>
    </row>
    <row r="397" spans="1:7" s="1233" customFormat="1" x14ac:dyDescent="0.25">
      <c r="A397" s="215"/>
      <c r="B397" s="216"/>
      <c r="C397" s="216"/>
      <c r="D397" s="216"/>
      <c r="E397" s="216"/>
      <c r="F397" s="216"/>
      <c r="G397" s="216"/>
    </row>
    <row r="398" spans="1:7" s="1233" customFormat="1" x14ac:dyDescent="0.25">
      <c r="A398" s="215"/>
      <c r="B398" s="216"/>
      <c r="C398" s="216"/>
      <c r="D398" s="216"/>
      <c r="E398" s="216"/>
      <c r="F398" s="216"/>
      <c r="G398" s="216"/>
    </row>
    <row r="399" spans="1:7" s="1233" customFormat="1" x14ac:dyDescent="0.25">
      <c r="A399" s="215"/>
      <c r="B399" s="216"/>
      <c r="C399" s="216"/>
      <c r="D399" s="216"/>
      <c r="E399" s="216"/>
      <c r="F399" s="216"/>
      <c r="G399" s="216"/>
    </row>
    <row r="400" spans="1:7" s="1233" customFormat="1" x14ac:dyDescent="0.25">
      <c r="A400" s="215"/>
      <c r="B400" s="216"/>
      <c r="C400" s="216"/>
      <c r="D400" s="216"/>
      <c r="E400" s="216"/>
      <c r="F400" s="216"/>
      <c r="G400" s="216"/>
    </row>
    <row r="401" spans="1:7" s="1233" customFormat="1" x14ac:dyDescent="0.25">
      <c r="A401" s="215"/>
      <c r="B401" s="216"/>
      <c r="C401" s="216"/>
      <c r="D401" s="216"/>
      <c r="E401" s="216"/>
      <c r="F401" s="216"/>
      <c r="G401" s="216"/>
    </row>
    <row r="402" spans="1:7" s="1233" customFormat="1" x14ac:dyDescent="0.25">
      <c r="A402" s="215"/>
      <c r="B402" s="216"/>
      <c r="C402" s="216"/>
      <c r="D402" s="216"/>
      <c r="E402" s="216"/>
      <c r="F402" s="216"/>
      <c r="G402" s="216"/>
    </row>
    <row r="403" spans="1:7" s="1233" customFormat="1" x14ac:dyDescent="0.25">
      <c r="A403" s="215"/>
      <c r="B403" s="216"/>
      <c r="C403" s="216"/>
      <c r="D403" s="216"/>
      <c r="E403" s="216"/>
      <c r="F403" s="216"/>
      <c r="G403" s="216"/>
    </row>
    <row r="404" spans="1:7" s="1233" customFormat="1" x14ac:dyDescent="0.25">
      <c r="A404" s="215"/>
      <c r="B404" s="216"/>
      <c r="C404" s="216"/>
      <c r="D404" s="216"/>
      <c r="E404" s="216"/>
      <c r="F404" s="216"/>
      <c r="G404" s="216"/>
    </row>
    <row r="405" spans="1:7" s="1233" customFormat="1" x14ac:dyDescent="0.25">
      <c r="A405" s="215"/>
      <c r="B405" s="216"/>
      <c r="C405" s="216"/>
      <c r="D405" s="216"/>
      <c r="E405" s="216"/>
      <c r="F405" s="216"/>
      <c r="G405" s="216"/>
    </row>
    <row r="406" spans="1:7" s="1233" customFormat="1" x14ac:dyDescent="0.25">
      <c r="A406" s="215"/>
      <c r="B406" s="216"/>
      <c r="C406" s="216"/>
      <c r="D406" s="216"/>
      <c r="E406" s="216"/>
      <c r="F406" s="216"/>
      <c r="G406" s="216"/>
    </row>
    <row r="407" spans="1:7" s="1233" customFormat="1" x14ac:dyDescent="0.25">
      <c r="A407" s="215"/>
      <c r="B407" s="216"/>
      <c r="C407" s="216"/>
      <c r="D407" s="216"/>
      <c r="E407" s="216"/>
      <c r="F407" s="216"/>
      <c r="G407" s="216"/>
    </row>
    <row r="408" spans="1:7" s="1233" customFormat="1" x14ac:dyDescent="0.25">
      <c r="A408" s="215"/>
      <c r="B408" s="216"/>
      <c r="C408" s="216"/>
      <c r="D408" s="216"/>
      <c r="E408" s="216"/>
      <c r="F408" s="216"/>
      <c r="G408" s="216"/>
    </row>
    <row r="409" spans="1:7" s="1233" customFormat="1" x14ac:dyDescent="0.25">
      <c r="A409" s="215"/>
      <c r="B409" s="216"/>
      <c r="C409" s="216"/>
      <c r="D409" s="216"/>
      <c r="E409" s="216"/>
      <c r="F409" s="216"/>
      <c r="G409" s="216"/>
    </row>
    <row r="410" spans="1:7" s="1233" customFormat="1" x14ac:dyDescent="0.25">
      <c r="A410" s="215"/>
      <c r="B410" s="216"/>
      <c r="C410" s="216"/>
      <c r="D410" s="216"/>
      <c r="E410" s="216"/>
      <c r="F410" s="216"/>
      <c r="G410" s="216"/>
    </row>
    <row r="411" spans="1:7" s="1233" customFormat="1" x14ac:dyDescent="0.25">
      <c r="A411" s="215"/>
      <c r="B411" s="216"/>
      <c r="C411" s="216"/>
      <c r="D411" s="216"/>
      <c r="E411" s="216"/>
      <c r="F411" s="216"/>
      <c r="G411" s="216"/>
    </row>
    <row r="412" spans="1:7" s="1233" customFormat="1" x14ac:dyDescent="0.25">
      <c r="A412" s="215"/>
      <c r="B412" s="216"/>
      <c r="C412" s="216"/>
      <c r="D412" s="216"/>
      <c r="E412" s="216"/>
      <c r="F412" s="216"/>
      <c r="G412" s="216"/>
    </row>
    <row r="413" spans="1:7" s="1233" customFormat="1" x14ac:dyDescent="0.25">
      <c r="A413" s="215"/>
      <c r="B413" s="216"/>
      <c r="C413" s="216"/>
      <c r="D413" s="216"/>
      <c r="E413" s="216"/>
      <c r="F413" s="216"/>
      <c r="G413" s="216"/>
    </row>
    <row r="414" spans="1:7" s="1233" customFormat="1" x14ac:dyDescent="0.25">
      <c r="A414" s="215"/>
      <c r="B414" s="216"/>
      <c r="C414" s="216"/>
      <c r="D414" s="216"/>
      <c r="E414" s="216"/>
      <c r="F414" s="216"/>
      <c r="G414" s="216"/>
    </row>
    <row r="415" spans="1:7" s="1233" customFormat="1" x14ac:dyDescent="0.25">
      <c r="A415" s="215"/>
      <c r="B415" s="216"/>
      <c r="C415" s="216"/>
      <c r="D415" s="216"/>
      <c r="E415" s="216"/>
      <c r="F415" s="216"/>
      <c r="G415" s="216"/>
    </row>
    <row r="416" spans="1:7" s="1233" customFormat="1" x14ac:dyDescent="0.25">
      <c r="A416" s="215"/>
      <c r="B416" s="216"/>
      <c r="C416" s="216"/>
      <c r="D416" s="216"/>
      <c r="E416" s="216"/>
      <c r="F416" s="216"/>
      <c r="G416" s="216"/>
    </row>
    <row r="417" spans="1:7" s="1233" customFormat="1" x14ac:dyDescent="0.25">
      <c r="A417" s="215"/>
      <c r="B417" s="216"/>
      <c r="C417" s="216"/>
      <c r="D417" s="216"/>
      <c r="E417" s="216"/>
      <c r="F417" s="216"/>
      <c r="G417" s="216"/>
    </row>
    <row r="418" spans="1:7" s="1233" customFormat="1" x14ac:dyDescent="0.25">
      <c r="A418" s="215"/>
      <c r="B418" s="216"/>
      <c r="C418" s="216"/>
      <c r="D418" s="216"/>
      <c r="E418" s="216"/>
      <c r="F418" s="216"/>
      <c r="G418" s="216"/>
    </row>
    <row r="419" spans="1:7" s="1233" customFormat="1" x14ac:dyDescent="0.25">
      <c r="A419" s="215"/>
      <c r="B419" s="216"/>
      <c r="C419" s="216"/>
      <c r="D419" s="216"/>
      <c r="E419" s="216"/>
      <c r="F419" s="216"/>
      <c r="G419" s="216"/>
    </row>
    <row r="420" spans="1:7" s="1233" customFormat="1" x14ac:dyDescent="0.25">
      <c r="A420" s="215"/>
      <c r="B420" s="216"/>
      <c r="C420" s="216"/>
      <c r="D420" s="216"/>
      <c r="E420" s="216"/>
      <c r="F420" s="216"/>
      <c r="G420" s="216"/>
    </row>
    <row r="421" spans="1:7" s="1233" customFormat="1" x14ac:dyDescent="0.25">
      <c r="A421" s="215"/>
      <c r="B421" s="216"/>
      <c r="C421" s="216"/>
      <c r="D421" s="216"/>
      <c r="E421" s="216"/>
      <c r="F421" s="216"/>
      <c r="G421" s="216"/>
    </row>
    <row r="422" spans="1:7" s="1233" customFormat="1" x14ac:dyDescent="0.25">
      <c r="A422" s="215"/>
      <c r="B422" s="216"/>
      <c r="C422" s="216"/>
      <c r="D422" s="216"/>
      <c r="E422" s="216"/>
      <c r="F422" s="216"/>
      <c r="G422" s="216"/>
    </row>
    <row r="423" spans="1:7" s="1233" customFormat="1" x14ac:dyDescent="0.25">
      <c r="A423" s="215"/>
      <c r="B423" s="216"/>
      <c r="C423" s="216"/>
      <c r="D423" s="216"/>
      <c r="E423" s="216"/>
      <c r="F423" s="216"/>
      <c r="G423" s="216"/>
    </row>
    <row r="424" spans="1:7" s="1233" customFormat="1" x14ac:dyDescent="0.25">
      <c r="A424" s="215"/>
      <c r="B424" s="216"/>
      <c r="C424" s="216"/>
      <c r="D424" s="216"/>
      <c r="E424" s="216"/>
      <c r="F424" s="216"/>
      <c r="G424" s="216"/>
    </row>
    <row r="425" spans="1:7" s="1233" customFormat="1" x14ac:dyDescent="0.25">
      <c r="A425" s="215"/>
      <c r="B425" s="216"/>
      <c r="C425" s="216"/>
      <c r="D425" s="216"/>
      <c r="E425" s="216"/>
      <c r="F425" s="216"/>
      <c r="G425" s="216"/>
    </row>
    <row r="426" spans="1:7" s="1233" customFormat="1" x14ac:dyDescent="0.25">
      <c r="A426" s="215"/>
      <c r="B426" s="216"/>
      <c r="C426" s="216"/>
      <c r="D426" s="216"/>
      <c r="E426" s="216"/>
      <c r="F426" s="216"/>
      <c r="G426" s="216"/>
    </row>
    <row r="427" spans="1:7" s="1233" customFormat="1" x14ac:dyDescent="0.25">
      <c r="A427" s="215"/>
      <c r="B427" s="216"/>
      <c r="C427" s="216"/>
      <c r="D427" s="216"/>
      <c r="E427" s="216"/>
      <c r="F427" s="216"/>
      <c r="G427" s="216"/>
    </row>
    <row r="428" spans="1:7" s="1233" customFormat="1" x14ac:dyDescent="0.25">
      <c r="A428" s="215"/>
      <c r="B428" s="216"/>
      <c r="C428" s="216"/>
      <c r="D428" s="216"/>
      <c r="E428" s="216"/>
      <c r="F428" s="216"/>
      <c r="G428" s="216"/>
    </row>
    <row r="429" spans="1:7" s="1233" customFormat="1" x14ac:dyDescent="0.25">
      <c r="A429" s="215"/>
      <c r="B429" s="216"/>
      <c r="C429" s="216"/>
      <c r="D429" s="216"/>
      <c r="E429" s="216"/>
      <c r="F429" s="216"/>
      <c r="G429" s="216"/>
    </row>
    <row r="430" spans="1:7" s="1233" customFormat="1" x14ac:dyDescent="0.25">
      <c r="A430" s="215"/>
      <c r="B430" s="216"/>
      <c r="C430" s="216"/>
      <c r="D430" s="216"/>
      <c r="E430" s="216"/>
      <c r="F430" s="216"/>
      <c r="G430" s="216"/>
    </row>
    <row r="431" spans="1:7" s="1233" customFormat="1" x14ac:dyDescent="0.25">
      <c r="A431" s="215"/>
      <c r="B431" s="216"/>
      <c r="C431" s="216"/>
      <c r="D431" s="216"/>
      <c r="E431" s="216"/>
      <c r="F431" s="216"/>
      <c r="G431" s="216"/>
    </row>
    <row r="432" spans="1:7" s="1233" customFormat="1" x14ac:dyDescent="0.25">
      <c r="A432" s="215"/>
      <c r="B432" s="216"/>
      <c r="C432" s="216"/>
      <c r="D432" s="216"/>
      <c r="E432" s="216"/>
      <c r="F432" s="216"/>
      <c r="G432" s="216"/>
    </row>
    <row r="433" spans="1:7" s="1233" customFormat="1" x14ac:dyDescent="0.25">
      <c r="A433" s="215"/>
      <c r="B433" s="216"/>
      <c r="C433" s="216"/>
      <c r="D433" s="216"/>
      <c r="E433" s="216"/>
      <c r="F433" s="216"/>
      <c r="G433" s="216"/>
    </row>
    <row r="434" spans="1:7" s="1233" customFormat="1" x14ac:dyDescent="0.25">
      <c r="A434" s="215"/>
      <c r="B434" s="216"/>
      <c r="C434" s="216"/>
      <c r="D434" s="216"/>
      <c r="E434" s="216"/>
      <c r="F434" s="216"/>
      <c r="G434" s="216"/>
    </row>
    <row r="435" spans="1:7" s="1233" customFormat="1" x14ac:dyDescent="0.25">
      <c r="A435" s="215"/>
      <c r="B435" s="216"/>
      <c r="C435" s="216"/>
      <c r="D435" s="216"/>
      <c r="E435" s="216"/>
      <c r="F435" s="216"/>
      <c r="G435" s="216"/>
    </row>
    <row r="436" spans="1:7" s="1233" customFormat="1" x14ac:dyDescent="0.25">
      <c r="A436" s="215"/>
      <c r="B436" s="216"/>
      <c r="C436" s="216"/>
      <c r="D436" s="216"/>
      <c r="E436" s="216"/>
      <c r="F436" s="216"/>
      <c r="G436" s="216"/>
    </row>
    <row r="437" spans="1:7" s="1233" customFormat="1" x14ac:dyDescent="0.25">
      <c r="A437" s="215"/>
      <c r="B437" s="216"/>
      <c r="C437" s="216"/>
      <c r="D437" s="216"/>
      <c r="E437" s="216"/>
      <c r="F437" s="216"/>
      <c r="G437" s="216"/>
    </row>
    <row r="438" spans="1:7" s="1233" customFormat="1" x14ac:dyDescent="0.25">
      <c r="A438" s="215"/>
      <c r="B438" s="216"/>
      <c r="C438" s="216"/>
      <c r="D438" s="216"/>
      <c r="E438" s="216"/>
      <c r="F438" s="216"/>
      <c r="G438" s="216"/>
    </row>
    <row r="439" spans="1:7" s="1233" customFormat="1" x14ac:dyDescent="0.25">
      <c r="A439" s="215"/>
      <c r="B439" s="216"/>
      <c r="C439" s="216"/>
      <c r="D439" s="216"/>
      <c r="E439" s="216"/>
      <c r="F439" s="216"/>
      <c r="G439" s="216"/>
    </row>
    <row r="440" spans="1:7" s="1233" customFormat="1" x14ac:dyDescent="0.25">
      <c r="A440" s="215"/>
      <c r="B440" s="216"/>
      <c r="C440" s="216"/>
      <c r="D440" s="216"/>
      <c r="E440" s="216"/>
      <c r="F440" s="216"/>
      <c r="G440" s="216"/>
    </row>
    <row r="441" spans="1:7" s="1233" customFormat="1" x14ac:dyDescent="0.25">
      <c r="A441" s="215"/>
      <c r="B441" s="216"/>
      <c r="C441" s="216"/>
      <c r="D441" s="216"/>
      <c r="E441" s="216"/>
      <c r="F441" s="216"/>
      <c r="G441" s="216"/>
    </row>
    <row r="442" spans="1:7" s="1233" customFormat="1" x14ac:dyDescent="0.25">
      <c r="A442" s="215"/>
      <c r="B442" s="216"/>
      <c r="C442" s="216"/>
      <c r="D442" s="216"/>
      <c r="E442" s="216"/>
      <c r="F442" s="216"/>
      <c r="G442" s="216"/>
    </row>
    <row r="443" spans="1:7" s="1233" customFormat="1" x14ac:dyDescent="0.25">
      <c r="A443" s="215"/>
      <c r="B443" s="216"/>
      <c r="C443" s="216"/>
      <c r="D443" s="216"/>
      <c r="E443" s="216"/>
      <c r="F443" s="216"/>
      <c r="G443" s="216"/>
    </row>
    <row r="444" spans="1:7" s="1233" customFormat="1" x14ac:dyDescent="0.25">
      <c r="A444" s="215"/>
      <c r="B444" s="216"/>
      <c r="C444" s="216"/>
      <c r="D444" s="216"/>
      <c r="E444" s="216"/>
      <c r="F444" s="216"/>
      <c r="G444" s="216"/>
    </row>
    <row r="445" spans="1:7" s="1233" customFormat="1" x14ac:dyDescent="0.25">
      <c r="A445" s="215"/>
      <c r="B445" s="216"/>
      <c r="C445" s="216"/>
      <c r="D445" s="216"/>
      <c r="E445" s="216"/>
      <c r="F445" s="216"/>
      <c r="G445" s="216"/>
    </row>
    <row r="446" spans="1:7" s="1233" customFormat="1" x14ac:dyDescent="0.25">
      <c r="A446" s="215"/>
      <c r="B446" s="216"/>
      <c r="C446" s="216"/>
      <c r="D446" s="216"/>
      <c r="E446" s="216"/>
      <c r="F446" s="216"/>
      <c r="G446" s="216"/>
    </row>
    <row r="447" spans="1:7" s="1233" customFormat="1" x14ac:dyDescent="0.25">
      <c r="A447" s="215"/>
      <c r="B447" s="216"/>
      <c r="C447" s="216"/>
      <c r="D447" s="216"/>
      <c r="E447" s="216"/>
      <c r="F447" s="216"/>
      <c r="G447" s="216"/>
    </row>
    <row r="448" spans="1:7" s="1233" customFormat="1" x14ac:dyDescent="0.25">
      <c r="A448" s="215"/>
      <c r="B448" s="216"/>
      <c r="C448" s="216"/>
      <c r="D448" s="216"/>
      <c r="E448" s="216"/>
      <c r="F448" s="216"/>
      <c r="G448" s="216"/>
    </row>
    <row r="449" spans="1:7" s="1233" customFormat="1" x14ac:dyDescent="0.25">
      <c r="A449" s="215"/>
      <c r="B449" s="216"/>
      <c r="C449" s="216"/>
      <c r="D449" s="216"/>
      <c r="E449" s="216"/>
      <c r="F449" s="216"/>
      <c r="G449" s="216"/>
    </row>
    <row r="450" spans="1:7" s="1233" customFormat="1" x14ac:dyDescent="0.25">
      <c r="A450" s="215"/>
      <c r="B450" s="216"/>
      <c r="C450" s="216"/>
      <c r="D450" s="216"/>
      <c r="E450" s="216"/>
      <c r="F450" s="216"/>
      <c r="G450" s="216"/>
    </row>
    <row r="451" spans="1:7" s="1233" customFormat="1" x14ac:dyDescent="0.25">
      <c r="A451" s="215"/>
      <c r="B451" s="216"/>
      <c r="C451" s="216"/>
      <c r="D451" s="216"/>
      <c r="E451" s="216"/>
      <c r="F451" s="216"/>
      <c r="G451" s="216"/>
    </row>
    <row r="452" spans="1:7" s="1233" customFormat="1" x14ac:dyDescent="0.25">
      <c r="A452" s="215"/>
      <c r="B452" s="216"/>
      <c r="C452" s="216"/>
      <c r="D452" s="216"/>
      <c r="E452" s="216"/>
      <c r="F452" s="216"/>
      <c r="G452" s="216"/>
    </row>
    <row r="453" spans="1:7" s="1233" customFormat="1" x14ac:dyDescent="0.25">
      <c r="A453" s="215"/>
      <c r="B453" s="216"/>
      <c r="C453" s="216"/>
      <c r="D453" s="216"/>
      <c r="E453" s="216"/>
      <c r="F453" s="216"/>
      <c r="G453" s="216"/>
    </row>
    <row r="454" spans="1:7" s="1233" customFormat="1" x14ac:dyDescent="0.25">
      <c r="A454" s="215"/>
      <c r="B454" s="216"/>
      <c r="C454" s="216"/>
      <c r="D454" s="216"/>
      <c r="E454" s="216"/>
      <c r="F454" s="216"/>
      <c r="G454" s="216"/>
    </row>
    <row r="455" spans="1:7" s="1233" customFormat="1" x14ac:dyDescent="0.25">
      <c r="A455" s="215"/>
      <c r="B455" s="216"/>
      <c r="C455" s="216"/>
      <c r="D455" s="216"/>
      <c r="E455" s="216"/>
      <c r="F455" s="216"/>
      <c r="G455" s="216"/>
    </row>
    <row r="456" spans="1:7" s="1233" customFormat="1" x14ac:dyDescent="0.25">
      <c r="A456" s="215"/>
      <c r="B456" s="216"/>
      <c r="C456" s="216"/>
      <c r="D456" s="216"/>
      <c r="E456" s="216"/>
      <c r="F456" s="216"/>
      <c r="G456" s="216"/>
    </row>
    <row r="457" spans="1:7" s="1233" customFormat="1" x14ac:dyDescent="0.25">
      <c r="A457" s="215"/>
      <c r="B457" s="216"/>
      <c r="C457" s="216"/>
      <c r="D457" s="216"/>
      <c r="E457" s="216"/>
      <c r="F457" s="216"/>
      <c r="G457" s="216"/>
    </row>
    <row r="458" spans="1:7" s="1233" customFormat="1" x14ac:dyDescent="0.25">
      <c r="A458" s="215"/>
      <c r="B458" s="216"/>
      <c r="C458" s="216"/>
      <c r="D458" s="216"/>
      <c r="E458" s="216"/>
      <c r="F458" s="216"/>
      <c r="G458" s="216"/>
    </row>
    <row r="459" spans="1:7" s="1233" customFormat="1" x14ac:dyDescent="0.25">
      <c r="A459" s="215"/>
      <c r="B459" s="216"/>
      <c r="C459" s="216"/>
      <c r="D459" s="216"/>
      <c r="E459" s="216"/>
      <c r="F459" s="216"/>
      <c r="G459" s="216"/>
    </row>
    <row r="460" spans="1:7" s="1233" customFormat="1" x14ac:dyDescent="0.25">
      <c r="A460" s="215"/>
      <c r="B460" s="216"/>
      <c r="C460" s="216"/>
      <c r="D460" s="216"/>
      <c r="E460" s="216"/>
      <c r="F460" s="216"/>
      <c r="G460" s="216"/>
    </row>
    <row r="461" spans="1:7" s="1233" customFormat="1" x14ac:dyDescent="0.25">
      <c r="A461" s="215"/>
      <c r="B461" s="216"/>
      <c r="C461" s="216"/>
      <c r="D461" s="216"/>
      <c r="E461" s="216"/>
      <c r="F461" s="216"/>
      <c r="G461" s="216"/>
    </row>
    <row r="462" spans="1:7" s="1233" customFormat="1" x14ac:dyDescent="0.25">
      <c r="A462" s="215"/>
      <c r="B462" s="216"/>
      <c r="C462" s="216"/>
      <c r="D462" s="216"/>
      <c r="E462" s="216"/>
      <c r="F462" s="216"/>
      <c r="G462" s="216"/>
    </row>
    <row r="463" spans="1:7" s="1233" customFormat="1" x14ac:dyDescent="0.25">
      <c r="A463" s="215"/>
      <c r="B463" s="216"/>
      <c r="C463" s="216"/>
      <c r="D463" s="216"/>
      <c r="E463" s="216"/>
      <c r="F463" s="216"/>
      <c r="G463" s="216"/>
    </row>
    <row r="464" spans="1:7" s="1233" customFormat="1" x14ac:dyDescent="0.25">
      <c r="A464" s="215"/>
      <c r="B464" s="216"/>
      <c r="C464" s="216"/>
      <c r="D464" s="216"/>
      <c r="E464" s="216"/>
      <c r="F464" s="216"/>
      <c r="G464" s="216"/>
    </row>
    <row r="465" spans="1:7" s="1233" customFormat="1" x14ac:dyDescent="0.25">
      <c r="A465" s="215"/>
      <c r="B465" s="216"/>
      <c r="C465" s="216"/>
      <c r="D465" s="216"/>
      <c r="E465" s="216"/>
      <c r="F465" s="216"/>
      <c r="G465" s="216"/>
    </row>
    <row r="466" spans="1:7" s="1233" customFormat="1" x14ac:dyDescent="0.25">
      <c r="A466" s="215"/>
      <c r="B466" s="216"/>
      <c r="C466" s="216"/>
      <c r="D466" s="216"/>
      <c r="E466" s="216"/>
      <c r="F466" s="216"/>
      <c r="G466" s="216"/>
    </row>
    <row r="467" spans="1:7" s="1233" customFormat="1" x14ac:dyDescent="0.25">
      <c r="A467" s="215"/>
      <c r="B467" s="216"/>
      <c r="C467" s="216"/>
      <c r="D467" s="216"/>
      <c r="E467" s="216"/>
      <c r="F467" s="216"/>
      <c r="G467" s="216"/>
    </row>
    <row r="468" spans="1:7" s="1233" customFormat="1" x14ac:dyDescent="0.25">
      <c r="A468" s="215"/>
      <c r="B468" s="216"/>
      <c r="C468" s="216"/>
      <c r="D468" s="216"/>
      <c r="E468" s="216"/>
      <c r="F468" s="216"/>
      <c r="G468" s="216"/>
    </row>
    <row r="469" spans="1:7" s="1233" customFormat="1" x14ac:dyDescent="0.25">
      <c r="A469" s="215"/>
      <c r="B469" s="216"/>
      <c r="C469" s="216"/>
      <c r="D469" s="216"/>
      <c r="E469" s="216"/>
      <c r="F469" s="216"/>
      <c r="G469" s="216"/>
    </row>
    <row r="470" spans="1:7" s="1233" customFormat="1" x14ac:dyDescent="0.25">
      <c r="A470" s="215"/>
      <c r="B470" s="216"/>
      <c r="C470" s="216"/>
      <c r="D470" s="216"/>
      <c r="E470" s="216"/>
      <c r="F470" s="216"/>
      <c r="G470" s="216"/>
    </row>
    <row r="471" spans="1:7" s="1233" customFormat="1" x14ac:dyDescent="0.25">
      <c r="A471" s="215"/>
      <c r="B471" s="216"/>
      <c r="C471" s="216"/>
      <c r="D471" s="216"/>
      <c r="E471" s="216"/>
      <c r="F471" s="216"/>
      <c r="G471" s="216"/>
    </row>
    <row r="472" spans="1:7" s="1233" customFormat="1" x14ac:dyDescent="0.25">
      <c r="A472" s="215"/>
      <c r="B472" s="216"/>
      <c r="C472" s="216"/>
      <c r="D472" s="216"/>
      <c r="E472" s="216"/>
      <c r="F472" s="216"/>
      <c r="G472" s="216"/>
    </row>
    <row r="473" spans="1:7" s="1233" customFormat="1" x14ac:dyDescent="0.25">
      <c r="A473" s="215"/>
      <c r="B473" s="216"/>
      <c r="C473" s="216"/>
      <c r="D473" s="216"/>
      <c r="E473" s="216"/>
      <c r="F473" s="216"/>
      <c r="G473" s="216"/>
    </row>
    <row r="474" spans="1:7" s="1233" customFormat="1" x14ac:dyDescent="0.25">
      <c r="A474" s="215"/>
      <c r="B474" s="216"/>
      <c r="C474" s="216"/>
      <c r="D474" s="216"/>
      <c r="E474" s="216"/>
      <c r="F474" s="216"/>
      <c r="G474" s="216"/>
    </row>
    <row r="475" spans="1:7" s="1233" customFormat="1" x14ac:dyDescent="0.25">
      <c r="A475" s="215"/>
      <c r="B475" s="216"/>
      <c r="C475" s="216"/>
      <c r="D475" s="216"/>
      <c r="E475" s="216"/>
      <c r="F475" s="216"/>
      <c r="G475" s="216"/>
    </row>
    <row r="476" spans="1:7" s="1233" customFormat="1" x14ac:dyDescent="0.25">
      <c r="A476" s="215"/>
      <c r="B476" s="216"/>
      <c r="C476" s="216"/>
      <c r="D476" s="216"/>
      <c r="E476" s="216"/>
      <c r="F476" s="216"/>
      <c r="G476" s="216"/>
    </row>
    <row r="477" spans="1:7" s="1233" customFormat="1" x14ac:dyDescent="0.25">
      <c r="A477" s="215"/>
      <c r="B477" s="216"/>
      <c r="C477" s="216"/>
      <c r="D477" s="216"/>
      <c r="E477" s="216"/>
      <c r="F477" s="216"/>
      <c r="G477" s="216"/>
    </row>
    <row r="478" spans="1:7" s="1233" customFormat="1" x14ac:dyDescent="0.25">
      <c r="A478" s="215"/>
      <c r="B478" s="216"/>
      <c r="C478" s="216"/>
      <c r="D478" s="216"/>
      <c r="E478" s="216"/>
      <c r="F478" s="216"/>
      <c r="G478" s="216"/>
    </row>
    <row r="479" spans="1:7" s="1233" customFormat="1" x14ac:dyDescent="0.25">
      <c r="A479" s="215"/>
      <c r="B479" s="216"/>
      <c r="C479" s="216"/>
      <c r="D479" s="216"/>
      <c r="E479" s="216"/>
      <c r="F479" s="216"/>
      <c r="G479" s="216"/>
    </row>
    <row r="480" spans="1:7" s="1233" customFormat="1" x14ac:dyDescent="0.25">
      <c r="A480" s="215"/>
      <c r="B480" s="216"/>
      <c r="C480" s="216"/>
      <c r="D480" s="216"/>
      <c r="E480" s="216"/>
      <c r="F480" s="216"/>
      <c r="G480" s="216"/>
    </row>
    <row r="481" spans="1:7" s="1233" customFormat="1" x14ac:dyDescent="0.25">
      <c r="A481" s="215"/>
      <c r="B481" s="216"/>
      <c r="C481" s="216"/>
      <c r="D481" s="216"/>
      <c r="E481" s="216"/>
      <c r="F481" s="216"/>
      <c r="G481" s="216"/>
    </row>
    <row r="482" spans="1:7" s="1233" customFormat="1" x14ac:dyDescent="0.25">
      <c r="A482" s="215"/>
      <c r="B482" s="216"/>
      <c r="C482" s="216"/>
      <c r="D482" s="216"/>
      <c r="E482" s="216"/>
      <c r="F482" s="216"/>
      <c r="G482" s="216"/>
    </row>
    <row r="483" spans="1:7" s="1233" customFormat="1" x14ac:dyDescent="0.25">
      <c r="A483" s="215"/>
      <c r="B483" s="216"/>
      <c r="C483" s="216"/>
      <c r="D483" s="216"/>
      <c r="E483" s="216"/>
      <c r="F483" s="216"/>
      <c r="G483" s="216"/>
    </row>
    <row r="484" spans="1:7" s="1233" customFormat="1" x14ac:dyDescent="0.25">
      <c r="A484" s="215"/>
      <c r="B484" s="216"/>
      <c r="C484" s="216"/>
      <c r="D484" s="216"/>
      <c r="E484" s="216"/>
      <c r="F484" s="216"/>
      <c r="G484" s="216"/>
    </row>
    <row r="485" spans="1:7" s="1233" customFormat="1" x14ac:dyDescent="0.25">
      <c r="A485" s="215"/>
      <c r="B485" s="216"/>
      <c r="C485" s="216"/>
      <c r="D485" s="216"/>
      <c r="E485" s="216"/>
      <c r="F485" s="216"/>
      <c r="G485" s="216"/>
    </row>
    <row r="486" spans="1:7" s="1233" customFormat="1" x14ac:dyDescent="0.25">
      <c r="A486" s="215"/>
      <c r="B486" s="216"/>
      <c r="C486" s="216"/>
      <c r="D486" s="216"/>
      <c r="E486" s="216"/>
      <c r="F486" s="216"/>
      <c r="G486" s="216"/>
    </row>
    <row r="487" spans="1:7" s="1233" customFormat="1" x14ac:dyDescent="0.25">
      <c r="A487" s="215"/>
      <c r="B487" s="216"/>
      <c r="C487" s="216"/>
      <c r="D487" s="216"/>
      <c r="E487" s="216"/>
      <c r="F487" s="216"/>
      <c r="G487" s="216"/>
    </row>
    <row r="488" spans="1:7" s="1233" customFormat="1" x14ac:dyDescent="0.25">
      <c r="A488" s="215"/>
      <c r="B488" s="216"/>
      <c r="C488" s="216"/>
      <c r="D488" s="216"/>
      <c r="E488" s="216"/>
      <c r="F488" s="216"/>
      <c r="G488" s="216"/>
    </row>
    <row r="489" spans="1:7" s="1233" customFormat="1" x14ac:dyDescent="0.25">
      <c r="A489" s="215"/>
      <c r="B489" s="216"/>
      <c r="C489" s="216"/>
      <c r="D489" s="216"/>
      <c r="E489" s="216"/>
      <c r="F489" s="216"/>
      <c r="G489" s="216"/>
    </row>
    <row r="490" spans="1:7" s="1233" customFormat="1" x14ac:dyDescent="0.25">
      <c r="A490" s="215"/>
      <c r="B490" s="216"/>
      <c r="C490" s="216"/>
      <c r="D490" s="216"/>
      <c r="E490" s="216"/>
      <c r="F490" s="216"/>
      <c r="G490" s="216"/>
    </row>
    <row r="491" spans="1:7" s="1233" customFormat="1" x14ac:dyDescent="0.25">
      <c r="A491" s="215"/>
      <c r="B491" s="216"/>
      <c r="C491" s="216"/>
      <c r="D491" s="216"/>
      <c r="E491" s="216"/>
      <c r="F491" s="216"/>
      <c r="G491" s="216"/>
    </row>
    <row r="492" spans="1:7" s="1233" customFormat="1" x14ac:dyDescent="0.25">
      <c r="A492" s="215"/>
      <c r="B492" s="216"/>
      <c r="C492" s="216"/>
      <c r="D492" s="216"/>
      <c r="E492" s="216"/>
      <c r="F492" s="216"/>
      <c r="G492" s="216"/>
    </row>
    <row r="493" spans="1:7" s="1233" customFormat="1" x14ac:dyDescent="0.25">
      <c r="A493" s="215"/>
      <c r="B493" s="216"/>
      <c r="C493" s="216"/>
      <c r="D493" s="216"/>
      <c r="E493" s="216"/>
      <c r="F493" s="216"/>
      <c r="G493" s="216"/>
    </row>
    <row r="494" spans="1:7" s="1233" customFormat="1" x14ac:dyDescent="0.25">
      <c r="A494" s="215"/>
      <c r="B494" s="216"/>
      <c r="C494" s="216"/>
      <c r="D494" s="216"/>
      <c r="E494" s="216"/>
      <c r="F494" s="216"/>
      <c r="G494" s="216"/>
    </row>
    <row r="495" spans="1:7" s="1233" customFormat="1" x14ac:dyDescent="0.25">
      <c r="A495" s="215"/>
      <c r="B495" s="216"/>
      <c r="C495" s="216"/>
      <c r="D495" s="216"/>
      <c r="E495" s="216"/>
      <c r="F495" s="216"/>
      <c r="G495" s="216"/>
    </row>
    <row r="496" spans="1:7" s="1233" customFormat="1" x14ac:dyDescent="0.25">
      <c r="A496" s="215"/>
      <c r="B496" s="216"/>
      <c r="C496" s="216"/>
      <c r="D496" s="216"/>
      <c r="E496" s="216"/>
      <c r="F496" s="216"/>
      <c r="G496" s="216"/>
    </row>
    <row r="497" spans="1:7" s="1233" customFormat="1" x14ac:dyDescent="0.25">
      <c r="A497" s="215"/>
      <c r="B497" s="216"/>
      <c r="C497" s="216"/>
      <c r="D497" s="216"/>
      <c r="E497" s="216"/>
      <c r="F497" s="216"/>
      <c r="G497" s="216"/>
    </row>
    <row r="498" spans="1:7" s="1233" customFormat="1" x14ac:dyDescent="0.25">
      <c r="A498" s="215"/>
      <c r="B498" s="216"/>
      <c r="C498" s="216"/>
      <c r="D498" s="216"/>
      <c r="E498" s="216"/>
      <c r="F498" s="216"/>
      <c r="G498" s="216"/>
    </row>
    <row r="499" spans="1:7" s="1233" customFormat="1" x14ac:dyDescent="0.25">
      <c r="A499" s="215"/>
      <c r="B499" s="216"/>
      <c r="C499" s="216"/>
      <c r="D499" s="216"/>
      <c r="E499" s="216"/>
      <c r="F499" s="216"/>
      <c r="G499" s="216"/>
    </row>
    <row r="500" spans="1:7" s="1233" customFormat="1" x14ac:dyDescent="0.25">
      <c r="A500" s="215"/>
      <c r="B500" s="216"/>
      <c r="C500" s="216"/>
      <c r="D500" s="216"/>
      <c r="E500" s="216"/>
      <c r="F500" s="216"/>
      <c r="G500" s="216"/>
    </row>
    <row r="501" spans="1:7" s="1233" customFormat="1" x14ac:dyDescent="0.25">
      <c r="A501" s="215"/>
      <c r="B501" s="216"/>
      <c r="C501" s="216"/>
      <c r="D501" s="216"/>
      <c r="E501" s="216"/>
      <c r="F501" s="216"/>
      <c r="G501" s="216"/>
    </row>
    <row r="502" spans="1:7" s="1233" customFormat="1" x14ac:dyDescent="0.25">
      <c r="A502" s="215"/>
      <c r="B502" s="216"/>
      <c r="C502" s="216"/>
      <c r="D502" s="216"/>
      <c r="E502" s="216"/>
      <c r="F502" s="216"/>
      <c r="G502" s="216"/>
    </row>
    <row r="503" spans="1:7" s="1233" customFormat="1" x14ac:dyDescent="0.25">
      <c r="A503" s="215"/>
      <c r="B503" s="216"/>
      <c r="C503" s="216"/>
      <c r="D503" s="216"/>
      <c r="E503" s="216"/>
      <c r="F503" s="216"/>
      <c r="G503" s="216"/>
    </row>
    <row r="504" spans="1:7" s="1233" customFormat="1" x14ac:dyDescent="0.25">
      <c r="A504" s="215"/>
      <c r="B504" s="216"/>
      <c r="C504" s="216"/>
      <c r="D504" s="216"/>
      <c r="E504" s="216"/>
      <c r="F504" s="216"/>
      <c r="G504" s="216"/>
    </row>
    <row r="505" spans="1:7" s="1233" customFormat="1" x14ac:dyDescent="0.25">
      <c r="A505" s="215"/>
      <c r="B505" s="216"/>
      <c r="C505" s="216"/>
      <c r="D505" s="216"/>
      <c r="E505" s="216"/>
      <c r="F505" s="216"/>
      <c r="G505" s="216"/>
    </row>
    <row r="506" spans="1:7" s="1233" customFormat="1" x14ac:dyDescent="0.25">
      <c r="A506" s="215"/>
      <c r="B506" s="216"/>
      <c r="C506" s="216"/>
      <c r="D506" s="216"/>
      <c r="E506" s="216"/>
      <c r="F506" s="216"/>
      <c r="G506" s="216"/>
    </row>
    <row r="507" spans="1:7" s="1233" customFormat="1" x14ac:dyDescent="0.25">
      <c r="A507" s="215"/>
      <c r="B507" s="216"/>
      <c r="C507" s="216"/>
      <c r="D507" s="216"/>
      <c r="E507" s="216"/>
      <c r="F507" s="216"/>
      <c r="G507" s="216"/>
    </row>
    <row r="508" spans="1:7" s="1233" customFormat="1" x14ac:dyDescent="0.25">
      <c r="A508" s="215"/>
      <c r="B508" s="216"/>
      <c r="C508" s="216"/>
      <c r="D508" s="216"/>
      <c r="E508" s="216"/>
      <c r="F508" s="216"/>
      <c r="G508" s="216"/>
    </row>
    <row r="509" spans="1:7" s="1233" customFormat="1" x14ac:dyDescent="0.25">
      <c r="A509" s="215"/>
      <c r="B509" s="216"/>
      <c r="C509" s="216"/>
      <c r="D509" s="216"/>
      <c r="E509" s="216"/>
      <c r="F509" s="216"/>
      <c r="G509" s="216"/>
    </row>
    <row r="510" spans="1:7" s="1233" customFormat="1" x14ac:dyDescent="0.25">
      <c r="A510" s="215"/>
      <c r="B510" s="216"/>
      <c r="C510" s="216"/>
      <c r="D510" s="216"/>
      <c r="E510" s="216"/>
      <c r="F510" s="216"/>
      <c r="G510" s="216"/>
    </row>
    <row r="511" spans="1:7" s="1233" customFormat="1" x14ac:dyDescent="0.25">
      <c r="A511" s="215"/>
      <c r="B511" s="216"/>
      <c r="C511" s="216"/>
      <c r="D511" s="216"/>
      <c r="E511" s="216"/>
      <c r="F511" s="216"/>
      <c r="G511" s="216"/>
    </row>
    <row r="512" spans="1:7" s="1233" customFormat="1" x14ac:dyDescent="0.25">
      <c r="A512" s="215"/>
      <c r="B512" s="216"/>
      <c r="C512" s="216"/>
      <c r="D512" s="216"/>
      <c r="E512" s="216"/>
      <c r="F512" s="216"/>
      <c r="G512" s="216"/>
    </row>
    <row r="513" spans="1:7" s="1233" customFormat="1" x14ac:dyDescent="0.25">
      <c r="A513" s="215"/>
      <c r="B513" s="216"/>
      <c r="C513" s="216"/>
      <c r="D513" s="216"/>
      <c r="E513" s="216"/>
      <c r="F513" s="216"/>
      <c r="G513" s="216"/>
    </row>
    <row r="514" spans="1:7" s="1233" customFormat="1" x14ac:dyDescent="0.25">
      <c r="A514" s="215"/>
      <c r="B514" s="216"/>
      <c r="C514" s="216"/>
      <c r="D514" s="216"/>
      <c r="E514" s="216"/>
      <c r="F514" s="216"/>
      <c r="G514" s="216"/>
    </row>
    <row r="515" spans="1:7" s="1233" customFormat="1" x14ac:dyDescent="0.25">
      <c r="A515" s="215"/>
      <c r="B515" s="216"/>
      <c r="C515" s="216"/>
      <c r="D515" s="216"/>
      <c r="E515" s="216"/>
      <c r="F515" s="216"/>
      <c r="G515" s="216"/>
    </row>
    <row r="516" spans="1:7" s="1233" customFormat="1" x14ac:dyDescent="0.25">
      <c r="A516" s="215"/>
      <c r="B516" s="216"/>
      <c r="C516" s="216"/>
      <c r="D516" s="216"/>
      <c r="E516" s="216"/>
      <c r="F516" s="216"/>
      <c r="G516" s="216"/>
    </row>
    <row r="517" spans="1:7" s="1233" customFormat="1" x14ac:dyDescent="0.25">
      <c r="A517" s="215"/>
      <c r="B517" s="216"/>
      <c r="C517" s="216"/>
      <c r="D517" s="216"/>
      <c r="E517" s="216"/>
      <c r="F517" s="216"/>
      <c r="G517" s="216"/>
    </row>
    <row r="518" spans="1:7" s="1233" customFormat="1" x14ac:dyDescent="0.25">
      <c r="A518" s="215"/>
      <c r="B518" s="216"/>
      <c r="C518" s="216"/>
      <c r="D518" s="216"/>
      <c r="E518" s="216"/>
      <c r="F518" s="216"/>
      <c r="G518" s="216"/>
    </row>
    <row r="519" spans="1:7" s="1233" customFormat="1" x14ac:dyDescent="0.25">
      <c r="A519" s="215"/>
      <c r="B519" s="216"/>
      <c r="C519" s="216"/>
      <c r="D519" s="216"/>
      <c r="E519" s="216"/>
      <c r="F519" s="216"/>
      <c r="G519" s="216"/>
    </row>
    <row r="520" spans="1:7" s="1233" customFormat="1" x14ac:dyDescent="0.25">
      <c r="A520" s="215"/>
      <c r="B520" s="216"/>
      <c r="C520" s="216"/>
      <c r="D520" s="216"/>
      <c r="E520" s="216"/>
      <c r="F520" s="216"/>
      <c r="G520" s="216"/>
    </row>
    <row r="521" spans="1:7" s="1233" customFormat="1" x14ac:dyDescent="0.25">
      <c r="A521" s="215"/>
      <c r="B521" s="216"/>
      <c r="C521" s="216"/>
      <c r="D521" s="216"/>
      <c r="E521" s="216"/>
      <c r="F521" s="216"/>
      <c r="G521" s="216"/>
    </row>
    <row r="522" spans="1:7" s="1233" customFormat="1" x14ac:dyDescent="0.25">
      <c r="A522" s="215"/>
      <c r="B522" s="216"/>
      <c r="C522" s="216"/>
      <c r="D522" s="216"/>
      <c r="E522" s="216"/>
      <c r="F522" s="216"/>
      <c r="G522" s="216"/>
    </row>
    <row r="523" spans="1:7" s="1233" customFormat="1" x14ac:dyDescent="0.25">
      <c r="A523" s="215"/>
      <c r="B523" s="216"/>
      <c r="C523" s="216"/>
      <c r="D523" s="216"/>
      <c r="E523" s="216"/>
      <c r="F523" s="216"/>
      <c r="G523" s="216"/>
    </row>
    <row r="524" spans="1:7" s="1233" customFormat="1" x14ac:dyDescent="0.25">
      <c r="A524" s="215"/>
      <c r="B524" s="216"/>
      <c r="C524" s="216"/>
      <c r="D524" s="216"/>
      <c r="E524" s="216"/>
      <c r="F524" s="216"/>
      <c r="G524" s="216"/>
    </row>
    <row r="525" spans="1:7" s="1233" customFormat="1" x14ac:dyDescent="0.25">
      <c r="A525" s="215"/>
      <c r="B525" s="216"/>
      <c r="C525" s="216"/>
      <c r="D525" s="216"/>
      <c r="E525" s="216"/>
      <c r="F525" s="216"/>
      <c r="G525" s="216"/>
    </row>
    <row r="526" spans="1:7" s="1233" customFormat="1" x14ac:dyDescent="0.25">
      <c r="A526" s="215"/>
      <c r="B526" s="216"/>
      <c r="C526" s="216"/>
      <c r="D526" s="216"/>
      <c r="E526" s="216"/>
      <c r="F526" s="216"/>
      <c r="G526" s="216"/>
    </row>
    <row r="527" spans="1:7" s="1233" customFormat="1" x14ac:dyDescent="0.25">
      <c r="A527" s="215"/>
      <c r="B527" s="216"/>
      <c r="C527" s="216"/>
      <c r="D527" s="216"/>
      <c r="E527" s="216"/>
      <c r="F527" s="216"/>
      <c r="G527" s="216"/>
    </row>
    <row r="528" spans="1:7" s="1233" customFormat="1" x14ac:dyDescent="0.25">
      <c r="A528" s="215"/>
      <c r="B528" s="216"/>
      <c r="C528" s="216"/>
      <c r="D528" s="216"/>
      <c r="E528" s="216"/>
      <c r="F528" s="216"/>
      <c r="G528" s="216"/>
    </row>
    <row r="529" spans="1:7" s="1233" customFormat="1" x14ac:dyDescent="0.25">
      <c r="A529" s="215"/>
      <c r="B529" s="216"/>
      <c r="C529" s="216"/>
      <c r="D529" s="216"/>
      <c r="E529" s="216"/>
      <c r="F529" s="216"/>
      <c r="G529" s="216"/>
    </row>
    <row r="530" spans="1:7" s="1233" customFormat="1" x14ac:dyDescent="0.25">
      <c r="A530" s="215"/>
      <c r="B530" s="216"/>
      <c r="C530" s="216"/>
      <c r="D530" s="216"/>
      <c r="E530" s="216"/>
      <c r="F530" s="216"/>
      <c r="G530" s="216"/>
    </row>
    <row r="531" spans="1:7" s="1233" customFormat="1" x14ac:dyDescent="0.25">
      <c r="A531" s="215"/>
      <c r="B531" s="216"/>
      <c r="C531" s="216"/>
      <c r="D531" s="216"/>
      <c r="E531" s="216"/>
      <c r="F531" s="216"/>
      <c r="G531" s="216"/>
    </row>
    <row r="532" spans="1:7" s="1233" customFormat="1" x14ac:dyDescent="0.25">
      <c r="A532" s="215"/>
      <c r="B532" s="216"/>
      <c r="C532" s="216"/>
      <c r="D532" s="216"/>
      <c r="E532" s="216"/>
      <c r="F532" s="216"/>
      <c r="G532" s="216"/>
    </row>
    <row r="533" spans="1:7" s="1233" customFormat="1" x14ac:dyDescent="0.25">
      <c r="A533" s="215"/>
      <c r="B533" s="216"/>
      <c r="C533" s="216"/>
      <c r="D533" s="216"/>
      <c r="E533" s="216"/>
      <c r="F533" s="216"/>
      <c r="G533" s="216"/>
    </row>
    <row r="534" spans="1:7" s="1233" customFormat="1" x14ac:dyDescent="0.25">
      <c r="A534" s="215"/>
      <c r="B534" s="216"/>
      <c r="C534" s="216"/>
      <c r="D534" s="216"/>
      <c r="E534" s="216"/>
      <c r="F534" s="216"/>
      <c r="G534" s="216"/>
    </row>
    <row r="535" spans="1:7" s="1233" customFormat="1" x14ac:dyDescent="0.25">
      <c r="A535" s="215"/>
      <c r="B535" s="216"/>
      <c r="C535" s="216"/>
      <c r="D535" s="216"/>
      <c r="E535" s="216"/>
      <c r="F535" s="216"/>
      <c r="G535" s="216"/>
    </row>
    <row r="536" spans="1:7" s="1233" customFormat="1" x14ac:dyDescent="0.25">
      <c r="A536" s="215"/>
      <c r="B536" s="216"/>
      <c r="C536" s="216"/>
      <c r="D536" s="216"/>
      <c r="E536" s="216"/>
      <c r="F536" s="216"/>
      <c r="G536" s="216"/>
    </row>
    <row r="537" spans="1:7" s="1233" customFormat="1" x14ac:dyDescent="0.25">
      <c r="A537" s="215"/>
      <c r="B537" s="216"/>
      <c r="C537" s="216"/>
      <c r="D537" s="216"/>
      <c r="E537" s="216"/>
      <c r="F537" s="216"/>
      <c r="G537" s="216"/>
    </row>
    <row r="538" spans="1:7" s="1233" customFormat="1" x14ac:dyDescent="0.25">
      <c r="A538" s="215"/>
      <c r="B538" s="216"/>
      <c r="C538" s="216"/>
      <c r="D538" s="216"/>
      <c r="E538" s="216"/>
      <c r="F538" s="216"/>
      <c r="G538" s="216"/>
    </row>
    <row r="539" spans="1:7" s="1233" customFormat="1" x14ac:dyDescent="0.25">
      <c r="A539" s="215"/>
      <c r="B539" s="216"/>
      <c r="C539" s="216"/>
      <c r="D539" s="216"/>
      <c r="E539" s="216"/>
      <c r="F539" s="216"/>
      <c r="G539" s="216"/>
    </row>
    <row r="540" spans="1:7" s="1233" customFormat="1" x14ac:dyDescent="0.25">
      <c r="A540" s="215"/>
      <c r="B540" s="216"/>
      <c r="C540" s="216"/>
      <c r="D540" s="216"/>
      <c r="E540" s="216"/>
      <c r="F540" s="216"/>
      <c r="G540" s="216"/>
    </row>
    <row r="541" spans="1:7" s="1233" customFormat="1" x14ac:dyDescent="0.25">
      <c r="A541" s="215"/>
      <c r="B541" s="216"/>
      <c r="C541" s="216"/>
      <c r="D541" s="216"/>
      <c r="E541" s="216"/>
      <c r="F541" s="216"/>
      <c r="G541" s="216"/>
    </row>
    <row r="542" spans="1:7" s="1233" customFormat="1" x14ac:dyDescent="0.25">
      <c r="A542" s="215"/>
      <c r="B542" s="216"/>
      <c r="C542" s="216"/>
      <c r="D542" s="216"/>
      <c r="E542" s="216"/>
      <c r="F542" s="216"/>
      <c r="G542" s="216"/>
    </row>
    <row r="543" spans="1:7" s="1233" customFormat="1" x14ac:dyDescent="0.25">
      <c r="A543" s="215"/>
      <c r="B543" s="216"/>
      <c r="C543" s="216"/>
      <c r="D543" s="216"/>
      <c r="E543" s="216"/>
      <c r="F543" s="216"/>
      <c r="G543" s="216"/>
    </row>
    <row r="544" spans="1:7" s="1233" customFormat="1" x14ac:dyDescent="0.25">
      <c r="A544" s="215"/>
      <c r="B544" s="216"/>
      <c r="C544" s="216"/>
      <c r="D544" s="216"/>
      <c r="E544" s="216"/>
      <c r="F544" s="216"/>
      <c r="G544" s="216"/>
    </row>
    <row r="545" spans="1:7" s="1233" customFormat="1" x14ac:dyDescent="0.25">
      <c r="A545" s="215"/>
      <c r="B545" s="216"/>
      <c r="C545" s="216"/>
      <c r="D545" s="216"/>
      <c r="E545" s="216"/>
      <c r="F545" s="216"/>
      <c r="G545" s="216"/>
    </row>
    <row r="546" spans="1:7" s="1233" customFormat="1" x14ac:dyDescent="0.25">
      <c r="A546" s="215"/>
      <c r="B546" s="216"/>
      <c r="C546" s="216"/>
      <c r="D546" s="216"/>
      <c r="E546" s="216"/>
      <c r="F546" s="216"/>
      <c r="G546" s="216"/>
    </row>
    <row r="547" spans="1:7" s="1233" customFormat="1" x14ac:dyDescent="0.25">
      <c r="A547" s="215"/>
      <c r="B547" s="216"/>
      <c r="C547" s="216"/>
      <c r="D547" s="216"/>
      <c r="E547" s="216"/>
      <c r="F547" s="216"/>
      <c r="G547" s="216"/>
    </row>
    <row r="548" spans="1:7" s="1233" customFormat="1" x14ac:dyDescent="0.25">
      <c r="A548" s="215"/>
      <c r="B548" s="216"/>
      <c r="C548" s="216"/>
      <c r="D548" s="216"/>
      <c r="E548" s="216"/>
      <c r="F548" s="216"/>
      <c r="G548" s="216"/>
    </row>
    <row r="549" spans="1:7" s="1233" customFormat="1" x14ac:dyDescent="0.25">
      <c r="A549" s="215"/>
      <c r="B549" s="216"/>
      <c r="C549" s="216"/>
      <c r="D549" s="216"/>
      <c r="E549" s="216"/>
      <c r="F549" s="216"/>
      <c r="G549" s="216"/>
    </row>
    <row r="550" spans="1:7" s="1233" customFormat="1" x14ac:dyDescent="0.25">
      <c r="A550" s="215"/>
      <c r="B550" s="216"/>
      <c r="C550" s="216"/>
      <c r="D550" s="216"/>
      <c r="E550" s="216"/>
      <c r="F550" s="216"/>
      <c r="G550" s="216"/>
    </row>
    <row r="551" spans="1:7" s="1233" customFormat="1" x14ac:dyDescent="0.25">
      <c r="A551" s="215"/>
      <c r="B551" s="216"/>
      <c r="C551" s="216"/>
      <c r="D551" s="216"/>
      <c r="E551" s="216"/>
      <c r="F551" s="216"/>
      <c r="G551" s="216"/>
    </row>
    <row r="552" spans="1:7" s="1233" customFormat="1" x14ac:dyDescent="0.25">
      <c r="A552" s="215"/>
      <c r="B552" s="216"/>
      <c r="C552" s="216"/>
      <c r="D552" s="216"/>
      <c r="E552" s="216"/>
      <c r="F552" s="216"/>
      <c r="G552" s="216"/>
    </row>
    <row r="553" spans="1:7" s="1233" customFormat="1" x14ac:dyDescent="0.25">
      <c r="A553" s="215"/>
      <c r="B553" s="216"/>
      <c r="C553" s="216"/>
      <c r="D553" s="216"/>
      <c r="E553" s="216"/>
      <c r="F553" s="216"/>
      <c r="G553" s="216"/>
    </row>
    <row r="554" spans="1:7" s="1233" customFormat="1" x14ac:dyDescent="0.25">
      <c r="A554" s="215"/>
      <c r="B554" s="216"/>
      <c r="C554" s="216"/>
      <c r="D554" s="216"/>
      <c r="E554" s="216"/>
      <c r="F554" s="216"/>
      <c r="G554" s="216"/>
    </row>
    <row r="555" spans="1:7" s="1233" customFormat="1" x14ac:dyDescent="0.25">
      <c r="A555" s="215"/>
      <c r="B555" s="216"/>
      <c r="C555" s="216"/>
      <c r="D555" s="216"/>
      <c r="E555" s="216"/>
      <c r="F555" s="216"/>
      <c r="G555" s="216"/>
    </row>
    <row r="556" spans="1:7" s="1233" customFormat="1" x14ac:dyDescent="0.25">
      <c r="A556" s="215"/>
      <c r="B556" s="216"/>
      <c r="C556" s="216"/>
      <c r="D556" s="216"/>
      <c r="E556" s="216"/>
      <c r="F556" s="216"/>
      <c r="G556" s="216"/>
    </row>
    <row r="557" spans="1:7" s="1233" customFormat="1" x14ac:dyDescent="0.25">
      <c r="A557" s="215"/>
      <c r="B557" s="216"/>
      <c r="C557" s="216"/>
      <c r="D557" s="216"/>
      <c r="E557" s="216"/>
      <c r="F557" s="216"/>
      <c r="G557" s="216"/>
    </row>
    <row r="558" spans="1:7" s="1233" customFormat="1" x14ac:dyDescent="0.25">
      <c r="A558" s="215"/>
      <c r="B558" s="216"/>
      <c r="C558" s="216"/>
      <c r="D558" s="216"/>
      <c r="E558" s="216"/>
      <c r="F558" s="216"/>
      <c r="G558" s="216"/>
    </row>
    <row r="559" spans="1:7" s="1233" customFormat="1" x14ac:dyDescent="0.25">
      <c r="A559" s="215"/>
      <c r="B559" s="216"/>
      <c r="C559" s="216"/>
      <c r="D559" s="216"/>
      <c r="E559" s="216"/>
      <c r="F559" s="216"/>
      <c r="G559" s="216"/>
    </row>
    <row r="560" spans="1:7" s="1233" customFormat="1" x14ac:dyDescent="0.25">
      <c r="A560" s="215"/>
      <c r="B560" s="216"/>
      <c r="C560" s="216"/>
      <c r="D560" s="216"/>
      <c r="E560" s="216"/>
      <c r="F560" s="216"/>
      <c r="G560" s="216"/>
    </row>
    <row r="561" spans="1:7" s="1233" customFormat="1" x14ac:dyDescent="0.25">
      <c r="A561" s="215"/>
      <c r="B561" s="216"/>
      <c r="C561" s="216"/>
      <c r="D561" s="216"/>
      <c r="E561" s="216"/>
      <c r="F561" s="216"/>
      <c r="G561" s="216"/>
    </row>
    <row r="562" spans="1:7" s="1233" customFormat="1" x14ac:dyDescent="0.25">
      <c r="A562" s="215"/>
      <c r="B562" s="216"/>
      <c r="C562" s="216"/>
      <c r="D562" s="216"/>
      <c r="E562" s="216"/>
      <c r="F562" s="216"/>
      <c r="G562" s="216"/>
    </row>
    <row r="563" spans="1:7" s="1233" customFormat="1" x14ac:dyDescent="0.25">
      <c r="A563" s="215"/>
      <c r="B563" s="216"/>
      <c r="C563" s="216"/>
      <c r="D563" s="216"/>
      <c r="E563" s="216"/>
      <c r="F563" s="216"/>
      <c r="G563" s="216"/>
    </row>
    <row r="564" spans="1:7" s="1233" customFormat="1" x14ac:dyDescent="0.25">
      <c r="A564" s="215"/>
      <c r="B564" s="216"/>
      <c r="C564" s="216"/>
      <c r="D564" s="216"/>
      <c r="E564" s="216"/>
      <c r="F564" s="216"/>
      <c r="G564" s="216"/>
    </row>
    <row r="565" spans="1:7" s="1233" customFormat="1" x14ac:dyDescent="0.25">
      <c r="A565" s="215"/>
      <c r="B565" s="216"/>
      <c r="C565" s="216"/>
      <c r="D565" s="216"/>
      <c r="E565" s="216"/>
      <c r="F565" s="216"/>
      <c r="G565" s="216"/>
    </row>
    <row r="566" spans="1:7" s="1233" customFormat="1" x14ac:dyDescent="0.25">
      <c r="A566" s="215"/>
      <c r="B566" s="216"/>
      <c r="C566" s="216"/>
      <c r="D566" s="216"/>
      <c r="E566" s="216"/>
      <c r="F566" s="216"/>
      <c r="G566" s="216"/>
    </row>
    <row r="567" spans="1:7" s="1233" customFormat="1" x14ac:dyDescent="0.25">
      <c r="A567" s="215"/>
      <c r="B567" s="216"/>
      <c r="C567" s="216"/>
      <c r="D567" s="216"/>
      <c r="E567" s="216"/>
      <c r="F567" s="216"/>
      <c r="G567" s="216"/>
    </row>
    <row r="568" spans="1:7" s="1233" customFormat="1" x14ac:dyDescent="0.25">
      <c r="A568" s="215"/>
      <c r="B568" s="216"/>
      <c r="C568" s="216"/>
      <c r="D568" s="216"/>
      <c r="E568" s="216"/>
      <c r="F568" s="216"/>
      <c r="G568" s="216"/>
    </row>
    <row r="569" spans="1:7" s="1233" customFormat="1" x14ac:dyDescent="0.25">
      <c r="A569" s="215"/>
      <c r="B569" s="216"/>
      <c r="C569" s="216"/>
      <c r="D569" s="216"/>
      <c r="E569" s="216"/>
      <c r="F569" s="216"/>
      <c r="G569" s="216"/>
    </row>
    <row r="570" spans="1:7" s="1233" customFormat="1" x14ac:dyDescent="0.25">
      <c r="A570" s="215"/>
      <c r="B570" s="216"/>
      <c r="C570" s="216"/>
      <c r="D570" s="216"/>
      <c r="E570" s="216"/>
      <c r="F570" s="216"/>
      <c r="G570" s="216"/>
    </row>
    <row r="571" spans="1:7" s="1233" customFormat="1" x14ac:dyDescent="0.25">
      <c r="A571" s="215"/>
      <c r="B571" s="216"/>
      <c r="C571" s="216"/>
      <c r="D571" s="216"/>
      <c r="E571" s="216"/>
      <c r="F571" s="216"/>
      <c r="G571" s="216"/>
    </row>
    <row r="572" spans="1:7" s="1233" customFormat="1" x14ac:dyDescent="0.25">
      <c r="A572" s="215"/>
      <c r="B572" s="216"/>
      <c r="C572" s="216"/>
      <c r="D572" s="216"/>
      <c r="E572" s="216"/>
      <c r="F572" s="216"/>
      <c r="G572" s="216"/>
    </row>
    <row r="573" spans="1:7" s="1233" customFormat="1" x14ac:dyDescent="0.25">
      <c r="A573" s="215"/>
      <c r="B573" s="216"/>
      <c r="C573" s="216"/>
      <c r="D573" s="216"/>
      <c r="E573" s="216"/>
      <c r="F573" s="216"/>
      <c r="G573" s="216"/>
    </row>
    <row r="574" spans="1:7" s="1233" customFormat="1" x14ac:dyDescent="0.25">
      <c r="A574" s="215"/>
      <c r="B574" s="216"/>
      <c r="C574" s="216"/>
      <c r="D574" s="216"/>
      <c r="E574" s="216"/>
      <c r="F574" s="216"/>
      <c r="G574" s="216"/>
    </row>
    <row r="575" spans="1:7" s="1233" customFormat="1" x14ac:dyDescent="0.25">
      <c r="A575" s="215"/>
      <c r="B575" s="216"/>
      <c r="C575" s="216"/>
      <c r="D575" s="216"/>
      <c r="E575" s="216"/>
      <c r="F575" s="216"/>
      <c r="G575" s="216"/>
    </row>
    <row r="576" spans="1:7" s="1233" customFormat="1" x14ac:dyDescent="0.25">
      <c r="A576" s="215"/>
      <c r="B576" s="216"/>
      <c r="C576" s="216"/>
      <c r="D576" s="216"/>
      <c r="E576" s="216"/>
      <c r="F576" s="216"/>
      <c r="G576" s="216"/>
    </row>
    <row r="577" spans="1:7" s="1233" customFormat="1" x14ac:dyDescent="0.25">
      <c r="A577" s="215"/>
      <c r="B577" s="216"/>
      <c r="C577" s="216"/>
      <c r="D577" s="216"/>
      <c r="E577" s="216"/>
      <c r="F577" s="216"/>
      <c r="G577" s="216"/>
    </row>
    <row r="578" spans="1:7" s="1233" customFormat="1" x14ac:dyDescent="0.25">
      <c r="A578" s="215"/>
      <c r="B578" s="216"/>
      <c r="C578" s="216"/>
      <c r="D578" s="216"/>
      <c r="E578" s="216"/>
      <c r="F578" s="216"/>
      <c r="G578" s="216"/>
    </row>
    <row r="579" spans="1:7" s="1233" customFormat="1" x14ac:dyDescent="0.25">
      <c r="A579" s="215"/>
      <c r="B579" s="216"/>
      <c r="C579" s="216"/>
      <c r="D579" s="216"/>
      <c r="E579" s="216"/>
      <c r="F579" s="216"/>
      <c r="G579" s="216"/>
    </row>
    <row r="580" spans="1:7" s="1233" customFormat="1" x14ac:dyDescent="0.25">
      <c r="A580" s="215"/>
      <c r="B580" s="216"/>
      <c r="C580" s="216"/>
      <c r="D580" s="216"/>
      <c r="E580" s="216"/>
      <c r="F580" s="216"/>
      <c r="G580" s="216"/>
    </row>
    <row r="581" spans="1:7" s="1233" customFormat="1" x14ac:dyDescent="0.25">
      <c r="A581" s="215"/>
      <c r="B581" s="216"/>
      <c r="C581" s="216"/>
      <c r="D581" s="216"/>
      <c r="E581" s="216"/>
      <c r="F581" s="216"/>
      <c r="G581" s="216"/>
    </row>
    <row r="582" spans="1:7" s="1233" customFormat="1" x14ac:dyDescent="0.25">
      <c r="A582" s="215"/>
      <c r="B582" s="216"/>
      <c r="C582" s="216"/>
      <c r="D582" s="216"/>
      <c r="E582" s="216"/>
      <c r="F582" s="216"/>
      <c r="G582" s="216"/>
    </row>
    <row r="583" spans="1:7" s="1233" customFormat="1" x14ac:dyDescent="0.25">
      <c r="A583" s="215"/>
      <c r="B583" s="216"/>
      <c r="C583" s="216"/>
      <c r="D583" s="216"/>
      <c r="E583" s="216"/>
      <c r="F583" s="216"/>
      <c r="G583" s="216"/>
    </row>
    <row r="584" spans="1:7" s="1233" customFormat="1" x14ac:dyDescent="0.25">
      <c r="A584" s="215"/>
      <c r="B584" s="216"/>
      <c r="C584" s="216"/>
      <c r="D584" s="216"/>
      <c r="E584" s="216"/>
      <c r="F584" s="216"/>
      <c r="G584" s="216"/>
    </row>
    <row r="585" spans="1:7" s="1233" customFormat="1" x14ac:dyDescent="0.25">
      <c r="A585" s="215"/>
      <c r="B585" s="216"/>
      <c r="C585" s="216"/>
      <c r="D585" s="216"/>
      <c r="E585" s="216"/>
      <c r="F585" s="216"/>
      <c r="G585" s="216"/>
    </row>
    <row r="586" spans="1:7" s="1233" customFormat="1" x14ac:dyDescent="0.25">
      <c r="A586" s="215"/>
      <c r="B586" s="216"/>
      <c r="C586" s="216"/>
      <c r="D586" s="216"/>
      <c r="E586" s="216"/>
      <c r="F586" s="216"/>
      <c r="G586" s="216"/>
    </row>
    <row r="587" spans="1:7" s="1233" customFormat="1" x14ac:dyDescent="0.25">
      <c r="A587" s="215"/>
      <c r="B587" s="216"/>
      <c r="C587" s="216"/>
      <c r="D587" s="216"/>
      <c r="E587" s="216"/>
      <c r="F587" s="216"/>
      <c r="G587" s="216"/>
    </row>
    <row r="588" spans="1:7" s="1233" customFormat="1" x14ac:dyDescent="0.25">
      <c r="A588" s="215"/>
      <c r="B588" s="216"/>
      <c r="C588" s="216"/>
      <c r="D588" s="216"/>
      <c r="E588" s="216"/>
      <c r="F588" s="216"/>
      <c r="G588" s="216"/>
    </row>
    <row r="589" spans="1:7" s="1233" customFormat="1" x14ac:dyDescent="0.25">
      <c r="A589" s="215"/>
      <c r="B589" s="216"/>
      <c r="C589" s="216"/>
      <c r="D589" s="216"/>
      <c r="E589" s="216"/>
      <c r="F589" s="216"/>
      <c r="G589" s="216"/>
    </row>
    <row r="590" spans="1:7" s="1233" customFormat="1" x14ac:dyDescent="0.25">
      <c r="A590" s="215"/>
      <c r="B590" s="216"/>
      <c r="C590" s="216"/>
      <c r="D590" s="216"/>
      <c r="E590" s="216"/>
      <c r="F590" s="216"/>
      <c r="G590" s="216"/>
    </row>
    <row r="591" spans="1:7" s="1233" customFormat="1" x14ac:dyDescent="0.25">
      <c r="A591" s="215"/>
      <c r="B591" s="216"/>
      <c r="C591" s="216"/>
      <c r="D591" s="216"/>
      <c r="E591" s="216"/>
      <c r="F591" s="216"/>
      <c r="G591" s="216"/>
    </row>
    <row r="592" spans="1:7" s="1233" customFormat="1" x14ac:dyDescent="0.25">
      <c r="A592" s="215"/>
      <c r="B592" s="216"/>
      <c r="C592" s="216"/>
      <c r="D592" s="216"/>
      <c r="E592" s="216"/>
      <c r="F592" s="216"/>
      <c r="G592" s="216"/>
    </row>
    <row r="593" spans="1:7" s="1233" customFormat="1" x14ac:dyDescent="0.25">
      <c r="A593" s="215"/>
      <c r="B593" s="216"/>
      <c r="C593" s="216"/>
      <c r="D593" s="216"/>
      <c r="E593" s="216"/>
      <c r="F593" s="216"/>
      <c r="G593" s="216"/>
    </row>
    <row r="594" spans="1:7" s="1233" customFormat="1" x14ac:dyDescent="0.25">
      <c r="A594" s="215"/>
      <c r="B594" s="216"/>
      <c r="C594" s="216"/>
      <c r="D594" s="216"/>
      <c r="E594" s="216"/>
      <c r="F594" s="216"/>
      <c r="G594" s="216"/>
    </row>
    <row r="595" spans="1:7" s="1233" customFormat="1" x14ac:dyDescent="0.25">
      <c r="A595" s="215"/>
      <c r="B595" s="216"/>
      <c r="C595" s="216"/>
      <c r="D595" s="216"/>
      <c r="E595" s="216"/>
      <c r="F595" s="216"/>
      <c r="G595" s="216"/>
    </row>
    <row r="596" spans="1:7" s="1233" customFormat="1" x14ac:dyDescent="0.25">
      <c r="A596" s="215"/>
      <c r="B596" s="216"/>
      <c r="C596" s="216"/>
      <c r="D596" s="216"/>
      <c r="E596" s="216"/>
      <c r="F596" s="216"/>
      <c r="G596" s="216"/>
    </row>
    <row r="597" spans="1:7" s="1233" customFormat="1" x14ac:dyDescent="0.25">
      <c r="A597" s="215"/>
      <c r="B597" s="216"/>
      <c r="C597" s="216"/>
      <c r="D597" s="216"/>
      <c r="E597" s="216"/>
      <c r="F597" s="216"/>
      <c r="G597" s="216"/>
    </row>
    <row r="598" spans="1:7" s="1233" customFormat="1" x14ac:dyDescent="0.25">
      <c r="A598" s="215"/>
      <c r="B598" s="216"/>
      <c r="C598" s="216"/>
      <c r="D598" s="216"/>
      <c r="E598" s="216"/>
      <c r="F598" s="216"/>
      <c r="G598" s="216"/>
    </row>
    <row r="599" spans="1:7" s="1233" customFormat="1" x14ac:dyDescent="0.25">
      <c r="A599" s="215"/>
      <c r="B599" s="216"/>
      <c r="C599" s="216"/>
      <c r="D599" s="216"/>
      <c r="E599" s="216"/>
      <c r="F599" s="216"/>
      <c r="G599" s="216"/>
    </row>
    <row r="600" spans="1:7" s="1233" customFormat="1" x14ac:dyDescent="0.25">
      <c r="A600" s="215"/>
      <c r="B600" s="216"/>
      <c r="C600" s="216"/>
      <c r="D600" s="216"/>
      <c r="E600" s="216"/>
      <c r="F600" s="216"/>
      <c r="G600" s="216"/>
    </row>
    <row r="601" spans="1:7" s="1233" customFormat="1" x14ac:dyDescent="0.25">
      <c r="A601" s="215"/>
      <c r="B601" s="216"/>
      <c r="C601" s="216"/>
      <c r="D601" s="216"/>
      <c r="E601" s="216"/>
      <c r="F601" s="216"/>
      <c r="G601" s="216"/>
    </row>
    <row r="602" spans="1:7" s="1233" customFormat="1" x14ac:dyDescent="0.25">
      <c r="A602" s="215"/>
      <c r="B602" s="216"/>
      <c r="C602" s="216"/>
      <c r="D602" s="216"/>
      <c r="E602" s="216"/>
      <c r="F602" s="216"/>
      <c r="G602" s="216"/>
    </row>
    <row r="603" spans="1:7" s="1233" customFormat="1" x14ac:dyDescent="0.25">
      <c r="A603" s="215"/>
      <c r="B603" s="216"/>
      <c r="C603" s="216"/>
      <c r="D603" s="216"/>
      <c r="E603" s="216"/>
      <c r="F603" s="216"/>
      <c r="G603" s="216"/>
    </row>
    <row r="604" spans="1:7" s="1233" customFormat="1" x14ac:dyDescent="0.25">
      <c r="A604" s="215"/>
      <c r="B604" s="216"/>
      <c r="C604" s="216"/>
      <c r="D604" s="216"/>
      <c r="E604" s="216"/>
      <c r="F604" s="216"/>
      <c r="G604" s="216"/>
    </row>
    <row r="605" spans="1:7" s="1233" customFormat="1" x14ac:dyDescent="0.25">
      <c r="A605" s="215"/>
      <c r="B605" s="216"/>
      <c r="C605" s="216"/>
      <c r="D605" s="216"/>
      <c r="E605" s="216"/>
      <c r="F605" s="216"/>
      <c r="G605" s="216"/>
    </row>
    <row r="606" spans="1:7" s="1233" customFormat="1" x14ac:dyDescent="0.25">
      <c r="A606" s="215"/>
      <c r="B606" s="216"/>
      <c r="C606" s="216"/>
      <c r="D606" s="216"/>
      <c r="E606" s="216"/>
      <c r="F606" s="216"/>
      <c r="G606" s="216"/>
    </row>
    <row r="607" spans="1:7" s="1233" customFormat="1" x14ac:dyDescent="0.25">
      <c r="A607" s="215"/>
      <c r="B607" s="216"/>
      <c r="C607" s="216"/>
      <c r="D607" s="216"/>
      <c r="E607" s="216"/>
      <c r="F607" s="216"/>
      <c r="G607" s="216"/>
    </row>
    <row r="608" spans="1:7" s="1233" customFormat="1" x14ac:dyDescent="0.25">
      <c r="A608" s="215"/>
      <c r="B608" s="216"/>
      <c r="C608" s="216"/>
      <c r="D608" s="216"/>
      <c r="E608" s="216"/>
      <c r="F608" s="216"/>
      <c r="G608" s="216"/>
    </row>
    <row r="609" spans="1:7" s="1233" customFormat="1" x14ac:dyDescent="0.25">
      <c r="A609" s="215"/>
      <c r="B609" s="216"/>
      <c r="C609" s="216"/>
      <c r="D609" s="216"/>
      <c r="E609" s="216"/>
      <c r="F609" s="216"/>
      <c r="G609" s="216"/>
    </row>
    <row r="610" spans="1:7" s="1233" customFormat="1" x14ac:dyDescent="0.25">
      <c r="A610" s="215"/>
      <c r="B610" s="216"/>
      <c r="C610" s="216"/>
      <c r="D610" s="216"/>
      <c r="E610" s="216"/>
      <c r="F610" s="216"/>
      <c r="G610" s="216"/>
    </row>
    <row r="611" spans="1:7" s="1233" customFormat="1" x14ac:dyDescent="0.25">
      <c r="A611" s="215"/>
      <c r="B611" s="216"/>
      <c r="C611" s="216"/>
      <c r="D611" s="216"/>
      <c r="E611" s="216"/>
      <c r="F611" s="216"/>
      <c r="G611" s="216"/>
    </row>
    <row r="612" spans="1:7" s="1233" customFormat="1" x14ac:dyDescent="0.25">
      <c r="A612" s="215"/>
      <c r="B612" s="216"/>
      <c r="C612" s="216"/>
      <c r="D612" s="216"/>
      <c r="E612" s="216"/>
      <c r="F612" s="216"/>
      <c r="G612" s="216"/>
    </row>
    <row r="613" spans="1:7" s="1233" customFormat="1" x14ac:dyDescent="0.25">
      <c r="A613" s="215"/>
      <c r="B613" s="216"/>
      <c r="C613" s="216"/>
      <c r="D613" s="216"/>
      <c r="E613" s="216"/>
      <c r="F613" s="216"/>
      <c r="G613" s="216"/>
    </row>
    <row r="614" spans="1:7" s="1233" customFormat="1" x14ac:dyDescent="0.25">
      <c r="A614" s="215"/>
      <c r="B614" s="216"/>
      <c r="C614" s="216"/>
      <c r="D614" s="216"/>
      <c r="E614" s="216"/>
      <c r="F614" s="216"/>
      <c r="G614" s="216"/>
    </row>
    <row r="615" spans="1:7" s="1233" customFormat="1" x14ac:dyDescent="0.25">
      <c r="A615" s="215"/>
      <c r="B615" s="216"/>
      <c r="C615" s="216"/>
      <c r="D615" s="216"/>
      <c r="E615" s="216"/>
      <c r="F615" s="216"/>
      <c r="G615" s="216"/>
    </row>
    <row r="616" spans="1:7" s="1233" customFormat="1" x14ac:dyDescent="0.25">
      <c r="A616" s="215"/>
      <c r="B616" s="216"/>
      <c r="C616" s="216"/>
      <c r="D616" s="216"/>
      <c r="E616" s="216"/>
      <c r="F616" s="216"/>
      <c r="G616" s="216"/>
    </row>
    <row r="617" spans="1:7" s="1233" customFormat="1" x14ac:dyDescent="0.25">
      <c r="A617" s="215"/>
      <c r="B617" s="216"/>
      <c r="C617" s="216"/>
      <c r="D617" s="216"/>
      <c r="E617" s="216"/>
      <c r="F617" s="216"/>
      <c r="G617" s="216"/>
    </row>
    <row r="618" spans="1:7" s="1233" customFormat="1" x14ac:dyDescent="0.25">
      <c r="A618" s="215"/>
      <c r="B618" s="216"/>
      <c r="C618" s="216"/>
      <c r="D618" s="216"/>
      <c r="E618" s="216"/>
      <c r="F618" s="216"/>
      <c r="G618" s="216"/>
    </row>
    <row r="619" spans="1:7" s="1233" customFormat="1" x14ac:dyDescent="0.25">
      <c r="A619" s="215"/>
      <c r="B619" s="216"/>
      <c r="C619" s="216"/>
      <c r="D619" s="216"/>
      <c r="E619" s="216"/>
      <c r="F619" s="216"/>
      <c r="G619" s="216"/>
    </row>
    <row r="620" spans="1:7" s="1233" customFormat="1" x14ac:dyDescent="0.25">
      <c r="A620" s="215"/>
      <c r="B620" s="216"/>
      <c r="C620" s="216"/>
      <c r="D620" s="216"/>
      <c r="E620" s="216"/>
      <c r="F620" s="216"/>
      <c r="G620" s="216"/>
    </row>
    <row r="621" spans="1:7" s="1233" customFormat="1" x14ac:dyDescent="0.25">
      <c r="A621" s="215"/>
      <c r="B621" s="216"/>
      <c r="C621" s="216"/>
      <c r="D621" s="216"/>
      <c r="E621" s="216"/>
      <c r="F621" s="216"/>
      <c r="G621" s="216"/>
    </row>
    <row r="622" spans="1:7" s="1233" customFormat="1" x14ac:dyDescent="0.25">
      <c r="A622" s="215"/>
      <c r="B622" s="216"/>
      <c r="C622" s="216"/>
      <c r="D622" s="216"/>
      <c r="E622" s="216"/>
      <c r="F622" s="216"/>
      <c r="G622" s="216"/>
    </row>
    <row r="623" spans="1:7" s="1233" customFormat="1" x14ac:dyDescent="0.25">
      <c r="A623" s="215"/>
      <c r="B623" s="216"/>
      <c r="C623" s="216"/>
      <c r="D623" s="216"/>
      <c r="E623" s="216"/>
      <c r="F623" s="216"/>
      <c r="G623" s="216"/>
    </row>
    <row r="624" spans="1:7" s="1233" customFormat="1" x14ac:dyDescent="0.25">
      <c r="A624" s="215"/>
      <c r="B624" s="216"/>
      <c r="C624" s="216"/>
      <c r="D624" s="216"/>
      <c r="E624" s="216"/>
      <c r="F624" s="216"/>
      <c r="G624" s="216"/>
    </row>
    <row r="625" spans="1:7" s="1233" customFormat="1" x14ac:dyDescent="0.25">
      <c r="A625" s="215"/>
      <c r="B625" s="216"/>
      <c r="C625" s="216"/>
      <c r="D625" s="216"/>
      <c r="E625" s="216"/>
      <c r="F625" s="216"/>
      <c r="G625" s="216"/>
    </row>
    <row r="626" spans="1:7" s="1233" customFormat="1" x14ac:dyDescent="0.25">
      <c r="A626" s="215"/>
      <c r="B626" s="216"/>
      <c r="C626" s="216"/>
      <c r="D626" s="216"/>
      <c r="E626" s="216"/>
      <c r="F626" s="216"/>
      <c r="G626" s="216"/>
    </row>
    <row r="627" spans="1:7" s="1233" customFormat="1" x14ac:dyDescent="0.25">
      <c r="A627" s="215"/>
      <c r="B627" s="216"/>
      <c r="C627" s="216"/>
      <c r="D627" s="216"/>
      <c r="E627" s="216"/>
      <c r="F627" s="216"/>
      <c r="G627" s="216"/>
    </row>
    <row r="628" spans="1:7" s="1233" customFormat="1" x14ac:dyDescent="0.25">
      <c r="A628" s="215"/>
      <c r="B628" s="216"/>
      <c r="C628" s="216"/>
      <c r="D628" s="216"/>
      <c r="E628" s="216"/>
      <c r="F628" s="216"/>
      <c r="G628" s="216"/>
    </row>
    <row r="629" spans="1:7" s="1233" customFormat="1" x14ac:dyDescent="0.25">
      <c r="A629" s="215"/>
      <c r="B629" s="216"/>
      <c r="C629" s="216"/>
      <c r="D629" s="216"/>
      <c r="E629" s="216"/>
      <c r="F629" s="216"/>
      <c r="G629" s="216"/>
    </row>
    <row r="630" spans="1:7" s="1233" customFormat="1" x14ac:dyDescent="0.25">
      <c r="A630" s="215"/>
      <c r="B630" s="216"/>
      <c r="C630" s="216"/>
      <c r="D630" s="216"/>
      <c r="E630" s="216"/>
      <c r="F630" s="216"/>
      <c r="G630" s="216"/>
    </row>
    <row r="631" spans="1:7" s="1233" customFormat="1" x14ac:dyDescent="0.25">
      <c r="A631" s="215"/>
      <c r="B631" s="216"/>
      <c r="C631" s="216"/>
      <c r="D631" s="216"/>
      <c r="E631" s="216"/>
      <c r="F631" s="216"/>
      <c r="G631" s="216"/>
    </row>
    <row r="632" spans="1:7" s="1233" customFormat="1" x14ac:dyDescent="0.25">
      <c r="A632" s="215"/>
      <c r="B632" s="216"/>
      <c r="C632" s="216"/>
      <c r="D632" s="216"/>
      <c r="E632" s="216"/>
      <c r="F632" s="216"/>
      <c r="G632" s="216"/>
    </row>
    <row r="633" spans="1:7" s="1233" customFormat="1" x14ac:dyDescent="0.25">
      <c r="A633" s="215"/>
      <c r="B633" s="216"/>
      <c r="C633" s="216"/>
      <c r="D633" s="216"/>
      <c r="E633" s="216"/>
      <c r="F633" s="216"/>
      <c r="G633" s="216"/>
    </row>
    <row r="634" spans="1:7" s="1233" customFormat="1" x14ac:dyDescent="0.25">
      <c r="A634" s="215"/>
      <c r="B634" s="216"/>
      <c r="C634" s="216"/>
      <c r="D634" s="216"/>
      <c r="E634" s="216"/>
      <c r="F634" s="216"/>
      <c r="G634" s="216"/>
    </row>
    <row r="635" spans="1:7" s="1233" customFormat="1" x14ac:dyDescent="0.25">
      <c r="A635" s="215"/>
      <c r="B635" s="216"/>
      <c r="C635" s="216"/>
      <c r="D635" s="216"/>
      <c r="E635" s="216"/>
      <c r="F635" s="216"/>
      <c r="G635" s="216"/>
    </row>
    <row r="636" spans="1:7" s="1233" customFormat="1" x14ac:dyDescent="0.25">
      <c r="A636" s="215"/>
      <c r="B636" s="216"/>
      <c r="C636" s="216"/>
      <c r="D636" s="216"/>
      <c r="E636" s="216"/>
      <c r="F636" s="216"/>
      <c r="G636" s="216"/>
    </row>
    <row r="637" spans="1:7" s="1233" customFormat="1" x14ac:dyDescent="0.25">
      <c r="A637" s="215"/>
      <c r="B637" s="216"/>
      <c r="C637" s="216"/>
      <c r="D637" s="216"/>
      <c r="E637" s="216"/>
      <c r="F637" s="216"/>
      <c r="G637" s="216"/>
    </row>
    <row r="638" spans="1:7" s="1233" customFormat="1" x14ac:dyDescent="0.25">
      <c r="A638" s="215"/>
      <c r="B638" s="216"/>
      <c r="C638" s="216"/>
      <c r="D638" s="216"/>
      <c r="E638" s="216"/>
      <c r="F638" s="216"/>
      <c r="G638" s="216"/>
    </row>
    <row r="639" spans="1:7" s="1233" customFormat="1" x14ac:dyDescent="0.25">
      <c r="A639" s="215"/>
      <c r="B639" s="216"/>
      <c r="C639" s="216"/>
      <c r="D639" s="216"/>
      <c r="E639" s="216"/>
      <c r="F639" s="216"/>
      <c r="G639" s="216"/>
    </row>
    <row r="640" spans="1:7" s="1233" customFormat="1" x14ac:dyDescent="0.25">
      <c r="A640" s="215"/>
      <c r="B640" s="216"/>
      <c r="C640" s="216"/>
      <c r="D640" s="216"/>
      <c r="E640" s="216"/>
      <c r="F640" s="216"/>
      <c r="G640" s="216"/>
    </row>
    <row r="641" spans="1:7" s="1233" customFormat="1" x14ac:dyDescent="0.25">
      <c r="A641" s="215"/>
      <c r="B641" s="216"/>
      <c r="C641" s="216"/>
      <c r="D641" s="216"/>
      <c r="E641" s="216"/>
      <c r="F641" s="216"/>
      <c r="G641" s="216"/>
    </row>
    <row r="642" spans="1:7" s="1233" customFormat="1" x14ac:dyDescent="0.25">
      <c r="A642" s="215"/>
      <c r="B642" s="216"/>
      <c r="C642" s="216"/>
      <c r="D642" s="216"/>
      <c r="E642" s="216"/>
      <c r="F642" s="216"/>
      <c r="G642" s="216"/>
    </row>
    <row r="643" spans="1:7" s="1233" customFormat="1" x14ac:dyDescent="0.25">
      <c r="A643" s="215"/>
      <c r="B643" s="216"/>
      <c r="C643" s="216"/>
      <c r="D643" s="216"/>
      <c r="E643" s="216"/>
      <c r="F643" s="216"/>
      <c r="G643" s="216"/>
    </row>
    <row r="644" spans="1:7" s="1233" customFormat="1" x14ac:dyDescent="0.25">
      <c r="A644" s="215"/>
      <c r="B644" s="216"/>
      <c r="C644" s="216"/>
      <c r="D644" s="216"/>
      <c r="E644" s="216"/>
      <c r="F644" s="216"/>
      <c r="G644" s="216"/>
    </row>
    <row r="645" spans="1:7" s="1233" customFormat="1" x14ac:dyDescent="0.25">
      <c r="A645" s="215"/>
      <c r="B645" s="216"/>
      <c r="C645" s="216"/>
      <c r="D645" s="216"/>
      <c r="E645" s="216"/>
      <c r="F645" s="216"/>
      <c r="G645" s="216"/>
    </row>
    <row r="646" spans="1:7" s="1233" customFormat="1" x14ac:dyDescent="0.25">
      <c r="A646" s="215"/>
      <c r="B646" s="216"/>
      <c r="C646" s="216"/>
      <c r="D646" s="216"/>
      <c r="E646" s="216"/>
      <c r="F646" s="216"/>
      <c r="G646" s="216"/>
    </row>
    <row r="647" spans="1:7" s="1233" customFormat="1" x14ac:dyDescent="0.25">
      <c r="A647" s="215"/>
      <c r="B647" s="216"/>
      <c r="C647" s="216"/>
      <c r="D647" s="216"/>
      <c r="E647" s="216"/>
      <c r="F647" s="216"/>
      <c r="G647" s="216"/>
    </row>
    <row r="648" spans="1:7" s="1233" customFormat="1" x14ac:dyDescent="0.25">
      <c r="A648" s="215"/>
      <c r="B648" s="216"/>
      <c r="C648" s="216"/>
      <c r="D648" s="216"/>
      <c r="E648" s="216"/>
      <c r="F648" s="216"/>
      <c r="G648" s="216"/>
    </row>
    <row r="649" spans="1:7" s="1233" customFormat="1" x14ac:dyDescent="0.25">
      <c r="A649" s="215"/>
      <c r="B649" s="216"/>
      <c r="C649" s="216"/>
      <c r="D649" s="216"/>
      <c r="E649" s="216"/>
      <c r="F649" s="216"/>
      <c r="G649" s="216"/>
    </row>
    <row r="650" spans="1:7" s="1233" customFormat="1" x14ac:dyDescent="0.25">
      <c r="A650" s="215"/>
      <c r="B650" s="216"/>
      <c r="C650" s="216"/>
      <c r="D650" s="216"/>
      <c r="E650" s="216"/>
      <c r="F650" s="216"/>
      <c r="G650" s="216"/>
    </row>
    <row r="651" spans="1:7" s="1233" customFormat="1" x14ac:dyDescent="0.25">
      <c r="A651" s="215"/>
      <c r="B651" s="216"/>
      <c r="C651" s="216"/>
      <c r="D651" s="216"/>
      <c r="E651" s="216"/>
      <c r="F651" s="216"/>
      <c r="G651" s="216"/>
    </row>
    <row r="652" spans="1:7" s="1233" customFormat="1" x14ac:dyDescent="0.25">
      <c r="A652" s="215"/>
      <c r="B652" s="216"/>
      <c r="C652" s="216"/>
      <c r="D652" s="216"/>
      <c r="E652" s="216"/>
      <c r="F652" s="216"/>
      <c r="G652" s="216"/>
    </row>
    <row r="653" spans="1:7" s="1233" customFormat="1" x14ac:dyDescent="0.25">
      <c r="A653" s="215"/>
      <c r="B653" s="216"/>
      <c r="C653" s="216"/>
      <c r="D653" s="216"/>
      <c r="E653" s="216"/>
      <c r="F653" s="216"/>
      <c r="G653" s="216"/>
    </row>
    <row r="654" spans="1:7" s="1233" customFormat="1" x14ac:dyDescent="0.25">
      <c r="A654" s="215"/>
      <c r="B654" s="216"/>
      <c r="C654" s="216"/>
      <c r="D654" s="216"/>
      <c r="E654" s="216"/>
      <c r="F654" s="216"/>
      <c r="G654" s="216"/>
    </row>
    <row r="655" spans="1:7" s="1233" customFormat="1" x14ac:dyDescent="0.25">
      <c r="A655" s="215"/>
      <c r="B655" s="216"/>
      <c r="C655" s="216"/>
      <c r="D655" s="216"/>
      <c r="E655" s="216"/>
      <c r="F655" s="216"/>
      <c r="G655" s="216"/>
    </row>
    <row r="656" spans="1:7" s="1233" customFormat="1" x14ac:dyDescent="0.25">
      <c r="A656" s="215"/>
      <c r="B656" s="216"/>
      <c r="C656" s="216"/>
      <c r="D656" s="216"/>
      <c r="E656" s="216"/>
      <c r="F656" s="216"/>
      <c r="G656" s="216"/>
    </row>
    <row r="657" spans="1:7" s="1233" customFormat="1" x14ac:dyDescent="0.25">
      <c r="A657" s="215"/>
      <c r="B657" s="216"/>
      <c r="C657" s="216"/>
      <c r="D657" s="216"/>
      <c r="E657" s="216"/>
      <c r="F657" s="216"/>
      <c r="G657" s="216"/>
    </row>
    <row r="658" spans="1:7" s="1233" customFormat="1" x14ac:dyDescent="0.25">
      <c r="A658" s="215"/>
      <c r="B658" s="216"/>
      <c r="C658" s="216"/>
      <c r="D658" s="216"/>
      <c r="E658" s="216"/>
      <c r="F658" s="216"/>
      <c r="G658" s="216"/>
    </row>
    <row r="659" spans="1:7" s="1233" customFormat="1" x14ac:dyDescent="0.25">
      <c r="A659" s="215"/>
      <c r="B659" s="216"/>
      <c r="C659" s="216"/>
      <c r="D659" s="216"/>
      <c r="E659" s="216"/>
      <c r="F659" s="216"/>
      <c r="G659" s="216"/>
    </row>
    <row r="660" spans="1:7" s="1233" customFormat="1" x14ac:dyDescent="0.25">
      <c r="A660" s="215"/>
      <c r="B660" s="216"/>
      <c r="C660" s="216"/>
      <c r="D660" s="216"/>
      <c r="E660" s="216"/>
      <c r="F660" s="216"/>
      <c r="G660" s="216"/>
    </row>
    <row r="661" spans="1:7" s="1233" customFormat="1" x14ac:dyDescent="0.25">
      <c r="A661" s="215"/>
      <c r="B661" s="216"/>
      <c r="C661" s="216"/>
      <c r="D661" s="216"/>
      <c r="E661" s="216"/>
      <c r="F661" s="216"/>
      <c r="G661" s="216"/>
    </row>
    <row r="662" spans="1:7" s="1233" customFormat="1" x14ac:dyDescent="0.25">
      <c r="A662" s="215"/>
      <c r="B662" s="216"/>
      <c r="C662" s="216"/>
      <c r="D662" s="216"/>
      <c r="E662" s="216"/>
      <c r="F662" s="216"/>
      <c r="G662" s="216"/>
    </row>
    <row r="663" spans="1:7" s="1233" customFormat="1" x14ac:dyDescent="0.25">
      <c r="A663" s="215"/>
      <c r="B663" s="216"/>
      <c r="C663" s="216"/>
      <c r="D663" s="216"/>
      <c r="E663" s="216"/>
      <c r="F663" s="216"/>
      <c r="G663" s="216"/>
    </row>
    <row r="664" spans="1:7" s="1233" customFormat="1" x14ac:dyDescent="0.25">
      <c r="A664" s="215"/>
      <c r="B664" s="216"/>
      <c r="C664" s="216"/>
      <c r="D664" s="216"/>
      <c r="E664" s="216"/>
      <c r="F664" s="216"/>
      <c r="G664" s="216"/>
    </row>
    <row r="665" spans="1:7" s="1233" customFormat="1" x14ac:dyDescent="0.25">
      <c r="A665" s="215"/>
      <c r="B665" s="216"/>
      <c r="C665" s="216"/>
      <c r="D665" s="216"/>
      <c r="E665" s="216"/>
      <c r="F665" s="216"/>
      <c r="G665" s="216"/>
    </row>
    <row r="666" spans="1:7" s="1233" customFormat="1" x14ac:dyDescent="0.25">
      <c r="A666" s="215"/>
      <c r="B666" s="216"/>
      <c r="C666" s="216"/>
      <c r="D666" s="216"/>
      <c r="E666" s="216"/>
      <c r="F666" s="216"/>
      <c r="G666" s="216"/>
    </row>
    <row r="667" spans="1:7" s="1233" customFormat="1" x14ac:dyDescent="0.25">
      <c r="A667" s="215"/>
      <c r="B667" s="216"/>
      <c r="C667" s="216"/>
      <c r="D667" s="216"/>
      <c r="E667" s="216"/>
      <c r="F667" s="216"/>
      <c r="G667" s="216"/>
    </row>
    <row r="668" spans="1:7" s="1233" customFormat="1" x14ac:dyDescent="0.25">
      <c r="A668" s="215"/>
      <c r="B668" s="216"/>
      <c r="C668" s="216"/>
      <c r="D668" s="216"/>
      <c r="E668" s="216"/>
      <c r="F668" s="216"/>
      <c r="G668" s="216"/>
    </row>
    <row r="669" spans="1:7" s="1233" customFormat="1" x14ac:dyDescent="0.25">
      <c r="A669" s="215"/>
      <c r="B669" s="216"/>
      <c r="C669" s="216"/>
      <c r="D669" s="216"/>
      <c r="E669" s="216"/>
      <c r="F669" s="216"/>
      <c r="G669" s="216"/>
    </row>
    <row r="670" spans="1:7" s="1233" customFormat="1" x14ac:dyDescent="0.25">
      <c r="A670" s="215"/>
      <c r="B670" s="216"/>
      <c r="C670" s="216"/>
      <c r="D670" s="216"/>
      <c r="E670" s="216"/>
      <c r="F670" s="216"/>
      <c r="G670" s="216"/>
    </row>
    <row r="671" spans="1:7" s="1233" customFormat="1" x14ac:dyDescent="0.25">
      <c r="A671" s="215"/>
      <c r="B671" s="216"/>
      <c r="C671" s="216"/>
      <c r="D671" s="216"/>
      <c r="E671" s="216"/>
      <c r="F671" s="216"/>
      <c r="G671" s="216"/>
    </row>
    <row r="672" spans="1:7" s="1233" customFormat="1" x14ac:dyDescent="0.25">
      <c r="A672" s="215"/>
      <c r="B672" s="216"/>
      <c r="C672" s="216"/>
      <c r="D672" s="216"/>
      <c r="E672" s="216"/>
      <c r="F672" s="216"/>
      <c r="G672" s="216"/>
    </row>
    <row r="673" spans="1:7" s="1233" customFormat="1" x14ac:dyDescent="0.25">
      <c r="A673" s="215"/>
      <c r="B673" s="216"/>
      <c r="C673" s="216"/>
      <c r="D673" s="216"/>
      <c r="E673" s="216"/>
      <c r="F673" s="216"/>
      <c r="G673" s="216"/>
    </row>
    <row r="674" spans="1:7" s="1233" customFormat="1" x14ac:dyDescent="0.25">
      <c r="A674" s="215"/>
      <c r="B674" s="216"/>
      <c r="C674" s="216"/>
      <c r="D674" s="216"/>
      <c r="E674" s="216"/>
      <c r="F674" s="216"/>
      <c r="G674" s="216"/>
    </row>
    <row r="675" spans="1:7" s="1233" customFormat="1" x14ac:dyDescent="0.25">
      <c r="A675" s="215"/>
      <c r="B675" s="216"/>
      <c r="C675" s="216"/>
      <c r="D675" s="216"/>
      <c r="E675" s="216"/>
      <c r="F675" s="216"/>
      <c r="G675" s="216"/>
    </row>
    <row r="676" spans="1:7" s="1233" customFormat="1" x14ac:dyDescent="0.25">
      <c r="A676" s="215"/>
      <c r="B676" s="216"/>
      <c r="C676" s="216"/>
      <c r="D676" s="216"/>
      <c r="E676" s="216"/>
      <c r="F676" s="216"/>
      <c r="G676" s="216"/>
    </row>
    <row r="677" spans="1:7" s="1233" customFormat="1" x14ac:dyDescent="0.25">
      <c r="A677" s="215"/>
      <c r="B677" s="216"/>
      <c r="C677" s="216"/>
      <c r="D677" s="216"/>
      <c r="E677" s="216"/>
      <c r="F677" s="216"/>
      <c r="G677" s="216"/>
    </row>
    <row r="678" spans="1:7" s="1233" customFormat="1" x14ac:dyDescent="0.25">
      <c r="A678" s="215"/>
      <c r="B678" s="216"/>
      <c r="C678" s="216"/>
      <c r="D678" s="216"/>
      <c r="E678" s="216"/>
      <c r="F678" s="216"/>
      <c r="G678" s="216"/>
    </row>
    <row r="679" spans="1:7" s="1233" customFormat="1" x14ac:dyDescent="0.25">
      <c r="A679" s="215"/>
      <c r="B679" s="216"/>
      <c r="C679" s="216"/>
      <c r="D679" s="216"/>
      <c r="E679" s="216"/>
      <c r="F679" s="216"/>
      <c r="G679" s="216"/>
    </row>
    <row r="680" spans="1:7" s="1233" customFormat="1" x14ac:dyDescent="0.25">
      <c r="A680" s="215"/>
      <c r="B680" s="216"/>
      <c r="C680" s="216"/>
      <c r="D680" s="216"/>
      <c r="E680" s="216"/>
      <c r="F680" s="216"/>
      <c r="G680" s="216"/>
    </row>
    <row r="681" spans="1:7" s="1233" customFormat="1" x14ac:dyDescent="0.25">
      <c r="A681" s="215"/>
      <c r="B681" s="216"/>
      <c r="C681" s="216"/>
      <c r="D681" s="216"/>
      <c r="E681" s="216"/>
      <c r="F681" s="216"/>
      <c r="G681" s="216"/>
    </row>
    <row r="682" spans="1:7" s="1233" customFormat="1" x14ac:dyDescent="0.25">
      <c r="A682" s="215"/>
      <c r="B682" s="216"/>
      <c r="C682" s="216"/>
      <c r="D682" s="216"/>
      <c r="E682" s="216"/>
      <c r="F682" s="216"/>
      <c r="G682" s="216"/>
    </row>
    <row r="683" spans="1:7" s="1233" customFormat="1" x14ac:dyDescent="0.25">
      <c r="A683" s="215"/>
      <c r="B683" s="216"/>
      <c r="C683" s="216"/>
      <c r="D683" s="216"/>
      <c r="E683" s="216"/>
      <c r="F683" s="216"/>
      <c r="G683" s="216"/>
    </row>
    <row r="684" spans="1:7" s="1233" customFormat="1" x14ac:dyDescent="0.25">
      <c r="A684" s="215"/>
      <c r="B684" s="216"/>
      <c r="C684" s="216"/>
      <c r="D684" s="216"/>
      <c r="E684" s="216"/>
      <c r="F684" s="216"/>
      <c r="G684" s="216"/>
    </row>
    <row r="685" spans="1:7" s="1233" customFormat="1" x14ac:dyDescent="0.25">
      <c r="A685" s="215"/>
      <c r="B685" s="216"/>
      <c r="C685" s="216"/>
      <c r="D685" s="216"/>
      <c r="E685" s="216"/>
      <c r="F685" s="216"/>
      <c r="G685" s="216"/>
    </row>
    <row r="686" spans="1:7" s="1233" customFormat="1" x14ac:dyDescent="0.25">
      <c r="A686" s="215"/>
      <c r="B686" s="216"/>
      <c r="C686" s="216"/>
      <c r="D686" s="216"/>
      <c r="E686" s="216"/>
      <c r="F686" s="216"/>
      <c r="G686" s="216"/>
    </row>
    <row r="687" spans="1:7" s="1233" customFormat="1" x14ac:dyDescent="0.25">
      <c r="A687" s="215"/>
      <c r="B687" s="216"/>
      <c r="C687" s="216"/>
      <c r="D687" s="216"/>
      <c r="E687" s="216"/>
      <c r="F687" s="216"/>
      <c r="G687" s="216"/>
    </row>
    <row r="688" spans="1:7" s="1233" customFormat="1" x14ac:dyDescent="0.25">
      <c r="A688" s="215"/>
      <c r="B688" s="216"/>
      <c r="C688" s="216"/>
      <c r="D688" s="216"/>
      <c r="E688" s="216"/>
      <c r="F688" s="216"/>
      <c r="G688" s="216"/>
    </row>
    <row r="689" spans="1:7" s="1233" customFormat="1" x14ac:dyDescent="0.25">
      <c r="A689" s="215"/>
      <c r="B689" s="216"/>
      <c r="C689" s="216"/>
      <c r="D689" s="216"/>
      <c r="E689" s="216"/>
      <c r="F689" s="216"/>
      <c r="G689" s="216"/>
    </row>
    <row r="690" spans="1:7" s="1233" customFormat="1" x14ac:dyDescent="0.25">
      <c r="A690" s="215"/>
      <c r="B690" s="216"/>
      <c r="C690" s="216"/>
      <c r="D690" s="216"/>
      <c r="E690" s="216"/>
      <c r="F690" s="216"/>
      <c r="G690" s="216"/>
    </row>
    <row r="691" spans="1:7" s="1233" customFormat="1" x14ac:dyDescent="0.25">
      <c r="A691" s="215"/>
      <c r="B691" s="216"/>
      <c r="C691" s="216"/>
      <c r="D691" s="216"/>
      <c r="E691" s="216"/>
      <c r="F691" s="216"/>
      <c r="G691" s="216"/>
    </row>
    <row r="692" spans="1:7" s="1233" customFormat="1" x14ac:dyDescent="0.25">
      <c r="A692" s="215"/>
      <c r="B692" s="216"/>
      <c r="C692" s="216"/>
      <c r="D692" s="216"/>
      <c r="E692" s="216"/>
      <c r="F692" s="216"/>
      <c r="G692" s="216"/>
    </row>
    <row r="693" spans="1:7" s="1233" customFormat="1" x14ac:dyDescent="0.25">
      <c r="A693" s="215"/>
      <c r="B693" s="216"/>
      <c r="C693" s="216"/>
      <c r="D693" s="216"/>
      <c r="E693" s="216"/>
      <c r="F693" s="216"/>
      <c r="G693" s="216"/>
    </row>
    <row r="694" spans="1:7" s="1233" customFormat="1" x14ac:dyDescent="0.25">
      <c r="A694" s="215"/>
      <c r="B694" s="216"/>
      <c r="C694" s="216"/>
      <c r="D694" s="216"/>
      <c r="E694" s="216"/>
      <c r="F694" s="216"/>
      <c r="G694" s="216"/>
    </row>
    <row r="695" spans="1:7" s="1233" customFormat="1" x14ac:dyDescent="0.25">
      <c r="A695" s="215"/>
      <c r="B695" s="216"/>
      <c r="C695" s="216"/>
      <c r="D695" s="216"/>
      <c r="E695" s="216"/>
      <c r="F695" s="216"/>
      <c r="G695" s="216"/>
    </row>
    <row r="696" spans="1:7" s="1233" customFormat="1" x14ac:dyDescent="0.25">
      <c r="A696" s="215"/>
      <c r="B696" s="216"/>
      <c r="C696" s="216"/>
      <c r="D696" s="216"/>
      <c r="E696" s="216"/>
      <c r="F696" s="216"/>
      <c r="G696" s="216"/>
    </row>
    <row r="697" spans="1:7" x14ac:dyDescent="0.25">
      <c r="A697" s="7"/>
      <c r="B697" s="10"/>
      <c r="C697" s="10"/>
      <c r="D697" s="10"/>
      <c r="E697" s="10"/>
      <c r="F697" s="10"/>
    </row>
    <row r="698" spans="1:7" x14ac:dyDescent="0.25">
      <c r="A698" s="7"/>
      <c r="B698" s="10"/>
      <c r="C698" s="10"/>
      <c r="D698" s="10"/>
      <c r="E698" s="10"/>
      <c r="F698" s="10"/>
    </row>
    <row r="699" spans="1:7" x14ac:dyDescent="0.25">
      <c r="A699" s="7"/>
      <c r="B699" s="10"/>
      <c r="C699" s="10"/>
      <c r="D699" s="10"/>
      <c r="E699" s="10"/>
      <c r="F699" s="10"/>
    </row>
    <row r="700" spans="1:7" ht="13.8" thickBot="1" x14ac:dyDescent="0.3">
      <c r="A700" s="9"/>
      <c r="B700" s="16"/>
      <c r="C700" s="16"/>
      <c r="D700" s="16"/>
      <c r="E700" s="16"/>
      <c r="F700" s="16"/>
    </row>
    <row r="702" spans="1:7" x14ac:dyDescent="0.25">
      <c r="F702" s="1776" t="s">
        <v>389</v>
      </c>
      <c r="G702" s="1776"/>
    </row>
    <row r="703" spans="1:7" x14ac:dyDescent="0.25">
      <c r="B703" s="224"/>
      <c r="C703" s="224"/>
      <c r="D703" s="224"/>
      <c r="E703" s="224"/>
      <c r="F703" s="224"/>
    </row>
  </sheetData>
  <mergeCells count="9">
    <mergeCell ref="F702:G702"/>
    <mergeCell ref="A1:G1"/>
    <mergeCell ref="A3:F3"/>
    <mergeCell ref="A5:G5"/>
    <mergeCell ref="A21:G21"/>
    <mergeCell ref="E10:F10"/>
    <mergeCell ref="A18:G18"/>
    <mergeCell ref="A20:G20"/>
    <mergeCell ref="E47:G47"/>
  </mergeCells>
  <hyperlinks>
    <hyperlink ref="F702" location="'TABLA DE CONTENIDO'!A1" display="VOLVER A TABLA DE CONTENIDO" xr:uid="{00000000-0004-0000-2800-000000000000}"/>
    <hyperlink ref="E47" location="'TABLA DE CONTENIDO'!A1" display="'TABLA DE CONTENIDO'!A1" xr:uid="{F47D6FC8-B22F-4400-BB46-1E1EE6190CFF}"/>
    <hyperlink ref="E47:G47" location="'TABLA DE CONTENIDO'!A1" display="VOLVER A TABLA DE CONTENIDO" xr:uid="{23B0C459-F335-420D-9CCF-F5CD95D17046}"/>
  </hyperlinks>
  <printOptions horizontalCentered="1" verticalCentered="1"/>
  <pageMargins left="0.51181102362204722" right="0.39370078740157483" top="0.78740157480314965" bottom="0.98425196850393704" header="0.51181102362204722" footer="0.51181102362204722"/>
  <pageSetup scale="95" orientation="portrait" horizontalDpi="300" verticalDpi="300" r:id="rId1"/>
  <headerFooter alignWithMargins="0"/>
  <drawing r:id="rId2"/>
  <legacyDrawing r:id="rId3"/>
  <oleObjects>
    <mc:AlternateContent xmlns:mc="http://schemas.openxmlformats.org/markup-compatibility/2006">
      <mc:Choice Requires="x14">
        <oleObject progId="Word.Document.6" shapeId="47105" r:id="rId4">
          <objectPr defaultSize="0" autoLine="0" autoPict="0" r:id="rId5">
            <anchor moveWithCells="1">
              <from>
                <xdr:col>0</xdr:col>
                <xdr:colOff>0</xdr:colOff>
                <xdr:row>0</xdr:row>
                <xdr:rowOff>0</xdr:rowOff>
              </from>
              <to>
                <xdr:col>1</xdr:col>
                <xdr:colOff>739140</xdr:colOff>
                <xdr:row>3</xdr:row>
                <xdr:rowOff>137160</xdr:rowOff>
              </to>
            </anchor>
          </objectPr>
        </oleObject>
      </mc:Choice>
      <mc:Fallback>
        <oleObject progId="Word.Document.6" shapeId="47105" r:id="rId4"/>
      </mc:Fallback>
    </mc:AlternateContent>
    <mc:AlternateContent xmlns:mc="http://schemas.openxmlformats.org/markup-compatibility/2006">
      <mc:Choice Requires="x14">
        <oleObject progId="Word.Document.6" shapeId="47853" r:id="rId6">
          <objectPr defaultSize="0" autoLine="0" autoPict="0" r:id="rId7">
            <anchor moveWithCells="1">
              <from>
                <xdr:col>0</xdr:col>
                <xdr:colOff>0</xdr:colOff>
                <xdr:row>0</xdr:row>
                <xdr:rowOff>0</xdr:rowOff>
              </from>
              <to>
                <xdr:col>1</xdr:col>
                <xdr:colOff>746760</xdr:colOff>
                <xdr:row>3</xdr:row>
                <xdr:rowOff>137160</xdr:rowOff>
              </to>
            </anchor>
          </objectPr>
        </oleObject>
      </mc:Choice>
      <mc:Fallback>
        <oleObject progId="Word.Document.6" shapeId="47853" r:id="rId6"/>
      </mc:Fallback>
    </mc:AlternateContent>
  </oleObject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540F0-B0F0-48B0-B063-324B9646B842}">
  <dimension ref="A4:J51"/>
  <sheetViews>
    <sheetView zoomScaleNormal="100" zoomScaleSheetLayoutView="100" workbookViewId="0">
      <selection activeCell="D51" sqref="D51:F51"/>
    </sheetView>
  </sheetViews>
  <sheetFormatPr baseColWidth="10" defaultRowHeight="13.2" x14ac:dyDescent="0.25"/>
  <cols>
    <col min="1" max="1" width="6.88671875" style="1216" customWidth="1"/>
    <col min="2" max="2" width="40.88671875" style="1216" customWidth="1"/>
    <col min="3" max="3" width="16.44140625" style="1216" bestFit="1" customWidth="1"/>
    <col min="4" max="4" width="11.77734375" style="1216" bestFit="1" customWidth="1"/>
    <col min="5" max="5" width="17.6640625" style="1216" bestFit="1" customWidth="1"/>
    <col min="6" max="16384" width="11.5546875" style="1216"/>
  </cols>
  <sheetData>
    <row r="4" spans="1:10" ht="17.399999999999999" x14ac:dyDescent="0.25">
      <c r="A4" s="1781" t="s">
        <v>0</v>
      </c>
      <c r="B4" s="1781"/>
      <c r="C4" s="1781"/>
      <c r="D4" s="1781"/>
      <c r="E4" s="1781"/>
      <c r="F4" s="1045"/>
      <c r="G4" s="1045"/>
      <c r="H4" s="1045"/>
      <c r="I4" s="1045"/>
      <c r="J4" s="1045"/>
    </row>
    <row r="5" spans="1:10" ht="17.399999999999999" x14ac:dyDescent="0.25">
      <c r="A5" s="1781" t="s">
        <v>670</v>
      </c>
      <c r="B5" s="1781"/>
      <c r="C5" s="1781"/>
      <c r="D5" s="1781"/>
      <c r="E5" s="1781"/>
      <c r="F5" s="1045"/>
      <c r="G5" s="1045"/>
      <c r="H5" s="1045"/>
      <c r="I5" s="1045"/>
      <c r="J5" s="1045"/>
    </row>
    <row r="6" spans="1:10" ht="17.399999999999999" x14ac:dyDescent="0.25">
      <c r="A6" s="1781" t="s">
        <v>467</v>
      </c>
      <c r="B6" s="1781"/>
      <c r="C6" s="1781"/>
      <c r="D6" s="1781"/>
      <c r="E6" s="1781"/>
      <c r="F6" s="1045"/>
      <c r="G6" s="1045"/>
      <c r="H6" s="1045"/>
      <c r="I6" s="1045"/>
      <c r="J6" s="1045"/>
    </row>
    <row r="7" spans="1:10" ht="15.6" x14ac:dyDescent="0.25">
      <c r="A7" s="1782" t="s">
        <v>671</v>
      </c>
      <c r="B7" s="1782"/>
      <c r="C7" s="1782"/>
      <c r="D7" s="1782"/>
      <c r="E7" s="1782"/>
      <c r="F7" s="1046"/>
      <c r="G7" s="1046"/>
      <c r="H7" s="1046"/>
      <c r="I7" s="1046"/>
      <c r="J7" s="1046"/>
    </row>
    <row r="8" spans="1:10" ht="15.6" x14ac:dyDescent="0.25">
      <c r="A8" s="1047"/>
      <c r="B8" s="1047"/>
      <c r="C8" s="1047"/>
      <c r="D8" s="1047"/>
      <c r="E8" s="1047"/>
      <c r="F8" s="1046"/>
      <c r="G8" s="1046"/>
      <c r="H8" s="1046"/>
      <c r="I8" s="1046"/>
      <c r="J8" s="1046"/>
    </row>
    <row r="9" spans="1:10" ht="15" customHeight="1" x14ac:dyDescent="0.25">
      <c r="A9" s="1879" t="s">
        <v>672</v>
      </c>
      <c r="B9" s="1879"/>
      <c r="C9" s="1879"/>
      <c r="D9" s="1879"/>
      <c r="E9" s="1879"/>
      <c r="F9" s="1880"/>
      <c r="G9" s="1880"/>
      <c r="H9" s="1880"/>
      <c r="I9" s="1880"/>
      <c r="J9" s="1880"/>
    </row>
    <row r="10" spans="1:10" ht="17.399999999999999" x14ac:dyDescent="0.25">
      <c r="A10" s="1781" t="s">
        <v>673</v>
      </c>
      <c r="B10" s="1781"/>
      <c r="C10" s="1781"/>
      <c r="D10" s="1781"/>
      <c r="E10" s="1781"/>
      <c r="F10" s="1045"/>
      <c r="G10" s="1045"/>
      <c r="H10" s="1045"/>
      <c r="I10" s="1045"/>
      <c r="J10" s="1045"/>
    </row>
    <row r="11" spans="1:10" ht="15.6" x14ac:dyDescent="0.25">
      <c r="A11" s="1782" t="s">
        <v>715</v>
      </c>
      <c r="B11" s="1782"/>
      <c r="C11" s="1782"/>
      <c r="D11" s="1782"/>
      <c r="E11" s="1782"/>
      <c r="F11" s="1047"/>
      <c r="G11" s="1047"/>
      <c r="H11" s="1047"/>
      <c r="I11" s="1047"/>
      <c r="J11" s="1047"/>
    </row>
    <row r="12" spans="1:10" ht="13.8" thickBot="1" x14ac:dyDescent="0.3">
      <c r="A12" s="1881"/>
      <c r="B12" s="1881"/>
      <c r="C12" s="1882"/>
      <c r="D12" s="1882"/>
      <c r="E12" s="1883"/>
      <c r="F12" s="1884"/>
      <c r="G12" s="1881"/>
      <c r="H12" s="1881"/>
      <c r="I12" s="1881"/>
    </row>
    <row r="13" spans="1:10" ht="14.4" thickBot="1" x14ac:dyDescent="0.3">
      <c r="A13" s="1783" t="s">
        <v>674</v>
      </c>
      <c r="B13" s="1784"/>
      <c r="C13" s="1784"/>
      <c r="D13" s="1784"/>
      <c r="E13" s="1785"/>
      <c r="F13" s="1885"/>
      <c r="G13" s="1886"/>
      <c r="H13" s="1886"/>
      <c r="I13" s="1886"/>
    </row>
    <row r="14" spans="1:10" x14ac:dyDescent="0.25">
      <c r="A14" s="1786" t="s">
        <v>675</v>
      </c>
      <c r="B14" s="1788" t="s">
        <v>81</v>
      </c>
      <c r="C14" s="1048" t="s">
        <v>676</v>
      </c>
      <c r="D14" s="1048" t="s">
        <v>677</v>
      </c>
      <c r="E14" s="1049" t="s">
        <v>678</v>
      </c>
      <c r="F14" s="1887"/>
      <c r="G14" s="1888"/>
      <c r="H14" s="1888"/>
      <c r="I14" s="1888"/>
    </row>
    <row r="15" spans="1:10" ht="13.8" thickBot="1" x14ac:dyDescent="0.3">
      <c r="A15" s="1787"/>
      <c r="B15" s="1789"/>
      <c r="C15" s="1050" t="s">
        <v>679</v>
      </c>
      <c r="D15" s="1051" t="s">
        <v>680</v>
      </c>
      <c r="E15" s="1052" t="s">
        <v>681</v>
      </c>
      <c r="F15" s="1887"/>
      <c r="G15" s="1888"/>
      <c r="H15" s="1888"/>
      <c r="I15" s="1889"/>
    </row>
    <row r="16" spans="1:10" ht="13.8" thickBot="1" x14ac:dyDescent="0.3">
      <c r="A16" s="1890"/>
      <c r="B16" s="1891" t="s">
        <v>682</v>
      </c>
      <c r="C16" s="1053"/>
      <c r="D16" s="1053"/>
      <c r="E16" s="1054"/>
      <c r="F16" s="1892"/>
      <c r="G16" s="1886"/>
      <c r="H16" s="1886"/>
      <c r="I16" s="1886"/>
    </row>
    <row r="17" spans="1:9" x14ac:dyDescent="0.25">
      <c r="A17" s="1893">
        <v>1</v>
      </c>
      <c r="B17" s="1894" t="s">
        <v>683</v>
      </c>
      <c r="C17" s="1055">
        <v>7000000</v>
      </c>
      <c r="D17" s="1895">
        <v>3</v>
      </c>
      <c r="E17" s="1896">
        <f t="shared" ref="E17:E22" si="0">+C17*D17</f>
        <v>21000000</v>
      </c>
      <c r="F17" s="1897"/>
      <c r="G17" s="1898"/>
      <c r="H17" s="1898"/>
      <c r="I17" s="1898"/>
    </row>
    <row r="18" spans="1:9" x14ac:dyDescent="0.25">
      <c r="A18" s="1893">
        <v>1</v>
      </c>
      <c r="B18" s="1894" t="s">
        <v>684</v>
      </c>
      <c r="C18" s="1055">
        <v>5500000</v>
      </c>
      <c r="D18" s="1895">
        <v>3</v>
      </c>
      <c r="E18" s="1896">
        <f t="shared" si="0"/>
        <v>16500000</v>
      </c>
      <c r="F18" s="1897"/>
      <c r="G18" s="1898"/>
      <c r="H18" s="1898"/>
      <c r="I18" s="1898"/>
    </row>
    <row r="19" spans="1:9" x14ac:dyDescent="0.25">
      <c r="A19" s="1899">
        <v>1</v>
      </c>
      <c r="B19" s="1900" t="s">
        <v>685</v>
      </c>
      <c r="C19" s="1055">
        <v>5500000</v>
      </c>
      <c r="D19" s="1895">
        <v>3</v>
      </c>
      <c r="E19" s="1896">
        <f t="shared" si="0"/>
        <v>16500000</v>
      </c>
      <c r="F19" s="1897"/>
      <c r="G19" s="1898"/>
      <c r="H19" s="1898"/>
      <c r="I19" s="1898"/>
    </row>
    <row r="20" spans="1:9" x14ac:dyDescent="0.25">
      <c r="A20" s="1899">
        <v>1</v>
      </c>
      <c r="B20" s="1900" t="s">
        <v>686</v>
      </c>
      <c r="C20" s="1055">
        <v>5500000</v>
      </c>
      <c r="D20" s="1895">
        <v>3</v>
      </c>
      <c r="E20" s="1896">
        <f t="shared" si="0"/>
        <v>16500000</v>
      </c>
      <c r="F20" s="1897"/>
      <c r="G20" s="1898"/>
      <c r="H20" s="1898"/>
      <c r="I20" s="1898"/>
    </row>
    <row r="21" spans="1:9" x14ac:dyDescent="0.25">
      <c r="A21" s="1899">
        <v>1</v>
      </c>
      <c r="B21" s="1900" t="s">
        <v>687</v>
      </c>
      <c r="C21" s="1055">
        <v>5500000</v>
      </c>
      <c r="D21" s="1895">
        <v>3</v>
      </c>
      <c r="E21" s="1896">
        <f t="shared" si="0"/>
        <v>16500000</v>
      </c>
      <c r="F21" s="1897"/>
      <c r="G21" s="1898"/>
      <c r="H21" s="1898"/>
      <c r="I21" s="1898"/>
    </row>
    <row r="22" spans="1:9" ht="13.8" thickBot="1" x14ac:dyDescent="0.3">
      <c r="A22" s="1901">
        <v>1</v>
      </c>
      <c r="B22" s="1902" t="s">
        <v>688</v>
      </c>
      <c r="C22" s="1055">
        <v>4000000</v>
      </c>
      <c r="D22" s="1895">
        <v>3</v>
      </c>
      <c r="E22" s="1896">
        <f t="shared" si="0"/>
        <v>12000000</v>
      </c>
      <c r="F22" s="1897"/>
      <c r="G22" s="1898"/>
      <c r="H22" s="1898"/>
      <c r="I22" s="1898"/>
    </row>
    <row r="23" spans="1:9" x14ac:dyDescent="0.25">
      <c r="A23" s="1903" t="s">
        <v>689</v>
      </c>
      <c r="B23" s="1904"/>
      <c r="C23" s="1904"/>
      <c r="D23" s="1904"/>
      <c r="E23" s="1056">
        <f>SUM(E17:E22)</f>
        <v>99000000</v>
      </c>
      <c r="F23" s="1905"/>
      <c r="G23" s="1881"/>
      <c r="H23" s="1881"/>
      <c r="I23" s="1881"/>
    </row>
    <row r="24" spans="1:9" x14ac:dyDescent="0.25">
      <c r="A24" s="1906" t="s">
        <v>690</v>
      </c>
      <c r="B24" s="1907"/>
      <c r="C24" s="1907"/>
      <c r="D24" s="1907"/>
      <c r="E24" s="1057">
        <v>2.4</v>
      </c>
      <c r="F24" s="1905"/>
    </row>
    <row r="25" spans="1:9" ht="13.8" thickBot="1" x14ac:dyDescent="0.3">
      <c r="A25" s="1908" t="s">
        <v>691</v>
      </c>
      <c r="B25" s="1909"/>
      <c r="C25" s="1909"/>
      <c r="D25" s="1909"/>
      <c r="E25" s="1058">
        <f>+E23*E24</f>
        <v>237600000</v>
      </c>
      <c r="F25" s="1897"/>
    </row>
    <row r="26" spans="1:9" ht="14.4" thickBot="1" x14ac:dyDescent="0.3">
      <c r="A26" s="1910" t="s">
        <v>692</v>
      </c>
      <c r="B26" s="1911"/>
      <c r="C26" s="1911"/>
      <c r="D26" s="1911"/>
      <c r="E26" s="1912"/>
      <c r="F26" s="1897"/>
    </row>
    <row r="27" spans="1:9" x14ac:dyDescent="0.25">
      <c r="A27" s="1913" t="s">
        <v>693</v>
      </c>
      <c r="B27" s="1914" t="s">
        <v>694</v>
      </c>
      <c r="C27" s="1914" t="s">
        <v>668</v>
      </c>
      <c r="D27" s="1915" t="s">
        <v>695</v>
      </c>
      <c r="E27" s="1916" t="s">
        <v>678</v>
      </c>
      <c r="F27" s="1917"/>
    </row>
    <row r="28" spans="1:9" x14ac:dyDescent="0.25">
      <c r="A28" s="1918"/>
      <c r="B28" s="1919"/>
      <c r="C28" s="1919"/>
      <c r="D28" s="1920"/>
      <c r="E28" s="1921" t="s">
        <v>681</v>
      </c>
      <c r="F28" s="1917"/>
    </row>
    <row r="29" spans="1:9" x14ac:dyDescent="0.25">
      <c r="A29" s="1922">
        <v>20</v>
      </c>
      <c r="B29" s="1923" t="s">
        <v>696</v>
      </c>
      <c r="C29" s="1922" t="s">
        <v>697</v>
      </c>
      <c r="D29" s="1059">
        <v>301000</v>
      </c>
      <c r="E29" s="1060">
        <f t="shared" ref="E29:E35" si="1">+A29*D29</f>
        <v>6020000</v>
      </c>
      <c r="F29" s="1897"/>
    </row>
    <row r="30" spans="1:9" ht="26.4" x14ac:dyDescent="0.25">
      <c r="A30" s="1924">
        <v>3</v>
      </c>
      <c r="B30" s="1925" t="s">
        <v>698</v>
      </c>
      <c r="C30" s="1924" t="s">
        <v>699</v>
      </c>
      <c r="D30" s="1926">
        <f>104000*30</f>
        <v>3120000</v>
      </c>
      <c r="E30" s="1927">
        <f t="shared" si="1"/>
        <v>9360000</v>
      </c>
      <c r="F30" s="1897"/>
    </row>
    <row r="31" spans="1:9" ht="39.6" x14ac:dyDescent="0.25">
      <c r="A31" s="1924">
        <v>3</v>
      </c>
      <c r="B31" s="1928" t="s">
        <v>700</v>
      </c>
      <c r="C31" s="1924" t="s">
        <v>699</v>
      </c>
      <c r="D31" s="1926">
        <v>5500000</v>
      </c>
      <c r="E31" s="1927">
        <f>+A31*D31</f>
        <v>16500000</v>
      </c>
      <c r="F31" s="1897"/>
    </row>
    <row r="32" spans="1:9" ht="26.4" x14ac:dyDescent="0.25">
      <c r="A32" s="1924">
        <v>1</v>
      </c>
      <c r="B32" s="1928" t="s">
        <v>701</v>
      </c>
      <c r="C32" s="1929" t="s">
        <v>702</v>
      </c>
      <c r="D32" s="1926">
        <v>50000000</v>
      </c>
      <c r="E32" s="1927">
        <f>+A32*D32</f>
        <v>50000000</v>
      </c>
      <c r="F32" s="1897"/>
    </row>
    <row r="33" spans="1:6" ht="26.4" x14ac:dyDescent="0.25">
      <c r="A33" s="1924">
        <v>1</v>
      </c>
      <c r="B33" s="1930" t="s">
        <v>703</v>
      </c>
      <c r="C33" s="1929" t="s">
        <v>702</v>
      </c>
      <c r="D33" s="1061">
        <v>8400000</v>
      </c>
      <c r="E33" s="1927">
        <f t="shared" si="1"/>
        <v>8400000</v>
      </c>
      <c r="F33" s="1897"/>
    </row>
    <row r="34" spans="1:6" ht="26.4" x14ac:dyDescent="0.25">
      <c r="A34" s="1931">
        <v>3</v>
      </c>
      <c r="B34" s="1925" t="s">
        <v>704</v>
      </c>
      <c r="C34" s="1929" t="s">
        <v>699</v>
      </c>
      <c r="D34" s="1932">
        <v>1500000</v>
      </c>
      <c r="E34" s="1927">
        <f t="shared" si="1"/>
        <v>4500000</v>
      </c>
      <c r="F34" s="1897"/>
    </row>
    <row r="35" spans="1:6" ht="52.8" x14ac:dyDescent="0.25">
      <c r="A35" s="1931">
        <v>3</v>
      </c>
      <c r="B35" s="1925" t="s">
        <v>705</v>
      </c>
      <c r="C35" s="1929" t="s">
        <v>699</v>
      </c>
      <c r="D35" s="1932">
        <v>860000</v>
      </c>
      <c r="E35" s="1927">
        <f t="shared" si="1"/>
        <v>2580000</v>
      </c>
      <c r="F35" s="1897"/>
    </row>
    <row r="36" spans="1:6" ht="31.5" customHeight="1" thickBot="1" x14ac:dyDescent="0.3">
      <c r="A36" s="1933">
        <v>3</v>
      </c>
      <c r="B36" s="1934" t="s">
        <v>706</v>
      </c>
      <c r="C36" s="1935" t="s">
        <v>699</v>
      </c>
      <c r="D36" s="1936">
        <v>4500000</v>
      </c>
      <c r="E36" s="1937">
        <f>+D36*A36</f>
        <v>13500000</v>
      </c>
      <c r="F36" s="1897"/>
    </row>
    <row r="37" spans="1:6" x14ac:dyDescent="0.25">
      <c r="A37" s="1903" t="s">
        <v>707</v>
      </c>
      <c r="B37" s="1904"/>
      <c r="C37" s="1904"/>
      <c r="D37" s="1904"/>
      <c r="E37" s="1062">
        <f>SUM(E29:E36)</f>
        <v>110860000</v>
      </c>
      <c r="F37" s="1938"/>
    </row>
    <row r="38" spans="1:6" x14ac:dyDescent="0.25">
      <c r="A38" s="1906" t="s">
        <v>708</v>
      </c>
      <c r="B38" s="1907"/>
      <c r="C38" s="1907"/>
      <c r="D38" s="1907"/>
      <c r="E38" s="1063">
        <f>+E25+E37</f>
        <v>348460000</v>
      </c>
      <c r="F38" s="1938"/>
    </row>
    <row r="39" spans="1:6" x14ac:dyDescent="0.25">
      <c r="A39" s="1906" t="s">
        <v>709</v>
      </c>
      <c r="B39" s="1907"/>
      <c r="C39" s="1907"/>
      <c r="D39" s="1907"/>
      <c r="E39" s="1063">
        <f>+E38*0.19</f>
        <v>66207400</v>
      </c>
      <c r="F39" s="1938"/>
    </row>
    <row r="40" spans="1:6" ht="13.8" thickBot="1" x14ac:dyDescent="0.3">
      <c r="A40" s="1939" t="s">
        <v>710</v>
      </c>
      <c r="B40" s="1940"/>
      <c r="C40" s="1940"/>
      <c r="D40" s="1940"/>
      <c r="E40" s="1064">
        <f>SUM(E38:E39)</f>
        <v>414667400</v>
      </c>
      <c r="F40" s="1938"/>
    </row>
    <row r="41" spans="1:6" x14ac:dyDescent="0.25">
      <c r="A41" s="1065" t="s">
        <v>711</v>
      </c>
      <c r="B41" s="1941"/>
      <c r="C41" s="1942"/>
      <c r="D41" s="1942"/>
      <c r="E41" s="1943"/>
    </row>
    <row r="42" spans="1:6" ht="26.25" customHeight="1" x14ac:dyDescent="0.25">
      <c r="A42" s="1944" t="s">
        <v>712</v>
      </c>
      <c r="B42" s="1944"/>
      <c r="C42" s="1944"/>
      <c r="D42" s="1944"/>
      <c r="E42" s="1944"/>
    </row>
    <row r="43" spans="1:6" ht="25.5" customHeight="1" x14ac:dyDescent="0.25">
      <c r="A43" s="1944" t="s">
        <v>713</v>
      </c>
      <c r="B43" s="1944"/>
      <c r="C43" s="1944"/>
      <c r="D43" s="1944"/>
      <c r="E43" s="1944"/>
    </row>
    <row r="44" spans="1:6" x14ac:dyDescent="0.25">
      <c r="A44" s="1942"/>
      <c r="B44" s="1941"/>
      <c r="C44" s="1942"/>
      <c r="D44" s="1942"/>
      <c r="E44" s="1945"/>
    </row>
    <row r="45" spans="1:6" x14ac:dyDescent="0.25">
      <c r="A45" s="1946"/>
      <c r="B45" s="1880"/>
      <c r="C45" s="1942"/>
      <c r="D45" s="1942"/>
      <c r="E45" s="1945"/>
    </row>
    <row r="46" spans="1:6" ht="13.8" thickBot="1" x14ac:dyDescent="0.3">
      <c r="A46" s="1942"/>
      <c r="B46" s="1880"/>
      <c r="C46" s="1942"/>
      <c r="D46" s="1942"/>
      <c r="E46" s="1945"/>
    </row>
    <row r="47" spans="1:6" x14ac:dyDescent="0.25">
      <c r="A47" s="1942"/>
      <c r="B47" s="1066" t="s">
        <v>714</v>
      </c>
      <c r="C47" s="1942"/>
      <c r="D47" s="1942"/>
      <c r="E47" s="1067"/>
    </row>
    <row r="48" spans="1:6" x14ac:dyDescent="0.25">
      <c r="A48" s="1942"/>
      <c r="B48" s="1068" t="s">
        <v>421</v>
      </c>
      <c r="C48" s="1942"/>
      <c r="D48" s="1942"/>
      <c r="E48" s="1945"/>
    </row>
    <row r="51" spans="4:6" x14ac:dyDescent="0.25">
      <c r="D51" s="1362" t="s">
        <v>389</v>
      </c>
      <c r="E51" s="1661"/>
      <c r="F51" s="1661"/>
    </row>
  </sheetData>
  <mergeCells count="25">
    <mergeCell ref="D51:F51"/>
    <mergeCell ref="A37:D37"/>
    <mergeCell ref="A38:D38"/>
    <mergeCell ref="A39:D39"/>
    <mergeCell ref="A40:D40"/>
    <mergeCell ref="A42:E42"/>
    <mergeCell ref="A43:E43"/>
    <mergeCell ref="A25:D25"/>
    <mergeCell ref="A26:E26"/>
    <mergeCell ref="A27:A28"/>
    <mergeCell ref="B27:B28"/>
    <mergeCell ref="C27:C28"/>
    <mergeCell ref="D27:D28"/>
    <mergeCell ref="A11:E11"/>
    <mergeCell ref="A13:E13"/>
    <mergeCell ref="A14:A15"/>
    <mergeCell ref="B14:B15"/>
    <mergeCell ref="A23:D23"/>
    <mergeCell ref="A24:D24"/>
    <mergeCell ref="A4:E4"/>
    <mergeCell ref="A5:E5"/>
    <mergeCell ref="A6:E6"/>
    <mergeCell ref="A7:E7"/>
    <mergeCell ref="A9:E9"/>
    <mergeCell ref="A10:E10"/>
  </mergeCells>
  <hyperlinks>
    <hyperlink ref="D51" location="'TABLA DE CONTENIDO'!A1" display="'TABLA DE CONTENIDO'!A1" xr:uid="{338E79D1-7964-4057-B632-5D32CF6ACADE}"/>
    <hyperlink ref="D51:F51" location="'TABLA DE CONTENIDO'!A1" display="VOLVER A TABLA DE CONTENIDO" xr:uid="{98B4BBB1-0CC6-4EF7-AA21-FA351B39EB79}"/>
  </hyperlinks>
  <pageMargins left="0.7" right="0.7" top="0.75" bottom="0.75" header="0.3" footer="0.3"/>
  <pageSetup scale="98" orientation="portrait" r:id="rId1"/>
  <rowBreaks count="1" manualBreakCount="1">
    <brk id="40" max="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39</vt:i4>
      </vt:variant>
      <vt:variant>
        <vt:lpstr>Rangos con nombre</vt:lpstr>
      </vt:variant>
      <vt:variant>
        <vt:i4>37</vt:i4>
      </vt:variant>
    </vt:vector>
  </HeadingPairs>
  <TitlesOfParts>
    <vt:vector size="76" baseType="lpstr">
      <vt:lpstr>PORTADA</vt:lpstr>
      <vt:lpstr>TABLA DE CONTENIDO</vt:lpstr>
      <vt:lpstr>GENERALIDADES </vt:lpstr>
      <vt:lpstr>CUMPLIMIENTO % </vt:lpstr>
      <vt:lpstr>ESTADO RED VIS</vt:lpstr>
      <vt:lpstr>SEMAFORO VIS 1001</vt:lpstr>
      <vt:lpstr>SEMAFORO VIS 0501</vt:lpstr>
      <vt:lpstr>TORTA EST. VIAS VIS</vt:lpstr>
      <vt:lpstr>ESTADO RED TEC</vt:lpstr>
      <vt:lpstr>SEMAFORO TEC 1001</vt:lpstr>
      <vt:lpstr>SEMAFORO TEC 0501</vt:lpstr>
      <vt:lpstr>TORTA EST. VIAS TEC</vt:lpstr>
      <vt:lpstr>MAPA 1 EST RED</vt:lpstr>
      <vt:lpstr>NECESIDADES PREVENTIVAS VIA</vt:lpstr>
      <vt:lpstr>NECESIDADES CRITICAS VIA</vt:lpstr>
      <vt:lpstr>CANT OBRA 1001</vt:lpstr>
      <vt:lpstr>CANT OBRA 0501</vt:lpstr>
      <vt:lpstr>INF. EMERGENCIAS</vt:lpstr>
      <vt:lpstr>ESTADO PUENTES</vt:lpstr>
      <vt:lpstr>NECESIDADES PTES</vt:lpstr>
      <vt:lpstr>ESTADO PONTONES</vt:lpstr>
      <vt:lpstr>NEC. PONTONES</vt:lpstr>
      <vt:lpstr>ESTADO TUNELES</vt:lpstr>
      <vt:lpstr>NECESIDADES EN TÚNELES</vt:lpstr>
      <vt:lpstr>Señalización Vertical</vt:lpstr>
      <vt:lpstr>Señalización Horizontal</vt:lpstr>
      <vt:lpstr>ACCIDENTALIDAD</vt:lpstr>
      <vt:lpstr>DEFENSA VIAS</vt:lpstr>
      <vt:lpstr>SEGUIMIENTO</vt:lpstr>
      <vt:lpstr>FICHA CUANTI AMV</vt:lpstr>
      <vt:lpstr>FICHA CUALI AMV</vt:lpstr>
      <vt:lpstr>FICHA CUANTI MR</vt:lpstr>
      <vt:lpstr>FICHA CUALI MR</vt:lpstr>
      <vt:lpstr>APOYO SUPERVISIÓN CONTRATOS</vt:lpstr>
      <vt:lpstr>RESEÑA 1-FOTOGRÁFICA</vt:lpstr>
      <vt:lpstr>RESEÑA 2-PRENSA</vt:lpstr>
      <vt:lpstr>COMENTARIOS</vt:lpstr>
      <vt:lpstr>CAPACITACION S.T.M. RUTINARIO</vt:lpstr>
      <vt:lpstr>1P</vt:lpstr>
      <vt:lpstr>'1P'!Área_de_impresión</vt:lpstr>
      <vt:lpstr>ACCIDENTALIDAD!Área_de_impresión</vt:lpstr>
      <vt:lpstr>'APOYO SUPERVISIÓN CONTRATOS'!Área_de_impresión</vt:lpstr>
      <vt:lpstr>'CANT OBRA 0501'!Área_de_impresión</vt:lpstr>
      <vt:lpstr>'CANT OBRA 1001'!Área_de_impresión</vt:lpstr>
      <vt:lpstr>'CAPACITACION S.T.M. RUTINARIO'!Área_de_impresión</vt:lpstr>
      <vt:lpstr>COMENTARIOS!Área_de_impresión</vt:lpstr>
      <vt:lpstr>'CUMPLIMIENTO % '!Área_de_impresión</vt:lpstr>
      <vt:lpstr>'DEFENSA VIAS'!Área_de_impresión</vt:lpstr>
      <vt:lpstr>'ESTADO PONTONES'!Área_de_impresión</vt:lpstr>
      <vt:lpstr>'ESTADO PUENTES'!Área_de_impresión</vt:lpstr>
      <vt:lpstr>'ESTADO RED TEC'!Área_de_impresión</vt:lpstr>
      <vt:lpstr>'ESTADO RED VIS'!Área_de_impresión</vt:lpstr>
      <vt:lpstr>'ESTADO TUNELES'!Área_de_impresión</vt:lpstr>
      <vt:lpstr>'FICHA CUALI MR'!Área_de_impresión</vt:lpstr>
      <vt:lpstr>'FICHA CUANTI AMV'!Área_de_impresión</vt:lpstr>
      <vt:lpstr>'FICHA CUANTI MR'!Área_de_impresión</vt:lpstr>
      <vt:lpstr>'GENERALIDADES '!Área_de_impresión</vt:lpstr>
      <vt:lpstr>'INF. EMERGENCIAS'!Área_de_impresión</vt:lpstr>
      <vt:lpstr>'MAPA 1 EST RED'!Área_de_impresión</vt:lpstr>
      <vt:lpstr>'NEC. PONTONES'!Área_de_impresión</vt:lpstr>
      <vt:lpstr>'NECESIDADES CRITICAS VIA'!Área_de_impresión</vt:lpstr>
      <vt:lpstr>'NECESIDADES EN TÚNELES'!Área_de_impresión</vt:lpstr>
      <vt:lpstr>'NECESIDADES PREVENTIVAS VIA'!Área_de_impresión</vt:lpstr>
      <vt:lpstr>'NECESIDADES PTES'!Área_de_impresión</vt:lpstr>
      <vt:lpstr>PORTADA!Área_de_impresión</vt:lpstr>
      <vt:lpstr>'RESEÑA 1-FOTOGRÁFICA'!Área_de_impresión</vt:lpstr>
      <vt:lpstr>'RESEÑA 2-PRENSA'!Área_de_impresión</vt:lpstr>
      <vt:lpstr>SEGUIMIENTO!Área_de_impresión</vt:lpstr>
      <vt:lpstr>'SEMAFORO TEC 1001'!Área_de_impresión</vt:lpstr>
      <vt:lpstr>'SEMAFORO VIS 0501'!Área_de_impresión</vt:lpstr>
      <vt:lpstr>'SEMAFORO VIS 1001'!Área_de_impresión</vt:lpstr>
      <vt:lpstr>'Señalización Horizontal'!Área_de_impresión</vt:lpstr>
      <vt:lpstr>'Señalización Vertical'!Área_de_impresión</vt:lpstr>
      <vt:lpstr>'TABLA DE CONTENIDO'!Área_de_impresión</vt:lpstr>
      <vt:lpstr>'TORTA EST. VIAS TEC'!Área_de_impresión</vt:lpstr>
      <vt:lpstr>'TORTA EST. VIAS VIS'!Área_de_impresión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Sub-direccin de ConservacSub-di</dc:creator>
  <cp:lastModifiedBy>ACER NITRO5</cp:lastModifiedBy>
  <cp:lastPrinted>2024-10-28T21:41:43Z</cp:lastPrinted>
  <dcterms:created xsi:type="dcterms:W3CDTF">1999-02-23T14:42:21Z</dcterms:created>
  <dcterms:modified xsi:type="dcterms:W3CDTF">2024-10-28T22:06:50Z</dcterms:modified>
</cp:coreProperties>
</file>