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11.xml" ContentType="application/vnd.openxmlformats-officedocument.spreadsheetml.comments+xml"/>
  <Override PartName="/xl/drawings/drawing14.xml" ContentType="application/vnd.openxmlformats-officedocument.drawing+xml"/>
  <Override PartName="/xl/comments12.xml" ContentType="application/vnd.openxmlformats-officedocument.spreadsheetml.comments+xml"/>
  <Override PartName="/xl/drawings/drawing15.xml" ContentType="application/vnd.openxmlformats-officedocument.drawing+xml"/>
  <Override PartName="/xl/comments13.xml" ContentType="application/vnd.openxmlformats-officedocument.spreadsheetml.comments+xml"/>
  <Override PartName="/xl/drawings/drawing16.xml" ContentType="application/vnd.openxmlformats-officedocument.drawing+xml"/>
  <Override PartName="/xl/comments14.xml" ContentType="application/vnd.openxmlformats-officedocument.spreadsheetml.comments+xml"/>
  <Override PartName="/xl/drawings/drawing17.xml" ContentType="application/vnd.openxmlformats-officedocument.drawing+xml"/>
  <Override PartName="/xl/comments15.xml" ContentType="application/vnd.openxmlformats-officedocument.spreadsheetml.comments+xml"/>
  <Override PartName="/xl/drawings/drawing18.xml" ContentType="application/vnd.openxmlformats-officedocument.drawing+xml"/>
  <Override PartName="/xl/comments16.xml" ContentType="application/vnd.openxmlformats-officedocument.spreadsheetml.comments+xml"/>
  <Override PartName="/xl/drawings/drawing19.xml" ContentType="application/vnd.openxmlformats-officedocument.drawing+xml"/>
  <Override PartName="/xl/comments17.xml" ContentType="application/vnd.openxmlformats-officedocument.spreadsheetml.comments+xml"/>
  <Override PartName="/xl/drawings/drawing20.xml" ContentType="application/vnd.openxmlformats-officedocument.drawing+xml"/>
  <Override PartName="/xl/comments18.xml" ContentType="application/vnd.openxmlformats-officedocument.spreadsheetml.comments+xml"/>
  <Override PartName="/xl/drawings/drawing21.xml" ContentType="application/vnd.openxmlformats-officedocument.drawing+xml"/>
  <Override PartName="/xl/comments19.xml" ContentType="application/vnd.openxmlformats-officedocument.spreadsheetml.comments+xml"/>
  <Override PartName="/xl/drawings/drawing22.xml" ContentType="application/vnd.openxmlformats-officedocument.drawing+xml"/>
  <Override PartName="/xl/comments2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Override PartName="/xl/threadedComments/threadedComment4.xml" ContentType="application/vnd.ms-excel.threadedcomments+xml"/>
  <Override PartName="/xl/threadedComments/threadedComment5.xml" ContentType="application/vnd.ms-excel.threadedcomments+xml"/>
  <Override PartName="/xl/threadedComments/threadedComment6.xml" ContentType="application/vnd.ms-excel.threadedcomments+xml"/>
  <Override PartName="/xl/threadedComments/threadedComment7.xml" ContentType="application/vnd.ms-excel.threadedcomments+xml"/>
  <Override PartName="/xl/threadedComments/threadedComment8.xml" ContentType="application/vnd.ms-excel.threadedcomments+xml"/>
  <Override PartName="/xl/threadedComments/threadedComment9.xml" ContentType="application/vnd.ms-excel.threadedcomments+xml"/>
  <Override PartName="/xl/threadedComments/threadedComment10.xml" ContentType="application/vnd.ms-excel.threadedcomments+xml"/>
  <Override PartName="/xl/threadedComments/threadedComment11.xml" ContentType="application/vnd.ms-excel.threadedcomments+xml"/>
  <Override PartName="/xl/threadedComments/threadedComment12.xml" ContentType="application/vnd.ms-excel.threadedcomments+xml"/>
  <Override PartName="/xl/threadedComments/threadedComment13.xml" ContentType="application/vnd.ms-excel.threadedcomments+xml"/>
  <Override PartName="/xl/threadedComments/threadedComment14.xml" ContentType="application/vnd.ms-excel.threadedcomments+xml"/>
  <Override PartName="/xl/threadedComments/threadedComment15.xml" ContentType="application/vnd.ms-excel.threadedcomments+xml"/>
  <Override PartName="/xl/threadedComments/threadedComment16.xml" ContentType="application/vnd.ms-excel.threadedcomments+xml"/>
  <Override PartName="/xl/threadedComments/threadedComment17.xml" ContentType="application/vnd.ms-excel.threadedcomments+xml"/>
  <Override PartName="/xl/threadedComments/threadedComment18.xml" ContentType="application/vnd.ms-excel.threadedcomments+xml"/>
  <Override PartName="/xl/threadedComments/threadedComment19.xml" ContentType="application/vnd.ms-excel.threadedcomments+xml"/>
  <Override PartName="/xl/threadedComments/threadedComment20.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mc:AlternateContent xmlns:mc="http://schemas.openxmlformats.org/markup-compatibility/2006">
    <mc:Choice Requires="x15">
      <x15ac:absPath xmlns:x15ac="http://schemas.microsoft.com/office/spreadsheetml/2010/11/ac" url="C:\Users\diana\Desktop\"/>
    </mc:Choice>
  </mc:AlternateContent>
  <xr:revisionPtr revIDLastSave="0" documentId="8_{82B95E18-8401-4218-A988-159C252A213B}" xr6:coauthVersionLast="45" xr6:coauthVersionMax="45" xr10:uidLastSave="{00000000-0000-0000-0000-000000000000}"/>
  <bookViews>
    <workbookView xWindow="-120" yWindow="-120" windowWidth="20730" windowHeight="11160" firstSheet="9" activeTab="13" xr2:uid="{00000000-000D-0000-FFFF-FFFF00000000}"/>
  </bookViews>
  <sheets>
    <sheet name="EVALUACIÓN TÉCNICA" sheetId="3" r:id="rId1"/>
    <sheet name="Proponente1" sheetId="1" r:id="rId2"/>
    <sheet name="Proponente2" sheetId="7" r:id="rId3"/>
    <sheet name="Hoja2" sheetId="26" state="hidden" r:id="rId4"/>
    <sheet name="Proponente3" sheetId="8" r:id="rId5"/>
    <sheet name="Proponente4" sheetId="10" r:id="rId6"/>
    <sheet name="Proponente5" sheetId="11" r:id="rId7"/>
    <sheet name="Proponente6" sheetId="12" r:id="rId8"/>
    <sheet name="Proponente7" sheetId="13" r:id="rId9"/>
    <sheet name="Proponente8" sheetId="14" r:id="rId10"/>
    <sheet name="Proponente9" sheetId="15" r:id="rId11"/>
    <sheet name="Hoja1" sheetId="4" state="hidden" r:id="rId12"/>
    <sheet name="Proponente10" sheetId="16" r:id="rId13"/>
    <sheet name="EVALUACIÓN DE LA OFERTA" sheetId="6" r:id="rId14"/>
    <sheet name="EO1" sheetId="5" state="hidden" r:id="rId15"/>
    <sheet name="EO2" sheetId="17" state="hidden" r:id="rId16"/>
    <sheet name="EO3" sheetId="18" state="hidden" r:id="rId17"/>
    <sheet name="EO4" sheetId="19" state="hidden" r:id="rId18"/>
    <sheet name="EO5" sheetId="20" state="hidden" r:id="rId19"/>
    <sheet name="EO6" sheetId="21" r:id="rId20"/>
    <sheet name="EO7" sheetId="22" state="hidden" r:id="rId21"/>
    <sheet name="EO8" sheetId="23" r:id="rId22"/>
    <sheet name="EO9" sheetId="24" state="hidden" r:id="rId23"/>
    <sheet name="EO10" sheetId="25" state="hidden" r:id="rId24"/>
  </sheets>
  <definedNames>
    <definedName name="_xlnm._FilterDatabase" localSheetId="1" hidden="1">Proponente1!$B$3:$D$4</definedName>
    <definedName name="_xlnm._FilterDatabase" localSheetId="12" hidden="1">Proponente10!$B$3:$E$4</definedName>
    <definedName name="_xlnm._FilterDatabase" localSheetId="2" hidden="1">Proponente2!$B$3:$E$4</definedName>
    <definedName name="_xlnm._FilterDatabase" localSheetId="4" hidden="1">Proponente3!$B$3:$E$4</definedName>
    <definedName name="_xlnm._FilterDatabase" localSheetId="5" hidden="1">Proponente4!$B$3:$E$4</definedName>
    <definedName name="_xlnm._FilterDatabase" localSheetId="6" hidden="1">Proponente5!$B$3:$E$4</definedName>
    <definedName name="_xlnm._FilterDatabase" localSheetId="7" hidden="1">Proponente6!$B$3:$E$4</definedName>
    <definedName name="_xlnm._FilterDatabase" localSheetId="8" hidden="1">Proponente7!$B$3:$E$4</definedName>
    <definedName name="_xlnm._FilterDatabase" localSheetId="9" hidden="1">Proponente8!$B$3:$E$4</definedName>
    <definedName name="_xlnm._FilterDatabase" localSheetId="10" hidden="1">Proponente9!$B$3:$E$4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1" i="3" l="1"/>
  <c r="D15" i="25"/>
  <c r="D15" i="24"/>
  <c r="D15" i="23"/>
  <c r="D15" i="22"/>
  <c r="D15" i="21"/>
  <c r="D15" i="20"/>
  <c r="D15" i="19"/>
  <c r="D15" i="18"/>
  <c r="D15" i="17"/>
  <c r="D15" i="5"/>
  <c r="H12" i="6" l="1"/>
  <c r="F17" i="5"/>
  <c r="E8" i="5" s="1"/>
  <c r="G12" i="3" l="1"/>
  <c r="G26" i="14" l="1"/>
  <c r="F26" i="1" l="1"/>
  <c r="G26" i="12" l="1"/>
  <c r="E31" i="23"/>
  <c r="E22" i="23"/>
  <c r="D26" i="7"/>
  <c r="F11" i="23"/>
  <c r="D7" i="6"/>
  <c r="D8" i="6"/>
  <c r="D10" i="6"/>
  <c r="D11" i="6"/>
  <c r="D12" i="6"/>
  <c r="D13" i="6"/>
  <c r="D14" i="6"/>
  <c r="D15" i="6"/>
  <c r="D6" i="6"/>
  <c r="E21" i="18" l="1"/>
  <c r="L15" i="6" l="1"/>
  <c r="L14" i="6"/>
  <c r="L13" i="6"/>
  <c r="L12" i="6"/>
  <c r="L11" i="6"/>
  <c r="L10" i="6"/>
  <c r="L9" i="6"/>
  <c r="L8" i="6"/>
  <c r="L7" i="6"/>
  <c r="L6" i="6"/>
  <c r="F11" i="18" l="1"/>
  <c r="F11" i="17"/>
  <c r="F11" i="5"/>
  <c r="E17" i="18" l="1"/>
  <c r="F11" i="21"/>
  <c r="F11" i="20"/>
  <c r="F17" i="25" l="1"/>
  <c r="E17" i="25"/>
  <c r="E8" i="25" s="1"/>
  <c r="F17" i="24"/>
  <c r="E8" i="24" s="1"/>
  <c r="E17" i="24"/>
  <c r="F17" i="23"/>
  <c r="E17" i="23"/>
  <c r="E8" i="23" s="1"/>
  <c r="F17" i="22"/>
  <c r="E8" i="22" s="1"/>
  <c r="E17" i="22"/>
  <c r="F17" i="21"/>
  <c r="E8" i="21" s="1"/>
  <c r="E17" i="21"/>
  <c r="F17" i="20"/>
  <c r="E8" i="20" s="1"/>
  <c r="E17" i="20"/>
  <c r="F17" i="19"/>
  <c r="E8" i="19" s="1"/>
  <c r="E17" i="19"/>
  <c r="F17" i="18"/>
  <c r="F17" i="17"/>
  <c r="E17" i="17"/>
  <c r="E17" i="5"/>
  <c r="E8" i="17" l="1"/>
  <c r="F5" i="24"/>
  <c r="D5" i="24"/>
  <c r="F4" i="24"/>
  <c r="F5" i="20" l="1"/>
  <c r="D5" i="20"/>
  <c r="F4" i="20"/>
  <c r="F15" i="6" l="1"/>
  <c r="F13" i="6"/>
  <c r="F11" i="6"/>
  <c r="F7" i="6"/>
  <c r="E15" i="6"/>
  <c r="E14" i="6"/>
  <c r="E13" i="6"/>
  <c r="E12" i="6"/>
  <c r="E10" i="6"/>
  <c r="E9" i="6"/>
  <c r="E7" i="6"/>
  <c r="E43" i="25" l="1"/>
  <c r="E43" i="24"/>
  <c r="E43" i="22"/>
  <c r="E40" i="22"/>
  <c r="E39" i="22"/>
  <c r="E43" i="20"/>
  <c r="E43" i="19"/>
  <c r="E43" i="17"/>
  <c r="O17" i="4"/>
  <c r="R16" i="4"/>
  <c r="Q16" i="4"/>
  <c r="P16" i="4"/>
  <c r="E43" i="23" s="1"/>
  <c r="O16" i="4"/>
  <c r="N16" i="4"/>
  <c r="E43" i="21" s="1"/>
  <c r="M16" i="4"/>
  <c r="L16" i="4"/>
  <c r="K16" i="4"/>
  <c r="E43" i="18" s="1"/>
  <c r="J16" i="4"/>
  <c r="R15" i="4"/>
  <c r="Q15" i="4"/>
  <c r="P15" i="4"/>
  <c r="O15" i="4"/>
  <c r="N15" i="4"/>
  <c r="M15" i="4"/>
  <c r="L15" i="4"/>
  <c r="K15" i="4"/>
  <c r="J15" i="4"/>
  <c r="E31" i="25"/>
  <c r="E22" i="25"/>
  <c r="E21" i="25"/>
  <c r="G15" i="6" s="1"/>
  <c r="H11" i="25"/>
  <c r="F11" i="25"/>
  <c r="E11" i="25"/>
  <c r="D9" i="25"/>
  <c r="F8" i="25"/>
  <c r="D4" i="25"/>
  <c r="E31" i="24"/>
  <c r="E22" i="24"/>
  <c r="E21" i="24"/>
  <c r="G14" i="6" s="1"/>
  <c r="H11" i="24"/>
  <c r="F11" i="24"/>
  <c r="E11" i="24"/>
  <c r="D9" i="24"/>
  <c r="F8" i="24"/>
  <c r="D4" i="24"/>
  <c r="E21" i="23"/>
  <c r="G13" i="6" s="1"/>
  <c r="H11" i="23"/>
  <c r="E11" i="23"/>
  <c r="D9" i="23"/>
  <c r="F8" i="23"/>
  <c r="D4" i="23"/>
  <c r="E31" i="22"/>
  <c r="E22" i="22"/>
  <c r="E21" i="22"/>
  <c r="G12" i="6" s="1"/>
  <c r="H11" i="22"/>
  <c r="F11" i="22"/>
  <c r="E11" i="22"/>
  <c r="D9" i="22"/>
  <c r="F8" i="22"/>
  <c r="D4" i="22"/>
  <c r="E31" i="21"/>
  <c r="E22" i="21"/>
  <c r="E21" i="21"/>
  <c r="G11" i="6" s="1"/>
  <c r="H11" i="21"/>
  <c r="E11" i="21"/>
  <c r="D9" i="21"/>
  <c r="F8" i="21"/>
  <c r="E11" i="6" s="1"/>
  <c r="D4" i="21"/>
  <c r="E31" i="20"/>
  <c r="E22" i="20"/>
  <c r="E21" i="20"/>
  <c r="G10" i="6" s="1"/>
  <c r="H11" i="20"/>
  <c r="E11" i="20"/>
  <c r="D9" i="20"/>
  <c r="F8" i="20"/>
  <c r="D4" i="20"/>
  <c r="E31" i="19"/>
  <c r="E22" i="19"/>
  <c r="E21" i="19"/>
  <c r="G9" i="6" s="1"/>
  <c r="H11" i="19"/>
  <c r="F11" i="19"/>
  <c r="E11" i="19"/>
  <c r="D9" i="19"/>
  <c r="F8" i="19"/>
  <c r="D4" i="19"/>
  <c r="E31" i="18"/>
  <c r="E22" i="18"/>
  <c r="G8" i="6"/>
  <c r="H11" i="18"/>
  <c r="E11" i="18"/>
  <c r="D9" i="18"/>
  <c r="F8" i="18"/>
  <c r="D4" i="18"/>
  <c r="E22" i="17"/>
  <c r="E21" i="17"/>
  <c r="G7" i="6" s="1"/>
  <c r="H11" i="17"/>
  <c r="E11" i="17"/>
  <c r="D9" i="17"/>
  <c r="F8" i="17"/>
  <c r="D4" i="17"/>
  <c r="E40" i="23" l="1"/>
  <c r="P17" i="4"/>
  <c r="E39" i="23" s="1"/>
  <c r="J17" i="4"/>
  <c r="E39" i="17" s="1"/>
  <c r="E40" i="17"/>
  <c r="E40" i="25"/>
  <c r="R17" i="4"/>
  <c r="E39" i="25" s="1"/>
  <c r="E8" i="18"/>
  <c r="E8" i="6"/>
  <c r="E40" i="18"/>
  <c r="K17" i="4"/>
  <c r="E39" i="18" s="1"/>
  <c r="H8" i="6" s="1"/>
  <c r="E40" i="21"/>
  <c r="N17" i="4"/>
  <c r="E39" i="21" s="1"/>
  <c r="D50" i="22"/>
  <c r="F12" i="6"/>
  <c r="I12" i="6" s="1"/>
  <c r="E40" i="19"/>
  <c r="L17" i="4"/>
  <c r="E39" i="19" s="1"/>
  <c r="H9" i="6" s="1"/>
  <c r="D50" i="19"/>
  <c r="F9" i="6"/>
  <c r="I9" i="6" s="1"/>
  <c r="E40" i="24"/>
  <c r="Q17" i="4"/>
  <c r="E39" i="24" s="1"/>
  <c r="H14" i="6" s="1"/>
  <c r="D50" i="24"/>
  <c r="F14" i="6"/>
  <c r="I14" i="6" s="1"/>
  <c r="E40" i="20"/>
  <c r="M17" i="4"/>
  <c r="E39" i="20" s="1"/>
  <c r="H10" i="6" s="1"/>
  <c r="D50" i="20"/>
  <c r="F10" i="6"/>
  <c r="I10" i="6" s="1"/>
  <c r="G17" i="3"/>
  <c r="D17" i="3"/>
  <c r="G16" i="3"/>
  <c r="D16" i="3"/>
  <c r="G15" i="3"/>
  <c r="F15" i="3"/>
  <c r="D15" i="3"/>
  <c r="G14" i="3"/>
  <c r="D14" i="3"/>
  <c r="F13" i="3"/>
  <c r="D13" i="3"/>
  <c r="F12" i="3"/>
  <c r="D12" i="3"/>
  <c r="D11" i="3"/>
  <c r="F10" i="3"/>
  <c r="D10" i="3"/>
  <c r="G9" i="3"/>
  <c r="F9" i="3"/>
  <c r="D9" i="3"/>
  <c r="F26" i="16"/>
  <c r="E26" i="16"/>
  <c r="D26" i="16"/>
  <c r="G26" i="16" s="1"/>
  <c r="D4" i="16"/>
  <c r="F26" i="15"/>
  <c r="E26" i="15"/>
  <c r="D26" i="15"/>
  <c r="G26" i="15" s="1"/>
  <c r="D4" i="15"/>
  <c r="F26" i="14"/>
  <c r="E26" i="14"/>
  <c r="D26" i="14"/>
  <c r="D4" i="14"/>
  <c r="F26" i="13"/>
  <c r="E26" i="13"/>
  <c r="D26" i="13"/>
  <c r="G26" i="13" s="1"/>
  <c r="D4" i="13"/>
  <c r="F26" i="12"/>
  <c r="D26" i="12"/>
  <c r="D4" i="12"/>
  <c r="F26" i="11"/>
  <c r="E26" i="11"/>
  <c r="D26" i="11"/>
  <c r="G26" i="11" s="1"/>
  <c r="D4" i="11"/>
  <c r="F26" i="10"/>
  <c r="D26" i="10"/>
  <c r="G26" i="10" s="1"/>
  <c r="D4" i="10"/>
  <c r="E26" i="8"/>
  <c r="D26" i="8"/>
  <c r="D4" i="8"/>
  <c r="F8" i="5"/>
  <c r="F26" i="7"/>
  <c r="E26" i="7"/>
  <c r="G26" i="7"/>
  <c r="D4" i="7"/>
  <c r="H13" i="6" l="1"/>
  <c r="I13" i="6" s="1"/>
  <c r="D50" i="23"/>
  <c r="H7" i="6"/>
  <c r="I7" i="6" s="1"/>
  <c r="D50" i="17"/>
  <c r="H15" i="6"/>
  <c r="I15" i="6" s="1"/>
  <c r="D50" i="25"/>
  <c r="F8" i="6"/>
  <c r="I8" i="6" s="1"/>
  <c r="D50" i="18"/>
  <c r="H11" i="6"/>
  <c r="I11" i="6" s="1"/>
  <c r="D50" i="21"/>
  <c r="E26" i="1"/>
  <c r="D26" i="1"/>
  <c r="D9" i="5" l="1"/>
  <c r="E11" i="5" l="1"/>
  <c r="I9" i="4" s="1"/>
  <c r="H11" i="5"/>
  <c r="I10" i="4" s="1"/>
  <c r="I15" i="4"/>
  <c r="E40" i="5" s="1"/>
  <c r="I16" i="4"/>
  <c r="E43" i="5" s="1"/>
  <c r="E31" i="5"/>
  <c r="E22" i="5"/>
  <c r="E21" i="5" s="1"/>
  <c r="G6" i="6" s="1"/>
  <c r="F5" i="5"/>
  <c r="F4" i="5"/>
  <c r="D5" i="5"/>
  <c r="D4" i="5"/>
  <c r="D8" i="3"/>
  <c r="D4" i="1"/>
  <c r="I17" i="4" l="1"/>
  <c r="I11" i="4"/>
  <c r="E6" i="6" s="1"/>
  <c r="E39" i="5" l="1"/>
  <c r="H6" i="6" s="1"/>
  <c r="F6" i="6"/>
  <c r="I6" i="6" l="1"/>
  <c r="D5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tc={85B22DD1-BFDD-480B-B4E0-719C9AE97DA3}</author>
    <author>tc={01C99B56-FF98-4A90-9292-90FCC5F56A8F}</author>
    <author>tc={453B40DB-1F27-4741-A473-8AFCE54F73BB}</author>
    <author>tc={B22E76AB-7AB9-43CA-B5F8-DAF5D0C10BCF}</author>
    <author>tc={90106F5C-85AE-4CA2-86B7-AF257EDB1AFB}</author>
    <author>tc={2D08EA99-DA37-4C57-8FE5-240A43703FFC}</author>
    <author>tc={CFC7D43B-5934-48F8-B4AE-EC44B85576AA}</author>
    <author>tc={C0FB357E-8537-4BC8-9171-8829D9719819}</author>
    <author>tc={7D8FAEE5-2B98-4782-900A-070B532A6655}</author>
    <author>tc={C02FD4F0-CB50-4EE6-AF30-EBC7933A536E}</author>
    <author>tc={AF465CC6-DE6B-4627-8E41-FB7E75E9F6CB}</author>
    <author>tc={3C1F4533-6D16-4EC1-9160-A080736DB01D}</author>
    <author>tc={D53E92EC-DBAC-4489-91C4-A53EF3E18172}</author>
    <author>tc={791EAA25-60A2-4739-A9ED-206057C3BE3C}</author>
    <author>tc={AD60AC2E-4FF7-4177-B96C-6A364E157BF0}</author>
    <author>tc={FAE3DF79-6E5D-4B0E-86F1-4A24B92926A2}</author>
  </authors>
  <commentList>
    <comment ref="D11" authorId="0" shapeId="0" xr:uid="{00000000-0006-0000-0100-00000100000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18" authorId="1" shapeId="0" xr:uid="{00000000-0006-0000-0100-00000200000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24" authorId="2" shapeId="0" xr:uid="{00000000-0006-0000-0100-000003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E24" authorId="3" shapeId="0" xr:uid="{00000000-0006-0000-0100-000005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5" authorId="4" shapeId="0" xr:uid="{00000000-0006-0000-0100-00000600000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E25" authorId="5" shapeId="0" xr:uid="{00000000-0006-0000-0100-00000800000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B34" authorId="6" shapeId="0" xr:uid="{00000000-0006-0000-0100-000009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brevemente si tiene relación con los tres temas detallados en el Pliego:
1. Servicios Financieros
2. Servicios de contabilidad y auditorías
3. Servicios contables</t>
        </r>
      </text>
    </comment>
    <comment ref="D44" authorId="7" shapeId="0" xr:uid="{00000000-0006-0000-0100-00000A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la administración, contaduría pública o economía.</t>
        </r>
      </text>
    </comment>
    <comment ref="E44" authorId="8" shapeId="0" xr:uid="{00000000-0006-0000-0100-00000C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8 años de experiencia profesional.</t>
        </r>
      </text>
    </comment>
    <comment ref="F44" authorId="9" shapeId="0" xr:uid="{00000000-0006-0000-0100-00000D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Haber ejercido mínimo 5 años como gerente, director, coordinador o similares en empresas cuya actividad principal sea consultoría y/o auditoría y/o asesoría en asuntos administrativos, financieros y/o contables. </t>
        </r>
      </text>
    </comment>
    <comment ref="D45" authorId="10" shapeId="0" xr:uid="{00000000-0006-0000-0100-00000E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administración o contaduría pública.</t>
        </r>
      </text>
    </comment>
    <comment ref="E45" authorId="11" shapeId="0" xr:uid="{00000000-0006-0000-0100-000010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5 años de experiencia profesional.</t>
        </r>
      </text>
    </comment>
    <comment ref="F45" authorId="12" shapeId="0" xr:uid="{00000000-0006-0000-0100-000011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consultor, y/o auditor y/o similares (director financiero y/o coordinador financiero, y/o líder financiero y/o jefe financiero entre otros). </t>
        </r>
      </text>
    </comment>
    <comment ref="D46" authorId="13" shapeId="0" xr:uid="{00000000-0006-0000-0100-000012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Contaduría pública con tarjeta profesional vigente. </t>
        </r>
      </text>
    </comment>
    <comment ref="E46" authorId="14" shapeId="0" xr:uid="{00000000-0006-0000-0100-000014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5 años de experiencia profesional.</t>
        </r>
      </text>
    </comment>
    <comment ref="F46" authorId="15" shapeId="0" xr:uid="{00000000-0006-0000-0100-000015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revisor fiscal y/o auditor contable y/o similares.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tc={D064BD21-AC2F-4C05-8A11-CCF608712F5B}</author>
    <author>tc={BB9E34D1-6114-4350-8024-E8E49FB87639}</author>
    <author>tc={6010E2AB-0CE2-4A7C-B530-8D40AF473113}</author>
    <author>tc={4DB7CDE6-C945-4C0B-B458-1016420DEA03}</author>
    <author>tc={7C1E727B-905D-4246-8163-E542CC3B1923}</author>
    <author>tc={600337CD-67BB-48EB-9087-C4EE87516577}</author>
    <author>tc={F43D37CF-B3A8-450C-8A66-61126CE01DD1}</author>
    <author>tc={529A34C1-CE0B-41C7-88CD-18403167F65C}</author>
    <author>tc={0BC74613-C9D6-4F93-94D4-C0573D204803}</author>
    <author>tc={747CAC26-9AF4-44FD-8E25-F8FBC7232F3E}</author>
    <author>tc={61BC63F8-1FD5-4F21-BF46-FA3049002D8F}</author>
    <author>tc={42B17B56-C7DD-4622-937A-35E68B28A800}</author>
    <author>tc={C438F722-7C6B-4899-A69C-29ED5EFD9698}</author>
    <author>tc={F8EA5AD1-F600-4F5B-86A3-617A455729ED}</author>
    <author>tc={5D8EEDFA-B77A-48F3-BA28-2C8EE8F437F3}</author>
    <author>tc={D944DF4B-1080-462A-9D96-FE7BA38742B3}</author>
    <author>tc={231028EB-2173-40C5-94C1-4B7921D9F79B}</author>
    <author>tc={A08BF8D8-9EC9-4D21-931A-46668E260A82}</author>
    <author>tc={3D22B267-95A3-4FD7-8B8F-19100994F881}</author>
    <author>tc={6C164531-5248-4502-8A16-281079EA5128}</author>
    <author>tc={DF788219-FA34-4ADA-BB08-55E36FBFCF31}</author>
  </authors>
  <commentList>
    <comment ref="D11" authorId="0" shapeId="0" xr:uid="{D064BD21-AC2F-4C05-8A11-CCF608712F5B}">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18" authorId="1" shapeId="0" xr:uid="{BB9E34D1-6114-4350-8024-E8E49FB87639}">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24" authorId="2" shapeId="0" xr:uid="{6010E2AB-0CE2-4A7C-B530-8D40AF47311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E24" authorId="3" shapeId="0" xr:uid="{4DB7CDE6-C945-4C0B-B458-1016420DEA0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4" authorId="4" shapeId="0" xr:uid="{7C1E727B-905D-4246-8163-E542CC3B192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5" authorId="5" shapeId="0" xr:uid="{600337CD-67BB-48EB-9087-C4EE87516577}">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E25" authorId="6" shapeId="0" xr:uid="{F43D37CF-B3A8-450C-8A66-61126CE01DD1}">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F25" authorId="7" shapeId="0" xr:uid="{529A34C1-CE0B-41C7-88CD-18403167F65C}">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B34" authorId="8" shapeId="0" xr:uid="{0BC74613-C9D6-4F93-94D4-C0573D20480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brevemente si tiene relación con los tres temas detallados en el Pliego:
1. Servicios Financieros
2. Servicios de contabilidad y auditorías
3. Servicios contables</t>
        </r>
      </text>
    </comment>
    <comment ref="D44" authorId="9" shapeId="0" xr:uid="{747CAC26-9AF4-44FD-8E25-F8FBC7232F3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la administración, contaduría pública o economía.</t>
        </r>
      </text>
    </comment>
    <comment ref="E44" authorId="10" shapeId="0" xr:uid="{61BC63F8-1FD5-4F21-BF46-FA3049002D8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t>
        </r>
      </text>
    </comment>
    <comment ref="F44" authorId="11" shapeId="0" xr:uid="{42B17B56-C7DD-4622-937A-35E68B28A8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8 años de experiencia profesional.</t>
        </r>
      </text>
    </comment>
    <comment ref="G44" authorId="12" shapeId="0" xr:uid="{C438F722-7C6B-4899-A69C-29ED5EFD969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Haber ejercido mínimo 5 años como gerente, director, coordinador o similares en empresas cuya actividad principal sea consultoría y/o auditoría y/o asesoría en asuntos administrativos, financieros y/o contables. </t>
        </r>
      </text>
    </comment>
    <comment ref="D45" authorId="13" shapeId="0" xr:uid="{F8EA5AD1-F600-4F5B-86A3-617A455729E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administración o contaduría pública.</t>
        </r>
      </text>
    </comment>
    <comment ref="E45" authorId="14" shapeId="0" xr:uid="{5D8EEDFA-B77A-48F3-BA28-2C8EE8F437F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universitaria en los núcleos básicos de conocimiento de administración o contaduría pública. 
Revisar Anexo No. 04. Listado posgrados.</t>
        </r>
      </text>
    </comment>
    <comment ref="F45" authorId="15" shapeId="0" xr:uid="{D944DF4B-1080-462A-9D96-FE7BA38742B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5 años de experiencia profesional.</t>
        </r>
      </text>
    </comment>
    <comment ref="G45" authorId="16" shapeId="0" xr:uid="{231028EB-2173-40C5-94C1-4B7921D9F79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consultor, y/o auditor y/o similares (director financiero y/o coordinador financiero, y/o líder financiero y/o jefe financiero entre otros). </t>
        </r>
      </text>
    </comment>
    <comment ref="D46" authorId="17" shapeId="0" xr:uid="{A08BF8D8-9EC9-4D21-931A-46668E260A8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Contaduría pública con tarjeta profesional vigente. </t>
        </r>
      </text>
    </comment>
    <comment ref="E46" authorId="18" shapeId="0" xr:uid="{3D22B267-95A3-4FD7-8B8F-19100994F88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
Revisar Anexo No. 04. Listado posgrados.</t>
        </r>
      </text>
    </comment>
    <comment ref="F46" authorId="19" shapeId="0" xr:uid="{6C164531-5248-4502-8A16-281079EA512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5 años de experiencia profesional.</t>
        </r>
      </text>
    </comment>
    <comment ref="G46" authorId="20" shapeId="0" xr:uid="{DF788219-FA34-4ADA-BB08-55E36FBFCF3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revisor fiscal y/o auditor contable y/o similares.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tc={7978C7AC-C590-4E33-B046-015519E003D6}</author>
    <author>tc={C9ECC00E-988F-4524-A6C7-3F981490937B}</author>
    <author>tc={E4198BA3-0C2B-4A55-9D81-5A4D938938D6}</author>
    <author>tc={56F88632-6E4F-40C6-B959-CFE3CF6BAD9A}</author>
    <author>tc={43D89AA5-A41F-4F3C-8271-FE6EBBF608FC}</author>
    <author>tc={9C802FD5-D13E-47F9-8234-9D56B3FE7264}</author>
    <author>tc={75063EBF-CB54-44C5-9CC0-759DB39ED2B5}</author>
    <author>tc={CF754953-DFB5-425A-B81F-ABC26663EEC4}</author>
    <author>tc={F8625281-E592-4BDE-B3E5-F612E4FD374C}</author>
    <author>tc={67AE9A73-8989-4D18-9863-79941F668903}</author>
    <author>tc={786A33CA-55D4-487A-93F2-743A44C3F421}</author>
    <author>tc={E2444BF3-8D28-4945-8674-46F033400825}</author>
    <author>tc={59C651B6-9BC3-4E86-9A95-8E68C18160F7}</author>
    <author>tc={EADBC24B-B443-4AED-BC61-EFF0EBADBAD8}</author>
    <author>tc={093BF1B0-95AE-4D14-80A1-6B545B9B307C}</author>
    <author>tc={06A7755E-E834-453B-B231-5280F9BF4D18}</author>
    <author>tc={06EA3C34-B9A9-4614-AD15-E9E8C812418D}</author>
    <author>tc={6CE28493-A98E-4199-8DCB-D3BD6580FE44}</author>
    <author>tc={742C20A8-BC8C-48CB-A735-915F977ABABF}</author>
    <author>tc={5CDDC280-F3C9-4B3F-A8DA-A7CF3F4D7F4A}</author>
    <author>tc={BB353D2D-777D-413A-BF69-A686504E93AA}</author>
    <author>tc={0C49DBEA-A36A-4428-86E6-EC5DB1AA4774}</author>
    <author>tc={DA3DA274-79C8-4F9A-AE71-F94765C5219E}</author>
    <author>tc={1F2AB56F-A362-47F1-BB2C-2A11F70AD84F}</author>
    <author>tc={8CC9791D-EC20-4DE6-AC3D-DAEE1AE62BC7}</author>
  </authors>
  <commentList>
    <comment ref="D11" authorId="0" shapeId="0" xr:uid="{7978C7AC-C590-4E33-B046-015519E003D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18" authorId="1" shapeId="0" xr:uid="{C9ECC00E-988F-4524-A6C7-3F981490937B}">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F23" authorId="2" shapeId="0" xr:uid="{E4198BA3-0C2B-4A55-9D81-5A4D938938D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4" authorId="3" shapeId="0" xr:uid="{56F88632-6E4F-40C6-B959-CFE3CF6BAD9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E24" authorId="4" shapeId="0" xr:uid="{43D89AA5-A41F-4F3C-8271-FE6EBBF608F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4" authorId="5" shapeId="0" xr:uid="{9C802FD5-D13E-47F9-8234-9D56B3FE726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5" authorId="6" shapeId="0" xr:uid="{75063EBF-CB54-44C5-9CC0-759DB39ED2B5}">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E25" authorId="7" shapeId="0" xr:uid="{CF754953-DFB5-425A-B81F-ABC26663EEC4}">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F25" authorId="8" shapeId="0" xr:uid="{F8625281-E592-4BDE-B3E5-F612E4FD374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6" authorId="9" shapeId="0" xr:uid="{67AE9A73-8989-4D18-9863-79941F66890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7" authorId="10" shapeId="0" xr:uid="{786A33CA-55D4-487A-93F2-743A44C3F42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8" authorId="11" shapeId="0" xr:uid="{E2444BF3-8D28-4945-8674-46F03340082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B34" authorId="12" shapeId="0" xr:uid="{59C651B6-9BC3-4E86-9A95-8E68C18160F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brevemente si tiene relación con los tres temas detallados en el Pliego:
1. Servicios Financieros
2. Servicios de contabilidad y auditorías
3. Servicios contables</t>
        </r>
      </text>
    </comment>
    <comment ref="D44" authorId="13" shapeId="0" xr:uid="{EADBC24B-B443-4AED-BC61-EFF0EBADBAD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la administración, contaduría pública o economía.</t>
        </r>
      </text>
    </comment>
    <comment ref="E44" authorId="14" shapeId="0" xr:uid="{093BF1B0-95AE-4D14-80A1-6B545B9B307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t>
        </r>
      </text>
    </comment>
    <comment ref="F44" authorId="15" shapeId="0" xr:uid="{06A7755E-E834-453B-B231-5280F9BF4D1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8 años de experiencia profesional.</t>
        </r>
      </text>
    </comment>
    <comment ref="G44" authorId="16" shapeId="0" xr:uid="{06EA3C34-B9A9-4614-AD15-E9E8C812418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Haber ejercido mínimo 5 años como gerente, director, coordinador o similares en empresas cuya actividad principal sea consultoría y/o auditoría y/o asesoría en asuntos administrativos, financieros y/o contables. </t>
        </r>
      </text>
    </comment>
    <comment ref="D45" authorId="17" shapeId="0" xr:uid="{6CE28493-A98E-4199-8DCB-D3BD6580FE4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administración o contaduría pública.</t>
        </r>
      </text>
    </comment>
    <comment ref="E45" authorId="18" shapeId="0" xr:uid="{742C20A8-BC8C-48CB-A735-915F977ABAB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universitaria en los núcleos básicos de conocimiento de administración o contaduría pública. 
Revisar Anexo No. 04. Listado posgrados.</t>
        </r>
      </text>
    </comment>
    <comment ref="F45" authorId="19" shapeId="0" xr:uid="{5CDDC280-F3C9-4B3F-A8DA-A7CF3F4D7F4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5 años de experiencia profesional.</t>
        </r>
      </text>
    </comment>
    <comment ref="G45" authorId="20" shapeId="0" xr:uid="{BB353D2D-777D-413A-BF69-A686504E93A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consultor, y/o auditor y/o similares (director financiero y/o coordinador financiero, y/o líder financiero y/o jefe financiero entre otros). </t>
        </r>
      </text>
    </comment>
    <comment ref="D46" authorId="21" shapeId="0" xr:uid="{0C49DBEA-A36A-4428-86E6-EC5DB1AA477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Contaduría pública con tarjeta profesional vigente. </t>
        </r>
      </text>
    </comment>
    <comment ref="E46" authorId="22" shapeId="0" xr:uid="{DA3DA274-79C8-4F9A-AE71-F94765C5219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
Revisar Anexo No. 04. Listado posgrados.</t>
        </r>
      </text>
    </comment>
    <comment ref="F46" authorId="23" shapeId="0" xr:uid="{1F2AB56F-A362-47F1-BB2C-2A11F70AD84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5 años de experiencia profesional.</t>
        </r>
      </text>
    </comment>
    <comment ref="G46" authorId="24" shapeId="0" xr:uid="{8CC9791D-EC20-4DE6-AC3D-DAEE1AE62BC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revisor fiscal y/o auditor contable y/o similares.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tc={D56A22D9-305E-4447-8C7B-B954EAECB943}</author>
    <author>tc={1DF9F3C9-9D9D-48FF-B05B-D18CC91887FE}</author>
    <author>tc={22F9CC87-4A94-4BED-AA16-A68E1BF10084}</author>
    <author>tc={792594B8-185B-4319-B267-9F0FAE04E05F}</author>
    <author>tc={53695E91-9F85-4E5E-87CA-60FFB608DC7C}</author>
    <author>tc={AECA0C86-F4E4-4A2F-9BB2-C5350DFC22A4}</author>
    <author>tc={C97F3B72-D15E-4EC2-BA15-940F3EA62F30}</author>
    <author>tc={E9E45F24-E212-4D36-BFAF-D2B8EA3945DD}</author>
    <author>tc={15AD471C-2106-4FB1-B1CB-CE62EE7BF0D2}</author>
    <author>tc={4BC591DC-6E58-4A9D-A7E8-056E549C0BED}</author>
    <author>tc={146D8722-837A-4E59-86F1-9A0446E57B88}</author>
    <author>tc={B220AF1F-49D7-4EE3-B193-F407F174699E}</author>
    <author>tc={8291A1BC-4D2E-4C0E-963F-773574EEEA2B}</author>
    <author>tc={74F2DC7D-8694-408C-914A-2C5682D9C75E}</author>
    <author>tc={53032550-3B1C-47F0-AE8F-782F2AEADE14}</author>
    <author>tc={50B122F9-3951-4012-95F1-77DE28EF92BB}</author>
    <author>tc={30B077A3-0E05-4419-A9DD-D98A3971E5F9}</author>
    <author>tc={FD8BF545-5E6E-4654-8B23-BE7C700EE8E7}</author>
    <author>tc={4D0CDB64-8B60-439B-8DB1-F74D5DA47FEA}</author>
    <author>tc={7AD39A87-D89A-4982-9CC9-1324C90A1713}</author>
    <author>tc={C64FE8E2-A41E-49F1-A270-FAB5143C8AF1}</author>
  </authors>
  <commentList>
    <comment ref="D11" authorId="0" shapeId="0" xr:uid="{D56A22D9-305E-4447-8C7B-B954EAECB943}">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18" authorId="1" shapeId="0" xr:uid="{1DF9F3C9-9D9D-48FF-B05B-D18CC91887FE}">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24" authorId="2" shapeId="0" xr:uid="{22F9CC87-4A94-4BED-AA16-A68E1BF1008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E24" authorId="3" shapeId="0" xr:uid="{792594B8-185B-4319-B267-9F0FAE04E05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4" authorId="4" shapeId="0" xr:uid="{53695E91-9F85-4E5E-87CA-60FFB608DC7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5" authorId="5" shapeId="0" xr:uid="{AECA0C86-F4E4-4A2F-9BB2-C5350DFC22A4}">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E25" authorId="6" shapeId="0" xr:uid="{C97F3B72-D15E-4EC2-BA15-940F3EA62F3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F25" authorId="7" shapeId="0" xr:uid="{E9E45F24-E212-4D36-BFAF-D2B8EA3945DD}">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B34" authorId="8" shapeId="0" xr:uid="{15AD471C-2106-4FB1-B1CB-CE62EE7BF0D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brevemente si tiene relación con los tres temas detallados en el Pliego:
1. Servicios Financieros
2. Servicios de contabilidad y auditorías
3. Servicios contables</t>
        </r>
      </text>
    </comment>
    <comment ref="D44" authorId="9" shapeId="0" xr:uid="{4BC591DC-6E58-4A9D-A7E8-056E549C0BE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la administración, contaduría pública o economía.</t>
        </r>
      </text>
    </comment>
    <comment ref="E44" authorId="10" shapeId="0" xr:uid="{146D8722-837A-4E59-86F1-9A0446E57B8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t>
        </r>
      </text>
    </comment>
    <comment ref="F44" authorId="11" shapeId="0" xr:uid="{B220AF1F-49D7-4EE3-B193-F407F174699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8 años de experiencia profesional.</t>
        </r>
      </text>
    </comment>
    <comment ref="G44" authorId="12" shapeId="0" xr:uid="{8291A1BC-4D2E-4C0E-963F-773574EEEA2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Haber ejercido mínimo 5 años como gerente, director, coordinador o similares en empresas cuya actividad principal sea consultoría y/o auditoría y/o asesoría en asuntos administrativos, financieros y/o contables. </t>
        </r>
      </text>
    </comment>
    <comment ref="D45" authorId="13" shapeId="0" xr:uid="{74F2DC7D-8694-408C-914A-2C5682D9C75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administración o contaduría pública.</t>
        </r>
      </text>
    </comment>
    <comment ref="E45" authorId="14" shapeId="0" xr:uid="{53032550-3B1C-47F0-AE8F-782F2AEADE1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universitaria en los núcleos básicos de conocimiento de administración o contaduría pública. 
Revisar Anexo No. 04. Listado posgrados.</t>
        </r>
      </text>
    </comment>
    <comment ref="F45" authorId="15" shapeId="0" xr:uid="{50B122F9-3951-4012-95F1-77DE28EF92B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5 años de experiencia profesional.</t>
        </r>
      </text>
    </comment>
    <comment ref="G45" authorId="16" shapeId="0" xr:uid="{30B077A3-0E05-4419-A9DD-D98A3971E5F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consultor, y/o auditor y/o similares (director financiero y/o coordinador financiero, y/o líder financiero y/o jefe financiero entre otros). </t>
        </r>
      </text>
    </comment>
    <comment ref="D46" authorId="17" shapeId="0" xr:uid="{FD8BF545-5E6E-4654-8B23-BE7C700EE8E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Contaduría pública con tarjeta profesional vigente. </t>
        </r>
      </text>
    </comment>
    <comment ref="E46" authorId="18" shapeId="0" xr:uid="{4D0CDB64-8B60-439B-8DB1-F74D5DA47FE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
Revisar Anexo No. 04. Listado posgrados.</t>
        </r>
      </text>
    </comment>
    <comment ref="F46" authorId="19" shapeId="0" xr:uid="{7AD39A87-D89A-4982-9CC9-1324C90A171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5 años de experiencia profesional.</t>
        </r>
      </text>
    </comment>
    <comment ref="G46" authorId="20" shapeId="0" xr:uid="{C64FE8E2-A41E-49F1-A270-FAB5143C8AF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revisor fiscal y/o auditor contable y/o similares.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tc={D95B7955-0A5B-4A0F-9C3D-2FD6DF82C2F8}</author>
    <author>tc={9EB0C3DF-C673-45FB-AF7C-A2A7888E000F}</author>
    <author>tc={5FD045CF-EA7C-4799-8595-F8871978A608}</author>
    <author>tc={614B258F-43FA-4DA7-8D3F-D8F5BEC74B5B}</author>
    <author>tc={6B229CEE-A71B-43C4-A99E-7BBD428FE63F}</author>
    <author>tc={8B8FED0F-F492-446D-B95A-50AEF146B58B}</author>
    <author>tc={03BBFD50-9E48-4A9A-9E56-4D633CD4BB56}</author>
    <author>tc={8E20B7A1-1DD9-427C-8808-8BC35B86A955}</author>
    <author>tc={375D9392-8E6B-44F0-A48D-2B33D0A5CE0D}</author>
    <author>tc={D8AA2709-1698-4735-B13A-B2D5A8EC4FD1}</author>
    <author>tc={9D770FF8-9E2F-4411-BED1-852C58CA507F}</author>
    <author>tc={614F4159-7803-4122-A7DD-16EB6EB3EC2F}</author>
    <author>tc={759025E3-2DE1-43A7-8679-2FDC54C68F05}</author>
    <author>tc={523511FC-309F-49F3-9265-888D2EFD5AD6}</author>
    <author>tc={170EEDC4-2DD3-4BF4-889D-28E8A7388A8F}</author>
    <author>tc={50BFB74C-6E3B-4B21-AF6A-0972EDCCF6EC}</author>
    <author>tc={5CB15B3F-F156-415D-8F45-E23C2B2BD2B8}</author>
    <author>tc={DFFB6F1B-BFDE-45B1-B496-73B29E59FAF1}</author>
    <author>tc={83CD85CF-527E-4EA7-A681-85A31DE65488}</author>
    <author>tc={C569F804-27DC-40C1-960D-4A9B4047C354}</author>
    <author>tc={7ED3A1CA-EBAD-444C-94A1-39D0BE208843}</author>
  </authors>
  <commentList>
    <comment ref="D11" authorId="0" shapeId="0" xr:uid="{D95B7955-0A5B-4A0F-9C3D-2FD6DF82C2F8}">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18" authorId="1" shapeId="0" xr:uid="{9EB0C3DF-C673-45FB-AF7C-A2A7888E000F}">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24" authorId="2" shapeId="0" xr:uid="{5FD045CF-EA7C-4799-8595-F8871978A60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E24" authorId="3" shapeId="0" xr:uid="{614B258F-43FA-4DA7-8D3F-D8F5BEC74B5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4" authorId="4" shapeId="0" xr:uid="{6B229CEE-A71B-43C4-A99E-7BBD428FE63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5" authorId="5" shapeId="0" xr:uid="{8B8FED0F-F492-446D-B95A-50AEF146B58B}">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E25" authorId="6" shapeId="0" xr:uid="{03BBFD50-9E48-4A9A-9E56-4D633CD4BB5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F25" authorId="7" shapeId="0" xr:uid="{8E20B7A1-1DD9-427C-8808-8BC35B86A955}">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B34" authorId="8" shapeId="0" xr:uid="{375D9392-8E6B-44F0-A48D-2B33D0A5CE0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brevemente si tiene relación con los tres temas detallados en el Pliego:
1. Servicios Financieros
2. Servicios de contabilidad y auditorías
3. Servicios contables</t>
        </r>
      </text>
    </comment>
    <comment ref="D44" authorId="9" shapeId="0" xr:uid="{D8AA2709-1698-4735-B13A-B2D5A8EC4FD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la administración, contaduría pública o economía.</t>
        </r>
      </text>
    </comment>
    <comment ref="E44" authorId="10" shapeId="0" xr:uid="{9D770FF8-9E2F-4411-BED1-852C58CA507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t>
        </r>
      </text>
    </comment>
    <comment ref="F44" authorId="11" shapeId="0" xr:uid="{614F4159-7803-4122-A7DD-16EB6EB3EC2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8 años de experiencia profesional.</t>
        </r>
      </text>
    </comment>
    <comment ref="G44" authorId="12" shapeId="0" xr:uid="{759025E3-2DE1-43A7-8679-2FDC54C68F0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Haber ejercido mínimo 5 años como gerente, director, coordinador o similares en empresas cuya actividad principal sea consultoría y/o auditoría y/o asesoría en asuntos administrativos, financieros y/o contables. </t>
        </r>
      </text>
    </comment>
    <comment ref="D45" authorId="13" shapeId="0" xr:uid="{523511FC-309F-49F3-9265-888D2EFD5AD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administración o contaduría pública.</t>
        </r>
      </text>
    </comment>
    <comment ref="E45" authorId="14" shapeId="0" xr:uid="{170EEDC4-2DD3-4BF4-889D-28E8A7388A8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universitaria en los núcleos básicos de conocimiento de administración o contaduría pública. 
Revisar Anexo No. 04. Listado posgrados.</t>
        </r>
      </text>
    </comment>
    <comment ref="F45" authorId="15" shapeId="0" xr:uid="{50BFB74C-6E3B-4B21-AF6A-0972EDCCF6E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5 años de experiencia profesional.</t>
        </r>
      </text>
    </comment>
    <comment ref="G45" authorId="16" shapeId="0" xr:uid="{5CB15B3F-F156-415D-8F45-E23C2B2BD2B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consultor, y/o auditor y/o similares (director financiero y/o coordinador financiero, y/o líder financiero y/o jefe financiero entre otros). </t>
        </r>
      </text>
    </comment>
    <comment ref="D46" authorId="17" shapeId="0" xr:uid="{DFFB6F1B-BFDE-45B1-B496-73B29E59FAF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Contaduría pública con tarjeta profesional vigente. </t>
        </r>
      </text>
    </comment>
    <comment ref="E46" authorId="18" shapeId="0" xr:uid="{83CD85CF-527E-4EA7-A681-85A31DE6548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
Revisar Anexo No. 04. Listado posgrados.</t>
        </r>
      </text>
    </comment>
    <comment ref="F46" authorId="19" shapeId="0" xr:uid="{C569F804-27DC-40C1-960D-4A9B4047C35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5 años de experiencia profesional.</t>
        </r>
      </text>
    </comment>
    <comment ref="G46" authorId="20" shapeId="0" xr:uid="{7ED3A1CA-EBAD-444C-94A1-39D0BE20884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revisor fiscal y/o auditor contable y/o similares.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tc={C632EBE3-71A9-4936-AF11-1C24B8BB0D05}</author>
    <author>tc={95B8BB06-20BF-496D-B598-671E72A6B790}</author>
    <author>tc={213D9DB2-86A2-49D8-B50C-D04B9AF8093D}</author>
    <author>tc={0326C1B7-6993-4978-B6B7-8B3C1D9F13BC}</author>
    <author>tc={4CB1522A-0722-4C1E-AAA1-460BBDB3036E}</author>
    <author>tc={0171BEB6-68F6-4A2C-961E-BB9A0E242672}</author>
    <author>tc={86903FFE-0A1E-47F8-9A75-BB419FDD4065}</author>
    <author>tc={0EB733C7-1513-4E90-B97A-BA2134BD5FDB}</author>
    <author>tc={969021C3-2262-41A0-A279-50CED4BC2110}</author>
    <author>tc={FB8C7C87-4256-486F-A883-B427A8BB94E3}</author>
    <author>tc={2EEACB79-CAC3-4B91-A6A7-018979B418C9}</author>
    <author>tc={2AFB2B6C-4B2B-45C2-AA2C-30B700CCB4C4}</author>
    <author>tc={02B49ECA-0E0D-46A8-B733-B41F8D0CC2AC}</author>
    <author>tc={D9AFB71E-832D-484C-AE37-05E72E303844}</author>
    <author>tc={B771C360-EB33-48D0-9041-E45AEA5608BE}</author>
    <author>tc={09A20F8E-5A17-4A33-B8C0-3082C18F1EEE}</author>
    <author>tc={71CC896D-BEA0-4415-A13B-5888802AEA7B}</author>
    <author>tc={76FCA1C2-80C4-4AB1-8E55-99741C817874}</author>
    <author>tc={464D96B6-EB02-46CA-93C4-6E4AF37B785D}</author>
    <author>tc={67578B95-644C-48A2-8CDB-5EB942BFA396}</author>
    <author>tc={6D166508-3602-48D1-8151-5A44FF59F68E}</author>
  </authors>
  <commentList>
    <comment ref="D11" authorId="0" shapeId="0" xr:uid="{C632EBE3-71A9-4936-AF11-1C24B8BB0D05}">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18" authorId="1" shapeId="0" xr:uid="{95B8BB06-20BF-496D-B598-671E72A6B79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24" authorId="2" shapeId="0" xr:uid="{213D9DB2-86A2-49D8-B50C-D04B9AF8093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E24" authorId="3" shapeId="0" xr:uid="{0326C1B7-6993-4978-B6B7-8B3C1D9F13B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4" authorId="4" shapeId="0" xr:uid="{4CB1522A-0722-4C1E-AAA1-460BBDB3036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5" authorId="5" shapeId="0" xr:uid="{0171BEB6-68F6-4A2C-961E-BB9A0E242672}">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E25" authorId="6" shapeId="0" xr:uid="{86903FFE-0A1E-47F8-9A75-BB419FDD4065}">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F25" authorId="7" shapeId="0" xr:uid="{0EB733C7-1513-4E90-B97A-BA2134BD5FDB}">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B34" authorId="8" shapeId="0" xr:uid="{969021C3-2262-41A0-A279-50CED4BC211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brevemente si tiene relación con los tres temas detallados en el Pliego:
1. Servicios Financieros
2. Servicios de contabilidad y auditorías
3. Servicios contables</t>
        </r>
      </text>
    </comment>
    <comment ref="D44" authorId="9" shapeId="0" xr:uid="{FB8C7C87-4256-486F-A883-B427A8BB94E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la administración, contaduría pública o economía.</t>
        </r>
      </text>
    </comment>
    <comment ref="E44" authorId="10" shapeId="0" xr:uid="{2EEACB79-CAC3-4B91-A6A7-018979B418C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t>
        </r>
      </text>
    </comment>
    <comment ref="F44" authorId="11" shapeId="0" xr:uid="{2AFB2B6C-4B2B-45C2-AA2C-30B700CCB4C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8 años de experiencia profesional.</t>
        </r>
      </text>
    </comment>
    <comment ref="G44" authorId="12" shapeId="0" xr:uid="{02B49ECA-0E0D-46A8-B733-B41F8D0CC2A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Haber ejercido mínimo 5 años como gerente, director, coordinador o similares en empresas cuya actividad principal sea consultoría y/o auditoría y/o asesoría en asuntos administrativos, financieros y/o contables. </t>
        </r>
      </text>
    </comment>
    <comment ref="D45" authorId="13" shapeId="0" xr:uid="{D9AFB71E-832D-484C-AE37-05E72E30384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administración o contaduría pública.</t>
        </r>
      </text>
    </comment>
    <comment ref="E45" authorId="14" shapeId="0" xr:uid="{B771C360-EB33-48D0-9041-E45AEA5608B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universitaria en los núcleos básicos de conocimiento de administración o contaduría pública. 
Revisar Anexo No. 04. Listado posgrados.</t>
        </r>
      </text>
    </comment>
    <comment ref="F45" authorId="15" shapeId="0" xr:uid="{09A20F8E-5A17-4A33-B8C0-3082C18F1EE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5 años de experiencia profesional.</t>
        </r>
      </text>
    </comment>
    <comment ref="G45" authorId="16" shapeId="0" xr:uid="{71CC896D-BEA0-4415-A13B-5888802AEA7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consultor, y/o auditor y/o similares (director financiero y/o coordinador financiero, y/o líder financiero y/o jefe financiero entre otros). </t>
        </r>
      </text>
    </comment>
    <comment ref="D46" authorId="17" shapeId="0" xr:uid="{76FCA1C2-80C4-4AB1-8E55-99741C81787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Contaduría pública con tarjeta profesional vigente. </t>
        </r>
      </text>
    </comment>
    <comment ref="E46" authorId="18" shapeId="0" xr:uid="{464D96B6-EB02-46CA-93C4-6E4AF37B785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
Revisar Anexo No. 04. Listado posgrados.</t>
        </r>
      </text>
    </comment>
    <comment ref="F46" authorId="19" shapeId="0" xr:uid="{67578B95-644C-48A2-8CDB-5EB942BFA39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5 años de experiencia profesional.</t>
        </r>
      </text>
    </comment>
    <comment ref="G46" authorId="20" shapeId="0" xr:uid="{6D166508-3602-48D1-8151-5A44FF59F68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revisor fiscal y/o auditor contable y/o similares.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tc={5081A83A-888D-45FF-B995-E008478C7C43}</author>
    <author>tc={B1B896FA-4F78-4DBC-8793-EBDFCC9B7073}</author>
    <author>tc={77520225-87B1-4553-9540-FB39C7FE75BB}</author>
    <author>tc={625BA8DA-8401-4EFA-89A4-1DB3F731A063}</author>
    <author>tc={81B36E09-3E96-4094-8B37-6A2A91B2CB36}</author>
    <author>tc={C9F17C8D-9415-49CA-B821-9C43D2F312E8}</author>
    <author>tc={9CB6DA24-88BD-4917-856B-37A88F9149CD}</author>
    <author>tc={7366A16D-486B-49D5-B6F5-300CDFCD64AE}</author>
    <author>tc={02079D37-511E-4AD5-89F0-4CFE234FA8AB}</author>
    <author>tc={AA3531BC-CA8A-49AC-A3E4-CBD3E3BAB28B}</author>
    <author>tc={2DA80C8F-F7A1-401F-9E05-755F101A284A}</author>
    <author>tc={28A2B27F-5210-4796-961F-65EDE5ECA114}</author>
    <author>tc={3D408F5E-0C72-4CD7-8183-1D4F4DB718F6}</author>
    <author>tc={8507F1BA-90D7-4564-A122-04F793C092AC}</author>
    <author>tc={6C050D65-8B2F-4C0D-B512-3612E9C2EFC8}</author>
    <author>tc={BAC70257-A59D-401C-8F57-4B5141F0416A}</author>
    <author>tc={39AED724-1DD6-475C-9F1B-A170A971802E}</author>
    <author>tc={539C3022-1E3E-4D9C-B027-FC086C8E4909}</author>
    <author>tc={CCF00536-8AA7-4492-A303-AF352049625E}</author>
    <author>tc={72356E07-6E57-4653-ABAA-CE725CC82981}</author>
    <author>tc={C9CE2DDB-602A-4EE7-A515-FC52933F58F7}</author>
  </authors>
  <commentList>
    <comment ref="D11" authorId="0" shapeId="0" xr:uid="{5081A83A-888D-45FF-B995-E008478C7C43}">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18" authorId="1" shapeId="0" xr:uid="{B1B896FA-4F78-4DBC-8793-EBDFCC9B7073}">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24" authorId="2" shapeId="0" xr:uid="{77520225-87B1-4553-9540-FB39C7FE75B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E24" authorId="3" shapeId="0" xr:uid="{625BA8DA-8401-4EFA-89A4-1DB3F731A06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4" authorId="4" shapeId="0" xr:uid="{81B36E09-3E96-4094-8B37-6A2A91B2CB3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5" authorId="5" shapeId="0" xr:uid="{C9F17C8D-9415-49CA-B821-9C43D2F312E8}">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E25" authorId="6" shapeId="0" xr:uid="{9CB6DA24-88BD-4917-856B-37A88F9149CD}">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F25" authorId="7" shapeId="0" xr:uid="{7366A16D-486B-49D5-B6F5-300CDFCD64AE}">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B34" authorId="8" shapeId="0" xr:uid="{02079D37-511E-4AD5-89F0-4CFE234FA8A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brevemente si tiene relación con los tres temas detallados en el Pliego:
1. Servicios Financieros
2. Servicios de contabilidad y auditorías
3. Servicios contables</t>
        </r>
      </text>
    </comment>
    <comment ref="D44" authorId="9" shapeId="0" xr:uid="{AA3531BC-CA8A-49AC-A3E4-CBD3E3BAB28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la administración, contaduría pública o economía.</t>
        </r>
      </text>
    </comment>
    <comment ref="E44" authorId="10" shapeId="0" xr:uid="{2DA80C8F-F7A1-401F-9E05-755F101A284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t>
        </r>
      </text>
    </comment>
    <comment ref="F44" authorId="11" shapeId="0" xr:uid="{28A2B27F-5210-4796-961F-65EDE5ECA11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8 años de experiencia profesional.</t>
        </r>
      </text>
    </comment>
    <comment ref="G44" authorId="12" shapeId="0" xr:uid="{3D408F5E-0C72-4CD7-8183-1D4F4DB718F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Haber ejercido mínimo 5 años como gerente, director, coordinador o similares en empresas cuya actividad principal sea consultoría y/o auditoría y/o asesoría en asuntos administrativos, financieros y/o contables. </t>
        </r>
      </text>
    </comment>
    <comment ref="D45" authorId="13" shapeId="0" xr:uid="{8507F1BA-90D7-4564-A122-04F793C092A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administración o contaduría pública.</t>
        </r>
      </text>
    </comment>
    <comment ref="E45" authorId="14" shapeId="0" xr:uid="{6C050D65-8B2F-4C0D-B512-3612E9C2EFC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universitaria en los núcleos básicos de conocimiento de administración o contaduría pública. 
Revisar Anexo No. 04. Listado posgrados.</t>
        </r>
      </text>
    </comment>
    <comment ref="F45" authorId="15" shapeId="0" xr:uid="{BAC70257-A59D-401C-8F57-4B5141F0416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5 años de experiencia profesional.</t>
        </r>
      </text>
    </comment>
    <comment ref="G45" authorId="16" shapeId="0" xr:uid="{39AED724-1DD6-475C-9F1B-A170A971802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consultor, y/o auditor y/o similares (director financiero y/o coordinador financiero, y/o líder financiero y/o jefe financiero entre otros). </t>
        </r>
      </text>
    </comment>
    <comment ref="D46" authorId="17" shapeId="0" xr:uid="{539C3022-1E3E-4D9C-B027-FC086C8E490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Contaduría pública con tarjeta profesional vigente. </t>
        </r>
      </text>
    </comment>
    <comment ref="E46" authorId="18" shapeId="0" xr:uid="{CCF00536-8AA7-4492-A303-AF352049625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
Revisar Anexo No. 04. Listado posgrados.</t>
        </r>
      </text>
    </comment>
    <comment ref="F46" authorId="19" shapeId="0" xr:uid="{72356E07-6E57-4653-ABAA-CE725CC8298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5 años de experiencia profesional.</t>
        </r>
      </text>
    </comment>
    <comment ref="G46" authorId="20" shapeId="0" xr:uid="{C9CE2DDB-602A-4EE7-A515-FC52933F58F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revisor fiscal y/o auditor contable y/o similares.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tc={796B96C0-41F4-4579-B341-90110DA7E4EE}</author>
    <author>tc={D2841C8B-0974-4C3C-8D41-DF75F758B8D9}</author>
    <author>tc={F59E922F-8395-428B-98CF-0918FB8CE7E7}</author>
    <author>tc={00C90018-4A6A-4D31-8DFD-07BACE9CE25A}</author>
    <author>tc={6EC1E09A-D0AC-4ADD-91CF-629036CC72B3}</author>
    <author>tc={171B37B6-46B3-4552-8944-A23A92A15D45}</author>
    <author>tc={FFA86A71-C8ED-4ADF-94C3-47C7C682AC56}</author>
    <author>tc={7FFB8B97-15BC-4EED-9992-94B7DC8444A3}</author>
    <author>tc={7AE94232-8145-4C49-9174-DD79BE551BBB}</author>
    <author>tc={1459EBB1-8A77-4F72-A737-AD5AEFF66297}</author>
    <author>tc={98CE6254-00B0-4489-B9E7-4589A3BFFF79}</author>
    <author>tc={5A1BED3A-1B90-43F7-918A-29072762E61B}</author>
    <author>tc={E8C7EB8B-E77F-433A-AB8F-D2B391A5A8C5}</author>
    <author>tc={46F8FC95-8F44-49D6-A117-EE9CBC57C16C}</author>
    <author>tc={32033501-24C6-4E3C-A15D-379A82D7BB52}</author>
    <author>tc={2513CB06-49B9-427E-802C-5578EC871537}</author>
    <author>tc={87291711-9CD0-467D-8D1A-B5D3012FB088}</author>
    <author>tc={3AAEF6C7-41EE-44BE-A08B-6ED657A7153E}</author>
    <author>tc={1F7171A3-7A13-402C-A543-A64698B23A83}</author>
    <author>tc={06F7A2FE-3CCD-4746-93FD-1E8132C0F44E}</author>
    <author>tc={AB02717B-549B-4D18-8B09-56CC6023D49E}</author>
  </authors>
  <commentList>
    <comment ref="D11" authorId="0" shapeId="0" xr:uid="{796B96C0-41F4-4579-B341-90110DA7E4EE}">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18" authorId="1" shapeId="0" xr:uid="{D2841C8B-0974-4C3C-8D41-DF75F758B8D9}">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24" authorId="2" shapeId="0" xr:uid="{F59E922F-8395-428B-98CF-0918FB8CE7E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E24" authorId="3" shapeId="0" xr:uid="{00C90018-4A6A-4D31-8DFD-07BACE9CE25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4" authorId="4" shapeId="0" xr:uid="{6EC1E09A-D0AC-4ADD-91CF-629036CC72B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5" authorId="5" shapeId="0" xr:uid="{171B37B6-46B3-4552-8944-A23A92A15D45}">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E25" authorId="6" shapeId="0" xr:uid="{FFA86A71-C8ED-4ADF-94C3-47C7C682AC5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F25" authorId="7" shapeId="0" xr:uid="{7FFB8B97-15BC-4EED-9992-94B7DC8444A3}">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B34" authorId="8" shapeId="0" xr:uid="{7AE94232-8145-4C49-9174-DD79BE551BB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brevemente si tiene relación con los tres temas detallados en el Pliego:
1. Servicios Financieros
2. Servicios de contabilidad y auditorías
3. Servicios contables</t>
        </r>
      </text>
    </comment>
    <comment ref="D44" authorId="9" shapeId="0" xr:uid="{1459EBB1-8A77-4F72-A737-AD5AEFF6629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la administración, contaduría pública o economía.</t>
        </r>
      </text>
    </comment>
    <comment ref="E44" authorId="10" shapeId="0" xr:uid="{98CE6254-00B0-4489-B9E7-4589A3BFFF7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t>
        </r>
      </text>
    </comment>
    <comment ref="F44" authorId="11" shapeId="0" xr:uid="{5A1BED3A-1B90-43F7-918A-29072762E61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8 años de experiencia profesional.</t>
        </r>
      </text>
    </comment>
    <comment ref="G44" authorId="12" shapeId="0" xr:uid="{E8C7EB8B-E77F-433A-AB8F-D2B391A5A8C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Haber ejercido mínimo 5 años como gerente, director, coordinador o similares en empresas cuya actividad principal sea consultoría y/o auditoría y/o asesoría en asuntos administrativos, financieros y/o contables. </t>
        </r>
      </text>
    </comment>
    <comment ref="D45" authorId="13" shapeId="0" xr:uid="{46F8FC95-8F44-49D6-A117-EE9CBC57C16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administración o contaduría pública.</t>
        </r>
      </text>
    </comment>
    <comment ref="E45" authorId="14" shapeId="0" xr:uid="{32033501-24C6-4E3C-A15D-379A82D7BB5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universitaria en los núcleos básicos de conocimiento de administración o contaduría pública. 
Revisar Anexo No. 04. Listado posgrados.</t>
        </r>
      </text>
    </comment>
    <comment ref="F45" authorId="15" shapeId="0" xr:uid="{2513CB06-49B9-427E-802C-5578EC87153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5 años de experiencia profesional.</t>
        </r>
      </text>
    </comment>
    <comment ref="G45" authorId="16" shapeId="0" xr:uid="{87291711-9CD0-467D-8D1A-B5D3012FB08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consultor, y/o auditor y/o similares (director financiero y/o coordinador financiero, y/o líder financiero y/o jefe financiero entre otros). </t>
        </r>
      </text>
    </comment>
    <comment ref="D46" authorId="17" shapeId="0" xr:uid="{3AAEF6C7-41EE-44BE-A08B-6ED657A7153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Contaduría pública con tarjeta profesional vigente. </t>
        </r>
      </text>
    </comment>
    <comment ref="E46" authorId="18" shapeId="0" xr:uid="{1F7171A3-7A13-402C-A543-A64698B23A8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
Revisar Anexo No. 04. Listado posgrados.</t>
        </r>
      </text>
    </comment>
    <comment ref="F46" authorId="19" shapeId="0" xr:uid="{06F7A2FE-3CCD-4746-93FD-1E8132C0F44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5 años de experiencia profesional.</t>
        </r>
      </text>
    </comment>
    <comment ref="G46" authorId="20" shapeId="0" xr:uid="{AB02717B-549B-4D18-8B09-56CC6023D49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revisor fiscal y/o auditor contable y/o similares.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tc={9B01093C-15B8-42DE-B71D-200B2B1AC89A}</author>
    <author>tc={E6FD5FEA-55FE-4CA5-B8DA-9F2B1A373827}</author>
    <author>tc={4E82ED60-98F1-4B09-B608-B0418885E106}</author>
    <author>tc={8CB0265F-E6DE-4543-AC22-F8316349771F}</author>
    <author>tc={852728D5-95CA-481A-82AD-C387B1F5A2D7}</author>
    <author>tc={D2E810C7-6827-4229-9A46-08E109699A42}</author>
    <author>tc={1191F91B-F95C-462E-809B-521D132FEC26}</author>
    <author>tc={6FB8E855-7ABD-4855-8B9D-C9AC8C98143C}</author>
    <author>tc={24C73F72-0C72-42D4-BA99-91699F289D74}</author>
    <author>tc={FCE93080-9F3D-496C-9D76-89621A67AA97}</author>
    <author>tc={29A2B818-E93D-4AC1-900D-AAA975710741}</author>
    <author>tc={90871A30-0824-4B3E-8C0B-649CB00B8029}</author>
    <author>tc={91AACB8A-1EE4-44CC-83B9-F376D676141A}</author>
    <author>tc={07CE30E6-BC1E-4C98-8306-1DD1ED1B33D4}</author>
    <author>tc={5DE5457D-163F-4473-99A3-1F04CC83DF6C}</author>
    <author>tc={089D79CA-DBB0-4A1B-B224-A48F6173DF72}</author>
    <author>tc={28FA7F4D-44F9-45D8-8353-2897053E1767}</author>
    <author>tc={F7CF42FC-58F7-4208-898E-53DE36621C4B}</author>
    <author>tc={EF9347F0-46A3-4792-90D7-128FC0FEB477}</author>
    <author>tc={D1AE2970-B877-4FC4-B606-E9EC620DEE66}</author>
    <author>tc={C264DC68-3039-4BC2-903D-600141418CF9}</author>
  </authors>
  <commentList>
    <comment ref="D11" authorId="0" shapeId="0" xr:uid="{9B01093C-15B8-42DE-B71D-200B2B1AC89A}">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18" authorId="1" shapeId="0" xr:uid="{E6FD5FEA-55FE-4CA5-B8DA-9F2B1A373827}">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24" authorId="2" shapeId="0" xr:uid="{4E82ED60-98F1-4B09-B608-B0418885E10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E24" authorId="3" shapeId="0" xr:uid="{8CB0265F-E6DE-4543-AC22-F8316349771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4" authorId="4" shapeId="0" xr:uid="{852728D5-95CA-481A-82AD-C387B1F5A2D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5" authorId="5" shapeId="0" xr:uid="{D2E810C7-6827-4229-9A46-08E109699A42}">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E25" authorId="6" shapeId="0" xr:uid="{1191F91B-F95C-462E-809B-521D132FEC2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F25" authorId="7" shapeId="0" xr:uid="{6FB8E855-7ABD-4855-8B9D-C9AC8C98143C}">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B34" authorId="8" shapeId="0" xr:uid="{24C73F72-0C72-42D4-BA99-91699F289D7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brevemente si tiene relación con los tres temas detallados en el Pliego:
1. Servicios Financieros
2. Servicios de contabilidad y auditorías
3. Servicios contables</t>
        </r>
      </text>
    </comment>
    <comment ref="D44" authorId="9" shapeId="0" xr:uid="{FCE93080-9F3D-496C-9D76-89621A67AA9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la administración, contaduría pública o economía.</t>
        </r>
      </text>
    </comment>
    <comment ref="E44" authorId="10" shapeId="0" xr:uid="{29A2B818-E93D-4AC1-900D-AAA97571074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t>
        </r>
      </text>
    </comment>
    <comment ref="F44" authorId="11" shapeId="0" xr:uid="{90871A30-0824-4B3E-8C0B-649CB00B802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8 años de experiencia profesional.</t>
        </r>
      </text>
    </comment>
    <comment ref="G44" authorId="12" shapeId="0" xr:uid="{91AACB8A-1EE4-44CC-83B9-F376D676141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Haber ejercido mínimo 5 años como gerente, director, coordinador o similares en empresas cuya actividad principal sea consultoría y/o auditoría y/o asesoría en asuntos administrativos, financieros y/o contables. </t>
        </r>
      </text>
    </comment>
    <comment ref="D45" authorId="13" shapeId="0" xr:uid="{07CE30E6-BC1E-4C98-8306-1DD1ED1B33D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administración o contaduría pública.</t>
        </r>
      </text>
    </comment>
    <comment ref="E45" authorId="14" shapeId="0" xr:uid="{5DE5457D-163F-4473-99A3-1F04CC83DF6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universitaria en los núcleos básicos de conocimiento de administración o contaduría pública. 
Revisar Anexo No. 04. Listado posgrados.</t>
        </r>
      </text>
    </comment>
    <comment ref="F45" authorId="15" shapeId="0" xr:uid="{089D79CA-DBB0-4A1B-B224-A48F6173DF7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5 años de experiencia profesional.</t>
        </r>
      </text>
    </comment>
    <comment ref="G45" authorId="16" shapeId="0" xr:uid="{28FA7F4D-44F9-45D8-8353-2897053E176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consultor, y/o auditor y/o similares (director financiero y/o coordinador financiero, y/o líder financiero y/o jefe financiero entre otros). </t>
        </r>
      </text>
    </comment>
    <comment ref="D46" authorId="17" shapeId="0" xr:uid="{F7CF42FC-58F7-4208-898E-53DE36621C4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Contaduría pública con tarjeta profesional vigente. </t>
        </r>
      </text>
    </comment>
    <comment ref="E46" authorId="18" shapeId="0" xr:uid="{EF9347F0-46A3-4792-90D7-128FC0FEB47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
Revisar Anexo No. 04. Listado posgrados.</t>
        </r>
      </text>
    </comment>
    <comment ref="F46" authorId="19" shapeId="0" xr:uid="{D1AE2970-B877-4FC4-B606-E9EC620DEE6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5 años de experiencia profesional.</t>
        </r>
      </text>
    </comment>
    <comment ref="G46" authorId="20" shapeId="0" xr:uid="{C264DC68-3039-4BC2-903D-600141418CF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revisor fiscal y/o auditor contable y/o similares.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tc={A9B7E3B3-15E3-4CC2-AE58-411A2D3C4FFD}</author>
    <author>tc={50B78A15-8A2B-4BE6-97A1-2D47626CE385}</author>
    <author>tc={1BC44D66-587C-4719-8846-A87829CBC77B}</author>
    <author>tc={6795868D-8AC1-4D1B-9BAC-1948273F5356}</author>
    <author>tc={06948428-6769-43A3-8D91-BCE57C639045}</author>
    <author>tc={402C823C-EC6B-46AB-90DB-5C20796500E8}</author>
    <author>tc={E56DB995-A939-4059-864D-F56ADDE68B11}</author>
    <author>tc={CD38B66C-0A1F-489E-A937-A4754DB417D7}</author>
    <author>tc={6994E46A-E8B6-42CA-83B3-CE80113528C9}</author>
    <author>tc={86769849-F631-4A27-964B-521784E8A896}</author>
    <author>tc={86C1D744-CB56-4082-A96C-4185D218E814}</author>
    <author>tc={1DD786E5-07B9-481B-AC2A-E399A1B9543F}</author>
    <author>tc={B4460802-B333-4250-9F9C-3007AF1546AD}</author>
    <author>tc={44BEB999-977D-4101-98E3-FCC60B7CFBA8}</author>
    <author>tc={479F21BF-2DB1-4ED5-9BA3-4C266E3D62F1}</author>
    <author>tc={8DCB847E-814D-4121-8074-837DA72262DF}</author>
    <author>tc={4DB02F84-7130-4BF6-91AE-079D40838757}</author>
    <author>tc={E26942EE-4501-4311-98EB-AEC6C1DC28D3}</author>
    <author>tc={9CAFFA7C-D185-4971-AAD7-64494B35A6BC}</author>
    <author>tc={A3FC33CD-47A6-4002-8163-B64C415F1771}</author>
    <author>tc={2778F27D-6FD1-42D9-9671-437926438DC6}</author>
  </authors>
  <commentList>
    <comment ref="D11" authorId="0" shapeId="0" xr:uid="{A9B7E3B3-15E3-4CC2-AE58-411A2D3C4FFD}">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18" authorId="1" shapeId="0" xr:uid="{50B78A15-8A2B-4BE6-97A1-2D47626CE385}">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código UNSPSC </t>
        </r>
      </text>
    </comment>
    <comment ref="D24" authorId="2" shapeId="0" xr:uid="{1BC44D66-587C-4719-8846-A87829CBC77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E24" authorId="3" shapeId="0" xr:uid="{6795868D-8AC1-4D1B-9BAC-1948273F535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F24" authorId="4" shapeId="0" xr:uid="{06948428-6769-43A3-8D91-BCE57C63904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el valor del contrato en pesos</t>
        </r>
      </text>
    </comment>
    <comment ref="D25" authorId="5" shapeId="0" xr:uid="{402C823C-EC6B-46AB-90DB-5C20796500E8}">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E25" authorId="6" shapeId="0" xr:uid="{E56DB995-A939-4059-864D-F56ADDE68B11}">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F25" authorId="7" shapeId="0" xr:uid="{CD38B66C-0A1F-489E-A937-A4754DB417D7}">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Digite el año del contrato </t>
        </r>
      </text>
    </comment>
    <comment ref="B34" authorId="8" shapeId="0" xr:uid="{6994E46A-E8B6-42CA-83B3-CE80113528C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brevemente si tiene relación con los tres temas detallados en el Pliego:
1. Servicios Financieros
2. Servicios de contabilidad y auditorías
3. Servicios contables</t>
        </r>
      </text>
    </comment>
    <comment ref="D44" authorId="9" shapeId="0" xr:uid="{86769849-F631-4A27-964B-521784E8A89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la administración, contaduría pública o economía.</t>
        </r>
      </text>
    </comment>
    <comment ref="E44" authorId="10" shapeId="0" xr:uid="{86C1D744-CB56-4082-A96C-4185D218E81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t>
        </r>
      </text>
    </comment>
    <comment ref="F44" authorId="11" shapeId="0" xr:uid="{1DD786E5-07B9-481B-AC2A-E399A1B9543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8 años de experiencia profesional.</t>
        </r>
      </text>
    </comment>
    <comment ref="G44" authorId="12" shapeId="0" xr:uid="{B4460802-B333-4250-9F9C-3007AF1546A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Haber ejercido mínimo 5 años como gerente, director, coordinador o similares en empresas cuya actividad principal sea consultoría y/o auditoría y/o asesoría en asuntos administrativos, financieros y/o contables. </t>
        </r>
      </text>
    </comment>
    <comment ref="D45" authorId="13" shapeId="0" xr:uid="{44BEB999-977D-4101-98E3-FCC60B7CFBA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los núcleos básicos de conocimiento de administración o contaduría pública.</t>
        </r>
      </text>
    </comment>
    <comment ref="E45" authorId="14" shapeId="0" xr:uid="{479F21BF-2DB1-4ED5-9BA3-4C266E3D62F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universitaria en los núcleos básicos de conocimiento de administración o contaduría pública. 
Revisar Anexo No. 04. Listado posgrados.</t>
        </r>
      </text>
    </comment>
    <comment ref="F45" authorId="15" shapeId="0" xr:uid="{8DCB847E-814D-4121-8074-837DA72262D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5 años de experiencia profesional.</t>
        </r>
      </text>
    </comment>
    <comment ref="G45" authorId="16" shapeId="0" xr:uid="{4DB02F84-7130-4BF6-91AE-079D4083875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consultor, y/o auditor y/o similares (director financiero y/o coordinador financiero, y/o líder financiero y/o jefe financiero entre otros). </t>
        </r>
      </text>
    </comment>
    <comment ref="D46" authorId="17" shapeId="0" xr:uid="{E26942EE-4501-4311-98EB-AEC6C1DC28D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en Contaduría pública con tarjeta profesional vigente. </t>
        </r>
      </text>
    </comment>
    <comment ref="E46" authorId="18" shapeId="0" xr:uid="{9CAFFA7C-D185-4971-AAD7-64494B35A6B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Título de especialización o maestría en los núcleos básicos de conocimiento de administración o contaduría pública.
Revisar Anexo No. 04. Listado posgrados.</t>
        </r>
      </text>
    </comment>
    <comment ref="F46" authorId="19" shapeId="0" xr:uid="{A3FC33CD-47A6-4002-8163-B64C415F177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5 años de experiencia profesional.</t>
        </r>
      </text>
    </comment>
    <comment ref="G46" authorId="20" shapeId="0" xr:uid="{2778F27D-6FD1-42D9-9671-437926438DC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Mínimo 3 años de experiencia profesional certificada como revisor fiscal y/o auditor contable y/o similares.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tc={4ACAB046-630D-40C1-9A35-0CE7348DF61B}</author>
    <author>tc={4ACAB046-630D-40C2-9A35-0CE7348DF61B}</author>
    <author>tc={959E9B62-22D4-4B82-B283-110BA4779F67}</author>
    <author>tc={ED21F2FD-7FD7-435C-9205-22017824852B}</author>
    <author>tc={ED21F2FD-7FD7-435D-9205-22017824852B}</author>
    <author>tc={970DCC5C-13D7-4604-A720-49C7D307B74F}</author>
    <author>tc={3798B160-B990-46ED-B6DA-4B6F94676574}</author>
    <author>tc={1722E90A-1A41-46D5-B7BD-A0042329EC10}</author>
    <author>tc={1022522A-BA3B-4882-85C3-49DFF194BC1B}</author>
    <author>tc={AFFBDADE-E28E-48EB-B990-B324A56151E5}</author>
    <author>tc={6E170D55-D283-40BB-991A-F9CAE0582CD6}</author>
  </authors>
  <commentList>
    <comment ref="D24" authorId="0" shapeId="0" xr:uid="{00000000-0006-0000-0300-000001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24" authorId="1" shapeId="0" xr:uid="{00000000-0006-0000-0300-000002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F24" authorId="2" shapeId="0" xr:uid="{00000000-0006-0000-0300-000003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24" authorId="3" shapeId="0" xr:uid="{00000000-0006-0000-0300-000004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24" authorId="4" shapeId="0" xr:uid="{00000000-0006-0000-0300-000005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27" authorId="5" shapeId="0" xr:uid="{00000000-0006-0000-0300-000006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otorgarán 15 puntos al proponente que sin costo adicional para la entidad ofrezca 1 (un) profesional financiero especializado o contador especializado</t>
        </r>
      </text>
    </comment>
    <comment ref="D33" authorId="6" shapeId="0" xr:uid="{00000000-0006-0000-0300-000007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33" authorId="7" shapeId="0" xr:uid="{00000000-0006-0000-0300-000008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posgrado registrado por el proponente</t>
        </r>
      </text>
    </comment>
    <comment ref="F33" authorId="8" shapeId="0" xr:uid="{00000000-0006-0000-0300-000009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33" authorId="9" shapeId="0" xr:uid="{00000000-0006-0000-0300-00000A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profesional diligenciada por el proponente</t>
        </r>
      </text>
    </comment>
    <comment ref="B36" authorId="10" shapeId="0" xr:uid="{00000000-0006-0000-0300-00000C00000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 15 puntos al proponente que que sin costo adicional para la entidad ofrezca 1 (un)
profesional en derecho con especialización en derecho administrativo, con tarjeta profesional vigente y mínimo tres (3) años de experiencia
profesional.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tc={9DA791CD-1862-4839-A897-1D1E5AB7D477}</author>
    <author>tc={94149587-4318-4CC1-AB5B-188161D16069}</author>
    <author>tc={B521CD77-B7CB-45CA-B110-2B3CD6F7B310}</author>
    <author>tc={DCB89EAA-9DC6-463B-9E06-DDA7B052E4D7}</author>
    <author>tc={A7C75F21-CB3F-4649-98EB-AD39ADF8C030}</author>
    <author>tc={055CE827-5680-4978-B9C1-B4377D8BCFB8}</author>
    <author>tc={EBE963C7-3684-40D4-90ED-E9F3405E5B9A}</author>
    <author>tc={1B876C88-28AE-4F0E-AAD1-C0C515DCF6F1}</author>
    <author>tc={F70AE98D-32E1-4712-8104-FF55B2939194}</author>
    <author>tc={ADB6C23A-9F7F-440D-BD14-C54A2BF889FF}</author>
    <author>tc={472FCE4E-D80D-4994-8E53-5580F1B50157}</author>
    <author>tc={6243897E-30D6-4F8F-8242-8DCB3178DB56}</author>
    <author>tc={0A053D9A-4680-4B26-858F-2EF2C7EA87A3}</author>
  </authors>
  <commentList>
    <comment ref="D24" authorId="0" shapeId="0" xr:uid="{9DA791CD-1862-4839-A897-1D1E5AB7D47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24" authorId="1" shapeId="0" xr:uid="{94149587-4318-4CC1-AB5B-188161D1606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F24" authorId="2" shapeId="0" xr:uid="{B521CD77-B7CB-45CA-B110-2B3CD6F7B31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24" authorId="3" shapeId="0" xr:uid="{DCB89EAA-9DC6-463B-9E06-DDA7B052E4D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24" authorId="4" shapeId="0" xr:uid="{A7C75F21-CB3F-4649-98EB-AD39ADF8C03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27" authorId="5" shapeId="0" xr:uid="{055CE827-5680-4978-B9C1-B4377D8BCFB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otorgarán 15 puntos al proponente que sin costo adicional para la entidad ofrezca 1 (un) profesional financiero especializado o contador especializado</t>
        </r>
      </text>
    </comment>
    <comment ref="D33" authorId="6" shapeId="0" xr:uid="{EBE963C7-3684-40D4-90ED-E9F3405E5B9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33" authorId="7" shapeId="0" xr:uid="{1B876C88-28AE-4F0E-AAD1-C0C515DCF6F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posgrado registrado por el proponente</t>
        </r>
      </text>
    </comment>
    <comment ref="F33" authorId="8" shapeId="0" xr:uid="{F70AE98D-32E1-4712-8104-FF55B293919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33" authorId="9" shapeId="0" xr:uid="{ADB6C23A-9F7F-440D-BD14-C54A2BF889F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profesional diligenciada por el proponente</t>
        </r>
      </text>
    </comment>
    <comment ref="H33" authorId="10" shapeId="0" xr:uid="{472FCE4E-D80D-4994-8E53-5580F1B5015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34" authorId="11" shapeId="0" xr:uid="{6243897E-30D6-4F8F-8242-8DCB3178DB5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36" authorId="12" shapeId="0" xr:uid="{0A053D9A-4680-4B26-858F-2EF2C7EA87A3}">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 15 puntos al proponente que que sin costo adicional para la entidad ofrezca 1 (un)
profesional en derecho con especialización en derecho administrativo, con tarjeta profesional vigente y mínimo tres (3) años de experiencia
profesional.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tc={1A88A843-63C9-4DF8-B5DC-4F3F6AF5831C}</author>
    <author>tc={456608A3-1439-4849-9F0C-DA7CD9F386BD}</author>
    <author>tc={20BBDA0A-9FFE-4643-A223-A3136D4F6740}</author>
    <author>tc={C5D4C388-7E2D-49C8-BAAB-4995024FE683}</author>
    <author>tc={778D148D-76B9-453B-A99E-D61C8DCA2D13}</author>
    <author>tc={070D36F7-751E-4B38-8D7F-A5F1ADF8AB3D}</author>
    <author>tc={6B69B26A-E74E-4F01-95FF-74E595D48527}</author>
    <author>tc={A48232CF-A9F6-4155-9B47-753639D87F30}</author>
    <author>tc={7E6F0BFB-2B6D-449B-8251-8576D214D9B1}</author>
    <author>tc={C98A75E7-0157-4E84-BF3D-DFCE62D503CB}</author>
    <author>tc={38E406F8-9F40-4695-B5BB-9F4B8C6BF0D3}</author>
  </authors>
  <commentList>
    <comment ref="D24" authorId="0" shapeId="0" xr:uid="{1A88A843-63C9-4DF8-B5DC-4F3F6AF5831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24" authorId="1" shapeId="0" xr:uid="{456608A3-1439-4849-9F0C-DA7CD9F386B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F24" authorId="2" shapeId="0" xr:uid="{20BBDA0A-9FFE-4643-A223-A3136D4F674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24" authorId="3" shapeId="0" xr:uid="{C5D4C388-7E2D-49C8-BAAB-4995024FE68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24" authorId="4" shapeId="0" xr:uid="{778D148D-76B9-453B-A99E-D61C8DCA2D1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27" authorId="5" shapeId="0" xr:uid="{070D36F7-751E-4B38-8D7F-A5F1ADF8AB3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otorgarán 15 puntos al proponente que sin costo adicional para la entidad ofrezca 1 (un) profesional financiero especializado o contador especializado</t>
        </r>
      </text>
    </comment>
    <comment ref="D33" authorId="6" shapeId="0" xr:uid="{6B69B26A-E74E-4F01-95FF-74E595D4852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33" authorId="7" shapeId="0" xr:uid="{A48232CF-A9F6-4155-9B47-753639D87F3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posgrado registrado por el proponente</t>
        </r>
      </text>
    </comment>
    <comment ref="F33" authorId="8" shapeId="0" xr:uid="{7E6F0BFB-2B6D-449B-8251-8576D214D9B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33" authorId="9" shapeId="0" xr:uid="{C98A75E7-0157-4E84-BF3D-DFCE62D503C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profesional diligenciada por el proponente</t>
        </r>
      </text>
    </comment>
    <comment ref="B36" authorId="10" shapeId="0" xr:uid="{38E406F8-9F40-4695-B5BB-9F4B8C6BF0D3}">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 15 puntos al proponente que que sin costo adicional para la entidad ofrezca 1 (un)
profesional en derecho con especialización en derecho administrativo, con tarjeta profesional vigente y mínimo tres (3) años de experiencia
profesional.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tc={042748B4-F35B-4491-892F-84F411BA34C0}</author>
    <author>tc={A3FB64FD-B584-47C5-A016-379D79CA7B69}</author>
    <author>tc={8643EDAB-74E1-4A85-A6E5-24FB1F6421FC}</author>
    <author>tc={118CF377-8961-4FB6-9717-18A980F2BF10}</author>
    <author>tc={661C05D6-6662-4AA8-906B-FCD6E0B6F843}</author>
    <author>tc={E688CEAF-0073-4D4F-B497-2A2BF97C1076}</author>
    <author>tc={A9A09EEC-67E0-4A32-92AD-8C7F9FB47E80}</author>
    <author>tc={448CFA0B-4EE3-4190-8AC9-88427C87B63A}</author>
    <author>tc={AF94FCE3-EB87-4521-9F18-40A4BFC0F0E8}</author>
    <author>tc={48D27270-D9ED-4072-B519-D8A7F4ABB574}</author>
    <author>tc={581BFE73-D877-418A-8110-410A5E1B22D6}</author>
  </authors>
  <commentList>
    <comment ref="D24" authorId="0" shapeId="0" xr:uid="{042748B4-F35B-4491-892F-84F411BA34C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24" authorId="1" shapeId="0" xr:uid="{A3FB64FD-B584-47C5-A016-379D79CA7B6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F24" authorId="2" shapeId="0" xr:uid="{8643EDAB-74E1-4A85-A6E5-24FB1F6421F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24" authorId="3" shapeId="0" xr:uid="{118CF377-8961-4FB6-9717-18A980F2BF1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24" authorId="4" shapeId="0" xr:uid="{661C05D6-6662-4AA8-906B-FCD6E0B6F84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27" authorId="5" shapeId="0" xr:uid="{E688CEAF-0073-4D4F-B497-2A2BF97C107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otorgarán 15 puntos al proponente que sin costo adicional para la entidad ofrezca 1 (un) profesional financiero especializado o contador especializado</t>
        </r>
      </text>
    </comment>
    <comment ref="D33" authorId="6" shapeId="0" xr:uid="{A9A09EEC-67E0-4A32-92AD-8C7F9FB47E8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33" authorId="7" shapeId="0" xr:uid="{448CFA0B-4EE3-4190-8AC9-88427C87B63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posgrado registrado por el proponente</t>
        </r>
      </text>
    </comment>
    <comment ref="F33" authorId="8" shapeId="0" xr:uid="{AF94FCE3-EB87-4521-9F18-40A4BFC0F0E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33" authorId="9" shapeId="0" xr:uid="{48D27270-D9ED-4072-B519-D8A7F4ABB57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profesional diligenciada por el proponente</t>
        </r>
      </text>
    </comment>
    <comment ref="B36" authorId="10" shapeId="0" xr:uid="{581BFE73-D877-418A-8110-410A5E1B22D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 15 puntos al proponente que que sin costo adicional para la entidad ofrezca 1 (un)
profesional en derecho con especialización en derecho administrativo, con tarjeta profesional vigente y mínimo tres (3) años de experiencia
profesional.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tc={3F83D0B8-C63B-466D-B93E-7A5D3DF0C630}</author>
    <author>tc={C3DA7C41-B36F-4BE0-8A10-1A12515D91BD}</author>
    <author>tc={5566A475-0484-4BC6-886E-37DEE30504BC}</author>
    <author>tc={28BBB270-CE35-4774-AE9A-EB9074844DE1}</author>
    <author>tc={46D8AB95-9472-47D0-BB07-5B97D972AE05}</author>
    <author>tc={C6091C93-985C-4A12-A899-9EF474289AF9}</author>
    <author>tc={317E6151-B768-45AA-B824-DE3B65996181}</author>
    <author>tc={63B2D8C4-0477-4E94-BE60-136017473F17}</author>
    <author>tc={24E7581B-6784-4794-BDC0-157429055112}</author>
    <author>tc={C18AD577-F7A3-43E7-87FA-37E959EC1356}</author>
    <author>tc={7E428D08-ADD8-4AA1-A631-C277A9872AE4}</author>
  </authors>
  <commentList>
    <comment ref="D24" authorId="0" shapeId="0" xr:uid="{3F83D0B8-C63B-466D-B93E-7A5D3DF0C63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24" authorId="1" shapeId="0" xr:uid="{C3DA7C41-B36F-4BE0-8A10-1A12515D91B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F24" authorId="2" shapeId="0" xr:uid="{5566A475-0484-4BC6-886E-37DEE30504B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24" authorId="3" shapeId="0" xr:uid="{28BBB270-CE35-4774-AE9A-EB9074844DE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24" authorId="4" shapeId="0" xr:uid="{46D8AB95-9472-47D0-BB07-5B97D972AE0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27" authorId="5" shapeId="0" xr:uid="{C6091C93-985C-4A12-A899-9EF474289AF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otorgarán 15 puntos al proponente que sin costo adicional para la entidad ofrezca 1 (un) profesional financiero especializado o contador especializado</t>
        </r>
      </text>
    </comment>
    <comment ref="D33" authorId="6" shapeId="0" xr:uid="{317E6151-B768-45AA-B824-DE3B6599618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33" authorId="7" shapeId="0" xr:uid="{63B2D8C4-0477-4E94-BE60-136017473F1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posgrado registrado por el proponente</t>
        </r>
      </text>
    </comment>
    <comment ref="F33" authorId="8" shapeId="0" xr:uid="{24E7581B-6784-4794-BDC0-15742905511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33" authorId="9" shapeId="0" xr:uid="{C18AD577-F7A3-43E7-87FA-37E959EC135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profesional diligenciada por el proponente</t>
        </r>
      </text>
    </comment>
    <comment ref="B36" authorId="10" shapeId="0" xr:uid="{7E428D08-ADD8-4AA1-A631-C277A9872AE4}">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 15 puntos al proponente que que sin costo adicional para la entidad ofrezca 1 (un)
profesional en derecho con especialización en derecho administrativo, con tarjeta profesional vigente y mínimo tres (3) años de experiencia
profesional.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tc={16554519-6032-43D0-A823-1FB755F38A66}</author>
    <author>tc={2C8861C0-5F49-42BB-BE7A-6DCC72F0DC8A}</author>
    <author>tc={FDD92CE3-F453-42B9-833A-A1F67843C8B4}</author>
    <author>tc={5B018117-1740-4F8A-BE05-FBE7B5ED9037}</author>
    <author>tc={A735E742-C063-4A76-BAB5-11F2E4756BE8}</author>
    <author>tc={AA07B1E5-9367-4BC4-AD19-E60E9A72906F}</author>
    <author>tc={02E6EC90-9D8F-4D90-AD10-DC3B8259E175}</author>
    <author>tc={F1D5B14E-45CF-4B06-A740-FC839C4D16FE}</author>
    <author>tc={8A3E2638-F5E2-4934-9292-6CB5F95394ED}</author>
    <author>tc={0F3510BB-2BAB-4AF1-B1E4-D2C98394D472}</author>
    <author>tc={CAD8102C-C822-4BB7-A23E-2D459A2E6489}</author>
  </authors>
  <commentList>
    <comment ref="D24" authorId="0" shapeId="0" xr:uid="{16554519-6032-43D0-A823-1FB755F38A6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24" authorId="1" shapeId="0" xr:uid="{2C8861C0-5F49-42BB-BE7A-6DCC72F0DC8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F24" authorId="2" shapeId="0" xr:uid="{FDD92CE3-F453-42B9-833A-A1F67843C8B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24" authorId="3" shapeId="0" xr:uid="{5B018117-1740-4F8A-BE05-FBE7B5ED903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24" authorId="4" shapeId="0" xr:uid="{A735E742-C063-4A76-BAB5-11F2E4756BE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27" authorId="5" shapeId="0" xr:uid="{AA07B1E5-9367-4BC4-AD19-E60E9A72906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otorgarán 15 puntos al proponente que sin costo adicional para la entidad ofrezca 1 (un) profesional financiero especializado o contador especializado</t>
        </r>
      </text>
    </comment>
    <comment ref="D33" authorId="6" shapeId="0" xr:uid="{02E6EC90-9D8F-4D90-AD10-DC3B8259E17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33" authorId="7" shapeId="0" xr:uid="{F1D5B14E-45CF-4B06-A740-FC839C4D16F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posgrado registrado por el proponente</t>
        </r>
      </text>
    </comment>
    <comment ref="F33" authorId="8" shapeId="0" xr:uid="{8A3E2638-F5E2-4934-9292-6CB5F95394E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33" authorId="9" shapeId="0" xr:uid="{0F3510BB-2BAB-4AF1-B1E4-D2C98394D47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profesional diligenciada por el proponente</t>
        </r>
      </text>
    </comment>
    <comment ref="B36" authorId="10" shapeId="0" xr:uid="{CAD8102C-C822-4BB7-A23E-2D459A2E6489}">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 15 puntos al proponente que que sin costo adicional para la entidad ofrezca 1 (un)
profesional en derecho con especialización en derecho administrativo, con tarjeta profesional vigente y mínimo tres (3) años de experiencia
profesional.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tc={56449553-74EF-4AE8-8172-526CBB52C7E0}</author>
    <author>tc={51C4F6A2-CE63-407C-ABF5-3B277853F7CF}</author>
    <author>tc={79F0D513-3384-46F6-8550-566667C05CA0}</author>
    <author>tc={3D2080C5-EE82-4FA7-A0D0-42E7B00E0FB1}</author>
    <author>tc={9CB63775-D7F9-48CF-BE93-8C23F4CFCAE2}</author>
    <author>tc={D5F97D77-86BB-4EFE-9CEA-C649661D37D3}</author>
    <author>tc={CC7D4E58-F718-4C23-9BDC-E6A6EBDE2416}</author>
    <author>tc={A80B3C61-00FD-48CC-A068-DD41727AAF65}</author>
    <author>tc={E14601F1-A56C-48BF-A253-1346C626EAE2}</author>
    <author>tc={7A95D29E-77F1-4BC5-8EC1-79FE8C3DD6C5}</author>
    <author>tc={F1489058-7C51-4483-B040-C33AEAF30ADC}</author>
  </authors>
  <commentList>
    <comment ref="D24" authorId="0" shapeId="0" xr:uid="{56449553-74EF-4AE8-8172-526CBB52C7E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24" authorId="1" shapeId="0" xr:uid="{51C4F6A2-CE63-407C-ABF5-3B277853F7C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F24" authorId="2" shapeId="0" xr:uid="{79F0D513-3384-46F6-8550-566667C05CA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24" authorId="3" shapeId="0" xr:uid="{3D2080C5-EE82-4FA7-A0D0-42E7B00E0FB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24" authorId="4" shapeId="0" xr:uid="{9CB63775-D7F9-48CF-BE93-8C23F4CFCAE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27" authorId="5" shapeId="0" xr:uid="{D5F97D77-86BB-4EFE-9CEA-C649661D37D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otorgarán 15 puntos al proponente que sin costo adicional para la entidad ofrezca 1 (un) profesional financiero especializado o contador especializado</t>
        </r>
      </text>
    </comment>
    <comment ref="D33" authorId="6" shapeId="0" xr:uid="{CC7D4E58-F718-4C23-9BDC-E6A6EBDE241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33" authorId="7" shapeId="0" xr:uid="{A80B3C61-00FD-48CC-A068-DD41727AAF6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posgrado registrado por el proponente</t>
        </r>
      </text>
    </comment>
    <comment ref="F33" authorId="8" shapeId="0" xr:uid="{E14601F1-A56C-48BF-A253-1346C626EAE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33" authorId="9" shapeId="0" xr:uid="{7A95D29E-77F1-4BC5-8EC1-79FE8C3DD6C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36" authorId="10" shapeId="0" xr:uid="{F1489058-7C51-4483-B040-C33AEAF30ADC}">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 15 puntos al proponente que que sin costo adicional para la entidad ofrezca 1 (un)
profesional en derecho con especialización en derecho administrativo, con tarjeta profesional vigente y mínimo tres (3) años de experiencia
profesional.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tc={BF1BEB34-F8EB-4951-9718-41D57ADE613D}</author>
    <author>tc={C85F92A1-95B4-46DA-8C85-DAE69F64B678}</author>
    <author>tc={F9E9AA25-5382-4763-9CE6-6DEB0096547E}</author>
    <author>tc={4D58B9A7-3C58-4E0D-9265-2CA54974CB41}</author>
    <author>tc={A818DB5D-B123-4D82-B848-E6474BEDD266}</author>
    <author>tc={27689893-7752-48EE-B62C-D125216CF09A}</author>
    <author>tc={D4966FF1-7F36-42CE-AF96-DDA3B8634FCE}</author>
    <author>tc={12B8B35F-09A2-41BA-956F-F327B14D305F}</author>
    <author>tc={05EC2B12-0CE3-4D33-ACA4-ED46EFB70C76}</author>
    <author>tc={C65C2300-63DB-4FB2-8AA7-8238F1462A59}</author>
    <author>tc={C51BD812-87A3-452F-89B1-F1E7D23A85D0}</author>
    <author>tc={DAECA727-958B-4EE3-A4DE-FFA94DBC02A5}</author>
    <author>tc={1E29156F-02A7-4E44-B28C-F5BC835ABDEE}</author>
  </authors>
  <commentList>
    <comment ref="D24" authorId="0" shapeId="0" xr:uid="{BF1BEB34-F8EB-4951-9718-41D57ADE613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24" authorId="1" shapeId="0" xr:uid="{C85F92A1-95B4-46DA-8C85-DAE69F64B67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F24" authorId="2" shapeId="0" xr:uid="{F9E9AA25-5382-4763-9CE6-6DEB0096547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24" authorId="3" shapeId="0" xr:uid="{4D58B9A7-3C58-4E0D-9265-2CA54974CB4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24" authorId="4" shapeId="0" xr:uid="{A818DB5D-B123-4D82-B848-E6474BEDD26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27" authorId="5" shapeId="0" xr:uid="{27689893-7752-48EE-B62C-D125216CF09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otorgarán 15 puntos al proponente que sin costo adicional para la entidad ofrezca 1 (un) profesional financiero especializado o contador especializado</t>
        </r>
      </text>
    </comment>
    <comment ref="D33" authorId="6" shapeId="0" xr:uid="{D4966FF1-7F36-42CE-AF96-DDA3B8634FC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33" authorId="7" shapeId="0" xr:uid="{12B8B35F-09A2-41BA-956F-F327B14D305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posgrado registrado por el proponente</t>
        </r>
      </text>
    </comment>
    <comment ref="F33" authorId="8" shapeId="0" xr:uid="{05EC2B12-0CE3-4D33-ACA4-ED46EFB70C7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33" authorId="9" shapeId="0" xr:uid="{C65C2300-63DB-4FB2-8AA7-8238F1462A5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profesional diligenciada por el proponente</t>
        </r>
      </text>
    </comment>
    <comment ref="H33" authorId="10" shapeId="0" xr:uid="{C51BD812-87A3-452F-89B1-F1E7D23A85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34" authorId="11" shapeId="0" xr:uid="{DAECA727-958B-4EE3-A4DE-FFA94DBC02A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36" authorId="12" shapeId="0" xr:uid="{1E29156F-02A7-4E44-B28C-F5BC835ABDEE}">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 15 puntos al proponente que que sin costo adicional para la entidad ofrezca 1 (un)
profesional en derecho con especialización en derecho administrativo, con tarjeta profesional vigente y mínimo tres (3) años de experiencia
profesional.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tc={EC70578A-DDEC-4C54-9C13-C1A8C3B6D973}</author>
    <author>tc={22FE8DDA-141C-44CA-B53F-77A049717DB0}</author>
    <author>tc={5FECB3C3-7EEE-4561-86C3-A00299107CE4}</author>
    <author>tc={FD00A599-D3EA-46AF-A807-F9350BBA6760}</author>
    <author>tc={DF8D1303-8FD8-4D68-87F2-4446F8FF5281}</author>
    <author>tc={8AA61AE9-FD15-466B-8C5B-0125B657E6BF}</author>
    <author>tc={35EC3FA2-D744-4EA9-A7C5-4F3EB7708D55}</author>
    <author>tc={8FBC0835-2D43-4D3E-81DA-2DBB6DA9F180}</author>
    <author>tc={91845CBC-949A-48C9-9B36-669A1A06D8FB}</author>
    <author>tc={5C837AB3-7B3A-4FDA-8220-52742E8EDD44}</author>
    <author>tc={82527A57-1B7F-4724-AD56-B2A3ADDED48E}</author>
  </authors>
  <commentList>
    <comment ref="D24" authorId="0" shapeId="0" xr:uid="{EC70578A-DDEC-4C54-9C13-C1A8C3B6D97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24" authorId="1" shapeId="0" xr:uid="{22FE8DDA-141C-44CA-B53F-77A049717DB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F24" authorId="2" shapeId="0" xr:uid="{5FECB3C3-7EEE-4561-86C3-A00299107CE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24" authorId="3" shapeId="0" xr:uid="{FD00A599-D3EA-46AF-A807-F9350BBA676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24" authorId="4" shapeId="0" xr:uid="{DF8D1303-8FD8-4D68-87F2-4446F8FF528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27" authorId="5" shapeId="0" xr:uid="{8AA61AE9-FD15-466B-8C5B-0125B657E6B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otorgarán 15 puntos al proponente que sin costo adicional para la entidad ofrezca 1 (un) profesional financiero especializado o contador especializado</t>
        </r>
      </text>
    </comment>
    <comment ref="D33" authorId="6" shapeId="0" xr:uid="{35EC3FA2-D744-4EA9-A7C5-4F3EB7708D5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33" authorId="7" shapeId="0" xr:uid="{8FBC0835-2D43-4D3E-81DA-2DBB6DA9F18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posgrado registrado por el proponente</t>
        </r>
      </text>
    </comment>
    <comment ref="F33" authorId="8" shapeId="0" xr:uid="{91845CBC-949A-48C9-9B36-669A1A06D8F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33" authorId="9" shapeId="0" xr:uid="{5C837AB3-7B3A-4FDA-8220-52742E8EDD4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profesional diligenciada por el proponente</t>
        </r>
      </text>
    </comment>
    <comment ref="B36" authorId="10" shapeId="0" xr:uid="{82527A57-1B7F-4724-AD56-B2A3ADDED48E}">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 15 puntos al proponente que que sin costo adicional para la entidad ofrezca 1 (un)
profesional en derecho con especialización en derecho administrativo, con tarjeta profesional vigente y mínimo tres (3) años de experiencia
profesional.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tc={2B2B486F-2CFC-46D0-821C-7CF3F2CC32F3}</author>
    <author>tc={16278EA7-F711-4430-828D-8A46B0E7D492}</author>
    <author>tc={EE1E2DD9-388F-40A3-9071-A4560BEAE523}</author>
    <author>tc={739EAB57-C62E-4805-8FB0-C638B7B0F1AB}</author>
    <author>tc={2EEB38F0-1476-4602-A925-6BD8E1CB88DD}</author>
    <author>tc={D071DA64-5A51-440C-A63D-B79451D9B200}</author>
    <author>tc={ADAD900A-9C42-40C7-A74D-FE0D47744225}</author>
    <author>tc={9CFD4B78-5DCB-45BD-9B68-5D6A41BB82B0}</author>
    <author>tc={A024C14E-73E7-4F87-92A1-0A0A113C27D0}</author>
    <author>tc={D62BF168-D080-49AC-86DE-23AD67920CAE}</author>
    <author>tc={17ADEF97-EFD2-4A09-9700-6D6E144C5C9E}</author>
  </authors>
  <commentList>
    <comment ref="D24" authorId="0" shapeId="0" xr:uid="{2B2B486F-2CFC-46D0-821C-7CF3F2CC32F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24" authorId="1" shapeId="0" xr:uid="{16278EA7-F711-4430-828D-8A46B0E7D49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F24" authorId="2" shapeId="0" xr:uid="{EE1E2DD9-388F-40A3-9071-A4560BEAE52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24" authorId="3" shapeId="0" xr:uid="{739EAB57-C62E-4805-8FB0-C638B7B0F1A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H24" authorId="4" shapeId="0" xr:uid="{2EEB38F0-1476-4602-A925-6BD8E1CB88D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relacionada que fue diligenciada por el proponente</t>
        </r>
      </text>
    </comment>
    <comment ref="B27" authorId="5" shapeId="0" xr:uid="{D071DA64-5A51-440C-A63D-B79451D9B2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otorgarán 15 puntos al proponente que sin costo adicional para la entidad ofrezca 1 (un) profesional financiero especializado o contador especializado</t>
        </r>
      </text>
    </comment>
    <comment ref="D33" authorId="6" shapeId="0" xr:uid="{ADAD900A-9C42-40C7-A74D-FE0D4774422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pregrado registrado por el proponente</t>
        </r>
      </text>
    </comment>
    <comment ref="E33" authorId="7" shapeId="0" xr:uid="{9CFD4B78-5DCB-45BD-9B68-5D6A41BB82B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el título de posgrado registrado por el proponente</t>
        </r>
      </text>
    </comment>
    <comment ref="F33" authorId="8" shapeId="0" xr:uid="{A024C14E-73E7-4F87-92A1-0A0A113C27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datos sobre la tarjeta proofesional</t>
        </r>
      </text>
    </comment>
    <comment ref="G33" authorId="9" shapeId="0" xr:uid="{D62BF168-D080-49AC-86DE-23AD67920CA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Relacione la experiencia profesional diligenciada por el proponente</t>
        </r>
      </text>
    </comment>
    <comment ref="B36" authorId="10" shapeId="0" xr:uid="{17ADEF97-EFD2-4A09-9700-6D6E144C5C9E}">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otorgará 15 puntos al proponente que que sin costo adicional para la entidad ofrezca 1 (un)
profesional en derecho con especialización en derecho administrativo, con tarjeta profesional vigente y mínimo tres (3) años de experiencia
profesional. </t>
        </r>
      </text>
    </comment>
  </commentList>
</comments>
</file>

<file path=xl/sharedStrings.xml><?xml version="1.0" encoding="utf-8"?>
<sst xmlns="http://schemas.openxmlformats.org/spreadsheetml/2006/main" count="2065" uniqueCount="355">
  <si>
    <t>EVALUACIÓN CAPACIDAD TÉCNICA HABILITANTE
SELECCIÓN ABREVIADA DE MENOR CUANTIA
SA-MEN-04-2020</t>
  </si>
  <si>
    <t>HABILITA</t>
  </si>
  <si>
    <t>NO HABILITA</t>
  </si>
  <si>
    <t>Seleccione</t>
  </si>
  <si>
    <t>Dependencia evaluadora: Subdirección de Inspección y Vigilancia</t>
  </si>
  <si>
    <t>NO CUMPLE</t>
  </si>
  <si>
    <t>CUMPLE</t>
  </si>
  <si>
    <t>No.</t>
  </si>
  <si>
    <t>Proponente</t>
  </si>
  <si>
    <t>A) Registro Unico de Proponentes</t>
  </si>
  <si>
    <t xml:space="preserve">B) Experiencia minima habilitante del proponente </t>
  </si>
  <si>
    <t>C) Relación de equipo minimo de trabajo</t>
  </si>
  <si>
    <t>D) Tarjeta de registro y certificado de inscripción y vigencia de antecedentes disciplinarios</t>
  </si>
  <si>
    <t>RESULTADO DE LA EVALUACIÓN TÉCNICA HABILITATE</t>
  </si>
  <si>
    <t>OBSERVACIONES</t>
  </si>
  <si>
    <t>Gerencia Publica y Privada Ltda</t>
  </si>
  <si>
    <t xml:space="preserve">CUMPLE </t>
  </si>
  <si>
    <t xml:space="preserve"> NO CUMPLE </t>
  </si>
  <si>
    <t xml:space="preserve">Observaciones equipo de trabajo mínimo requerido: Coordinador: La experiencia especifica relacionada en el formato No 07, suman 6,41 años. No cumple con la experiencia requerida. </t>
  </si>
  <si>
    <t>Fama Consultores SAS</t>
  </si>
  <si>
    <t xml:space="preserve">NO CUMPLE </t>
  </si>
  <si>
    <t>La certificacion del contrato 2 no tiene las actividades realizadas por el oferente y tampoco allegaron el contrato celebrado.</t>
  </si>
  <si>
    <t>Desarrollo Empresarial Co SAS</t>
  </si>
  <si>
    <t xml:space="preserve">NO APLICA </t>
  </si>
  <si>
    <t xml:space="preserve">El contrato No. 1  tiene un objeto que no cumple con la experiencia requerida, por otro lado la certificación No. 2 no señala las actividades realizadas y tampoco se anexo contrato para verificar la información. 			</t>
  </si>
  <si>
    <t>Kmp Consulting SAS</t>
  </si>
  <si>
    <t>Aqua Financial and Accounting Serveces SAS</t>
  </si>
  <si>
    <t xml:space="preserve">"Contrato 1 - Departamento del Atlántico: 1) Si bien allega copia del contrato celebrado, no allega la respectiva certificación. Tal y como se estableció en el pliego de condiciones.  
Contrato 2 - Municipio de Armenia: 1) Si bien allega copia del contrato celebrado, no allega la respectiva certificación. Tal y como se estableció en el pliego de condiciones. 
Contrato 3 - ERU: 1) Si bien allega copia del contrato celebrado, no allega la respectiva certificación. Tal y como se estableció en el pliego de condiciones . - Pendinte copia de Registro de la Persona Juridica. - Pendiente RUP en firme </t>
  </si>
  <si>
    <t>Beta Group Services SAS</t>
  </si>
  <si>
    <t>Globalcontable SAS</t>
  </si>
  <si>
    <t>Observaciones equipo de trabajo mínimo requerido: Posgrado no válido para el Rol de profesional contador especializado: Especialista en Derecho Tributario</t>
  </si>
  <si>
    <t>L&amp;Q Auditores Externos SAS</t>
  </si>
  <si>
    <t>Parker Randall Colombia SAS</t>
  </si>
  <si>
    <t>Requiere subsanaciones (certificación experiencia proponente 1 incompleta)</t>
  </si>
  <si>
    <t xml:space="preserve">Amezquita &amp; CÍA S.A.S </t>
  </si>
  <si>
    <t>Observaciones equipo de trabajo mínimo requerido: Posgrado no válido para el Rol de profesional contador especializado:: especialización en aseguramiento y control interno.</t>
  </si>
  <si>
    <t>No. del Proponente</t>
  </si>
  <si>
    <t xml:space="preserve">Presupuesto oficial: </t>
  </si>
  <si>
    <t>Nombre del proponente:</t>
  </si>
  <si>
    <t>830.014.292-6</t>
  </si>
  <si>
    <t>Nombre Representante Legal:</t>
  </si>
  <si>
    <t>GILBERTO ALGEL BORBON ACOSTA</t>
  </si>
  <si>
    <t>A)</t>
  </si>
  <si>
    <t>Registro Unico de Proponentes</t>
  </si>
  <si>
    <t>A1.</t>
  </si>
  <si>
    <t>Revisar el codigo de clasificación del proponente hasta el tercer nivel (841115)</t>
  </si>
  <si>
    <t>SI HABILITA</t>
  </si>
  <si>
    <t>Observación</t>
  </si>
  <si>
    <t>RUP, 75, 87, 11</t>
  </si>
  <si>
    <t>B)</t>
  </si>
  <si>
    <t xml:space="preserve">Experiencia minima habilitante del proponente </t>
  </si>
  <si>
    <t>B1</t>
  </si>
  <si>
    <t xml:space="preserve">Clasificacion de la experiencia en el rup: Revisar el codigo de clasificación del proponente hasta el tercer nivel (841115) </t>
  </si>
  <si>
    <t>Experiencia relacionada la codigo de Clasificación hasta el tercer nivel (841115)</t>
  </si>
  <si>
    <t>NO APLICA</t>
  </si>
  <si>
    <t>B2</t>
  </si>
  <si>
    <t>Experiencia específica:</t>
  </si>
  <si>
    <t>CONTRATO 1</t>
  </si>
  <si>
    <t>CONTRATO 3</t>
  </si>
  <si>
    <t>VALOR TOTAL CONTRATACIÓN
≥ 424,28</t>
  </si>
  <si>
    <t>NOMBRE DEL CONTRATANTE</t>
  </si>
  <si>
    <t>Superintendencia Nacional de Salud</t>
  </si>
  <si>
    <t>Secretaría de Hacienda de Casanare</t>
  </si>
  <si>
    <t>VALOR TOTAL CONTRATO SMMML (REGISTRO RUP)</t>
  </si>
  <si>
    <t>PORCENTAJE PARTICIPACIÓN (REGITRO RUP)</t>
  </si>
  <si>
    <t>EQUIVALENTE SMMLV</t>
  </si>
  <si>
    <t>CÓDIGO CLASIFICACIÓN UNSPSC INSCRITO EN EL RUP 841115</t>
  </si>
  <si>
    <t>FORMATO No. 05</t>
  </si>
  <si>
    <t>Objeto</t>
  </si>
  <si>
    <t>Experiencia Relevante</t>
  </si>
  <si>
    <t>Descripción</t>
  </si>
  <si>
    <t xml:space="preserve">Objeto: Auditoria Forense a operadores de apuestas permanentes y otros
Experiencia: Realizar auditoria Forense. Realizar auditoria a los vigilados, para determinar practicas financieras y contables con las cuales se pueda generar eventuales desviaciones.
</t>
  </si>
  <si>
    <t xml:space="preserve">Objeto: Auditoria financiera, contable y médica a Red Salud Casanare.
</t>
  </si>
  <si>
    <t>¿Allega certificación?</t>
  </si>
  <si>
    <t>Si</t>
  </si>
  <si>
    <t>SI</t>
  </si>
  <si>
    <t>Certificación</t>
  </si>
  <si>
    <r>
      <rPr>
        <b/>
        <sz val="8"/>
        <color theme="1"/>
        <rFont val="Arial Narrow"/>
        <family val="2"/>
      </rPr>
      <t xml:space="preserve">Certificación que contenga: </t>
    </r>
    <r>
      <rPr>
        <sz val="8"/>
        <color theme="1"/>
        <rFont val="Arial Narrow"/>
        <family val="2"/>
      </rPr>
      <t xml:space="preserve">
➢ Nombre de la empresa Contratante 
➢ Nombre del Contratista 
➢ Si se trata de una estructura plural se debe señalar el nombre de quienes la conforman. Adicionalmente, se debe indicar el porcentaje de participación de cada uno de sus miembros
➢ Número del contrato (si aplica o en caso de que no aplique dicho número, será suficiente señalar dicha situación).
➢ Objeto del contrato
➢ Fecha de inicio (día, mes y año) y fecha de terminación (día, mes y año)
➢ Fecha de expedición de la certificación (día, mes y año)
➢ Valor del contrato y de las adiciones, si las hubo
➢ Cargo y firma de quien expide la certificación
➢ Indicación de las actividades realizadas por el oferente o por cada uno de los miembros de la unión temporal o el consorcio que se presente como oferente y su correspondiente valor._x000D_
Igualmente, en caso de que la certificación no contenga toda la información deberá anexar copia del contrato o de los documentos soportes que sean del caso, que permita tomar claramente la información que falte en la certificación</t>
    </r>
  </si>
  <si>
    <t>C)</t>
  </si>
  <si>
    <t>Relación de equipo minimo de trabajo</t>
  </si>
  <si>
    <t>FORMATO No. 07</t>
  </si>
  <si>
    <t>Revisar carta de compromiso del equipo minimo.</t>
  </si>
  <si>
    <t>PREGRADO</t>
  </si>
  <si>
    <t>EXPERIENCIA PROFESIONAL</t>
  </si>
  <si>
    <t>EXPERIENCIA RELACIONADA</t>
  </si>
  <si>
    <t>Coordinador</t>
  </si>
  <si>
    <t>Profesional financiero especializado</t>
  </si>
  <si>
    <t>Profesional contador especializado</t>
  </si>
  <si>
    <t>Coordinador: La experiencia especifica relacionada en el formato No 07, suman 6,41 años. NO CUMPLE CON LA EXPERIENCIA REQUERIDA</t>
  </si>
  <si>
    <t>Firma representante legal</t>
  </si>
  <si>
    <t>D)</t>
  </si>
  <si>
    <t>Tarjeta de registro y certificado de inscripción y vigencia de antecedentes disciplinarios</t>
  </si>
  <si>
    <t>Tarjeta de registro</t>
  </si>
  <si>
    <t>Certificado de inscripción y vigencia de antecedentes disciplinarios (no mayor a 3 meses)</t>
  </si>
  <si>
    <t xml:space="preserve">NIT:	</t>
  </si>
  <si>
    <t xml:space="preserve">WINSTON ALBERTO MONTES ALVAREZ </t>
  </si>
  <si>
    <t>Documento Representante legal:</t>
  </si>
  <si>
    <t>RUP, 27 Y 28</t>
  </si>
  <si>
    <t>CONTRATO 2</t>
  </si>
  <si>
    <t xml:space="preserve"> SYNERGIA CONSULTORES S.A.S</t>
  </si>
  <si>
    <t>LA GENERAL P&amp;G SOLUCIONAR S.A.S.</t>
  </si>
  <si>
    <t>Auditoría integral a nuestros proceso contables, financieros, operativos y fiscales de nuestras operaciones de comercio exterior y comercialización de nuestros productos tanto en el exterior como en el mercado internacional de servicios de esta naturaleza</t>
  </si>
  <si>
    <t xml:space="preserve">Auditoria Integral, que involucro el levantamiento de un dictamen de la situacion juridica contable, fiscal, técnica y financiera de la compañia. </t>
  </si>
  <si>
    <t xml:space="preserve">La certificacion No. 2 no tiene las actividades realizadas por el oferente y tampoco allegaron el contrato celebrado. </t>
  </si>
  <si>
    <t>POSGRADO</t>
  </si>
  <si>
    <t>00000901289773-4</t>
  </si>
  <si>
    <t>OSCAR AUGUSTO GUERRERO FRANCO</t>
  </si>
  <si>
    <t>RUP, 1 y 2</t>
  </si>
  <si>
    <t>Banco Davivienda S.A</t>
  </si>
  <si>
    <t>Fondo Regional de Garantías del Caribe Colombiano S.A</t>
  </si>
  <si>
    <t xml:space="preserve"> El objeto del contrato  son capacitaciones no tiene relación con la necesidad de la entidad. </t>
  </si>
  <si>
    <t>Objeto: realizar el diagnóstico financiero y estratégico de diferentes empresas clientes del fondo regional de garantías del caribe</t>
  </si>
  <si>
    <t>Certificación que contenga: 
➢ Nombre de la empresa Contratante 
➢ Nombre del Contratista 
➢ Si se trata de una estructura plural se debe señalar el nombre de quienes la conforman. Adicionalmente, se debe indicar el porcentaje de participación de cada uno de sus miembros
➢ Número del contrato (si aplica o en caso de que no aplique dicho número, será suficiente señalar dicha situación).
➢ Objeto del contrato
➢ Fecha de inicio (día, mes y año) y fecha de terminación (día, mes y año)
➢ Fecha de expedición de la certificación (día, mes y año)
➢ Valor del contrato y de las adiciones, si las hubo
➢ Cargo y firma de quien expide la certificación
➢ Indicación de las actividades realizadas por el oferente o por cada uno de los miembros de la unión temporal o el consorcio que se presente como oferente y su correspondiente valor.
Igualmente, en caso de que la certificación no contenga toda la información deberá anexar copia del contrato o de los documentos soportes que sean del caso, que permita tomar claramente la información que falte en la certificación</t>
  </si>
  <si>
    <t xml:space="preserve">El contrato No. 1  tiene un objeto que no cumple con las necesidades de la entidad, por otro lado la certificación No. 2 no señala las actividades realizadas y tampoco se anexo contrato para verificar la información. </t>
  </si>
  <si>
    <t xml:space="preserve">No tiene dentro de su objeto social actividades de la ciencia contable. </t>
  </si>
  <si>
    <t>900.458.773-6</t>
  </si>
  <si>
    <t>JUAN ALFREDO MARTINEZ YEPES</t>
  </si>
  <si>
    <t>RUP, 89-90</t>
  </si>
  <si>
    <t>}</t>
  </si>
  <si>
    <t>EPS S CONVIDA</t>
  </si>
  <si>
    <t>Objeto: Prestación de servicios profesionales de auditoria (retrospectiva) que permita identificar valorar, analizar, depurar y conciliar la existencia por tercero de los soportes que tiene la cuenta médica de la EPS, los cuales son los que garantizan el soporte de los estados financieros de la Entidad.
.</t>
  </si>
  <si>
    <t xml:space="preserve">Objeto: Prestación de servicios profesionales de auditoría, que permita identificar, valorar, analizar, depurar, y conciliar las cuentas contables por pagar, provisión de glosas y otros gastos de salud a partir de la conciliación de los soportes físicos con los sistemas de información
</t>
  </si>
  <si>
    <t>OK COMPLETO
Certificación de contrato 120.11.02.020 de 2014 EPS´S CONVIDA
Certificación de contrato  120.11.03.048 de 2014 EPS´S CONVIDA</t>
  </si>
  <si>
    <t>900871374-0</t>
  </si>
  <si>
    <t>ADRIANA PÉREZ COLORADO</t>
  </si>
  <si>
    <t>RUP, Folio 4</t>
  </si>
  <si>
    <t>DEPARTAMENTO DEL ATLANTICO_x000D_</t>
  </si>
  <si>
    <t>MUNICIPIO DE ARMENIA_x000D_</t>
  </si>
  <si>
    <t>EMPRESA DE RENOVACIÓN URBANA DE BOGOTÁ_x000D_</t>
  </si>
  <si>
    <t>Objeto: El contratista se compromete y obliga para con el departamento a la prestación de servicios profesionales y de apoyo en la asesoría del procesos de sostenibilidad y depuración contable para entidades de gobierno en la etapa de postimplementación de la resolución 533 de 2015 de conformidad con los estudios elaborados por la administración departamental y la propuesta presentada por el contratista.
Experiencia:Apoyo en la elaboración y presentación de Estados financieros. Levantamiento de soportes. Sugerir ajustes a las cifras de la entidad. Proponer controles y formatos para fortalecer el proceso contable. Capacitar al personal.</t>
  </si>
  <si>
    <t>Objeto: Consultoría para la aplicación del saneamiento contable del municipio de armenia de conformidad a lo establecido en el artículo 355 de la ley 1819 de 2016 y en la resolución 107 de 30 de marzo de 2017 de la contaduría general de la nación, inciso 2.2. depuración contable durante el 2018 sobre la información financiera de 2017.
Experiencia: Elaborar un diagnóstico y diseñar un plan de acción sobre la depuración contable. Determinar soportes contables y partidas sujetas a la depuración. Resolver consultas técnicas. Elaborar documentos técnicos y documentos de recomendaciones.</t>
  </si>
  <si>
    <t>Objeto: prestar servicios de asesoría, acompañamiento, guía y asistencia técnica a la ERU, en el proceso de conversión financiera de la entidad bajo el régimen de contabilidad pública a el marco normativo para empresas que no cotizan en el mercado de valores y que no captan ni administran ahorro del público de la resolución 414 de 2014 y demás normas concordantes que para el efecto expida la contaduría general de la nación, cumpliendo con los requisitos técnicos, jurídicos y financieros exigidos por la ERU. 
Experiencia: Elaborar documento de diagnóstico, formular y desarrollar un plan de acción. Elaboración de manual de políticas contables. Identificación y recomendación de ajustes a las cifras contables. Acompañar a la empresa en período de transición. Elaborar notas a los Estados financieros. Presentar informes.</t>
  </si>
  <si>
    <t>NO</t>
  </si>
  <si>
    <t>Contrato 1 - Departamento del Atlántico: 1) Si bien allega copia del contrato celebrado, no allega la respectiva certificación. Tal y como se estableció en el pliego de condiciones.  
Contrato 2 - Municipio de Armenia: 1) Si bien allega copia del contrato celebrado, no allega la respectiva certificación. Tal y como se estableció en el pliego de condiciones. 
Contrato 3 - ERU: 1) Si bien allega copia del contrato celebrado, no allega la respectiva certificación. Tal y como se estableció en el pliego de condiciones.</t>
  </si>
  <si>
    <t>El proponente allega Resolución No. o3 de 2017 de la JCC, donde se evidencia la autorización para prestar los servicios contables y la asignación de  la tarjeta de registro. Sin embargo, no allega copia de la Tarjeta de registro, tal y como se estableció en el pliego de condiciones.</t>
  </si>
  <si>
    <t>00000900883191-1</t>
  </si>
  <si>
    <t>ROBERTO GARCÍA BETANCUR - JORGE MAURICIO GARCÍA BETANCUR</t>
  </si>
  <si>
    <t>1020716916 - 1020757540</t>
  </si>
  <si>
    <t>RUP, Folio 15</t>
  </si>
  <si>
    <t>Unión Temporal Asesoría Contable</t>
  </si>
  <si>
    <t>Ministerio de Comercio Industria y Turismo</t>
  </si>
  <si>
    <t>Ministerio de Minas y Energía</t>
  </si>
  <si>
    <t>No se tiene en cuenta el primer contrato a no evidenciarse certificación del mismo en las condiciones exigidas en el pliego</t>
  </si>
  <si>
    <t xml:space="preserve">Objeto: Servicio de consultoría que asesore y asista técnicamente al municipio de Ipiales, en el proceso de convergencia de la información financiera públicabajo el régimen de contabilidad pública (RGCP) hacia las normas internacionales de contabilidad del sector público (NICSP) y el proceso de sostenibilidad del sistema de contabilidad.  
Experiencia: Consultoría o estructuración economíca y financiera.   
</t>
  </si>
  <si>
    <t>Objeto: el contratista, se obliga para con el MINISTERIO a implementar metodologías de aumento de la productividad en 200 empresas pertenecientes a las rutas competitivas de los sectores de fique, palma, cárnico, hortofrutívola, piscícola y turismo.
Experiencia: Fases y entregables de la consultoría. A. Plan de mejora, apoyar la realización de un plan de mejora concertado y validado por cada una de las 200 empresas seleccionadas, que incluira, lo financiero: Rentabilidad= Utilidad Bruta /Activos a precios de mercado (...)</t>
  </si>
  <si>
    <t>Objeto: contratar los servicios de una consultoría para desarrollar las funciones de "Administrador Independiente" del reporte de cotejo EITI Colombia año 2018, de acuerdo con los parámetros y requerimientos establecidos por el CTN, la Secretaría Técnica y el estándar EITI.
Experiencia: revisar y ajustar la metogología establecida para la presentación del informe EITI Colombia año fiscal 2017 con base en los parámetros establecidos por el CTN para aplicar en el informe EITI año fiscal 2018.
a. estructurar o revisar y ajustar:
Rubros a cotejar con flujo y tipo de contabilidad a solicitar</t>
  </si>
  <si>
    <t xml:space="preserve"> </t>
  </si>
  <si>
    <t>Contrato 1 "Unión Temporal Asesoría Contable" NO allega certificación expedida por el contratante, tal y como se establecicó en el pliego de condiciones.  No obstante la acreditación de los demás contratos habilitan al proponente frente a éste criterio</t>
  </si>
  <si>
    <t>900238992-9</t>
  </si>
  <si>
    <t>MONIKA MARCELA VALENZUELA PARDO</t>
  </si>
  <si>
    <t>TAX CONSULTING GROUP</t>
  </si>
  <si>
    <t>GARCIA GOMEZ ASOCIADOS AS</t>
  </si>
  <si>
    <t xml:space="preserve">Objeto: Auditar y asesorar al contratante respecto a la implementación de los estándares internacionales de contabilidad e información financiera, indicar los pasos y depuraciones que deben hacerse a las cuentas, auditar los balances de apertura , auditar las políticas implementadas en los clientes indicando los cambios a realizarse
</t>
  </si>
  <si>
    <t>Objeto y experiencia relevante: Auditar y asesorar al contratante respecto a la implementación de los estándares internacionales de contabilidad e información financiera, indicar los pasos y depuraciones que deben hacerse a las cuentas, auditar los balances de apertura , auditar las políticas implementadas en los clientes indicando los cambios a realizarse.</t>
  </si>
  <si>
    <t>Contrato TAX CONSULTING SAS - Contrato GARCIA GOMEZ ASOCIADOS SAS</t>
  </si>
  <si>
    <t>Posgrado Contador: Especialista en Derecho Tributario</t>
  </si>
  <si>
    <t xml:space="preserve">900.354.279-1 </t>
  </si>
  <si>
    <t>JOSE EDISON LOZADA QUINTERO</t>
  </si>
  <si>
    <t xml:space="preserve">RUP, 1 y 2 </t>
  </si>
  <si>
    <t>SEGUROS MEDICOS INTERNACIONALES LTDA</t>
  </si>
  <si>
    <t>PUNTO DE SERVICIOS S.A.</t>
  </si>
  <si>
    <t>Cumpliendo con las actividades profesionales de un servicio integral que no solo comprende las labores de Auditoria Financiera y Tributaria, sino que igualmente el alcance es dirigido a las áreas, administrativa (Control Interno, Laboral, Legal) y de Sistemas.</t>
  </si>
  <si>
    <t>800251984-0</t>
  </si>
  <si>
    <t>LAURA YIBETH ROZO PENAGOS</t>
  </si>
  <si>
    <t xml:space="preserve">RUP, </t>
  </si>
  <si>
    <t>GUAICARAMO S.A.S</t>
  </si>
  <si>
    <t>FONDO FINANCIERO DE PROYECTOS_x000D_
DE DESARROLLO - FONADE_x000D_</t>
  </si>
  <si>
    <t>FONDO FINANCIERO
DE PROYECTOS DE DESARROLLO - FONADE</t>
  </si>
  <si>
    <t>Objeto: Prestar lo servicios profesionales de Revisoría Fiscal.
Experiencia: Servicios de Contabilidad y Auditorias.</t>
  </si>
  <si>
    <t>Objeto: Prestar servicios profesionales para efectuar el acompañamiento y revisión de las fases de diagnóstico, diseño y desarrollo, así como la culminación de la fase de adopción y ejecución de la fase de implementación que soportaran las operaciones normales y rutinarias del negocio, reconocidas y medidas en el cumplimiento de las NIIF Plenas, para atender los requerimiento del periodo transición y prepararse para el primer periodo de aplicación conforme al cronograma establecido en la CGN en la
resolución 743.
Experiencia: Servicios Contables._x000D_</t>
  </si>
  <si>
    <t>Objeto: Prestar servicios profesionales para efectuar el acompañamiento en la aplicación de los resultados de las fases anteriores en relación con las operaciones normales y rutinarias del negocio, reconocidas y medidas en el cumplimiento de las NIIF plenas según lo dispuesto por la CGN mediante la resolución 037 de 2017.
Experiencia: Servicios Contables.</t>
  </si>
  <si>
    <t xml:space="preserve">Contrato 1 - GUAICARAMO S.A.S: Allega certificación expedida por el contratante, sin embargo, dicha certificación no posee la fecha de expedición de la misma, tal y como se establecicó en el pliego de condiciones. </t>
  </si>
  <si>
    <t>Año</t>
  </si>
  <si>
    <t>Salario mínimo mensual</t>
  </si>
  <si>
    <t>Decretos del Gobierno Nacional</t>
  </si>
  <si>
    <t xml:space="preserve">N/A </t>
  </si>
  <si>
    <t xml:space="preserve">0001 de enero de 1985 </t>
  </si>
  <si>
    <t xml:space="preserve">3754 de diciembre de 1985 </t>
  </si>
  <si>
    <t>Propuesta económica del Proponente No.</t>
  </si>
  <si>
    <t xml:space="preserve">3732 de diciembre de 1986 </t>
  </si>
  <si>
    <t xml:space="preserve">2545 de diciembre de 1987 </t>
  </si>
  <si>
    <t xml:space="preserve">2662 de diciembre de 1988 </t>
  </si>
  <si>
    <t>OFERTA RECHAZADA POR SUPERAR VALOR REFERENCIA</t>
  </si>
  <si>
    <t xml:space="preserve">3000 de diciembre de 1989 </t>
  </si>
  <si>
    <t>ADMITIDA</t>
  </si>
  <si>
    <t xml:space="preserve">3074 de diciembre de 1990 </t>
  </si>
  <si>
    <t>Valor Unitario x Informe</t>
  </si>
  <si>
    <t xml:space="preserve">2867 de diciembre de 1991 </t>
  </si>
  <si>
    <t>Valor Total propuesta</t>
  </si>
  <si>
    <t xml:space="preserve">2061 de diciembre de 1992 </t>
  </si>
  <si>
    <t xml:space="preserve">2548 de diciembre de 1993 </t>
  </si>
  <si>
    <t xml:space="preserve">2872 de diciembre de 1994 </t>
  </si>
  <si>
    <t xml:space="preserve">2310 de diciembre de 1995 </t>
  </si>
  <si>
    <t xml:space="preserve">2334 de diciembre de 1996 </t>
  </si>
  <si>
    <t>Revisar el certificado de existencia y representación legal, cédula de ciudadanía o visa de residencia.</t>
  </si>
  <si>
    <t xml:space="preserve">3106 de diciembre de 1997 </t>
  </si>
  <si>
    <t xml:space="preserve">Revisar el Formato No. 09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</si>
  <si>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</si>
  <si>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</si>
  <si>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</si>
  <si>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</si>
  <si>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</si>
  <si>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</si>
  <si>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</si>
  <si>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</si>
  <si>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</si>
  <si>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</si>
  <si>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</si>
  <si>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</si>
  <si>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</si>
  <si>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</si>
  <si>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</si>
  <si>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</si>
  <si>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</si>
  <si>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</si>
  <si>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</si>
  <si>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</si>
  <si>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2451 de diciembre 27 de 2018</t>
  </si>
  <si>
    <t>2360 de diciembre 26 de 2019</t>
  </si>
  <si>
    <t>860023380-3</t>
  </si>
  <si>
    <t>VIVIAN CHRISTINE AMEZQUITA ACOSTA</t>
  </si>
  <si>
    <t>RUP, Folio 7</t>
  </si>
  <si>
    <t>Ministerior de Educación Nacional</t>
  </si>
  <si>
    <t>Objeto: Realizar la verificación de aspectos financieros y contables de las Instituciones de Educación Superior, con análisis y seguimiento a sus planes de desarrolloy de inversión, al reporte de derechos pecuniarios, así como llevar a cabo la caracterización financiera de las mismas, con el fin de lograr el mejoramiento de la calidad de la Educación Superior.
Experiencia: Servicios financieros. Servicios de contabilidad y auditorias. Servicios contables.</t>
  </si>
  <si>
    <t>Objeto: Prestación de servicios profesionales a la Subdirección de Inspección y Vigilancia del Ministerio de Educación Nacional para apoyar la verificación de aspectos financieros y contables en las instituciones de educación superior, en el marco de la función de inspección y vigilancia.
Experiencia: Servicios financieros. Servicios de contabilidad y auditorias. Servicios contables.</t>
  </si>
  <si>
    <t>Objeto: Contratar el apoyo en temas financieros a la Subdirección de la Inspección y Vigilancia en la verificación de la adecuada prestación del servicio público de educación superior, el cumplimiento de las normas que rigen este servicio y aquellas propias de las Instituciones de Educación Superior, en el marco del ejercicio de la función de inspección y vigilancia.
Experiencia: Servicios financieros. Servicios de contabilidad y auditorias. Servicios contables.</t>
  </si>
  <si>
    <t xml:space="preserve">Contratos celebrados con el MEN, los cuales fueron verificados por la Entidad. </t>
  </si>
  <si>
    <t>Contador especializado: especialización en aseguramiento y control interno.</t>
  </si>
  <si>
    <t>EVALUACIÓN DE LA OFERTA (CALIDAD)
SELECCIÓN ABREVIADA DE MENOR CUANTIA
SA-MEN-04-2020</t>
  </si>
  <si>
    <t>OFERTA RECHAZADA</t>
  </si>
  <si>
    <t>CRITERIOS DE CALIFICACIÓN DE LA OFERTA</t>
  </si>
  <si>
    <t xml:space="preserve">Oferta habilitada (evaluación jurídica, financiera y técnica? </t>
  </si>
  <si>
    <t>¿Propuesta Económica?</t>
  </si>
  <si>
    <t>A) Precio (Propuesta Económica)</t>
  </si>
  <si>
    <t>B) Calidad</t>
  </si>
  <si>
    <t>C) Apoyo a la Industria Nacional</t>
  </si>
  <si>
    <t>PUNTAJE TOTAL</t>
  </si>
  <si>
    <t>Observaciones</t>
  </si>
  <si>
    <t>Análisis de precio superficialmente bajo</t>
  </si>
  <si>
    <t xml:space="preserve">Profesional contador especializado: No allegaron certificaciones que acrediten la experiencia </t>
  </si>
  <si>
    <t>Se allegan 2 certificaciones de contrato, a partir de las cuales no es posible determinar el tiempo laborado, así mismo la hoja de vida no permite identificar esta temporalidad</t>
  </si>
  <si>
    <t>No se adjuntas hojas de vida de los dos profesionales, para el perfil profesional contador especializado no se evidencia experiencia relacionada referente al requisito: Mínimo 3 años de experiencia profesional certificada como revisor fiscal y/o auditor contable y/o similares</t>
  </si>
  <si>
    <t>Ninguna</t>
  </si>
  <si>
    <t>Perfil profesional contador especializado: No se evidencia experiencia relacionada referente al requisito: Mínimo 3 años de experiencia profesional certificada como revisor fiscal y/o auditor contable y/o similares. Sólo se observa experiencia como Líder sección de central de cuentas, consultor, asesor.
Para la acreditación del literal c (Apoyo a la industria nacional) NO se evidencia certificado de existencia y representación legal, por el contrario se relaciona con dicho nombre al formato del Certificado de inscripción y clasificación RUP</t>
  </si>
  <si>
    <t>No se allegan certificaciones de los contratos para acreditar y soportar la experiencia de los perfiles del equipo de trabajo</t>
  </si>
  <si>
    <t xml:space="preserve">Los anexos del profesional contador especializado acreditan 48 meses de experiencia profesional y relacionada. Se requieren 5 años en experiencia profesional. </t>
  </si>
  <si>
    <t>Amezquita</t>
  </si>
  <si>
    <t>Título de posgrado no cumple con el requerimiento, al estar enlistado en la clasificación de programas NO ADMITIDOS para el perfil._x000D_
No se presenta ninguna certificación, para acreditar la experiencia profesional</t>
  </si>
  <si>
    <t>No aplica</t>
  </si>
  <si>
    <t>Precio (Propuesta Económica)</t>
  </si>
  <si>
    <t>Profesional en derecho con especialización en derecho administrativo</t>
  </si>
  <si>
    <t>Valor ofertado Unitario x Informe (incluido IVA)</t>
  </si>
  <si>
    <t>No. de informes</t>
  </si>
  <si>
    <t>Valor Total propuesta ofertada (incluido IVA)</t>
  </si>
  <si>
    <t>Valores referencia</t>
  </si>
  <si>
    <t>Presupuesto oficial</t>
  </si>
  <si>
    <t>Mejor oferta económica (VMIN)</t>
  </si>
  <si>
    <t>Valor Unitario x Informe (inlcuido IVA)</t>
  </si>
  <si>
    <t>Máximo puntaje</t>
  </si>
  <si>
    <t>Valor ofertado antes de IVA</t>
  </si>
  <si>
    <t>Mejor oferta económica antes de IVA</t>
  </si>
  <si>
    <t>Calidad</t>
  </si>
  <si>
    <t>FORMATO No. 08</t>
  </si>
  <si>
    <t>Profesional adicional al equipo mín. de trabajo</t>
  </si>
  <si>
    <t>TARJETA PROFESIONA VIGENTE</t>
  </si>
  <si>
    <t>Contador Publico</t>
  </si>
  <si>
    <t>Especialista en auditoria fiscal y revisoria fiscal</t>
  </si>
  <si>
    <t>TP: 80335-T vigente al 27/07/2020</t>
  </si>
  <si>
    <t>177 meses y 4 dias</t>
  </si>
  <si>
    <t>102 meses y 34 dias</t>
  </si>
  <si>
    <t>Rol del profesional 1</t>
  </si>
  <si>
    <t>Perfil adicional al equipo mínimo</t>
  </si>
  <si>
    <t>Abogado</t>
  </si>
  <si>
    <t>Especialización en derecho administrativo</t>
  </si>
  <si>
    <t>TP: 148587 vigente al 22/07/2020</t>
  </si>
  <si>
    <t>65 meses</t>
  </si>
  <si>
    <t>Rol del profesional 2</t>
  </si>
  <si>
    <t>Apoyo a la Industria Nacional</t>
  </si>
  <si>
    <t>C1</t>
  </si>
  <si>
    <t xml:space="preserve">Servicio Origen Nacional o con trato nacional </t>
  </si>
  <si>
    <t>FORMATO No. 09</t>
  </si>
  <si>
    <t>C2</t>
  </si>
  <si>
    <t xml:space="preserve">Incorporación de servicios colombianos </t>
  </si>
  <si>
    <t xml:space="preserve">Contador Público </t>
  </si>
  <si>
    <t xml:space="preserve">Especialización de revisoria fiscal </t>
  </si>
  <si>
    <t>67203-T</t>
  </si>
  <si>
    <t xml:space="preserve">no allegaron certificaciones que acrediten la experiencia </t>
  </si>
  <si>
    <t>Abogada</t>
  </si>
  <si>
    <t xml:space="preserve">Derecho Administrativo </t>
  </si>
  <si>
    <t>allegó tarjeta ,certificado de vigencia , y antecedentes.</t>
  </si>
  <si>
    <t xml:space="preserve">mas de 3 años </t>
  </si>
  <si>
    <t>N/A</t>
  </si>
  <si>
    <t>Contador Público</t>
  </si>
  <si>
    <t>Especialición en Contabilidad Financiera Internacional</t>
  </si>
  <si>
    <t>T.P:169183 del 23/07/2020</t>
  </si>
  <si>
    <t>Especialista en derecho administrativo</t>
  </si>
  <si>
    <t xml:space="preserve">T.P: 169183 </t>
  </si>
  <si>
    <t>18 años y 11 días</t>
  </si>
  <si>
    <t>No adjunta certificado de vigencia de la T.P</t>
  </si>
  <si>
    <t>900458773-6</t>
  </si>
  <si>
    <t>JUAN ALFREDO YEPES MARTINEZ</t>
  </si>
  <si>
    <t>Contador público</t>
  </si>
  <si>
    <t>Especialista en Revisoía Fiscal y Auditoría Externa</t>
  </si>
  <si>
    <t>TP: 117510-T vigencia al 02/07/2020</t>
  </si>
  <si>
    <t>9  año(s) 7  mes(es) y 25  día(s)</t>
  </si>
  <si>
    <t>No adjunta hoja de vida.
No se evidencia experiencia relacionada referente al requisito: Mínimo 3 años de experiencia profesional certificada como revisor fiscal y/o auditor contable y/o similares</t>
  </si>
  <si>
    <t>Derecho Administrativo</t>
  </si>
  <si>
    <t>TP: 245391 vigente al 01/08/2020</t>
  </si>
  <si>
    <t>4  año(s) 5  mes(es) y 21  día(s)</t>
  </si>
  <si>
    <t>No adjunta hoja de vida.</t>
  </si>
  <si>
    <t>Especialista en Contabilidad Financiera Internacional</t>
  </si>
  <si>
    <t>TP: 149833-T vigencia al 29/07/2020</t>
  </si>
  <si>
    <t>98 meses y 8 dias</t>
  </si>
  <si>
    <t>37 meses y 2 dias</t>
  </si>
  <si>
    <t>Especialización en Derecho Administrativo</t>
  </si>
  <si>
    <t>TP: 290362 vigente al 01/08/2020</t>
  </si>
  <si>
    <t>36 meses y 3 dias</t>
  </si>
  <si>
    <t>Especialista en Finanzas</t>
  </si>
  <si>
    <t>T.P: 114798 Vigencia 29/07/2020</t>
  </si>
  <si>
    <t>109 meses, 1  mes y 1 día</t>
  </si>
  <si>
    <t>Especialista en Derecho Administrativo</t>
  </si>
  <si>
    <t>T.P: 249855 del 29/07/2020</t>
  </si>
  <si>
    <t>4años, 4 meses y 1 día</t>
  </si>
  <si>
    <t>Especialista en Hacienda Pública y Gestión Pública</t>
  </si>
  <si>
    <t>TP: 115751-T vigencia al 22/07/2020</t>
  </si>
  <si>
    <t>9  año(s) 5  mes(es) y 17  día(s)</t>
  </si>
  <si>
    <t>No se evidencia experiencia relacionada referente al requisito: Mínimo 3 años de experiencia profesional certificada como revisor fiscal y/o auditor contable y/o similares. Sólo se observa experiencia como Lider sección de central de cuentas, consultor, asesor</t>
  </si>
  <si>
    <t>Derecho administrativo</t>
  </si>
  <si>
    <t>TP: 46453074 vigente al 29/07/2020</t>
  </si>
  <si>
    <t>8  año(s) 5  mes(es) y 7  día(s)</t>
  </si>
  <si>
    <t>No se adjunta certificado de existencia y representación legal. En su lugar se nombra el certificado de inscripción y clasificación RUP</t>
  </si>
  <si>
    <t>900.354.279-1</t>
  </si>
  <si>
    <t>José Edison Lozada Dantero</t>
  </si>
  <si>
    <t>Especialista en Revisoria Fiscal</t>
  </si>
  <si>
    <t>107270-T</t>
  </si>
  <si>
    <t>7 AÑOS</t>
  </si>
  <si>
    <t>No se evidencia certificado de antecedentes de la JCC</t>
  </si>
  <si>
    <t xml:space="preserve"> Especialista En Derecho Administrativo y Constitucional</t>
  </si>
  <si>
    <t>7 años</t>
  </si>
  <si>
    <t>La certificación laboral no cumple con los criterios exigidos así como no es posible validar con soportes adicionales tales como copia del/los contrato(s)</t>
  </si>
  <si>
    <t>Especialización en ciencias tributarias</t>
  </si>
  <si>
    <t>TP: 206199-T vigente al 29/07/2020</t>
  </si>
  <si>
    <t>48 meses</t>
  </si>
  <si>
    <t>Maestria en derecho administrativo</t>
  </si>
  <si>
    <t>TP: 194151 vigente al 01/08/2020</t>
  </si>
  <si>
    <t>74 meses</t>
  </si>
  <si>
    <t>Contaduría publica</t>
  </si>
  <si>
    <t>Especialización en aseguramiento y control interno.</t>
  </si>
  <si>
    <t>TP: 143817-T Vigente al 29/07/2020</t>
  </si>
  <si>
    <t>No se presenta ninguna certificación, para acreditar la experiencia profesional</t>
  </si>
  <si>
    <t>4 años y 24 días</t>
  </si>
  <si>
    <t>Título de posgrado no cumple con los criterios exigidos, al estar enlistado en la clasificación de programas NO ADMITIDOS para el perfil.
No se presenta ninguna certificación, para acreditar la experiencia profesional</t>
  </si>
  <si>
    <t>Derecho</t>
  </si>
  <si>
    <t>TP: 229201 vigente al 28/07/2020</t>
  </si>
  <si>
    <t>5 años, 4 meses y  8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</si>
</sst>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240A]\ * #,##0_-;\-[$$-240A]\ * #,##0_-;_-[$$-240A]\ * &quot;-&quot;_-;_-@_-"/>
    <numFmt numFmtId="165" formatCode="[$$-240A]\ #,##0.00"/>
    <numFmt numFmtId="166" formatCode="_-[$$-240A]\ * #,##0.00_-;\-[$$-240A]\ * #,##0.00_-;_-[$$-240A]\ * &quot;-&quot;??_-;_-@_-"/>
    <numFmt numFmtId="167" formatCode="[$$-240A]\ #,##0"/>
  </numFmts>
  <fonts count="53" x14ac:knownFonts="1">
    <font>
      <sz val="11"/>
      <color theme="1"/>
      <name val="Calibri"/>
      <family val="2"/>
      <scheme val="minor"/>
    </font>
    <font>
      <b/>
      <sz val="15"/>
      <color theme="3"/>
      <name val="Calibri"/>
      <family val="2"/>
      <scheme val="minor"/>
    </font>
    <font>
      <b/>
      <sz val="11"/>
      <color theme="3"/>
      <name val="Calibri"/>
      <family val="2"/>
      <scheme val="minor"/>
    </font>
    <font>
      <sz val="11"/>
      <color rgb="FF9C6500"/>
      <name val="Calibri"/>
      <family val="2"/>
      <scheme val="minor"/>
    </font>
    <font>
      <u/>
      <sz val="11"/>
      <color theme="10"/>
      <name val="Calibri"/>
      <family val="2"/>
      <scheme val="minor"/>
    </font>
    <font>
      <sz val="11"/>
      <color theme="1"/>
      <name val="Arial Narrow"/>
      <family val="2"/>
    </font>
    <font>
      <b/>
      <sz val="11"/>
      <color theme="1"/>
      <name val="Arial Narrow"/>
      <family val="2"/>
    </font>
    <font>
      <sz val="8"/>
      <color theme="1"/>
      <name val="Arial Narrow"/>
      <family val="2"/>
    </font>
    <font>
      <b/>
      <sz val="8"/>
      <color theme="1"/>
      <name val="Arial Narrow"/>
      <family val="2"/>
    </font>
    <font>
      <sz val="9"/>
      <color theme="1"/>
      <name val="Arial Narrow"/>
      <family val="2"/>
    </font>
    <font>
      <sz val="10"/>
      <color theme="1"/>
      <name val="Arial Narrow"/>
      <family val="2"/>
    </font>
    <font>
      <b/>
      <sz val="10"/>
      <color theme="1"/>
      <name val="Arial Narrow"/>
      <family val="2"/>
    </font>
    <font>
      <u/>
      <sz val="10"/>
      <color theme="10"/>
      <name val="Arial Narrow"/>
      <family val="2"/>
    </font>
    <font>
      <sz val="10"/>
      <name val="Arial Narrow"/>
      <family val="2"/>
    </font>
    <font>
      <b/>
      <sz val="10"/>
      <color theme="9" tint="-0.499984740745262"/>
      <name val="Arial Narrow"/>
      <family val="2"/>
    </font>
    <font>
      <b/>
      <sz val="12"/>
      <color theme="1"/>
      <name val="Arial Narrow"/>
      <family val="2"/>
    </font>
    <font>
      <b/>
      <sz val="14"/>
      <color theme="1"/>
      <name val="Arial Narrow"/>
      <family val="2"/>
    </font>
    <font>
      <b/>
      <sz val="11"/>
      <color rgb="FF000000"/>
      <name val="Arial Narrow"/>
      <family val="2"/>
    </font>
    <font>
      <b/>
      <sz val="12"/>
      <color theme="3"/>
      <name val="Arial Narrow"/>
      <family val="2"/>
    </font>
    <font>
      <b/>
      <sz val="15"/>
      <color theme="3"/>
      <name val="Arial Narrow"/>
      <family val="2"/>
    </font>
    <font>
      <b/>
      <sz val="16"/>
      <color theme="3"/>
      <name val="Arial Narrow"/>
      <family val="2"/>
    </font>
    <font>
      <sz val="11"/>
      <color theme="0"/>
      <name val="Arial Narrow"/>
      <family val="2"/>
    </font>
    <font>
      <b/>
      <sz val="11"/>
      <color theme="3"/>
      <name val="Arial Narrow"/>
      <family val="2"/>
    </font>
    <font>
      <b/>
      <sz val="12"/>
      <color rgb="FF833C0C"/>
      <name val="Arial Narrow"/>
      <family val="2"/>
    </font>
    <font>
      <b/>
      <sz val="11"/>
      <color rgb="FF833C0C"/>
      <name val="Arial Narrow"/>
      <family val="2"/>
    </font>
    <font>
      <b/>
      <sz val="11"/>
      <color rgb="FF9C6500"/>
      <name val="Arial Narrow"/>
      <family val="2"/>
    </font>
    <font>
      <sz val="11"/>
      <color rgb="FF9C6500"/>
      <name val="Arial Narrow"/>
      <family val="2"/>
    </font>
    <font>
      <b/>
      <sz val="12"/>
      <color rgb="FF000000"/>
      <name val="Arial Narrow"/>
      <family val="2"/>
    </font>
    <font>
      <sz val="12"/>
      <color theme="1"/>
      <name val="Arial Narrow"/>
      <family val="2"/>
    </font>
    <font>
      <sz val="11"/>
      <color theme="9" tint="-0.499984740745262"/>
      <name val="Arial Narrow"/>
      <family val="2"/>
    </font>
    <font>
      <sz val="11"/>
      <name val="Arial Narrow"/>
      <family val="2"/>
    </font>
    <font>
      <sz val="10"/>
      <color theme="0"/>
      <name val="Arial Narrow"/>
      <family val="2"/>
    </font>
    <font>
      <b/>
      <sz val="12"/>
      <color theme="9" tint="-0.499984740745262"/>
      <name val="Arial Narrow"/>
      <family val="2"/>
    </font>
    <font>
      <sz val="11"/>
      <color rgb="FF006100"/>
      <name val="Calibri"/>
      <scheme val="minor"/>
    </font>
    <font>
      <b/>
      <sz val="14"/>
      <color theme="3"/>
      <name val="Arial Narrow"/>
      <family val="2"/>
    </font>
    <font>
      <b/>
      <sz val="20"/>
      <color theme="3"/>
      <name val="Arial Narrow"/>
      <family val="2"/>
    </font>
    <font>
      <b/>
      <sz val="20"/>
      <color theme="1"/>
      <name val="Arial Narrow"/>
      <family val="2"/>
    </font>
    <font>
      <sz val="20"/>
      <color theme="1"/>
      <name val="Arial Narrow"/>
      <family val="2"/>
    </font>
    <font>
      <sz val="11"/>
      <color rgb="FF006100"/>
      <name val="Arial Narrow"/>
      <family val="2"/>
    </font>
    <font>
      <b/>
      <sz val="20"/>
      <color rgb="FF000000"/>
      <name val="Arial Narrow"/>
      <family val="2"/>
    </font>
    <font>
      <b/>
      <sz val="11"/>
      <name val="Arial Narrow"/>
      <family val="2"/>
    </font>
    <font>
      <sz val="11"/>
      <color rgb="FF9C0006"/>
      <name val="Calibri"/>
      <scheme val="minor"/>
    </font>
    <font>
      <b/>
      <sz val="11"/>
      <color rgb="FF000000"/>
      <name val="Arial Narrow"/>
    </font>
    <font>
      <sz val="10"/>
      <color rgb="FF000000"/>
      <name val="Arial Narrow"/>
      <family val="2"/>
    </font>
    <font>
      <sz val="11"/>
      <color theme="1"/>
      <name val="Arial Narrow"/>
    </font>
    <font>
      <b/>
      <sz val="11"/>
      <color theme="1"/>
      <name val="Arial Narrow"/>
    </font>
    <font>
      <sz val="9"/>
      <color theme="1"/>
      <name val="Arial Narrow"/>
    </font>
    <font>
      <b/>
      <sz val="10"/>
      <color rgb="FF375623"/>
      <name val="Arial Narrow"/>
      <family val="2"/>
    </font>
    <font>
      <sz val="8"/>
      <name val="Arial Narrow"/>
      <family val="2"/>
    </font>
    <font>
      <sz val="8"/>
      <color rgb="FFC00000"/>
      <name val="Arial Narrow"/>
      <family val="2"/>
    </font>
    <font>
      <b/>
      <sz val="12"/>
      <color theme="3"/>
      <name val="Arial Narrow"/>
    </font>
    <font>
      <b/>
      <sz val="10"/>
      <color theme="9" tint="-0.499984740745262"/>
      <name val="Arial Narrow"/>
    </font>
    <font>
      <b/>
      <sz val="14"/>
      <color theme="1"/>
      <name val="Arial Narrow"/>
    </font>
  </fonts>
  <fills count="25">
    <fill>
      <patternFill patternType="none"/>
    </fill>
    <fill>
      <patternFill patternType="gray125"/>
    </fill>
    <fill>
      <patternFill patternType="solid">
        <fgColor rgb="FFFFEB9C"/>
      </patternFill>
    </fill>
    <fill>
      <patternFill patternType="solid">
        <fgColor rgb="FFD9E1F2"/>
        <bgColor indexed="64"/>
      </patternFill>
    </fill>
    <fill>
      <patternFill patternType="solid">
        <fgColor rgb="FFFFF2CC"/>
        <bgColor indexed="64"/>
      </patternFill>
    </fill>
    <fill>
      <patternFill patternType="solid">
        <fgColor rgb="FFC6E0B4"/>
        <bgColor indexed="64"/>
      </patternFill>
    </fill>
    <fill>
      <patternFill patternType="solid">
        <fgColor rgb="FFFCE4D6"/>
        <bgColor indexed="64"/>
      </patternFill>
    </fill>
    <fill>
      <patternFill patternType="solid">
        <fgColor rgb="FFFFFFFF"/>
        <bgColor indexed="64"/>
      </patternFill>
    </fill>
    <fill>
      <patternFill patternType="solid">
        <fgColor rgb="FFDDEBF7"/>
        <bgColor indexed="64"/>
      </patternFill>
    </fill>
    <fill>
      <patternFill patternType="solid">
        <fgColor rgb="FFEDEDED"/>
        <bgColor indexed="64"/>
      </patternFill>
    </fill>
    <fill>
      <patternFill patternType="solid">
        <fgColor rgb="FFDBDBDB"/>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6D6D"/>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rgb="FFC6EFCE"/>
      </patternFill>
    </fill>
    <fill>
      <patternFill patternType="solid">
        <fgColor rgb="FFFFE699"/>
        <bgColor indexed="64"/>
      </patternFill>
    </fill>
    <fill>
      <patternFill patternType="solid">
        <fgColor rgb="FFFFFF00"/>
        <bgColor indexed="64"/>
      </patternFill>
    </fill>
    <fill>
      <patternFill patternType="solid">
        <fgColor rgb="FF99FF33"/>
        <bgColor indexed="64"/>
      </patternFill>
    </fill>
    <fill>
      <patternFill patternType="solid">
        <fgColor theme="9" tint="0.59999389629810485"/>
        <bgColor indexed="64"/>
      </patternFill>
    </fill>
    <fill>
      <patternFill patternType="solid">
        <fgColor rgb="FFFF9797"/>
        <bgColor indexed="64"/>
      </patternFill>
    </fill>
    <fill>
      <patternFill patternType="solid">
        <fgColor rgb="FFFFC7CE"/>
      </patternFill>
    </fill>
    <fill>
      <patternFill patternType="solid">
        <fgColor rgb="FFF8CBAD"/>
        <bgColor indexed="64"/>
      </patternFill>
    </fill>
  </fills>
  <borders count="35">
    <border>
      <left/>
      <right/>
      <top/>
      <bottom/>
      <diagonal/>
    </border>
    <border>
      <left/>
      <right/>
      <top/>
      <bottom style="thick">
        <color theme="4"/>
      </bottom>
      <diagonal/>
    </border>
    <border>
      <left/>
      <right/>
      <top/>
      <bottom style="medium">
        <color theme="4" tint="0.3999755851924192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B0F0"/>
      </left>
      <right/>
      <top style="thin">
        <color rgb="FF00B0F0"/>
      </top>
      <bottom/>
      <diagonal/>
    </border>
    <border>
      <left style="thin">
        <color theme="8" tint="-0.499984740745262"/>
      </left>
      <right style="thin">
        <color theme="8" tint="-0.499984740745262"/>
      </right>
      <top style="thin">
        <color theme="8" tint="-0.499984740745262"/>
      </top>
      <bottom style="thin">
        <color theme="8" tint="-0.499984740745262"/>
      </bottom>
      <diagonal/>
    </border>
    <border>
      <left style="dotted">
        <color theme="8" tint="-0.499984740745262"/>
      </left>
      <right style="dotted">
        <color theme="8" tint="-0.499984740745262"/>
      </right>
      <top style="dotted">
        <color theme="8" tint="-0.499984740745262"/>
      </top>
      <bottom style="dotted">
        <color theme="8" tint="-0.499984740745262"/>
      </bottom>
      <diagonal/>
    </border>
    <border>
      <left style="medium">
        <color theme="8" tint="-0.499984740745262"/>
      </left>
      <right style="medium">
        <color theme="8" tint="-0.499984740745262"/>
      </right>
      <top style="medium">
        <color theme="8" tint="-0.499984740745262"/>
      </top>
      <bottom style="thin">
        <color indexed="64"/>
      </bottom>
      <diagonal/>
    </border>
    <border>
      <left style="medium">
        <color theme="8" tint="-0.499984740745262"/>
      </left>
      <right style="medium">
        <color theme="8" tint="-0.499984740745262"/>
      </right>
      <top style="thin">
        <color indexed="64"/>
      </top>
      <bottom style="thin">
        <color indexed="64"/>
      </bottom>
      <diagonal/>
    </border>
    <border>
      <left style="medium">
        <color theme="8" tint="-0.499984740745262"/>
      </left>
      <right style="medium">
        <color theme="8" tint="-0.499984740745262"/>
      </right>
      <top style="thin">
        <color indexed="64"/>
      </top>
      <bottom style="medium">
        <color theme="8" tint="-0.499984740745262"/>
      </bottom>
      <diagonal/>
    </border>
    <border>
      <left style="dotted">
        <color theme="8" tint="-0.499984740745262"/>
      </left>
      <right style="dotted">
        <color theme="8" tint="-0.499984740745262"/>
      </right>
      <top style="dotted">
        <color theme="8" tint="-0.499984740745262"/>
      </top>
      <bottom/>
      <diagonal/>
    </border>
    <border>
      <left/>
      <right style="dotted">
        <color theme="8" tint="-0.499984740745262"/>
      </right>
      <top style="dotted">
        <color theme="8" tint="-0.499984740745262"/>
      </top>
      <bottom style="dotted">
        <color theme="8" tint="-0.499984740745262"/>
      </bottom>
      <diagonal/>
    </border>
    <border>
      <left style="thick">
        <color theme="1"/>
      </left>
      <right style="thick">
        <color theme="1"/>
      </right>
      <top style="thick">
        <color theme="1"/>
      </top>
      <bottom style="thick">
        <color theme="1"/>
      </bottom>
      <diagonal/>
    </border>
    <border>
      <left style="medium">
        <color rgb="FF000000"/>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double">
        <color rgb="FF000000"/>
      </left>
      <right style="double">
        <color rgb="FF000000"/>
      </right>
      <top style="double">
        <color rgb="FF000000"/>
      </top>
      <bottom style="double">
        <color rgb="FF000000"/>
      </bottom>
      <diagonal/>
    </border>
    <border>
      <left style="medium">
        <color rgb="FF000000"/>
      </left>
      <right/>
      <top style="medium">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diagonal/>
    </border>
    <border>
      <left style="dashed">
        <color rgb="FF9BC2E6"/>
      </left>
      <right style="dashed">
        <color rgb="FF9BC2E6"/>
      </right>
      <top style="dashed">
        <color rgb="FF9BC2E6"/>
      </top>
      <bottom style="dashed">
        <color rgb="FF9BC2E6"/>
      </bottom>
      <diagonal/>
    </border>
    <border>
      <left style="dashed">
        <color rgb="FF9BC2E6"/>
      </left>
      <right style="dashed">
        <color rgb="FF9BC2E6"/>
      </right>
      <top/>
      <bottom style="dashed">
        <color rgb="FF9BC2E6"/>
      </bottom>
      <diagonal/>
    </border>
    <border>
      <left style="medium">
        <color rgb="FF9BC2E6"/>
      </left>
      <right style="medium">
        <color rgb="FF9BC2E6"/>
      </right>
      <top style="medium">
        <color rgb="FF9BC2E6"/>
      </top>
      <bottom style="medium">
        <color rgb="FF9BC2E6"/>
      </bottom>
      <diagonal/>
    </border>
    <border>
      <left style="dotted">
        <color theme="8" tint="-0.499984740745262"/>
      </left>
      <right/>
      <top style="dotted">
        <color theme="8" tint="-0.499984740745262"/>
      </top>
      <bottom style="dotted">
        <color theme="8" tint="-0.499984740745262"/>
      </bottom>
      <diagonal/>
    </border>
    <border>
      <left style="dotted">
        <color indexed="64"/>
      </left>
      <right style="dotted">
        <color theme="8" tint="-0.499984740745262"/>
      </right>
      <top style="dotted">
        <color theme="8" tint="-0.499984740745262"/>
      </top>
      <bottom style="dotted">
        <color theme="8" tint="-0.499984740745262"/>
      </bottom>
      <diagonal/>
    </border>
    <border>
      <left style="dotted">
        <color indexed="64"/>
      </left>
      <right style="dotted">
        <color indexed="64"/>
      </right>
      <top style="dotted">
        <color indexed="64"/>
      </top>
      <bottom style="dotted">
        <color indexed="64"/>
      </bottom>
      <diagonal/>
    </border>
    <border>
      <left style="dotted">
        <color theme="8" tint="-0.499984740745262"/>
      </left>
      <right style="dotted">
        <color theme="8" tint="-0.499984740745262"/>
      </right>
      <top style="dotted">
        <color indexed="64"/>
      </top>
      <bottom style="dotted">
        <color indexed="64"/>
      </bottom>
      <diagonal/>
    </border>
    <border>
      <left/>
      <right/>
      <top style="dotted">
        <color theme="8" tint="-0.499984740745262"/>
      </top>
      <bottom style="dotted">
        <color theme="8" tint="-0.499984740745262"/>
      </bottom>
      <diagonal/>
    </border>
    <border>
      <left style="dotted">
        <color theme="8" tint="-0.499984740745262"/>
      </left>
      <right/>
      <top/>
      <bottom style="dotted">
        <color theme="8" tint="-0.499984740745262"/>
      </bottom>
      <diagonal/>
    </border>
    <border>
      <left/>
      <right/>
      <top style="thin">
        <color theme="8" tint="-0.499984740745262"/>
      </top>
      <bottom/>
      <diagonal/>
    </border>
  </borders>
  <cellStyleXfs count="7">
    <xf numFmtId="0" fontId="0" fillId="0" borderId="0"/>
    <xf numFmtId="0" fontId="1" fillId="0" borderId="1" applyNumberFormat="0" applyFill="0" applyAlignment="0" applyProtection="0"/>
    <xf numFmtId="0" fontId="2" fillId="0" borderId="2" applyNumberFormat="0" applyFill="0" applyAlignment="0" applyProtection="0"/>
    <xf numFmtId="0" fontId="3" fillId="2" borderId="0" applyNumberFormat="0" applyBorder="0" applyAlignment="0" applyProtection="0"/>
    <xf numFmtId="0" fontId="4" fillId="0" borderId="0" applyNumberFormat="0" applyFill="0" applyBorder="0" applyAlignment="0" applyProtection="0"/>
    <xf numFmtId="0" fontId="33" fillId="17" borderId="0" applyNumberFormat="0" applyBorder="0" applyAlignment="0" applyProtection="0"/>
    <xf numFmtId="0" fontId="41" fillId="23" borderId="0" applyNumberFormat="0" applyBorder="0" applyAlignment="0" applyProtection="0"/>
  </cellStyleXfs>
  <cellXfs count="219">
    <xf numFmtId="0" fontId="0" fillId="0" borderId="0" xfId="0"/>
    <xf numFmtId="2" fontId="0" fillId="0" borderId="0" xfId="0" applyNumberFormat="1"/>
    <xf numFmtId="4" fontId="0" fillId="0" borderId="0" xfId="0" applyNumberFormat="1" applyAlignment="1">
      <alignment horizontal="right"/>
    </xf>
    <xf numFmtId="0" fontId="11" fillId="12" borderId="0" xfId="0" applyFont="1" applyFill="1" applyBorder="1" applyAlignment="1">
      <alignment horizontal="center" vertical="center" wrapText="1"/>
    </xf>
    <xf numFmtId="0" fontId="10" fillId="12" borderId="0" xfId="0" applyFont="1" applyFill="1" applyAlignment="1">
      <alignment vertical="center"/>
    </xf>
    <xf numFmtId="0" fontId="11" fillId="15" borderId="9" xfId="0" applyFont="1" applyFill="1" applyBorder="1" applyAlignment="1">
      <alignment horizontal="center" vertical="center" wrapText="1"/>
    </xf>
    <xf numFmtId="0" fontId="10" fillId="12" borderId="9" xfId="0" applyFont="1" applyFill="1" applyBorder="1" applyAlignment="1">
      <alignment vertical="center"/>
    </xf>
    <xf numFmtId="0" fontId="6" fillId="12" borderId="0" xfId="0" applyFont="1" applyFill="1" applyAlignment="1">
      <alignment vertical="center"/>
    </xf>
    <xf numFmtId="0" fontId="8" fillId="0" borderId="0" xfId="0" applyFont="1" applyAlignment="1">
      <alignment horizontal="center" vertical="center" wrapText="1"/>
    </xf>
    <xf numFmtId="0" fontId="7" fillId="0" borderId="0" xfId="0" applyFont="1" applyAlignment="1">
      <alignment horizontal="center" vertical="center" wrapText="1"/>
    </xf>
    <xf numFmtId="0" fontId="6" fillId="0" borderId="0" xfId="0" applyFont="1" applyBorder="1" applyAlignment="1">
      <alignment horizontal="center" vertical="center" wrapText="1"/>
    </xf>
    <xf numFmtId="0" fontId="18" fillId="4" borderId="3" xfId="2" applyFont="1" applyFill="1" applyBorder="1" applyAlignment="1">
      <alignment horizontal="center" vertical="center"/>
    </xf>
    <xf numFmtId="0" fontId="18" fillId="4" borderId="3" xfId="2" applyFont="1" applyFill="1" applyBorder="1" applyAlignment="1">
      <alignment horizontal="center" vertical="center" wrapText="1"/>
    </xf>
    <xf numFmtId="0" fontId="18" fillId="3" borderId="2" xfId="2" applyFont="1" applyFill="1" applyAlignment="1">
      <alignment vertical="center" wrapText="1"/>
    </xf>
    <xf numFmtId="0" fontId="25" fillId="2" borderId="0" xfId="3" applyFont="1" applyAlignment="1">
      <alignment vertical="center"/>
    </xf>
    <xf numFmtId="0" fontId="25" fillId="2" borderId="0" xfId="3" applyFont="1" applyAlignment="1">
      <alignment horizontal="center" vertical="center"/>
    </xf>
    <xf numFmtId="0" fontId="26" fillId="2" borderId="0" xfId="3" applyFont="1" applyAlignment="1">
      <alignment vertical="center"/>
    </xf>
    <xf numFmtId="0" fontId="19" fillId="0" borderId="1" xfId="1" applyFont="1" applyAlignment="1">
      <alignment vertical="center"/>
    </xf>
    <xf numFmtId="0" fontId="5" fillId="0" borderId="0" xfId="0" applyFont="1" applyAlignment="1">
      <alignment vertical="center"/>
    </xf>
    <xf numFmtId="0" fontId="7" fillId="0" borderId="0" xfId="0" applyFont="1" applyAlignment="1">
      <alignment vertical="center" wrapText="1"/>
    </xf>
    <xf numFmtId="0" fontId="5" fillId="0" borderId="0" xfId="0" applyFont="1" applyAlignment="1">
      <alignment vertical="center" wrapText="1"/>
    </xf>
    <xf numFmtId="0" fontId="20" fillId="0" borderId="1" xfId="1" applyFont="1" applyAlignment="1">
      <alignment vertical="center" wrapText="1"/>
    </xf>
    <xf numFmtId="0" fontId="21" fillId="0" borderId="0" xfId="0" applyFont="1" applyAlignment="1">
      <alignment vertical="center"/>
    </xf>
    <xf numFmtId="0" fontId="18" fillId="4" borderId="0" xfId="2" applyFont="1" applyFill="1" applyBorder="1" applyAlignment="1">
      <alignment vertical="center" wrapText="1"/>
    </xf>
    <xf numFmtId="0" fontId="6" fillId="0" borderId="0" xfId="0" applyFont="1" applyAlignment="1">
      <alignment horizontal="right" vertical="center"/>
    </xf>
    <xf numFmtId="0" fontId="6" fillId="0" borderId="0" xfId="0" applyFont="1" applyFill="1" applyAlignment="1">
      <alignment horizontal="right" vertical="center"/>
    </xf>
    <xf numFmtId="0" fontId="5" fillId="0" borderId="0" xfId="0" applyFont="1" applyFill="1" applyAlignment="1">
      <alignment vertical="center"/>
    </xf>
    <xf numFmtId="0" fontId="5" fillId="0" borderId="0" xfId="0" applyFont="1" applyFill="1" applyBorder="1" applyAlignment="1">
      <alignment vertical="center" wrapText="1"/>
    </xf>
    <xf numFmtId="0" fontId="5" fillId="0" borderId="0" xfId="0" applyFont="1" applyBorder="1" applyAlignment="1">
      <alignment horizontal="center" vertical="center" wrapText="1"/>
    </xf>
    <xf numFmtId="0" fontId="5" fillId="7" borderId="0" xfId="0" applyFont="1" applyFill="1" applyAlignment="1">
      <alignment vertical="center"/>
    </xf>
    <xf numFmtId="2" fontId="5" fillId="7" borderId="0" xfId="0" applyNumberFormat="1" applyFont="1" applyFill="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vertical="center"/>
    </xf>
    <xf numFmtId="0" fontId="5" fillId="0" borderId="0" xfId="0" applyFont="1" applyBorder="1" applyAlignment="1">
      <alignment vertical="center"/>
    </xf>
    <xf numFmtId="0" fontId="17" fillId="6" borderId="7" xfId="0" applyFont="1" applyFill="1" applyBorder="1" applyAlignment="1">
      <alignment horizontal="center" vertical="center" wrapText="1"/>
    </xf>
    <xf numFmtId="0" fontId="17" fillId="6" borderId="7" xfId="0" applyFont="1" applyFill="1" applyBorder="1" applyAlignment="1">
      <alignment horizontal="center" vertical="center"/>
    </xf>
    <xf numFmtId="0" fontId="6" fillId="0" borderId="0" xfId="0" applyFont="1" applyAlignment="1">
      <alignment horizontal="right" vertical="center" wrapText="1"/>
    </xf>
    <xf numFmtId="0" fontId="15" fillId="0" borderId="4" xfId="0" applyFont="1" applyBorder="1" applyAlignment="1">
      <alignment horizontal="center" vertical="center" wrapText="1"/>
    </xf>
    <xf numFmtId="0" fontId="27" fillId="4" borderId="3" xfId="0" applyFont="1" applyFill="1" applyBorder="1" applyAlignment="1">
      <alignment horizontal="center" vertical="center"/>
    </xf>
    <xf numFmtId="0" fontId="15" fillId="0" borderId="3" xfId="0" applyFont="1" applyBorder="1" applyAlignment="1">
      <alignment horizontal="center" vertical="center" wrapText="1"/>
    </xf>
    <xf numFmtId="164" fontId="28" fillId="0" borderId="3" xfId="0" applyNumberFormat="1" applyFont="1" applyBorder="1" applyAlignment="1">
      <alignment vertical="center"/>
    </xf>
    <xf numFmtId="0" fontId="28" fillId="0" borderId="0" xfId="0" applyFont="1" applyAlignment="1">
      <alignment vertical="center"/>
    </xf>
    <xf numFmtId="0" fontId="28" fillId="0" borderId="3" xfId="0" applyFont="1" applyBorder="1" applyAlignment="1">
      <alignment horizontal="center" vertical="center" wrapText="1"/>
    </xf>
    <xf numFmtId="0" fontId="28" fillId="0" borderId="0" xfId="0" applyFont="1" applyAlignment="1">
      <alignment vertical="center" wrapText="1"/>
    </xf>
    <xf numFmtId="0" fontId="5" fillId="5" borderId="9" xfId="0" applyFont="1" applyFill="1" applyBorder="1" applyAlignment="1">
      <alignment horizontal="center" vertical="center" wrapText="1"/>
    </xf>
    <xf numFmtId="0" fontId="29" fillId="0" borderId="0" xfId="0" applyFont="1" applyAlignment="1">
      <alignment vertical="center"/>
    </xf>
    <xf numFmtId="0" fontId="5" fillId="5" borderId="13" xfId="0" applyFont="1" applyFill="1" applyBorder="1" applyAlignment="1">
      <alignment horizontal="center" vertical="center" wrapText="1"/>
    </xf>
    <xf numFmtId="0" fontId="5" fillId="0" borderId="0" xfId="0" applyFont="1" applyBorder="1" applyAlignment="1">
      <alignment vertical="center" wrapText="1"/>
    </xf>
    <xf numFmtId="0" fontId="19" fillId="0" borderId="0" xfId="1" applyFont="1" applyBorder="1" applyAlignment="1">
      <alignment vertical="center"/>
    </xf>
    <xf numFmtId="0" fontId="20" fillId="0" borderId="0" xfId="1" applyFont="1" applyBorder="1" applyAlignment="1">
      <alignment vertical="center" wrapText="1"/>
    </xf>
    <xf numFmtId="0" fontId="20" fillId="0" borderId="0" xfId="1" applyFont="1" applyBorder="1" applyAlignment="1">
      <alignment vertical="center"/>
    </xf>
    <xf numFmtId="0" fontId="22" fillId="0" borderId="0" xfId="2" applyFont="1" applyBorder="1" applyAlignment="1">
      <alignment horizontal="center" vertical="center"/>
    </xf>
    <xf numFmtId="0" fontId="18" fillId="3" borderId="0" xfId="2" applyFont="1" applyFill="1" applyBorder="1" applyAlignment="1">
      <alignment vertical="center" wrapText="1"/>
    </xf>
    <xf numFmtId="0" fontId="9" fillId="0" borderId="0" xfId="0" applyFont="1" applyFill="1" applyBorder="1" applyAlignment="1">
      <alignment vertical="center" wrapText="1"/>
    </xf>
    <xf numFmtId="0" fontId="23" fillId="6" borderId="0" xfId="0" applyFont="1" applyFill="1" applyBorder="1" applyAlignment="1">
      <alignment horizontal="center" vertical="center" wrapText="1"/>
    </xf>
    <xf numFmtId="0" fontId="23" fillId="6" borderId="0" xfId="0" applyFont="1" applyFill="1" applyBorder="1" applyAlignment="1">
      <alignment horizontal="center" vertical="center"/>
    </xf>
    <xf numFmtId="0" fontId="5" fillId="7" borderId="0" xfId="0" applyFont="1" applyFill="1" applyBorder="1" applyAlignment="1">
      <alignment vertical="center"/>
    </xf>
    <xf numFmtId="165" fontId="17" fillId="4" borderId="0" xfId="0" applyNumberFormat="1" applyFont="1" applyFill="1" applyBorder="1" applyAlignment="1">
      <alignment horizontal="center" vertical="center"/>
    </xf>
    <xf numFmtId="0" fontId="17" fillId="4" borderId="0" xfId="0" applyFont="1" applyFill="1" applyBorder="1" applyAlignment="1">
      <alignment horizontal="center" vertical="center" wrapText="1"/>
    </xf>
    <xf numFmtId="2" fontId="17" fillId="8" borderId="0" xfId="0" applyNumberFormat="1" applyFont="1" applyFill="1" applyBorder="1" applyAlignment="1">
      <alignment horizontal="center" vertical="center" wrapText="1"/>
    </xf>
    <xf numFmtId="2" fontId="6" fillId="11" borderId="0" xfId="0" applyNumberFormat="1" applyFont="1" applyFill="1" applyBorder="1" applyAlignment="1">
      <alignment horizontal="center" vertical="center"/>
    </xf>
    <xf numFmtId="0" fontId="17" fillId="4" borderId="0" xfId="0" applyFont="1" applyFill="1" applyBorder="1" applyAlignment="1">
      <alignment horizontal="center" vertical="center"/>
    </xf>
    <xf numFmtId="0" fontId="5" fillId="5" borderId="0" xfId="0" applyFont="1" applyFill="1" applyBorder="1" applyAlignment="1">
      <alignment horizontal="center" vertical="center" wrapText="1"/>
    </xf>
    <xf numFmtId="0" fontId="5" fillId="5" borderId="0" xfId="0" applyFont="1" applyFill="1" applyBorder="1" applyAlignment="1">
      <alignment horizontal="center" vertical="center"/>
    </xf>
    <xf numFmtId="0" fontId="5" fillId="5" borderId="14" xfId="0" applyFont="1" applyFill="1" applyBorder="1" applyAlignment="1">
      <alignment horizontal="center" vertical="center"/>
    </xf>
    <xf numFmtId="0" fontId="5" fillId="10" borderId="8" xfId="0" applyFont="1" applyFill="1" applyBorder="1" applyAlignment="1">
      <alignment vertical="center" wrapText="1"/>
    </xf>
    <xf numFmtId="0" fontId="16" fillId="5" borderId="15" xfId="0" applyFont="1" applyFill="1" applyBorder="1" applyAlignment="1">
      <alignment horizontal="center" vertical="center"/>
    </xf>
    <xf numFmtId="0" fontId="5" fillId="9" borderId="8" xfId="0" applyFont="1" applyFill="1" applyBorder="1" applyAlignment="1">
      <alignment vertical="center" wrapText="1"/>
    </xf>
    <xf numFmtId="0" fontId="5" fillId="9" borderId="8" xfId="0" applyFont="1" applyFill="1" applyBorder="1" applyAlignment="1">
      <alignment vertical="center"/>
    </xf>
    <xf numFmtId="0" fontId="5" fillId="10" borderId="8" xfId="0" applyFont="1" applyFill="1" applyBorder="1" applyAlignment="1">
      <alignment vertical="center"/>
    </xf>
    <xf numFmtId="0" fontId="10" fillId="12" borderId="0" xfId="0" applyFont="1" applyFill="1" applyAlignment="1">
      <alignment horizontal="center" vertical="center" wrapText="1"/>
    </xf>
    <xf numFmtId="0" fontId="14" fillId="16" borderId="9" xfId="0" applyFont="1" applyFill="1" applyBorder="1" applyAlignment="1">
      <alignment horizontal="center" vertical="center"/>
    </xf>
    <xf numFmtId="0" fontId="31" fillId="12" borderId="0" xfId="0" applyFont="1" applyFill="1" applyAlignment="1">
      <alignment vertical="center"/>
    </xf>
    <xf numFmtId="0" fontId="31" fillId="12" borderId="0" xfId="0" applyFont="1" applyFill="1" applyAlignment="1">
      <alignment horizontal="center" vertical="center" wrapText="1"/>
    </xf>
    <xf numFmtId="0" fontId="32" fillId="16" borderId="9" xfId="0" applyFont="1" applyFill="1" applyBorder="1" applyAlignment="1">
      <alignment horizontal="center" vertical="center"/>
    </xf>
    <xf numFmtId="0" fontId="11" fillId="0" borderId="0" xfId="0" applyFont="1" applyFill="1" applyBorder="1" applyAlignment="1">
      <alignment horizontal="center" vertical="center" wrapText="1"/>
    </xf>
    <xf numFmtId="0" fontId="22" fillId="0" borderId="0" xfId="2" applyFont="1" applyFill="1" applyBorder="1" applyAlignment="1">
      <alignment horizontal="center" vertical="center"/>
    </xf>
    <xf numFmtId="0" fontId="0" fillId="0" borderId="0" xfId="0" applyAlignment="1">
      <alignment vertical="center" wrapText="1"/>
    </xf>
    <xf numFmtId="0" fontId="5" fillId="0" borderId="0" xfId="0" applyFont="1" applyFill="1" applyBorder="1" applyAlignment="1">
      <alignment horizontal="center" vertical="center" wrapText="1"/>
    </xf>
    <xf numFmtId="0" fontId="17" fillId="6" borderId="25" xfId="0" applyFont="1" applyFill="1" applyBorder="1" applyAlignment="1">
      <alignment horizontal="center" vertical="center"/>
    </xf>
    <xf numFmtId="0" fontId="17" fillId="10" borderId="25" xfId="0" applyFont="1" applyFill="1" applyBorder="1" applyAlignment="1">
      <alignment horizontal="center" vertical="center"/>
    </xf>
    <xf numFmtId="0" fontId="17" fillId="10" borderId="25"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20" fillId="3" borderId="25" xfId="2" applyFont="1" applyFill="1" applyBorder="1" applyAlignment="1">
      <alignment horizontal="center" vertical="center" wrapText="1"/>
    </xf>
    <xf numFmtId="0" fontId="35" fillId="0" borderId="1" xfId="1" applyFont="1" applyAlignment="1">
      <alignment vertical="center" wrapText="1"/>
    </xf>
    <xf numFmtId="0" fontId="35" fillId="0" borderId="1" xfId="1" applyFont="1" applyAlignment="1">
      <alignment vertical="center"/>
    </xf>
    <xf numFmtId="0" fontId="34" fillId="18" borderId="19" xfId="2" applyFont="1" applyFill="1" applyBorder="1" applyAlignment="1">
      <alignment horizontal="center" vertical="center"/>
    </xf>
    <xf numFmtId="0" fontId="20" fillId="3" borderId="25" xfId="2" applyFont="1" applyFill="1" applyBorder="1" applyAlignment="1">
      <alignment vertical="center" wrapText="1"/>
    </xf>
    <xf numFmtId="0" fontId="35" fillId="0" borderId="0" xfId="1" applyFont="1" applyBorder="1" applyAlignment="1">
      <alignment vertical="center" wrapText="1"/>
    </xf>
    <xf numFmtId="0" fontId="17" fillId="6" borderId="26" xfId="0" applyFont="1" applyFill="1" applyBorder="1" applyAlignment="1">
      <alignment horizontal="center" vertical="center" wrapText="1"/>
    </xf>
    <xf numFmtId="0" fontId="17" fillId="6" borderId="26" xfId="0" applyFont="1" applyFill="1" applyBorder="1" applyAlignment="1">
      <alignment horizontal="center" vertical="center"/>
    </xf>
    <xf numFmtId="0" fontId="20" fillId="0" borderId="0" xfId="2" applyFont="1" applyBorder="1" applyAlignment="1">
      <alignment horizontal="center" vertical="center"/>
    </xf>
    <xf numFmtId="0" fontId="20" fillId="3" borderId="26" xfId="2" applyFont="1" applyFill="1" applyBorder="1" applyAlignment="1">
      <alignment horizontal="center" vertical="center" wrapText="1"/>
    </xf>
    <xf numFmtId="0" fontId="34" fillId="0" borderId="0" xfId="2" applyFont="1" applyFill="1" applyBorder="1" applyAlignment="1">
      <alignment horizontal="center" vertical="center"/>
    </xf>
    <xf numFmtId="0" fontId="17" fillId="10" borderId="26" xfId="0" applyFont="1" applyFill="1" applyBorder="1" applyAlignment="1">
      <alignment horizontal="center" vertical="center" wrapText="1"/>
    </xf>
    <xf numFmtId="0" fontId="5" fillId="0" borderId="0" xfId="0" applyFont="1"/>
    <xf numFmtId="0" fontId="37" fillId="0" borderId="0" xfId="0" applyFont="1" applyAlignment="1">
      <alignment horizontal="center" vertical="center"/>
    </xf>
    <xf numFmtId="166" fontId="9" fillId="4" borderId="6" xfId="0" applyNumberFormat="1" applyFont="1" applyFill="1" applyBorder="1" applyAlignment="1">
      <alignment vertical="center"/>
    </xf>
    <xf numFmtId="166" fontId="5" fillId="0" borderId="23" xfId="0" applyNumberFormat="1" applyFont="1" applyBorder="1" applyAlignment="1">
      <alignment horizontal="center" vertical="center" wrapText="1"/>
    </xf>
    <xf numFmtId="3" fontId="9" fillId="5" borderId="6" xfId="0" applyNumberFormat="1" applyFont="1" applyFill="1" applyBorder="1" applyAlignment="1">
      <alignment vertical="center"/>
    </xf>
    <xf numFmtId="166" fontId="5" fillId="0" borderId="22" xfId="0" applyNumberFormat="1" applyFont="1" applyBorder="1" applyAlignment="1">
      <alignment horizontal="center" vertical="center" wrapText="1"/>
    </xf>
    <xf numFmtId="166" fontId="5" fillId="0" borderId="0" xfId="0" applyNumberFormat="1" applyFont="1"/>
    <xf numFmtId="166" fontId="9" fillId="4" borderId="0" xfId="0" applyNumberFormat="1" applyFont="1" applyFill="1"/>
    <xf numFmtId="1" fontId="9" fillId="5" borderId="0" xfId="0" applyNumberFormat="1" applyFont="1" applyFill="1"/>
    <xf numFmtId="1" fontId="39" fillId="0" borderId="27" xfId="0" applyNumberFormat="1" applyFont="1" applyBorder="1" applyAlignment="1">
      <alignment horizontal="center" vertical="center"/>
    </xf>
    <xf numFmtId="0" fontId="5" fillId="0" borderId="0" xfId="0" applyFont="1" applyAlignment="1">
      <alignment horizontal="center" vertical="center"/>
    </xf>
    <xf numFmtId="0" fontId="25" fillId="0" borderId="0" xfId="3" applyFont="1" applyFill="1" applyAlignment="1">
      <alignment vertical="center"/>
    </xf>
    <xf numFmtId="0" fontId="5" fillId="0" borderId="0" xfId="0" applyFont="1" applyFill="1"/>
    <xf numFmtId="0" fontId="17" fillId="0" borderId="0" xfId="3" applyFont="1" applyFill="1" applyAlignment="1">
      <alignment horizontal="right" vertical="center"/>
    </xf>
    <xf numFmtId="0" fontId="16" fillId="0" borderId="0" xfId="0" applyFont="1"/>
    <xf numFmtId="0" fontId="28" fillId="0" borderId="16" xfId="0" applyFont="1" applyBorder="1"/>
    <xf numFmtId="0" fontId="15" fillId="0" borderId="0" xfId="0" applyFont="1" applyFill="1"/>
    <xf numFmtId="0" fontId="5" fillId="0" borderId="0" xfId="0" applyFont="1" applyFill="1" applyBorder="1"/>
    <xf numFmtId="0" fontId="5" fillId="0" borderId="0" xfId="0" applyFont="1" applyAlignment="1">
      <alignment wrapText="1"/>
    </xf>
    <xf numFmtId="0" fontId="18" fillId="3" borderId="26" xfId="2" applyFont="1" applyFill="1" applyBorder="1" applyAlignment="1">
      <alignment vertical="center" wrapText="1"/>
    </xf>
    <xf numFmtId="0" fontId="38" fillId="17" borderId="0" xfId="5" applyFont="1" applyAlignment="1">
      <alignment horizontal="center" vertical="center" wrapText="1"/>
    </xf>
    <xf numFmtId="0" fontId="5" fillId="0" borderId="0" xfId="0" applyFont="1" applyAlignment="1">
      <alignment horizontal="center" vertical="center" wrapText="1"/>
    </xf>
    <xf numFmtId="0" fontId="18" fillId="3" borderId="25" xfId="2" applyFont="1" applyFill="1" applyBorder="1" applyAlignment="1">
      <alignment vertical="center" wrapText="1"/>
    </xf>
    <xf numFmtId="1" fontId="27" fillId="0" borderId="18" xfId="0" applyNumberFormat="1" applyFont="1" applyBorder="1" applyAlignment="1">
      <alignment horizontal="center" vertical="center"/>
    </xf>
    <xf numFmtId="0" fontId="6" fillId="19" borderId="9" xfId="0" applyFont="1" applyFill="1" applyBorder="1" applyAlignment="1">
      <alignment horizontal="center" vertical="center" wrapText="1"/>
    </xf>
    <xf numFmtId="1" fontId="13" fillId="0" borderId="9" xfId="0" applyNumberFormat="1" applyFont="1" applyFill="1" applyBorder="1" applyAlignment="1">
      <alignment horizontal="center" vertical="center"/>
    </xf>
    <xf numFmtId="0" fontId="10" fillId="12" borderId="28" xfId="0" applyFont="1" applyFill="1" applyBorder="1" applyAlignment="1">
      <alignment vertical="center"/>
    </xf>
    <xf numFmtId="0" fontId="11" fillId="20" borderId="30" xfId="4" applyFont="1" applyFill="1" applyBorder="1" applyAlignment="1">
      <alignment horizontal="center" vertical="center"/>
    </xf>
    <xf numFmtId="0" fontId="11" fillId="20" borderId="31" xfId="4" applyFont="1" applyFill="1" applyBorder="1" applyAlignment="1">
      <alignment horizontal="center" vertical="center"/>
    </xf>
    <xf numFmtId="1" fontId="13" fillId="0" borderId="14" xfId="0" applyNumberFormat="1" applyFont="1" applyFill="1" applyBorder="1" applyAlignment="1">
      <alignment horizontal="center" vertical="center"/>
    </xf>
    <xf numFmtId="0" fontId="11" fillId="15" borderId="13" xfId="0" applyFont="1" applyFill="1" applyBorder="1" applyAlignment="1">
      <alignment horizontal="center" vertical="center" wrapText="1"/>
    </xf>
    <xf numFmtId="0" fontId="10" fillId="12" borderId="33" xfId="0" applyFont="1" applyFill="1" applyBorder="1" applyAlignment="1">
      <alignment vertical="center"/>
    </xf>
    <xf numFmtId="0" fontId="12" fillId="0" borderId="30" xfId="4" applyFont="1" applyBorder="1" applyAlignment="1">
      <alignment vertical="center"/>
    </xf>
    <xf numFmtId="1" fontId="40" fillId="0" borderId="9" xfId="0" applyNumberFormat="1" applyFont="1" applyFill="1" applyBorder="1" applyAlignment="1">
      <alignment horizontal="center" vertical="center"/>
    </xf>
    <xf numFmtId="0" fontId="16" fillId="12" borderId="0" xfId="0" applyFont="1" applyFill="1" applyBorder="1" applyAlignment="1">
      <alignment vertical="center" wrapText="1"/>
    </xf>
    <xf numFmtId="0" fontId="5" fillId="21" borderId="0" xfId="0" applyFont="1" applyFill="1" applyBorder="1" applyAlignment="1">
      <alignment horizontal="center" vertical="center" wrapText="1"/>
    </xf>
    <xf numFmtId="0" fontId="5" fillId="21" borderId="0" xfId="0" applyFont="1" applyFill="1" applyBorder="1" applyAlignment="1">
      <alignment horizontal="center" vertical="center"/>
    </xf>
    <xf numFmtId="0" fontId="5" fillId="21" borderId="14" xfId="0" applyFont="1" applyFill="1" applyBorder="1" applyAlignment="1">
      <alignment horizontal="center" vertical="center"/>
    </xf>
    <xf numFmtId="0" fontId="30" fillId="0" borderId="0" xfId="0" applyFont="1" applyFill="1" applyAlignment="1">
      <alignment vertical="center"/>
    </xf>
    <xf numFmtId="0" fontId="23" fillId="13" borderId="0" xfId="0" applyFont="1" applyFill="1" applyBorder="1" applyAlignment="1">
      <alignment horizontal="center" vertical="center" wrapText="1"/>
    </xf>
    <xf numFmtId="0" fontId="23" fillId="13" borderId="0" xfId="0" applyFont="1" applyFill="1" applyBorder="1" applyAlignment="1">
      <alignment horizontal="center" vertical="center"/>
    </xf>
    <xf numFmtId="166" fontId="5" fillId="0" borderId="0" xfId="0" applyNumberFormat="1" applyFont="1" applyBorder="1" applyAlignment="1">
      <alignment horizontal="center" vertical="center" wrapText="1"/>
    </xf>
    <xf numFmtId="166" fontId="9" fillId="21" borderId="0" xfId="0" applyNumberFormat="1" applyFont="1" applyFill="1" applyBorder="1" applyAlignment="1">
      <alignment vertical="center"/>
    </xf>
    <xf numFmtId="3" fontId="18" fillId="4" borderId="3" xfId="2" applyNumberFormat="1" applyFont="1" applyFill="1" applyBorder="1" applyAlignment="1">
      <alignment horizontal="center" vertical="center"/>
    </xf>
    <xf numFmtId="9" fontId="17" fillId="4" borderId="0" xfId="0" applyNumberFormat="1" applyFont="1" applyFill="1" applyBorder="1" applyAlignment="1">
      <alignment horizontal="center" vertical="center" wrapText="1"/>
    </xf>
    <xf numFmtId="10" fontId="17" fillId="4" borderId="0" xfId="0" applyNumberFormat="1" applyFont="1" applyFill="1" applyBorder="1" applyAlignment="1">
      <alignment horizontal="center" vertical="center" wrapText="1"/>
    </xf>
    <xf numFmtId="4" fontId="17" fillId="4" borderId="0" xfId="0" applyNumberFormat="1" applyFont="1" applyFill="1" applyBorder="1" applyAlignment="1">
      <alignment horizontal="center" vertical="center" wrapText="1"/>
    </xf>
    <xf numFmtId="0" fontId="5" fillId="9" borderId="0" xfId="0" applyFont="1" applyFill="1" applyBorder="1" applyAlignment="1">
      <alignment vertical="center" wrapText="1"/>
    </xf>
    <xf numFmtId="0" fontId="5" fillId="9" borderId="0" xfId="0" applyFont="1" applyFill="1" applyBorder="1" applyAlignment="1">
      <alignment vertical="center"/>
    </xf>
    <xf numFmtId="0" fontId="41" fillId="23" borderId="0" xfId="6" applyBorder="1" applyAlignment="1">
      <alignment horizontal="center" vertical="center" wrapText="1"/>
    </xf>
    <xf numFmtId="4" fontId="42" fillId="4" borderId="0" xfId="0" applyNumberFormat="1" applyFont="1" applyFill="1" applyAlignment="1">
      <alignment horizontal="center" vertical="center" wrapText="1"/>
    </xf>
    <xf numFmtId="0" fontId="43" fillId="12" borderId="0" xfId="0" applyFont="1" applyFill="1" applyAlignment="1">
      <alignment vertical="center"/>
    </xf>
    <xf numFmtId="0" fontId="43" fillId="12" borderId="0" xfId="0" applyFont="1" applyFill="1" applyAlignment="1">
      <alignment horizontal="center" vertical="center" wrapText="1"/>
    </xf>
    <xf numFmtId="0" fontId="44" fillId="0" borderId="0" xfId="0" applyFont="1"/>
    <xf numFmtId="1" fontId="13" fillId="0" borderId="32" xfId="0" applyNumberFormat="1" applyFont="1" applyFill="1" applyBorder="1" applyAlignment="1">
      <alignment horizontal="center" vertical="center"/>
    </xf>
    <xf numFmtId="1" fontId="13" fillId="0" borderId="29" xfId="0" applyNumberFormat="1" applyFont="1" applyFill="1" applyBorder="1" applyAlignment="1">
      <alignment horizontal="center" vertical="center"/>
    </xf>
    <xf numFmtId="0" fontId="17" fillId="10" borderId="26" xfId="0" applyFont="1" applyFill="1" applyBorder="1" applyAlignment="1">
      <alignment horizontal="left" vertical="center" wrapText="1"/>
    </xf>
    <xf numFmtId="0" fontId="44" fillId="0" borderId="0" xfId="0" applyFont="1" applyAlignment="1">
      <alignment vertical="center" wrapText="1"/>
    </xf>
    <xf numFmtId="2" fontId="36" fillId="0" borderId="27" xfId="0" applyNumberFormat="1" applyFont="1" applyBorder="1" applyAlignment="1">
      <alignment horizontal="center" vertical="center"/>
    </xf>
    <xf numFmtId="167" fontId="10" fillId="12" borderId="0" xfId="0" applyNumberFormat="1" applyFont="1" applyFill="1" applyAlignment="1">
      <alignment vertical="center"/>
    </xf>
    <xf numFmtId="0" fontId="42" fillId="4" borderId="0" xfId="0" applyFont="1" applyFill="1" applyAlignment="1">
      <alignment horizontal="center" vertical="center" wrapText="1"/>
    </xf>
    <xf numFmtId="0" fontId="6" fillId="0" borderId="0" xfId="0" applyFont="1" applyAlignment="1">
      <alignment horizontal="right"/>
    </xf>
    <xf numFmtId="0" fontId="45" fillId="0" borderId="0" xfId="0" applyFont="1" applyAlignment="1">
      <alignment horizontal="right"/>
    </xf>
    <xf numFmtId="166" fontId="46" fillId="4" borderId="6" xfId="0" applyNumberFormat="1" applyFont="1" applyFill="1" applyBorder="1" applyAlignment="1">
      <alignment vertical="center"/>
    </xf>
    <xf numFmtId="1" fontId="47" fillId="5" borderId="14" xfId="0" applyNumberFormat="1" applyFont="1" applyFill="1" applyBorder="1" applyAlignment="1">
      <alignment horizontal="center" vertical="center"/>
    </xf>
    <xf numFmtId="0" fontId="6" fillId="6" borderId="9" xfId="0" applyFont="1" applyFill="1" applyBorder="1" applyAlignment="1">
      <alignment horizontal="center" vertical="center" wrapText="1"/>
    </xf>
    <xf numFmtId="1" fontId="48" fillId="0" borderId="9" xfId="0" applyNumberFormat="1" applyFont="1" applyFill="1" applyBorder="1" applyAlignment="1">
      <alignment horizontal="left" vertical="center" wrapText="1"/>
    </xf>
    <xf numFmtId="0" fontId="10" fillId="12" borderId="0" xfId="0" applyFont="1" applyFill="1" applyAlignment="1">
      <alignment vertical="center" wrapText="1"/>
    </xf>
    <xf numFmtId="1" fontId="49" fillId="0" borderId="9" xfId="0" applyNumberFormat="1" applyFont="1" applyFill="1" applyBorder="1" applyAlignment="1">
      <alignment horizontal="left" vertical="center" wrapText="1"/>
    </xf>
    <xf numFmtId="0" fontId="5" fillId="0" borderId="0" xfId="0" applyFont="1" applyAlignment="1">
      <alignment horizontal="center"/>
    </xf>
    <xf numFmtId="1" fontId="9" fillId="5" borderId="0" xfId="0" applyNumberFormat="1" applyFont="1" applyFill="1" applyAlignment="1">
      <alignment horizontal="center"/>
    </xf>
    <xf numFmtId="166" fontId="9" fillId="21" borderId="0" xfId="0" applyNumberFormat="1" applyFont="1" applyFill="1" applyBorder="1" applyAlignment="1">
      <alignment horizontal="center" vertical="center"/>
    </xf>
    <xf numFmtId="2" fontId="42" fillId="8" borderId="0" xfId="0" applyNumberFormat="1" applyFont="1" applyFill="1" applyAlignment="1">
      <alignment horizontal="center" vertical="center" wrapText="1"/>
    </xf>
    <xf numFmtId="0" fontId="42" fillId="10" borderId="25" xfId="0" applyFont="1" applyFill="1" applyBorder="1" applyAlignment="1">
      <alignment horizontal="center" vertical="center"/>
    </xf>
    <xf numFmtId="0" fontId="46" fillId="0" borderId="0" xfId="0" applyFont="1" applyAlignment="1">
      <alignment vertical="center" wrapText="1"/>
    </xf>
    <xf numFmtId="0" fontId="50" fillId="4" borderId="0" xfId="2" applyFont="1" applyFill="1" applyBorder="1" applyAlignment="1">
      <alignment vertical="center" wrapText="1"/>
    </xf>
    <xf numFmtId="0" fontId="7" fillId="7" borderId="0" xfId="0" applyFont="1" applyFill="1" applyBorder="1" applyAlignment="1">
      <alignment vertical="center" wrapText="1"/>
    </xf>
    <xf numFmtId="0" fontId="7" fillId="12" borderId="0" xfId="0" applyFont="1" applyFill="1" applyAlignment="1">
      <alignment vertical="center" wrapText="1"/>
    </xf>
    <xf numFmtId="0" fontId="8" fillId="22" borderId="9" xfId="0" applyFont="1" applyFill="1" applyBorder="1" applyAlignment="1">
      <alignment horizontal="center" vertical="center" wrapText="1"/>
    </xf>
    <xf numFmtId="0" fontId="44" fillId="5" borderId="9" xfId="0" applyFont="1" applyFill="1" applyBorder="1" applyAlignment="1">
      <alignment horizontal="center" vertical="center" wrapText="1"/>
    </xf>
    <xf numFmtId="0" fontId="51" fillId="16" borderId="9" xfId="0" applyFont="1" applyFill="1" applyBorder="1" applyAlignment="1">
      <alignment horizontal="center" vertical="center"/>
    </xf>
    <xf numFmtId="0" fontId="5" fillId="24" borderId="0" xfId="0" applyFont="1" applyFill="1" applyAlignment="1">
      <alignment vertical="center"/>
    </xf>
    <xf numFmtId="0" fontId="48" fillId="7" borderId="9" xfId="0" applyFont="1" applyFill="1" applyBorder="1" applyAlignment="1">
      <alignment vertical="center" wrapText="1"/>
    </xf>
    <xf numFmtId="0" fontId="5" fillId="7" borderId="14" xfId="0" applyFont="1" applyFill="1" applyBorder="1" applyAlignment="1">
      <alignment horizontal="center" vertical="center"/>
    </xf>
    <xf numFmtId="0" fontId="16" fillId="7" borderId="0" xfId="0" applyFont="1" applyFill="1" applyBorder="1" applyAlignment="1">
      <alignment horizontal="center" vertical="center"/>
    </xf>
    <xf numFmtId="0" fontId="52" fillId="5" borderId="15" xfId="0" applyFont="1" applyFill="1" applyBorder="1" applyAlignment="1">
      <alignment horizontal="center" vertical="center"/>
    </xf>
    <xf numFmtId="0" fontId="5" fillId="7" borderId="0" xfId="0" applyFont="1" applyFill="1" applyBorder="1" applyAlignment="1">
      <alignment horizontal="center" vertical="center"/>
    </xf>
    <xf numFmtId="0" fontId="5" fillId="7" borderId="0" xfId="0" applyFont="1" applyFill="1" applyBorder="1" applyAlignment="1">
      <alignment horizontal="center" vertical="center" wrapText="1"/>
    </xf>
    <xf numFmtId="0" fontId="14" fillId="11" borderId="9" xfId="0" applyFont="1" applyFill="1" applyBorder="1" applyAlignment="1">
      <alignment horizontal="center" vertical="center"/>
    </xf>
    <xf numFmtId="1" fontId="47" fillId="19" borderId="14" xfId="0" applyNumberFormat="1" applyFont="1" applyFill="1" applyBorder="1" applyAlignment="1">
      <alignment horizontal="center" vertical="center"/>
    </xf>
    <xf numFmtId="167" fontId="10" fillId="19" borderId="0" xfId="0" applyNumberFormat="1" applyFont="1" applyFill="1" applyAlignment="1">
      <alignment vertical="center"/>
    </xf>
    <xf numFmtId="0" fontId="16" fillId="7" borderId="3" xfId="0" applyFont="1" applyFill="1" applyBorder="1" applyAlignment="1">
      <alignment horizontal="center" vertical="center"/>
    </xf>
    <xf numFmtId="0" fontId="15" fillId="0" borderId="3" xfId="0" applyFont="1" applyBorder="1" applyAlignment="1">
      <alignment horizontal="center" vertical="center"/>
    </xf>
    <xf numFmtId="0" fontId="8" fillId="7" borderId="0" xfId="0" applyFont="1" applyFill="1" applyAlignment="1">
      <alignment horizontal="left" vertical="center" wrapText="1"/>
    </xf>
    <xf numFmtId="0" fontId="16" fillId="0" borderId="0" xfId="0" applyFont="1" applyBorder="1" applyAlignment="1">
      <alignment horizontal="center" vertical="center" wrapText="1"/>
    </xf>
    <xf numFmtId="0" fontId="11" fillId="0" borderId="20" xfId="0" applyFont="1" applyBorder="1" applyAlignment="1">
      <alignment horizontal="center" vertical="center" wrapText="1"/>
    </xf>
    <xf numFmtId="167" fontId="10" fillId="11" borderId="0" xfId="0" applyNumberFormat="1" applyFont="1" applyFill="1" applyAlignment="1">
      <alignment vertical="center"/>
    </xf>
    <xf numFmtId="0" fontId="11" fillId="0" borderId="9" xfId="0" applyFont="1" applyFill="1" applyBorder="1" applyAlignment="1">
      <alignment vertical="center"/>
    </xf>
    <xf numFmtId="0" fontId="11" fillId="0" borderId="28" xfId="0" applyFont="1" applyFill="1" applyBorder="1" applyAlignment="1">
      <alignment vertical="center"/>
    </xf>
    <xf numFmtId="0" fontId="11" fillId="19" borderId="9" xfId="0" applyFont="1" applyFill="1" applyBorder="1" applyAlignment="1">
      <alignment vertical="center"/>
    </xf>
    <xf numFmtId="0" fontId="16" fillId="12" borderId="0" xfId="0" applyFont="1" applyFill="1" applyBorder="1" applyAlignment="1">
      <alignment horizontal="center" vertical="center" wrapText="1"/>
    </xf>
    <xf numFmtId="0" fontId="15" fillId="0" borderId="3" xfId="0" applyFont="1" applyBorder="1" applyAlignment="1">
      <alignment horizontal="center" vertical="center"/>
    </xf>
    <xf numFmtId="0" fontId="8" fillId="7" borderId="0" xfId="0" applyFont="1" applyFill="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xf>
    <xf numFmtId="0" fontId="16" fillId="14" borderId="10" xfId="0" applyFont="1" applyFill="1" applyBorder="1" applyAlignment="1">
      <alignment horizontal="center" vertical="center" wrapText="1"/>
    </xf>
    <xf numFmtId="0" fontId="16" fillId="14" borderId="11" xfId="0" applyFont="1" applyFill="1" applyBorder="1" applyAlignment="1">
      <alignment horizontal="center" vertical="center" wrapText="1"/>
    </xf>
    <xf numFmtId="0" fontId="16" fillId="14" borderId="12" xfId="0" applyFont="1" applyFill="1" applyBorder="1" applyAlignment="1">
      <alignment horizontal="center" vertical="center" wrapText="1"/>
    </xf>
    <xf numFmtId="0" fontId="5" fillId="13" borderId="8" xfId="0" applyFont="1" applyFill="1" applyBorder="1" applyAlignment="1">
      <alignment horizontal="left" vertical="center" wrapText="1"/>
    </xf>
    <xf numFmtId="0" fontId="24" fillId="6" borderId="0" xfId="0" applyFont="1" applyFill="1" applyBorder="1" applyAlignment="1">
      <alignment horizontal="center" vertical="center" wrapText="1"/>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16" fillId="0" borderId="0" xfId="0" applyFont="1" applyBorder="1" applyAlignment="1">
      <alignment horizontal="center" vertical="center" wrapText="1"/>
    </xf>
    <xf numFmtId="0" fontId="5" fillId="9" borderId="34" xfId="0" applyFont="1" applyFill="1" applyBorder="1" applyAlignment="1">
      <alignment horizontal="center" vertical="center" wrapText="1"/>
    </xf>
    <xf numFmtId="0" fontId="11" fillId="15" borderId="28" xfId="0" applyFont="1" applyFill="1" applyBorder="1" applyAlignment="1">
      <alignment horizontal="center" vertical="center" wrapText="1"/>
    </xf>
    <xf numFmtId="0" fontId="11" fillId="15" borderId="32" xfId="0" applyFont="1" applyFill="1" applyBorder="1" applyAlignment="1">
      <alignment horizontal="center" vertical="center" wrapText="1"/>
    </xf>
    <xf numFmtId="0" fontId="11" fillId="15" borderId="14" xfId="0" applyFont="1" applyFill="1" applyBorder="1" applyAlignment="1">
      <alignment horizontal="center" vertical="center" wrapText="1"/>
    </xf>
    <xf numFmtId="0" fontId="5" fillId="10" borderId="4" xfId="0" applyFont="1" applyFill="1" applyBorder="1" applyAlignment="1">
      <alignment horizontal="center" vertical="center" wrapText="1"/>
    </xf>
    <xf numFmtId="0" fontId="5" fillId="10" borderId="17" xfId="0" applyFont="1" applyFill="1" applyBorder="1" applyAlignment="1">
      <alignment horizontal="center" vertical="center" wrapText="1"/>
    </xf>
    <xf numFmtId="0" fontId="11" fillId="0" borderId="20"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21" xfId="0" applyFont="1" applyBorder="1" applyAlignment="1">
      <alignment horizontal="center" vertical="center" wrapText="1"/>
    </xf>
    <xf numFmtId="0" fontId="30" fillId="0" borderId="23" xfId="0" applyFont="1" applyBorder="1" applyAlignment="1">
      <alignment horizontal="left"/>
    </xf>
  </cellXfs>
  <cellStyles count="7">
    <cellStyle name="Bueno" xfId="5" builtinId="26"/>
    <cellStyle name="Encabezado 1" xfId="1" builtinId="16"/>
    <cellStyle name="Hipervínculo" xfId="4" builtinId="8"/>
    <cellStyle name="Incorrecto" xfId="6" builtinId="27"/>
    <cellStyle name="Neutral" xfId="3" builtinId="28"/>
    <cellStyle name="Normal" xfId="0" builtinId="0"/>
    <cellStyle name="Título 3" xfId="2" builtinId="18"/>
  </cellStyles>
  <dxfs count="44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9FF33"/>
      <color rgb="FFFF9797"/>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9525</xdr:rowOff>
    </xdr:from>
    <xdr:to>
      <xdr:col>4</xdr:col>
      <xdr:colOff>9525</xdr:colOff>
      <xdr:row>2</xdr:row>
      <xdr:rowOff>257175</xdr:rowOff>
    </xdr:to>
    <xdr:pic>
      <xdr:nvPicPr>
        <xdr:cNvPr id="3" name="Imagen 2">
          <a:extLst>
            <a:ext uri="{FF2B5EF4-FFF2-40B4-BE49-F238E27FC236}">
              <a16:creationId xmlns:a16="http://schemas.microsoft.com/office/drawing/2014/main" id="{00000000-0008-0000-0000-000003000000}"/>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238125" y="9525"/>
          <a:ext cx="2476500" cy="723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6</xdr:row>
      <xdr:rowOff>171450</xdr:rowOff>
    </xdr:from>
    <xdr:to>
      <xdr:col>1</xdr:col>
      <xdr:colOff>1343025</xdr:colOff>
      <xdr:row>8</xdr:row>
      <xdr:rowOff>66675</xdr:rowOff>
    </xdr:to>
    <xdr:sp macro="" textlink="">
      <xdr:nvSpPr>
        <xdr:cNvPr id="2" name="Flecha derecha 1">
          <a:extLst>
            <a:ext uri="{FF2B5EF4-FFF2-40B4-BE49-F238E27FC236}">
              <a16:creationId xmlns:a16="http://schemas.microsoft.com/office/drawing/2014/main" id="{00000000-0008-0000-0100-000002000000}"/>
            </a:ext>
          </a:extLst>
        </xdr:cNvPr>
        <xdr:cNvSpPr/>
      </xdr:nvSpPr>
      <xdr:spPr>
        <a:xfrm>
          <a:off x="1285875" y="1714500"/>
          <a:ext cx="819150" cy="3524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a:p>
      </xdr:txBody>
    </xdr:sp>
    <xdr:clientData/>
  </xdr:twoCellAnchor>
  <xdr:twoCellAnchor>
    <xdr:from>
      <xdr:col>1</xdr:col>
      <xdr:colOff>400050</xdr:colOff>
      <xdr:row>38</xdr:row>
      <xdr:rowOff>161925</xdr:rowOff>
    </xdr:from>
    <xdr:to>
      <xdr:col>1</xdr:col>
      <xdr:colOff>1219200</xdr:colOff>
      <xdr:row>40</xdr:row>
      <xdr:rowOff>57150</xdr:rowOff>
    </xdr:to>
    <xdr:sp macro="" textlink="">
      <xdr:nvSpPr>
        <xdr:cNvPr id="8" name="Flecha derecha 1">
          <a:extLst>
            <a:ext uri="{FF2B5EF4-FFF2-40B4-BE49-F238E27FC236}">
              <a16:creationId xmlns:a16="http://schemas.microsoft.com/office/drawing/2014/main" id="{00000000-0008-0000-0100-000008000000}"/>
            </a:ext>
            <a:ext uri="{147F2762-F138-4A5C-976F-8EAC2B608ADB}">
              <a16:predDERef xmlns:a16="http://schemas.microsoft.com/office/drawing/2014/main" pred="{0C6102AF-A33A-4207-B2F5-8C110BD513DF}"/>
            </a:ext>
          </a:extLst>
        </xdr:cNvPr>
        <xdr:cNvSpPr/>
      </xdr:nvSpPr>
      <xdr:spPr>
        <a:xfrm>
          <a:off x="1162050" y="9686925"/>
          <a:ext cx="819150" cy="3524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1</xdr:col>
      <xdr:colOff>504825</xdr:colOff>
      <xdr:row>12</xdr:row>
      <xdr:rowOff>180975</xdr:rowOff>
    </xdr:from>
    <xdr:to>
      <xdr:col>1</xdr:col>
      <xdr:colOff>1323975</xdr:colOff>
      <xdr:row>14</xdr:row>
      <xdr:rowOff>76200</xdr:rowOff>
    </xdr:to>
    <xdr:sp macro="" textlink="">
      <xdr:nvSpPr>
        <xdr:cNvPr id="10" name="Flecha derecha 1">
          <a:extLst>
            <a:ext uri="{FF2B5EF4-FFF2-40B4-BE49-F238E27FC236}">
              <a16:creationId xmlns:a16="http://schemas.microsoft.com/office/drawing/2014/main" id="{00000000-0008-0000-0100-00000A000000}"/>
            </a:ext>
            <a:ext uri="{147F2762-F138-4A5C-976F-8EAC2B608ADB}">
              <a16:predDERef xmlns:a16="http://schemas.microsoft.com/office/drawing/2014/main" pred="{91EDE930-6880-42A7-ADA6-304982F50EB7}"/>
            </a:ext>
          </a:extLst>
        </xdr:cNvPr>
        <xdr:cNvSpPr/>
      </xdr:nvSpPr>
      <xdr:spPr>
        <a:xfrm>
          <a:off x="1266825" y="3143250"/>
          <a:ext cx="819150" cy="3524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editAs="oneCell">
    <xdr:from>
      <xdr:col>0</xdr:col>
      <xdr:colOff>0</xdr:colOff>
      <xdr:row>0</xdr:row>
      <xdr:rowOff>0</xdr:rowOff>
    </xdr:from>
    <xdr:to>
      <xdr:col>1</xdr:col>
      <xdr:colOff>1716617</xdr:colOff>
      <xdr:row>1</xdr:row>
      <xdr:rowOff>17929</xdr:rowOff>
    </xdr:to>
    <xdr:pic>
      <xdr:nvPicPr>
        <xdr:cNvPr id="13" name="Imagen 12">
          <a:extLst>
            <a:ext uri="{FF2B5EF4-FFF2-40B4-BE49-F238E27FC236}">
              <a16:creationId xmlns:a16="http://schemas.microsoft.com/office/drawing/2014/main" id="{00000000-0008-0000-0100-00000D000000}"/>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76500" cy="723900"/>
        </a:xfrm>
        <a:prstGeom prst="rect">
          <a:avLst/>
        </a:prstGeom>
      </xdr:spPr>
    </xdr:pic>
    <xdr:clientData/>
  </xdr:twoCellAnchor>
  <xdr:twoCellAnchor>
    <xdr:from>
      <xdr:col>0</xdr:col>
      <xdr:colOff>145677</xdr:colOff>
      <xdr:row>57</xdr:row>
      <xdr:rowOff>134471</xdr:rowOff>
    </xdr:from>
    <xdr:to>
      <xdr:col>2</xdr:col>
      <xdr:colOff>112059</xdr:colOff>
      <xdr:row>63</xdr:row>
      <xdr:rowOff>0</xdr:rowOff>
    </xdr:to>
    <xdr:sp macro="" textlink="">
      <xdr:nvSpPr>
        <xdr:cNvPr id="3" name="Pentágono 2">
          <a:extLst>
            <a:ext uri="{FF2B5EF4-FFF2-40B4-BE49-F238E27FC236}">
              <a16:creationId xmlns:a16="http://schemas.microsoft.com/office/drawing/2014/main" id="{00000000-0008-0000-0100-000003000000}"/>
            </a:ext>
          </a:extLst>
        </xdr:cNvPr>
        <xdr:cNvSpPr/>
      </xdr:nvSpPr>
      <xdr:spPr>
        <a:xfrm>
          <a:off x="145677" y="14309912"/>
          <a:ext cx="2274794" cy="1008529"/>
        </a:xfrm>
        <a:prstGeom prst="homePlat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lang="es-ES" sz="1100" b="1" baseline="0">
              <a:latin typeface="Arial Black" panose="020B0A04020102020204" pitchFamily="34" charset="0"/>
            </a:rPr>
            <a:t>RESULTADO DE LA </a:t>
          </a:r>
          <a:r>
            <a:rPr lang="es-ES" sz="1100" b="1">
              <a:latin typeface="Arial Black" panose="020B0A04020102020204" pitchFamily="34" charset="0"/>
            </a:rPr>
            <a:t>EVALUACIÓN DE CAPACIDAD TÉCNICA HABILITANTE</a:t>
          </a:r>
        </a:p>
      </xdr:txBody>
    </xdr:sp>
    <xdr:clientData/>
  </xdr:twoCellAnchor>
  <xdr:twoCellAnchor>
    <xdr:from>
      <xdr:col>1</xdr:col>
      <xdr:colOff>448235</xdr:colOff>
      <xdr:row>51</xdr:row>
      <xdr:rowOff>145676</xdr:rowOff>
    </xdr:from>
    <xdr:to>
      <xdr:col>1</xdr:col>
      <xdr:colOff>1267385</xdr:colOff>
      <xdr:row>51</xdr:row>
      <xdr:rowOff>500342</xdr:rowOff>
    </xdr:to>
    <xdr:sp macro="" textlink="">
      <xdr:nvSpPr>
        <xdr:cNvPr id="9" name="Flecha derecha 1">
          <a:extLst>
            <a:ext uri="{FF2B5EF4-FFF2-40B4-BE49-F238E27FC236}">
              <a16:creationId xmlns:a16="http://schemas.microsoft.com/office/drawing/2014/main" id="{00000000-0008-0000-0100-000009000000}"/>
            </a:ext>
            <a:ext uri="{147F2762-F138-4A5C-976F-8EAC2B608ADB}">
              <a16:predDERef xmlns:a16="http://schemas.microsoft.com/office/drawing/2014/main" pred="{0C6102AF-A33A-4207-B2F5-8C110BD513DF}"/>
            </a:ext>
          </a:extLst>
        </xdr:cNvPr>
        <xdr:cNvSpPr/>
      </xdr:nvSpPr>
      <xdr:spPr>
        <a:xfrm>
          <a:off x="1210235" y="12348882"/>
          <a:ext cx="819150" cy="35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523875</xdr:colOff>
      <xdr:row>6</xdr:row>
      <xdr:rowOff>171450</xdr:rowOff>
    </xdr:from>
    <xdr:to>
      <xdr:col>1</xdr:col>
      <xdr:colOff>1343025</xdr:colOff>
      <xdr:row>8</xdr:row>
      <xdr:rowOff>66675</xdr:rowOff>
    </xdr:to>
    <xdr:sp macro="" textlink="">
      <xdr:nvSpPr>
        <xdr:cNvPr id="2" name="Flecha derecha 1">
          <a:extLst>
            <a:ext uri="{FF2B5EF4-FFF2-40B4-BE49-F238E27FC236}">
              <a16:creationId xmlns:a16="http://schemas.microsoft.com/office/drawing/2014/main" id="{AD759B35-8361-4EA4-A167-9E90DC5DE8DC}"/>
            </a:ext>
          </a:extLst>
        </xdr:cNvPr>
        <xdr:cNvSpPr/>
      </xdr:nvSpPr>
      <xdr:spPr>
        <a:xfrm>
          <a:off x="1285875" y="1924050"/>
          <a:ext cx="819150" cy="3905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a:p>
      </xdr:txBody>
    </xdr:sp>
    <xdr:clientData/>
  </xdr:twoCellAnchor>
  <xdr:twoCellAnchor>
    <xdr:from>
      <xdr:col>1</xdr:col>
      <xdr:colOff>400050</xdr:colOff>
      <xdr:row>38</xdr:row>
      <xdr:rowOff>161925</xdr:rowOff>
    </xdr:from>
    <xdr:to>
      <xdr:col>1</xdr:col>
      <xdr:colOff>1219200</xdr:colOff>
      <xdr:row>40</xdr:row>
      <xdr:rowOff>57150</xdr:rowOff>
    </xdr:to>
    <xdr:sp macro="" textlink="">
      <xdr:nvSpPr>
        <xdr:cNvPr id="3" name="Flecha derecha 1">
          <a:extLst>
            <a:ext uri="{FF2B5EF4-FFF2-40B4-BE49-F238E27FC236}">
              <a16:creationId xmlns:a16="http://schemas.microsoft.com/office/drawing/2014/main" id="{2F19BF87-0D0B-4948-B3F1-0FDEF4213BB2}"/>
            </a:ext>
            <a:ext uri="{147F2762-F138-4A5C-976F-8EAC2B608ADB}">
              <a16:predDERef xmlns:a16="http://schemas.microsoft.com/office/drawing/2014/main" pred="{AD759B35-8361-4EA4-A167-9E90DC5DE8DC}"/>
            </a:ext>
          </a:extLst>
        </xdr:cNvPr>
        <xdr:cNvSpPr/>
      </xdr:nvSpPr>
      <xdr:spPr>
        <a:xfrm>
          <a:off x="1162050" y="12106275"/>
          <a:ext cx="819150" cy="3905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1</xdr:col>
      <xdr:colOff>504825</xdr:colOff>
      <xdr:row>12</xdr:row>
      <xdr:rowOff>180975</xdr:rowOff>
    </xdr:from>
    <xdr:to>
      <xdr:col>1</xdr:col>
      <xdr:colOff>1323975</xdr:colOff>
      <xdr:row>14</xdr:row>
      <xdr:rowOff>76200</xdr:rowOff>
    </xdr:to>
    <xdr:sp macro="" textlink="">
      <xdr:nvSpPr>
        <xdr:cNvPr id="4" name="Flecha derecha 1">
          <a:extLst>
            <a:ext uri="{FF2B5EF4-FFF2-40B4-BE49-F238E27FC236}">
              <a16:creationId xmlns:a16="http://schemas.microsoft.com/office/drawing/2014/main" id="{9BCD3845-D082-4CA9-B8C3-C4B443936DA4}"/>
            </a:ext>
            <a:ext uri="{147F2762-F138-4A5C-976F-8EAC2B608ADB}">
              <a16:predDERef xmlns:a16="http://schemas.microsoft.com/office/drawing/2014/main" pred="{2F19BF87-0D0B-4948-B3F1-0FDEF4213BB2}"/>
            </a:ext>
          </a:extLst>
        </xdr:cNvPr>
        <xdr:cNvSpPr/>
      </xdr:nvSpPr>
      <xdr:spPr>
        <a:xfrm>
          <a:off x="1266825" y="3419475"/>
          <a:ext cx="819150" cy="4000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editAs="oneCell">
    <xdr:from>
      <xdr:col>0</xdr:col>
      <xdr:colOff>0</xdr:colOff>
      <xdr:row>0</xdr:row>
      <xdr:rowOff>0</xdr:rowOff>
    </xdr:from>
    <xdr:to>
      <xdr:col>1</xdr:col>
      <xdr:colOff>1716617</xdr:colOff>
      <xdr:row>1</xdr:row>
      <xdr:rowOff>17929</xdr:rowOff>
    </xdr:to>
    <xdr:pic>
      <xdr:nvPicPr>
        <xdr:cNvPr id="5" name="Imagen 12">
          <a:extLst>
            <a:ext uri="{FF2B5EF4-FFF2-40B4-BE49-F238E27FC236}">
              <a16:creationId xmlns:a16="http://schemas.microsoft.com/office/drawing/2014/main" id="{EF2EC4C4-D924-4B9C-A510-55E3602F589B}"/>
            </a:ext>
            <a:ext uri="{147F2762-F138-4A5C-976F-8EAC2B608ADB}">
              <a16:predDERef xmlns:a16="http://schemas.microsoft.com/office/drawing/2014/main" pred="{9BCD3845-D082-4CA9-B8C3-C4B443936DA4}"/>
            </a:ext>
          </a:extLst>
        </xdr:cNvPr>
        <xdr:cNvPicPr>
          <a:picLocks noChangeAspect="1"/>
        </xdr:cNvPicPr>
      </xdr:nvPicPr>
      <xdr:blipFill>
        <a:blip xmlns:r="http://schemas.openxmlformats.org/officeDocument/2006/relationships" r:embed="rId1"/>
        <a:stretch>
          <a:fillRect/>
        </a:stretch>
      </xdr:blipFill>
      <xdr:spPr>
        <a:xfrm>
          <a:off x="0" y="0"/>
          <a:ext cx="2478617" cy="722779"/>
        </a:xfrm>
        <a:prstGeom prst="rect">
          <a:avLst/>
        </a:prstGeom>
      </xdr:spPr>
    </xdr:pic>
    <xdr:clientData/>
  </xdr:twoCellAnchor>
  <xdr:twoCellAnchor>
    <xdr:from>
      <xdr:col>0</xdr:col>
      <xdr:colOff>145677</xdr:colOff>
      <xdr:row>57</xdr:row>
      <xdr:rowOff>134471</xdr:rowOff>
    </xdr:from>
    <xdr:to>
      <xdr:col>2</xdr:col>
      <xdr:colOff>112059</xdr:colOff>
      <xdr:row>63</xdr:row>
      <xdr:rowOff>0</xdr:rowOff>
    </xdr:to>
    <xdr:sp macro="" textlink="">
      <xdr:nvSpPr>
        <xdr:cNvPr id="6" name="Pentágono 2">
          <a:extLst>
            <a:ext uri="{FF2B5EF4-FFF2-40B4-BE49-F238E27FC236}">
              <a16:creationId xmlns:a16="http://schemas.microsoft.com/office/drawing/2014/main" id="{6CD39318-F659-479A-BCE1-97BA9D842187}"/>
            </a:ext>
            <a:ext uri="{147F2762-F138-4A5C-976F-8EAC2B608ADB}">
              <a16:predDERef xmlns:a16="http://schemas.microsoft.com/office/drawing/2014/main" pred="{EF2EC4C4-D924-4B9C-A510-55E3602F589B}"/>
            </a:ext>
          </a:extLst>
        </xdr:cNvPr>
        <xdr:cNvSpPr/>
      </xdr:nvSpPr>
      <xdr:spPr>
        <a:xfrm>
          <a:off x="145677" y="17498546"/>
          <a:ext cx="2623857" cy="1141879"/>
        </a:xfrm>
        <a:prstGeom prst="homePlat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lang="es-ES" sz="1100" b="1" baseline="0">
              <a:latin typeface="Arial Black" panose="020B0A04020102020204" pitchFamily="34" charset="0"/>
            </a:rPr>
            <a:t>RESULTADO DE LA </a:t>
          </a:r>
          <a:r>
            <a:rPr lang="es-ES" sz="1100" b="1">
              <a:latin typeface="Arial Black" panose="020B0A04020102020204" pitchFamily="34" charset="0"/>
            </a:rPr>
            <a:t>EVALUACIÓN DE CAPACIDAD TÉCNICA HABILITANTE</a:t>
          </a:r>
        </a:p>
      </xdr:txBody>
    </xdr:sp>
    <xdr:clientData/>
  </xdr:twoCellAnchor>
  <xdr:twoCellAnchor>
    <xdr:from>
      <xdr:col>1</xdr:col>
      <xdr:colOff>448235</xdr:colOff>
      <xdr:row>51</xdr:row>
      <xdr:rowOff>145676</xdr:rowOff>
    </xdr:from>
    <xdr:to>
      <xdr:col>1</xdr:col>
      <xdr:colOff>1267385</xdr:colOff>
      <xdr:row>51</xdr:row>
      <xdr:rowOff>500342</xdr:rowOff>
    </xdr:to>
    <xdr:sp macro="" textlink="">
      <xdr:nvSpPr>
        <xdr:cNvPr id="7" name="Flecha derecha 1">
          <a:extLst>
            <a:ext uri="{FF2B5EF4-FFF2-40B4-BE49-F238E27FC236}">
              <a16:creationId xmlns:a16="http://schemas.microsoft.com/office/drawing/2014/main" id="{7AB79354-F472-4380-9BDD-4A7F389310CA}"/>
            </a:ext>
            <a:ext uri="{147F2762-F138-4A5C-976F-8EAC2B608ADB}">
              <a16:predDERef xmlns:a16="http://schemas.microsoft.com/office/drawing/2014/main" pred="{6CD39318-F659-479A-BCE1-97BA9D842187}"/>
            </a:ext>
          </a:extLst>
        </xdr:cNvPr>
        <xdr:cNvSpPr/>
      </xdr:nvSpPr>
      <xdr:spPr>
        <a:xfrm>
          <a:off x="1210235" y="15319001"/>
          <a:ext cx="819150" cy="35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523875</xdr:colOff>
      <xdr:row>6</xdr:row>
      <xdr:rowOff>171450</xdr:rowOff>
    </xdr:from>
    <xdr:to>
      <xdr:col>1</xdr:col>
      <xdr:colOff>1343025</xdr:colOff>
      <xdr:row>8</xdr:row>
      <xdr:rowOff>66675</xdr:rowOff>
    </xdr:to>
    <xdr:sp macro="" textlink="">
      <xdr:nvSpPr>
        <xdr:cNvPr id="2" name="Flecha derecha 1">
          <a:extLst>
            <a:ext uri="{FF2B5EF4-FFF2-40B4-BE49-F238E27FC236}">
              <a16:creationId xmlns:a16="http://schemas.microsoft.com/office/drawing/2014/main" id="{6A9145AD-7DB4-4D17-ABAA-CD9330C5EDA6}"/>
            </a:ext>
          </a:extLst>
        </xdr:cNvPr>
        <xdr:cNvSpPr/>
      </xdr:nvSpPr>
      <xdr:spPr>
        <a:xfrm>
          <a:off x="1285875" y="192405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a:p>
      </xdr:txBody>
    </xdr:sp>
    <xdr:clientData/>
  </xdr:twoCellAnchor>
  <xdr:twoCellAnchor>
    <xdr:from>
      <xdr:col>1</xdr:col>
      <xdr:colOff>400050</xdr:colOff>
      <xdr:row>38</xdr:row>
      <xdr:rowOff>161925</xdr:rowOff>
    </xdr:from>
    <xdr:to>
      <xdr:col>1</xdr:col>
      <xdr:colOff>1219200</xdr:colOff>
      <xdr:row>40</xdr:row>
      <xdr:rowOff>57150</xdr:rowOff>
    </xdr:to>
    <xdr:sp macro="" textlink="">
      <xdr:nvSpPr>
        <xdr:cNvPr id="3" name="Flecha derecha 1">
          <a:extLst>
            <a:ext uri="{FF2B5EF4-FFF2-40B4-BE49-F238E27FC236}">
              <a16:creationId xmlns:a16="http://schemas.microsoft.com/office/drawing/2014/main" id="{E44C107C-0499-4C39-BD68-E8C2E4B22AC0}"/>
            </a:ext>
            <a:ext uri="{147F2762-F138-4A5C-976F-8EAC2B608ADB}">
              <a16:predDERef xmlns:a16="http://schemas.microsoft.com/office/drawing/2014/main" pred="{6A9145AD-7DB4-4D17-ABAA-CD9330C5EDA6}"/>
            </a:ext>
          </a:extLst>
        </xdr:cNvPr>
        <xdr:cNvSpPr/>
      </xdr:nvSpPr>
      <xdr:spPr>
        <a:xfrm>
          <a:off x="1162050" y="112014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1</xdr:col>
      <xdr:colOff>504825</xdr:colOff>
      <xdr:row>12</xdr:row>
      <xdr:rowOff>180975</xdr:rowOff>
    </xdr:from>
    <xdr:to>
      <xdr:col>1</xdr:col>
      <xdr:colOff>1323975</xdr:colOff>
      <xdr:row>14</xdr:row>
      <xdr:rowOff>76200</xdr:rowOff>
    </xdr:to>
    <xdr:sp macro="" textlink="">
      <xdr:nvSpPr>
        <xdr:cNvPr id="4" name="Flecha derecha 1">
          <a:extLst>
            <a:ext uri="{FF2B5EF4-FFF2-40B4-BE49-F238E27FC236}">
              <a16:creationId xmlns:a16="http://schemas.microsoft.com/office/drawing/2014/main" id="{CB99A8A7-8298-4480-80FE-180A2C394BFD}"/>
            </a:ext>
            <a:ext uri="{147F2762-F138-4A5C-976F-8EAC2B608ADB}">
              <a16:predDERef xmlns:a16="http://schemas.microsoft.com/office/drawing/2014/main" pred="{E44C107C-0499-4C39-BD68-E8C2E4B22AC0}"/>
            </a:ext>
          </a:extLst>
        </xdr:cNvPr>
        <xdr:cNvSpPr/>
      </xdr:nvSpPr>
      <xdr:spPr>
        <a:xfrm>
          <a:off x="1266825" y="33909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editAs="oneCell">
    <xdr:from>
      <xdr:col>0</xdr:col>
      <xdr:colOff>0</xdr:colOff>
      <xdr:row>0</xdr:row>
      <xdr:rowOff>0</xdr:rowOff>
    </xdr:from>
    <xdr:to>
      <xdr:col>1</xdr:col>
      <xdr:colOff>1716617</xdr:colOff>
      <xdr:row>1</xdr:row>
      <xdr:rowOff>17929</xdr:rowOff>
    </xdr:to>
    <xdr:pic>
      <xdr:nvPicPr>
        <xdr:cNvPr id="5" name="Imagen 12">
          <a:extLst>
            <a:ext uri="{FF2B5EF4-FFF2-40B4-BE49-F238E27FC236}">
              <a16:creationId xmlns:a16="http://schemas.microsoft.com/office/drawing/2014/main" id="{05485B20-84A6-449C-BDC8-2173AD1F4B7C}"/>
            </a:ext>
            <a:ext uri="{147F2762-F138-4A5C-976F-8EAC2B608ADB}">
              <a16:predDERef xmlns:a16="http://schemas.microsoft.com/office/drawing/2014/main" pred="{CB99A8A7-8298-4480-80FE-180A2C394BFD}"/>
            </a:ext>
          </a:extLst>
        </xdr:cNvPr>
        <xdr:cNvPicPr>
          <a:picLocks noChangeAspect="1"/>
        </xdr:cNvPicPr>
      </xdr:nvPicPr>
      <xdr:blipFill>
        <a:blip xmlns:r="http://schemas.openxmlformats.org/officeDocument/2006/relationships" r:embed="rId1"/>
        <a:stretch>
          <a:fillRect/>
        </a:stretch>
      </xdr:blipFill>
      <xdr:spPr>
        <a:xfrm>
          <a:off x="0" y="0"/>
          <a:ext cx="2478617" cy="722779"/>
        </a:xfrm>
        <a:prstGeom prst="rect">
          <a:avLst/>
        </a:prstGeom>
      </xdr:spPr>
    </xdr:pic>
    <xdr:clientData/>
  </xdr:twoCellAnchor>
  <xdr:twoCellAnchor>
    <xdr:from>
      <xdr:col>0</xdr:col>
      <xdr:colOff>145677</xdr:colOff>
      <xdr:row>57</xdr:row>
      <xdr:rowOff>134471</xdr:rowOff>
    </xdr:from>
    <xdr:to>
      <xdr:col>2</xdr:col>
      <xdr:colOff>112059</xdr:colOff>
      <xdr:row>63</xdr:row>
      <xdr:rowOff>0</xdr:rowOff>
    </xdr:to>
    <xdr:sp macro="" textlink="">
      <xdr:nvSpPr>
        <xdr:cNvPr id="6" name="Pentágono 2">
          <a:extLst>
            <a:ext uri="{FF2B5EF4-FFF2-40B4-BE49-F238E27FC236}">
              <a16:creationId xmlns:a16="http://schemas.microsoft.com/office/drawing/2014/main" id="{D4DFC4E9-56FA-4C3F-B417-1039FFA71045}"/>
            </a:ext>
            <a:ext uri="{147F2762-F138-4A5C-976F-8EAC2B608ADB}">
              <a16:predDERef xmlns:a16="http://schemas.microsoft.com/office/drawing/2014/main" pred="{05485B20-84A6-449C-BDC8-2173AD1F4B7C}"/>
            </a:ext>
          </a:extLst>
        </xdr:cNvPr>
        <xdr:cNvSpPr/>
      </xdr:nvSpPr>
      <xdr:spPr>
        <a:xfrm>
          <a:off x="145677" y="16088846"/>
          <a:ext cx="2623857" cy="1122829"/>
        </a:xfrm>
        <a:prstGeom prst="homePlat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lang="es-ES" sz="1100" b="1" baseline="0">
              <a:latin typeface="Arial Black" panose="020B0A04020102020204" pitchFamily="34" charset="0"/>
            </a:rPr>
            <a:t>RESULTADO DE LA </a:t>
          </a:r>
          <a:r>
            <a:rPr lang="es-ES" sz="1100" b="1">
              <a:latin typeface="Arial Black" panose="020B0A04020102020204" pitchFamily="34" charset="0"/>
            </a:rPr>
            <a:t>EVALUACIÓN DE CAPACIDAD TÉCNICA HABILITANTE</a:t>
          </a:r>
        </a:p>
      </xdr:txBody>
    </xdr:sp>
    <xdr:clientData/>
  </xdr:twoCellAnchor>
  <xdr:twoCellAnchor>
    <xdr:from>
      <xdr:col>1</xdr:col>
      <xdr:colOff>448235</xdr:colOff>
      <xdr:row>51</xdr:row>
      <xdr:rowOff>145676</xdr:rowOff>
    </xdr:from>
    <xdr:to>
      <xdr:col>1</xdr:col>
      <xdr:colOff>1267385</xdr:colOff>
      <xdr:row>51</xdr:row>
      <xdr:rowOff>500342</xdr:rowOff>
    </xdr:to>
    <xdr:sp macro="" textlink="">
      <xdr:nvSpPr>
        <xdr:cNvPr id="7" name="Flecha derecha 1">
          <a:extLst>
            <a:ext uri="{FF2B5EF4-FFF2-40B4-BE49-F238E27FC236}">
              <a16:creationId xmlns:a16="http://schemas.microsoft.com/office/drawing/2014/main" id="{38C6FEB7-368D-47E5-AB44-6E33A6503B79}"/>
            </a:ext>
            <a:ext uri="{147F2762-F138-4A5C-976F-8EAC2B608ADB}">
              <a16:predDERef xmlns:a16="http://schemas.microsoft.com/office/drawing/2014/main" pred="{D4DFC4E9-56FA-4C3F-B417-1039FFA71045}"/>
            </a:ext>
          </a:extLst>
        </xdr:cNvPr>
        <xdr:cNvSpPr/>
      </xdr:nvSpPr>
      <xdr:spPr>
        <a:xfrm>
          <a:off x="1210235" y="13947401"/>
          <a:ext cx="819150" cy="35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523875</xdr:colOff>
      <xdr:row>6</xdr:row>
      <xdr:rowOff>171450</xdr:rowOff>
    </xdr:from>
    <xdr:to>
      <xdr:col>1</xdr:col>
      <xdr:colOff>1343025</xdr:colOff>
      <xdr:row>8</xdr:row>
      <xdr:rowOff>66675</xdr:rowOff>
    </xdr:to>
    <xdr:sp macro="" textlink="">
      <xdr:nvSpPr>
        <xdr:cNvPr id="2" name="Flecha derecha 1">
          <a:extLst>
            <a:ext uri="{FF2B5EF4-FFF2-40B4-BE49-F238E27FC236}">
              <a16:creationId xmlns:a16="http://schemas.microsoft.com/office/drawing/2014/main" id="{6B02AE40-4453-4DD9-BBAC-E83512F70F80}"/>
            </a:ext>
          </a:extLst>
        </xdr:cNvPr>
        <xdr:cNvSpPr/>
      </xdr:nvSpPr>
      <xdr:spPr>
        <a:xfrm>
          <a:off x="1285875" y="192405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a:p>
      </xdr:txBody>
    </xdr:sp>
    <xdr:clientData/>
  </xdr:twoCellAnchor>
  <xdr:twoCellAnchor>
    <xdr:from>
      <xdr:col>1</xdr:col>
      <xdr:colOff>400050</xdr:colOff>
      <xdr:row>38</xdr:row>
      <xdr:rowOff>161925</xdr:rowOff>
    </xdr:from>
    <xdr:to>
      <xdr:col>1</xdr:col>
      <xdr:colOff>1219200</xdr:colOff>
      <xdr:row>40</xdr:row>
      <xdr:rowOff>57150</xdr:rowOff>
    </xdr:to>
    <xdr:sp macro="" textlink="">
      <xdr:nvSpPr>
        <xdr:cNvPr id="3" name="Flecha derecha 1">
          <a:extLst>
            <a:ext uri="{FF2B5EF4-FFF2-40B4-BE49-F238E27FC236}">
              <a16:creationId xmlns:a16="http://schemas.microsoft.com/office/drawing/2014/main" id="{1FB9E7FE-78A9-4729-A1FC-08416C4E76B0}"/>
            </a:ext>
            <a:ext uri="{147F2762-F138-4A5C-976F-8EAC2B608ADB}">
              <a16:predDERef xmlns:a16="http://schemas.microsoft.com/office/drawing/2014/main" pred="{6B02AE40-4453-4DD9-BBAC-E83512F70F80}"/>
            </a:ext>
          </a:extLst>
        </xdr:cNvPr>
        <xdr:cNvSpPr/>
      </xdr:nvSpPr>
      <xdr:spPr>
        <a:xfrm>
          <a:off x="1162050" y="112014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1</xdr:col>
      <xdr:colOff>504825</xdr:colOff>
      <xdr:row>12</xdr:row>
      <xdr:rowOff>180975</xdr:rowOff>
    </xdr:from>
    <xdr:to>
      <xdr:col>1</xdr:col>
      <xdr:colOff>1323975</xdr:colOff>
      <xdr:row>14</xdr:row>
      <xdr:rowOff>76200</xdr:rowOff>
    </xdr:to>
    <xdr:sp macro="" textlink="">
      <xdr:nvSpPr>
        <xdr:cNvPr id="4" name="Flecha derecha 1">
          <a:extLst>
            <a:ext uri="{FF2B5EF4-FFF2-40B4-BE49-F238E27FC236}">
              <a16:creationId xmlns:a16="http://schemas.microsoft.com/office/drawing/2014/main" id="{2B1724B2-BD02-437E-B44B-96DC9AD9E999}"/>
            </a:ext>
            <a:ext uri="{147F2762-F138-4A5C-976F-8EAC2B608ADB}">
              <a16:predDERef xmlns:a16="http://schemas.microsoft.com/office/drawing/2014/main" pred="{1FB9E7FE-78A9-4729-A1FC-08416C4E76B0}"/>
            </a:ext>
          </a:extLst>
        </xdr:cNvPr>
        <xdr:cNvSpPr/>
      </xdr:nvSpPr>
      <xdr:spPr>
        <a:xfrm>
          <a:off x="1266825" y="33909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editAs="oneCell">
    <xdr:from>
      <xdr:col>0</xdr:col>
      <xdr:colOff>0</xdr:colOff>
      <xdr:row>0</xdr:row>
      <xdr:rowOff>0</xdr:rowOff>
    </xdr:from>
    <xdr:to>
      <xdr:col>1</xdr:col>
      <xdr:colOff>1716617</xdr:colOff>
      <xdr:row>1</xdr:row>
      <xdr:rowOff>17929</xdr:rowOff>
    </xdr:to>
    <xdr:pic>
      <xdr:nvPicPr>
        <xdr:cNvPr id="5" name="Imagen 12">
          <a:extLst>
            <a:ext uri="{FF2B5EF4-FFF2-40B4-BE49-F238E27FC236}">
              <a16:creationId xmlns:a16="http://schemas.microsoft.com/office/drawing/2014/main" id="{ABA340ED-B246-4040-9E93-A59D4A8D14EE}"/>
            </a:ext>
            <a:ext uri="{147F2762-F138-4A5C-976F-8EAC2B608ADB}">
              <a16:predDERef xmlns:a16="http://schemas.microsoft.com/office/drawing/2014/main" pred="{2B1724B2-BD02-437E-B44B-96DC9AD9E999}"/>
            </a:ext>
          </a:extLst>
        </xdr:cNvPr>
        <xdr:cNvPicPr>
          <a:picLocks noChangeAspect="1"/>
        </xdr:cNvPicPr>
      </xdr:nvPicPr>
      <xdr:blipFill>
        <a:blip xmlns:r="http://schemas.openxmlformats.org/officeDocument/2006/relationships" r:embed="rId1"/>
        <a:stretch>
          <a:fillRect/>
        </a:stretch>
      </xdr:blipFill>
      <xdr:spPr>
        <a:xfrm>
          <a:off x="0" y="0"/>
          <a:ext cx="2478617" cy="722779"/>
        </a:xfrm>
        <a:prstGeom prst="rect">
          <a:avLst/>
        </a:prstGeom>
      </xdr:spPr>
    </xdr:pic>
    <xdr:clientData/>
  </xdr:twoCellAnchor>
  <xdr:twoCellAnchor>
    <xdr:from>
      <xdr:col>0</xdr:col>
      <xdr:colOff>145677</xdr:colOff>
      <xdr:row>57</xdr:row>
      <xdr:rowOff>134471</xdr:rowOff>
    </xdr:from>
    <xdr:to>
      <xdr:col>2</xdr:col>
      <xdr:colOff>112059</xdr:colOff>
      <xdr:row>63</xdr:row>
      <xdr:rowOff>0</xdr:rowOff>
    </xdr:to>
    <xdr:sp macro="" textlink="">
      <xdr:nvSpPr>
        <xdr:cNvPr id="6" name="Pentágono 2">
          <a:extLst>
            <a:ext uri="{FF2B5EF4-FFF2-40B4-BE49-F238E27FC236}">
              <a16:creationId xmlns:a16="http://schemas.microsoft.com/office/drawing/2014/main" id="{6B733F3A-43E8-4697-922D-6E4F5F3063E0}"/>
            </a:ext>
            <a:ext uri="{147F2762-F138-4A5C-976F-8EAC2B608ADB}">
              <a16:predDERef xmlns:a16="http://schemas.microsoft.com/office/drawing/2014/main" pred="{ABA340ED-B246-4040-9E93-A59D4A8D14EE}"/>
            </a:ext>
          </a:extLst>
        </xdr:cNvPr>
        <xdr:cNvSpPr/>
      </xdr:nvSpPr>
      <xdr:spPr>
        <a:xfrm>
          <a:off x="145677" y="16088846"/>
          <a:ext cx="2623857" cy="1122829"/>
        </a:xfrm>
        <a:prstGeom prst="homePlat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lang="es-ES" sz="1100" b="1" baseline="0">
              <a:latin typeface="Arial Black" panose="020B0A04020102020204" pitchFamily="34" charset="0"/>
            </a:rPr>
            <a:t>RESULTADO DE LA </a:t>
          </a:r>
          <a:r>
            <a:rPr lang="es-ES" sz="1100" b="1">
              <a:latin typeface="Arial Black" panose="020B0A04020102020204" pitchFamily="34" charset="0"/>
            </a:rPr>
            <a:t>EVALUACIÓN DE CAPACIDAD TÉCNICA HABILITANTE</a:t>
          </a:r>
        </a:p>
      </xdr:txBody>
    </xdr:sp>
    <xdr:clientData/>
  </xdr:twoCellAnchor>
  <xdr:twoCellAnchor>
    <xdr:from>
      <xdr:col>1</xdr:col>
      <xdr:colOff>448235</xdr:colOff>
      <xdr:row>51</xdr:row>
      <xdr:rowOff>145676</xdr:rowOff>
    </xdr:from>
    <xdr:to>
      <xdr:col>1</xdr:col>
      <xdr:colOff>1267385</xdr:colOff>
      <xdr:row>51</xdr:row>
      <xdr:rowOff>500342</xdr:rowOff>
    </xdr:to>
    <xdr:sp macro="" textlink="">
      <xdr:nvSpPr>
        <xdr:cNvPr id="7" name="Flecha derecha 1">
          <a:extLst>
            <a:ext uri="{FF2B5EF4-FFF2-40B4-BE49-F238E27FC236}">
              <a16:creationId xmlns:a16="http://schemas.microsoft.com/office/drawing/2014/main" id="{6BE2BB1C-77A9-4466-821B-1BF7EC16D261}"/>
            </a:ext>
            <a:ext uri="{147F2762-F138-4A5C-976F-8EAC2B608ADB}">
              <a16:predDERef xmlns:a16="http://schemas.microsoft.com/office/drawing/2014/main" pred="{6B733F3A-43E8-4697-922D-6E4F5F3063E0}"/>
            </a:ext>
          </a:extLst>
        </xdr:cNvPr>
        <xdr:cNvSpPr/>
      </xdr:nvSpPr>
      <xdr:spPr>
        <a:xfrm>
          <a:off x="1210235" y="13947401"/>
          <a:ext cx="819150" cy="35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523875</xdr:colOff>
      <xdr:row>6</xdr:row>
      <xdr:rowOff>171450</xdr:rowOff>
    </xdr:from>
    <xdr:to>
      <xdr:col>1</xdr:col>
      <xdr:colOff>1343025</xdr:colOff>
      <xdr:row>8</xdr:row>
      <xdr:rowOff>66675</xdr:rowOff>
    </xdr:to>
    <xdr:sp macro="" textlink="">
      <xdr:nvSpPr>
        <xdr:cNvPr id="2" name="Flecha derecha 1">
          <a:extLst>
            <a:ext uri="{FF2B5EF4-FFF2-40B4-BE49-F238E27FC236}">
              <a16:creationId xmlns:a16="http://schemas.microsoft.com/office/drawing/2014/main" id="{18835D1D-2C50-4EF9-90F5-4BA4914860BD}"/>
            </a:ext>
          </a:extLst>
        </xdr:cNvPr>
        <xdr:cNvSpPr/>
      </xdr:nvSpPr>
      <xdr:spPr>
        <a:xfrm>
          <a:off x="1285875" y="192405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a:p>
      </xdr:txBody>
    </xdr:sp>
    <xdr:clientData/>
  </xdr:twoCellAnchor>
  <xdr:twoCellAnchor>
    <xdr:from>
      <xdr:col>1</xdr:col>
      <xdr:colOff>400050</xdr:colOff>
      <xdr:row>38</xdr:row>
      <xdr:rowOff>161925</xdr:rowOff>
    </xdr:from>
    <xdr:to>
      <xdr:col>1</xdr:col>
      <xdr:colOff>1219200</xdr:colOff>
      <xdr:row>40</xdr:row>
      <xdr:rowOff>57150</xdr:rowOff>
    </xdr:to>
    <xdr:sp macro="" textlink="">
      <xdr:nvSpPr>
        <xdr:cNvPr id="3" name="Flecha derecha 1">
          <a:extLst>
            <a:ext uri="{FF2B5EF4-FFF2-40B4-BE49-F238E27FC236}">
              <a16:creationId xmlns:a16="http://schemas.microsoft.com/office/drawing/2014/main" id="{9541C67D-FB4F-47A8-BCFD-90974F0A95A6}"/>
            </a:ext>
            <a:ext uri="{147F2762-F138-4A5C-976F-8EAC2B608ADB}">
              <a16:predDERef xmlns:a16="http://schemas.microsoft.com/office/drawing/2014/main" pred="{18835D1D-2C50-4EF9-90F5-4BA4914860BD}"/>
            </a:ext>
          </a:extLst>
        </xdr:cNvPr>
        <xdr:cNvSpPr/>
      </xdr:nvSpPr>
      <xdr:spPr>
        <a:xfrm>
          <a:off x="1162050" y="112014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1</xdr:col>
      <xdr:colOff>504825</xdr:colOff>
      <xdr:row>12</xdr:row>
      <xdr:rowOff>180975</xdr:rowOff>
    </xdr:from>
    <xdr:to>
      <xdr:col>1</xdr:col>
      <xdr:colOff>1323975</xdr:colOff>
      <xdr:row>14</xdr:row>
      <xdr:rowOff>76200</xdr:rowOff>
    </xdr:to>
    <xdr:sp macro="" textlink="">
      <xdr:nvSpPr>
        <xdr:cNvPr id="4" name="Flecha derecha 1">
          <a:extLst>
            <a:ext uri="{FF2B5EF4-FFF2-40B4-BE49-F238E27FC236}">
              <a16:creationId xmlns:a16="http://schemas.microsoft.com/office/drawing/2014/main" id="{4952B23B-3262-45F3-ABF4-C4650F031097}"/>
            </a:ext>
            <a:ext uri="{147F2762-F138-4A5C-976F-8EAC2B608ADB}">
              <a16:predDERef xmlns:a16="http://schemas.microsoft.com/office/drawing/2014/main" pred="{9541C67D-FB4F-47A8-BCFD-90974F0A95A6}"/>
            </a:ext>
          </a:extLst>
        </xdr:cNvPr>
        <xdr:cNvSpPr/>
      </xdr:nvSpPr>
      <xdr:spPr>
        <a:xfrm>
          <a:off x="1266825" y="33909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editAs="oneCell">
    <xdr:from>
      <xdr:col>0</xdr:col>
      <xdr:colOff>0</xdr:colOff>
      <xdr:row>0</xdr:row>
      <xdr:rowOff>0</xdr:rowOff>
    </xdr:from>
    <xdr:to>
      <xdr:col>1</xdr:col>
      <xdr:colOff>1716617</xdr:colOff>
      <xdr:row>1</xdr:row>
      <xdr:rowOff>17929</xdr:rowOff>
    </xdr:to>
    <xdr:pic>
      <xdr:nvPicPr>
        <xdr:cNvPr id="5" name="Imagen 12">
          <a:extLst>
            <a:ext uri="{FF2B5EF4-FFF2-40B4-BE49-F238E27FC236}">
              <a16:creationId xmlns:a16="http://schemas.microsoft.com/office/drawing/2014/main" id="{8A65665C-CDBD-40BF-97B8-18D49699287A}"/>
            </a:ext>
            <a:ext uri="{147F2762-F138-4A5C-976F-8EAC2B608ADB}">
              <a16:predDERef xmlns:a16="http://schemas.microsoft.com/office/drawing/2014/main" pred="{4952B23B-3262-45F3-ABF4-C4650F031097}"/>
            </a:ext>
          </a:extLst>
        </xdr:cNvPr>
        <xdr:cNvPicPr>
          <a:picLocks noChangeAspect="1"/>
        </xdr:cNvPicPr>
      </xdr:nvPicPr>
      <xdr:blipFill>
        <a:blip xmlns:r="http://schemas.openxmlformats.org/officeDocument/2006/relationships" r:embed="rId1"/>
        <a:stretch>
          <a:fillRect/>
        </a:stretch>
      </xdr:blipFill>
      <xdr:spPr>
        <a:xfrm>
          <a:off x="0" y="0"/>
          <a:ext cx="2478617" cy="722779"/>
        </a:xfrm>
        <a:prstGeom prst="rect">
          <a:avLst/>
        </a:prstGeom>
      </xdr:spPr>
    </xdr:pic>
    <xdr:clientData/>
  </xdr:twoCellAnchor>
  <xdr:twoCellAnchor>
    <xdr:from>
      <xdr:col>0</xdr:col>
      <xdr:colOff>145677</xdr:colOff>
      <xdr:row>57</xdr:row>
      <xdr:rowOff>134471</xdr:rowOff>
    </xdr:from>
    <xdr:to>
      <xdr:col>2</xdr:col>
      <xdr:colOff>112059</xdr:colOff>
      <xdr:row>63</xdr:row>
      <xdr:rowOff>0</xdr:rowOff>
    </xdr:to>
    <xdr:sp macro="" textlink="">
      <xdr:nvSpPr>
        <xdr:cNvPr id="6" name="Pentágono 2">
          <a:extLst>
            <a:ext uri="{FF2B5EF4-FFF2-40B4-BE49-F238E27FC236}">
              <a16:creationId xmlns:a16="http://schemas.microsoft.com/office/drawing/2014/main" id="{BDD62FFE-0A4E-4423-9AE3-5F8EC4392AB1}"/>
            </a:ext>
            <a:ext uri="{147F2762-F138-4A5C-976F-8EAC2B608ADB}">
              <a16:predDERef xmlns:a16="http://schemas.microsoft.com/office/drawing/2014/main" pred="{8A65665C-CDBD-40BF-97B8-18D49699287A}"/>
            </a:ext>
          </a:extLst>
        </xdr:cNvPr>
        <xdr:cNvSpPr/>
      </xdr:nvSpPr>
      <xdr:spPr>
        <a:xfrm>
          <a:off x="145677" y="16088846"/>
          <a:ext cx="2623857" cy="1122829"/>
        </a:xfrm>
        <a:prstGeom prst="homePlat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lang="es-ES" sz="1100" b="1" baseline="0">
              <a:latin typeface="Arial Black" panose="020B0A04020102020204" pitchFamily="34" charset="0"/>
            </a:rPr>
            <a:t>RESULTADO DE LA </a:t>
          </a:r>
          <a:r>
            <a:rPr lang="es-ES" sz="1100" b="1">
              <a:latin typeface="Arial Black" panose="020B0A04020102020204" pitchFamily="34" charset="0"/>
            </a:rPr>
            <a:t>EVALUACIÓN DE CAPACIDAD TÉCNICA HABILITANTE</a:t>
          </a:r>
        </a:p>
      </xdr:txBody>
    </xdr:sp>
    <xdr:clientData/>
  </xdr:twoCellAnchor>
  <xdr:twoCellAnchor>
    <xdr:from>
      <xdr:col>1</xdr:col>
      <xdr:colOff>448235</xdr:colOff>
      <xdr:row>51</xdr:row>
      <xdr:rowOff>145676</xdr:rowOff>
    </xdr:from>
    <xdr:to>
      <xdr:col>1</xdr:col>
      <xdr:colOff>1267385</xdr:colOff>
      <xdr:row>51</xdr:row>
      <xdr:rowOff>500342</xdr:rowOff>
    </xdr:to>
    <xdr:sp macro="" textlink="">
      <xdr:nvSpPr>
        <xdr:cNvPr id="7" name="Flecha derecha 1">
          <a:extLst>
            <a:ext uri="{FF2B5EF4-FFF2-40B4-BE49-F238E27FC236}">
              <a16:creationId xmlns:a16="http://schemas.microsoft.com/office/drawing/2014/main" id="{4BE36E8E-8E7A-4BF6-A8E9-2FCCC6166060}"/>
            </a:ext>
            <a:ext uri="{147F2762-F138-4A5C-976F-8EAC2B608ADB}">
              <a16:predDERef xmlns:a16="http://schemas.microsoft.com/office/drawing/2014/main" pred="{BDD62FFE-0A4E-4423-9AE3-5F8EC4392AB1}"/>
            </a:ext>
          </a:extLst>
        </xdr:cNvPr>
        <xdr:cNvSpPr/>
      </xdr:nvSpPr>
      <xdr:spPr>
        <a:xfrm>
          <a:off x="1210235" y="13947401"/>
          <a:ext cx="819150" cy="35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523875</xdr:colOff>
      <xdr:row>6</xdr:row>
      <xdr:rowOff>171450</xdr:rowOff>
    </xdr:from>
    <xdr:to>
      <xdr:col>1</xdr:col>
      <xdr:colOff>1343025</xdr:colOff>
      <xdr:row>8</xdr:row>
      <xdr:rowOff>66675</xdr:rowOff>
    </xdr:to>
    <xdr:sp macro="" textlink="">
      <xdr:nvSpPr>
        <xdr:cNvPr id="2" name="Flecha derecha 1">
          <a:extLst>
            <a:ext uri="{FF2B5EF4-FFF2-40B4-BE49-F238E27FC236}">
              <a16:creationId xmlns:a16="http://schemas.microsoft.com/office/drawing/2014/main" id="{ADA3DBEB-838D-4F48-914C-AF6BCD8D1F8D}"/>
            </a:ext>
          </a:extLst>
        </xdr:cNvPr>
        <xdr:cNvSpPr/>
      </xdr:nvSpPr>
      <xdr:spPr>
        <a:xfrm>
          <a:off x="1285875" y="192405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a:p>
      </xdr:txBody>
    </xdr:sp>
    <xdr:clientData/>
  </xdr:twoCellAnchor>
  <xdr:twoCellAnchor>
    <xdr:from>
      <xdr:col>1</xdr:col>
      <xdr:colOff>400050</xdr:colOff>
      <xdr:row>38</xdr:row>
      <xdr:rowOff>161925</xdr:rowOff>
    </xdr:from>
    <xdr:to>
      <xdr:col>1</xdr:col>
      <xdr:colOff>1219200</xdr:colOff>
      <xdr:row>40</xdr:row>
      <xdr:rowOff>57150</xdr:rowOff>
    </xdr:to>
    <xdr:sp macro="" textlink="">
      <xdr:nvSpPr>
        <xdr:cNvPr id="3" name="Flecha derecha 1">
          <a:extLst>
            <a:ext uri="{FF2B5EF4-FFF2-40B4-BE49-F238E27FC236}">
              <a16:creationId xmlns:a16="http://schemas.microsoft.com/office/drawing/2014/main" id="{B2916002-11D2-41B1-A750-1D83BC29D1BE}"/>
            </a:ext>
            <a:ext uri="{147F2762-F138-4A5C-976F-8EAC2B608ADB}">
              <a16:predDERef xmlns:a16="http://schemas.microsoft.com/office/drawing/2014/main" pred="{ADA3DBEB-838D-4F48-914C-AF6BCD8D1F8D}"/>
            </a:ext>
          </a:extLst>
        </xdr:cNvPr>
        <xdr:cNvSpPr/>
      </xdr:nvSpPr>
      <xdr:spPr>
        <a:xfrm>
          <a:off x="1162050" y="112014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1</xdr:col>
      <xdr:colOff>504825</xdr:colOff>
      <xdr:row>12</xdr:row>
      <xdr:rowOff>180975</xdr:rowOff>
    </xdr:from>
    <xdr:to>
      <xdr:col>1</xdr:col>
      <xdr:colOff>1323975</xdr:colOff>
      <xdr:row>14</xdr:row>
      <xdr:rowOff>76200</xdr:rowOff>
    </xdr:to>
    <xdr:sp macro="" textlink="">
      <xdr:nvSpPr>
        <xdr:cNvPr id="4" name="Flecha derecha 1">
          <a:extLst>
            <a:ext uri="{FF2B5EF4-FFF2-40B4-BE49-F238E27FC236}">
              <a16:creationId xmlns:a16="http://schemas.microsoft.com/office/drawing/2014/main" id="{90263933-20E8-452E-99D2-6C4E8CE84AC0}"/>
            </a:ext>
            <a:ext uri="{147F2762-F138-4A5C-976F-8EAC2B608ADB}">
              <a16:predDERef xmlns:a16="http://schemas.microsoft.com/office/drawing/2014/main" pred="{B2916002-11D2-41B1-A750-1D83BC29D1BE}"/>
            </a:ext>
          </a:extLst>
        </xdr:cNvPr>
        <xdr:cNvSpPr/>
      </xdr:nvSpPr>
      <xdr:spPr>
        <a:xfrm>
          <a:off x="1266825" y="33909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editAs="oneCell">
    <xdr:from>
      <xdr:col>0</xdr:col>
      <xdr:colOff>0</xdr:colOff>
      <xdr:row>0</xdr:row>
      <xdr:rowOff>0</xdr:rowOff>
    </xdr:from>
    <xdr:to>
      <xdr:col>1</xdr:col>
      <xdr:colOff>1716617</xdr:colOff>
      <xdr:row>1</xdr:row>
      <xdr:rowOff>17929</xdr:rowOff>
    </xdr:to>
    <xdr:pic>
      <xdr:nvPicPr>
        <xdr:cNvPr id="5" name="Imagen 12">
          <a:extLst>
            <a:ext uri="{FF2B5EF4-FFF2-40B4-BE49-F238E27FC236}">
              <a16:creationId xmlns:a16="http://schemas.microsoft.com/office/drawing/2014/main" id="{43C5ABC8-AD36-4771-92BC-3754A7F9FB04}"/>
            </a:ext>
            <a:ext uri="{147F2762-F138-4A5C-976F-8EAC2B608ADB}">
              <a16:predDERef xmlns:a16="http://schemas.microsoft.com/office/drawing/2014/main" pred="{90263933-20E8-452E-99D2-6C4E8CE84AC0}"/>
            </a:ext>
          </a:extLst>
        </xdr:cNvPr>
        <xdr:cNvPicPr>
          <a:picLocks noChangeAspect="1"/>
        </xdr:cNvPicPr>
      </xdr:nvPicPr>
      <xdr:blipFill>
        <a:blip xmlns:r="http://schemas.openxmlformats.org/officeDocument/2006/relationships" r:embed="rId1"/>
        <a:stretch>
          <a:fillRect/>
        </a:stretch>
      </xdr:blipFill>
      <xdr:spPr>
        <a:xfrm>
          <a:off x="0" y="0"/>
          <a:ext cx="2478617" cy="722779"/>
        </a:xfrm>
        <a:prstGeom prst="rect">
          <a:avLst/>
        </a:prstGeom>
      </xdr:spPr>
    </xdr:pic>
    <xdr:clientData/>
  </xdr:twoCellAnchor>
  <xdr:twoCellAnchor>
    <xdr:from>
      <xdr:col>0</xdr:col>
      <xdr:colOff>145677</xdr:colOff>
      <xdr:row>57</xdr:row>
      <xdr:rowOff>134471</xdr:rowOff>
    </xdr:from>
    <xdr:to>
      <xdr:col>2</xdr:col>
      <xdr:colOff>112059</xdr:colOff>
      <xdr:row>63</xdr:row>
      <xdr:rowOff>0</xdr:rowOff>
    </xdr:to>
    <xdr:sp macro="" textlink="">
      <xdr:nvSpPr>
        <xdr:cNvPr id="6" name="Pentágono 2">
          <a:extLst>
            <a:ext uri="{FF2B5EF4-FFF2-40B4-BE49-F238E27FC236}">
              <a16:creationId xmlns:a16="http://schemas.microsoft.com/office/drawing/2014/main" id="{C2DFEE17-3CDA-44E1-8965-14E4A6382960}"/>
            </a:ext>
            <a:ext uri="{147F2762-F138-4A5C-976F-8EAC2B608ADB}">
              <a16:predDERef xmlns:a16="http://schemas.microsoft.com/office/drawing/2014/main" pred="{43C5ABC8-AD36-4771-92BC-3754A7F9FB04}"/>
            </a:ext>
          </a:extLst>
        </xdr:cNvPr>
        <xdr:cNvSpPr/>
      </xdr:nvSpPr>
      <xdr:spPr>
        <a:xfrm>
          <a:off x="145677" y="16088846"/>
          <a:ext cx="2623857" cy="1122829"/>
        </a:xfrm>
        <a:prstGeom prst="homePlat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lang="es-ES" sz="1100" b="1" baseline="0">
              <a:latin typeface="Arial Black" panose="020B0A04020102020204" pitchFamily="34" charset="0"/>
            </a:rPr>
            <a:t>RESULTADO DE LA </a:t>
          </a:r>
          <a:r>
            <a:rPr lang="es-ES" sz="1100" b="1">
              <a:latin typeface="Arial Black" panose="020B0A04020102020204" pitchFamily="34" charset="0"/>
            </a:rPr>
            <a:t>EVALUACIÓN DE CAPACIDAD TÉCNICA HABILITANTE</a:t>
          </a:r>
        </a:p>
      </xdr:txBody>
    </xdr:sp>
    <xdr:clientData/>
  </xdr:twoCellAnchor>
  <xdr:twoCellAnchor>
    <xdr:from>
      <xdr:col>1</xdr:col>
      <xdr:colOff>448235</xdr:colOff>
      <xdr:row>51</xdr:row>
      <xdr:rowOff>145676</xdr:rowOff>
    </xdr:from>
    <xdr:to>
      <xdr:col>1</xdr:col>
      <xdr:colOff>1267385</xdr:colOff>
      <xdr:row>51</xdr:row>
      <xdr:rowOff>500342</xdr:rowOff>
    </xdr:to>
    <xdr:sp macro="" textlink="">
      <xdr:nvSpPr>
        <xdr:cNvPr id="7" name="Flecha derecha 1">
          <a:extLst>
            <a:ext uri="{FF2B5EF4-FFF2-40B4-BE49-F238E27FC236}">
              <a16:creationId xmlns:a16="http://schemas.microsoft.com/office/drawing/2014/main" id="{7E8601A5-E7B8-4079-8187-6161ABBD6D0D}"/>
            </a:ext>
            <a:ext uri="{147F2762-F138-4A5C-976F-8EAC2B608ADB}">
              <a16:predDERef xmlns:a16="http://schemas.microsoft.com/office/drawing/2014/main" pred="{C2DFEE17-3CDA-44E1-8965-14E4A6382960}"/>
            </a:ext>
          </a:extLst>
        </xdr:cNvPr>
        <xdr:cNvSpPr/>
      </xdr:nvSpPr>
      <xdr:spPr>
        <a:xfrm>
          <a:off x="1210235" y="13947401"/>
          <a:ext cx="819150" cy="35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523875</xdr:colOff>
      <xdr:row>6</xdr:row>
      <xdr:rowOff>171450</xdr:rowOff>
    </xdr:from>
    <xdr:to>
      <xdr:col>1</xdr:col>
      <xdr:colOff>1343025</xdr:colOff>
      <xdr:row>8</xdr:row>
      <xdr:rowOff>66675</xdr:rowOff>
    </xdr:to>
    <xdr:sp macro="" textlink="">
      <xdr:nvSpPr>
        <xdr:cNvPr id="2" name="Flecha derecha 1">
          <a:extLst>
            <a:ext uri="{FF2B5EF4-FFF2-40B4-BE49-F238E27FC236}">
              <a16:creationId xmlns:a16="http://schemas.microsoft.com/office/drawing/2014/main" id="{A3396717-A339-42F9-806C-F0E6E7507278}"/>
            </a:ext>
          </a:extLst>
        </xdr:cNvPr>
        <xdr:cNvSpPr/>
      </xdr:nvSpPr>
      <xdr:spPr>
        <a:xfrm>
          <a:off x="1285875" y="192405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a:p>
      </xdr:txBody>
    </xdr:sp>
    <xdr:clientData/>
  </xdr:twoCellAnchor>
  <xdr:twoCellAnchor>
    <xdr:from>
      <xdr:col>1</xdr:col>
      <xdr:colOff>400050</xdr:colOff>
      <xdr:row>38</xdr:row>
      <xdr:rowOff>161925</xdr:rowOff>
    </xdr:from>
    <xdr:to>
      <xdr:col>1</xdr:col>
      <xdr:colOff>1219200</xdr:colOff>
      <xdr:row>40</xdr:row>
      <xdr:rowOff>57150</xdr:rowOff>
    </xdr:to>
    <xdr:sp macro="" textlink="">
      <xdr:nvSpPr>
        <xdr:cNvPr id="3" name="Flecha derecha 1">
          <a:extLst>
            <a:ext uri="{FF2B5EF4-FFF2-40B4-BE49-F238E27FC236}">
              <a16:creationId xmlns:a16="http://schemas.microsoft.com/office/drawing/2014/main" id="{7697411C-DF7D-47E8-A85F-FE28B4B0D100}"/>
            </a:ext>
            <a:ext uri="{147F2762-F138-4A5C-976F-8EAC2B608ADB}">
              <a16:predDERef xmlns:a16="http://schemas.microsoft.com/office/drawing/2014/main" pred="{A3396717-A339-42F9-806C-F0E6E7507278}"/>
            </a:ext>
          </a:extLst>
        </xdr:cNvPr>
        <xdr:cNvSpPr/>
      </xdr:nvSpPr>
      <xdr:spPr>
        <a:xfrm>
          <a:off x="1162050" y="112014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1</xdr:col>
      <xdr:colOff>504825</xdr:colOff>
      <xdr:row>12</xdr:row>
      <xdr:rowOff>180975</xdr:rowOff>
    </xdr:from>
    <xdr:to>
      <xdr:col>1</xdr:col>
      <xdr:colOff>1323975</xdr:colOff>
      <xdr:row>14</xdr:row>
      <xdr:rowOff>76200</xdr:rowOff>
    </xdr:to>
    <xdr:sp macro="" textlink="">
      <xdr:nvSpPr>
        <xdr:cNvPr id="4" name="Flecha derecha 1">
          <a:extLst>
            <a:ext uri="{FF2B5EF4-FFF2-40B4-BE49-F238E27FC236}">
              <a16:creationId xmlns:a16="http://schemas.microsoft.com/office/drawing/2014/main" id="{666D9116-EF45-4B2A-AFCE-D6F06BC4B5D0}"/>
            </a:ext>
            <a:ext uri="{147F2762-F138-4A5C-976F-8EAC2B608ADB}">
              <a16:predDERef xmlns:a16="http://schemas.microsoft.com/office/drawing/2014/main" pred="{7697411C-DF7D-47E8-A85F-FE28B4B0D100}"/>
            </a:ext>
          </a:extLst>
        </xdr:cNvPr>
        <xdr:cNvSpPr/>
      </xdr:nvSpPr>
      <xdr:spPr>
        <a:xfrm>
          <a:off x="1266825" y="33909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editAs="oneCell">
    <xdr:from>
      <xdr:col>0</xdr:col>
      <xdr:colOff>0</xdr:colOff>
      <xdr:row>0</xdr:row>
      <xdr:rowOff>0</xdr:rowOff>
    </xdr:from>
    <xdr:to>
      <xdr:col>1</xdr:col>
      <xdr:colOff>1716617</xdr:colOff>
      <xdr:row>1</xdr:row>
      <xdr:rowOff>17929</xdr:rowOff>
    </xdr:to>
    <xdr:pic>
      <xdr:nvPicPr>
        <xdr:cNvPr id="5" name="Imagen 12">
          <a:extLst>
            <a:ext uri="{FF2B5EF4-FFF2-40B4-BE49-F238E27FC236}">
              <a16:creationId xmlns:a16="http://schemas.microsoft.com/office/drawing/2014/main" id="{10D15EDB-1C45-4F44-BC28-45265EB6D555}"/>
            </a:ext>
            <a:ext uri="{147F2762-F138-4A5C-976F-8EAC2B608ADB}">
              <a16:predDERef xmlns:a16="http://schemas.microsoft.com/office/drawing/2014/main" pred="{666D9116-EF45-4B2A-AFCE-D6F06BC4B5D0}"/>
            </a:ext>
          </a:extLst>
        </xdr:cNvPr>
        <xdr:cNvPicPr>
          <a:picLocks noChangeAspect="1"/>
        </xdr:cNvPicPr>
      </xdr:nvPicPr>
      <xdr:blipFill>
        <a:blip xmlns:r="http://schemas.openxmlformats.org/officeDocument/2006/relationships" r:embed="rId1"/>
        <a:stretch>
          <a:fillRect/>
        </a:stretch>
      </xdr:blipFill>
      <xdr:spPr>
        <a:xfrm>
          <a:off x="0" y="0"/>
          <a:ext cx="2478617" cy="722779"/>
        </a:xfrm>
        <a:prstGeom prst="rect">
          <a:avLst/>
        </a:prstGeom>
      </xdr:spPr>
    </xdr:pic>
    <xdr:clientData/>
  </xdr:twoCellAnchor>
  <xdr:twoCellAnchor>
    <xdr:from>
      <xdr:col>0</xdr:col>
      <xdr:colOff>145677</xdr:colOff>
      <xdr:row>57</xdr:row>
      <xdr:rowOff>134471</xdr:rowOff>
    </xdr:from>
    <xdr:to>
      <xdr:col>2</xdr:col>
      <xdr:colOff>112059</xdr:colOff>
      <xdr:row>63</xdr:row>
      <xdr:rowOff>0</xdr:rowOff>
    </xdr:to>
    <xdr:sp macro="" textlink="">
      <xdr:nvSpPr>
        <xdr:cNvPr id="6" name="Pentágono 2">
          <a:extLst>
            <a:ext uri="{FF2B5EF4-FFF2-40B4-BE49-F238E27FC236}">
              <a16:creationId xmlns:a16="http://schemas.microsoft.com/office/drawing/2014/main" id="{24868981-6355-48F8-B694-602E0AB3BEE2}"/>
            </a:ext>
            <a:ext uri="{147F2762-F138-4A5C-976F-8EAC2B608ADB}">
              <a16:predDERef xmlns:a16="http://schemas.microsoft.com/office/drawing/2014/main" pred="{10D15EDB-1C45-4F44-BC28-45265EB6D555}"/>
            </a:ext>
          </a:extLst>
        </xdr:cNvPr>
        <xdr:cNvSpPr/>
      </xdr:nvSpPr>
      <xdr:spPr>
        <a:xfrm>
          <a:off x="145677" y="16088846"/>
          <a:ext cx="2623857" cy="1122829"/>
        </a:xfrm>
        <a:prstGeom prst="homePlat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lang="es-ES" sz="1100" b="1" baseline="0">
              <a:latin typeface="Arial Black" panose="020B0A04020102020204" pitchFamily="34" charset="0"/>
            </a:rPr>
            <a:t>RESULTADO DE LA </a:t>
          </a:r>
          <a:r>
            <a:rPr lang="es-ES" sz="1100" b="1">
              <a:latin typeface="Arial Black" panose="020B0A04020102020204" pitchFamily="34" charset="0"/>
            </a:rPr>
            <a:t>EVALUACIÓN DE CAPACIDAD TÉCNICA HABILITANTE</a:t>
          </a:r>
        </a:p>
      </xdr:txBody>
    </xdr:sp>
    <xdr:clientData/>
  </xdr:twoCellAnchor>
  <xdr:twoCellAnchor>
    <xdr:from>
      <xdr:col>1</xdr:col>
      <xdr:colOff>448235</xdr:colOff>
      <xdr:row>51</xdr:row>
      <xdr:rowOff>145676</xdr:rowOff>
    </xdr:from>
    <xdr:to>
      <xdr:col>1</xdr:col>
      <xdr:colOff>1267385</xdr:colOff>
      <xdr:row>51</xdr:row>
      <xdr:rowOff>500342</xdr:rowOff>
    </xdr:to>
    <xdr:sp macro="" textlink="">
      <xdr:nvSpPr>
        <xdr:cNvPr id="7" name="Flecha derecha 1">
          <a:extLst>
            <a:ext uri="{FF2B5EF4-FFF2-40B4-BE49-F238E27FC236}">
              <a16:creationId xmlns:a16="http://schemas.microsoft.com/office/drawing/2014/main" id="{D099E0FE-B1CD-4112-8758-9692C21D60CC}"/>
            </a:ext>
            <a:ext uri="{147F2762-F138-4A5C-976F-8EAC2B608ADB}">
              <a16:predDERef xmlns:a16="http://schemas.microsoft.com/office/drawing/2014/main" pred="{24868981-6355-48F8-B694-602E0AB3BEE2}"/>
            </a:ext>
          </a:extLst>
        </xdr:cNvPr>
        <xdr:cNvSpPr/>
      </xdr:nvSpPr>
      <xdr:spPr>
        <a:xfrm>
          <a:off x="1210235" y="13947401"/>
          <a:ext cx="819150" cy="35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523875</xdr:colOff>
      <xdr:row>6</xdr:row>
      <xdr:rowOff>171450</xdr:rowOff>
    </xdr:from>
    <xdr:to>
      <xdr:col>1</xdr:col>
      <xdr:colOff>1343025</xdr:colOff>
      <xdr:row>8</xdr:row>
      <xdr:rowOff>66675</xdr:rowOff>
    </xdr:to>
    <xdr:sp macro="" textlink="">
      <xdr:nvSpPr>
        <xdr:cNvPr id="2" name="Flecha derecha 1">
          <a:extLst>
            <a:ext uri="{FF2B5EF4-FFF2-40B4-BE49-F238E27FC236}">
              <a16:creationId xmlns:a16="http://schemas.microsoft.com/office/drawing/2014/main" id="{176E1803-B4D8-45DC-AEB2-CAEC9619357B}"/>
            </a:ext>
          </a:extLst>
        </xdr:cNvPr>
        <xdr:cNvSpPr/>
      </xdr:nvSpPr>
      <xdr:spPr>
        <a:xfrm>
          <a:off x="1285875" y="192405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a:p>
      </xdr:txBody>
    </xdr:sp>
    <xdr:clientData/>
  </xdr:twoCellAnchor>
  <xdr:twoCellAnchor>
    <xdr:from>
      <xdr:col>1</xdr:col>
      <xdr:colOff>400050</xdr:colOff>
      <xdr:row>38</xdr:row>
      <xdr:rowOff>161925</xdr:rowOff>
    </xdr:from>
    <xdr:to>
      <xdr:col>1</xdr:col>
      <xdr:colOff>1219200</xdr:colOff>
      <xdr:row>40</xdr:row>
      <xdr:rowOff>57150</xdr:rowOff>
    </xdr:to>
    <xdr:sp macro="" textlink="">
      <xdr:nvSpPr>
        <xdr:cNvPr id="3" name="Flecha derecha 1">
          <a:extLst>
            <a:ext uri="{FF2B5EF4-FFF2-40B4-BE49-F238E27FC236}">
              <a16:creationId xmlns:a16="http://schemas.microsoft.com/office/drawing/2014/main" id="{19DB01E3-9506-422F-BDE5-3D4F5C20066D}"/>
            </a:ext>
            <a:ext uri="{147F2762-F138-4A5C-976F-8EAC2B608ADB}">
              <a16:predDERef xmlns:a16="http://schemas.microsoft.com/office/drawing/2014/main" pred="{176E1803-B4D8-45DC-AEB2-CAEC9619357B}"/>
            </a:ext>
          </a:extLst>
        </xdr:cNvPr>
        <xdr:cNvSpPr/>
      </xdr:nvSpPr>
      <xdr:spPr>
        <a:xfrm>
          <a:off x="1162050" y="112014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1</xdr:col>
      <xdr:colOff>504825</xdr:colOff>
      <xdr:row>12</xdr:row>
      <xdr:rowOff>180975</xdr:rowOff>
    </xdr:from>
    <xdr:to>
      <xdr:col>1</xdr:col>
      <xdr:colOff>1323975</xdr:colOff>
      <xdr:row>14</xdr:row>
      <xdr:rowOff>76200</xdr:rowOff>
    </xdr:to>
    <xdr:sp macro="" textlink="">
      <xdr:nvSpPr>
        <xdr:cNvPr id="4" name="Flecha derecha 1">
          <a:extLst>
            <a:ext uri="{FF2B5EF4-FFF2-40B4-BE49-F238E27FC236}">
              <a16:creationId xmlns:a16="http://schemas.microsoft.com/office/drawing/2014/main" id="{2A7594B6-516E-4936-B593-486BC132D6E9}"/>
            </a:ext>
            <a:ext uri="{147F2762-F138-4A5C-976F-8EAC2B608ADB}">
              <a16:predDERef xmlns:a16="http://schemas.microsoft.com/office/drawing/2014/main" pred="{19DB01E3-9506-422F-BDE5-3D4F5C20066D}"/>
            </a:ext>
          </a:extLst>
        </xdr:cNvPr>
        <xdr:cNvSpPr/>
      </xdr:nvSpPr>
      <xdr:spPr>
        <a:xfrm>
          <a:off x="1266825" y="33909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editAs="oneCell">
    <xdr:from>
      <xdr:col>0</xdr:col>
      <xdr:colOff>0</xdr:colOff>
      <xdr:row>0</xdr:row>
      <xdr:rowOff>0</xdr:rowOff>
    </xdr:from>
    <xdr:to>
      <xdr:col>1</xdr:col>
      <xdr:colOff>1716617</xdr:colOff>
      <xdr:row>1</xdr:row>
      <xdr:rowOff>17929</xdr:rowOff>
    </xdr:to>
    <xdr:pic>
      <xdr:nvPicPr>
        <xdr:cNvPr id="5" name="Imagen 12">
          <a:extLst>
            <a:ext uri="{FF2B5EF4-FFF2-40B4-BE49-F238E27FC236}">
              <a16:creationId xmlns:a16="http://schemas.microsoft.com/office/drawing/2014/main" id="{05A48C3F-466A-4D3E-B1CE-D404DB46D642}"/>
            </a:ext>
            <a:ext uri="{147F2762-F138-4A5C-976F-8EAC2B608ADB}">
              <a16:predDERef xmlns:a16="http://schemas.microsoft.com/office/drawing/2014/main" pred="{2A7594B6-516E-4936-B593-486BC132D6E9}"/>
            </a:ext>
          </a:extLst>
        </xdr:cNvPr>
        <xdr:cNvPicPr>
          <a:picLocks noChangeAspect="1"/>
        </xdr:cNvPicPr>
      </xdr:nvPicPr>
      <xdr:blipFill>
        <a:blip xmlns:r="http://schemas.openxmlformats.org/officeDocument/2006/relationships" r:embed="rId1"/>
        <a:stretch>
          <a:fillRect/>
        </a:stretch>
      </xdr:blipFill>
      <xdr:spPr>
        <a:xfrm>
          <a:off x="0" y="0"/>
          <a:ext cx="2478617" cy="722779"/>
        </a:xfrm>
        <a:prstGeom prst="rect">
          <a:avLst/>
        </a:prstGeom>
      </xdr:spPr>
    </xdr:pic>
    <xdr:clientData/>
  </xdr:twoCellAnchor>
  <xdr:twoCellAnchor>
    <xdr:from>
      <xdr:col>0</xdr:col>
      <xdr:colOff>145677</xdr:colOff>
      <xdr:row>57</xdr:row>
      <xdr:rowOff>134471</xdr:rowOff>
    </xdr:from>
    <xdr:to>
      <xdr:col>2</xdr:col>
      <xdr:colOff>112059</xdr:colOff>
      <xdr:row>63</xdr:row>
      <xdr:rowOff>0</xdr:rowOff>
    </xdr:to>
    <xdr:sp macro="" textlink="">
      <xdr:nvSpPr>
        <xdr:cNvPr id="6" name="Pentágono 2">
          <a:extLst>
            <a:ext uri="{FF2B5EF4-FFF2-40B4-BE49-F238E27FC236}">
              <a16:creationId xmlns:a16="http://schemas.microsoft.com/office/drawing/2014/main" id="{05AA1385-9419-49BE-8FB3-B155BC9EDD72}"/>
            </a:ext>
            <a:ext uri="{147F2762-F138-4A5C-976F-8EAC2B608ADB}">
              <a16:predDERef xmlns:a16="http://schemas.microsoft.com/office/drawing/2014/main" pred="{05A48C3F-466A-4D3E-B1CE-D404DB46D642}"/>
            </a:ext>
          </a:extLst>
        </xdr:cNvPr>
        <xdr:cNvSpPr/>
      </xdr:nvSpPr>
      <xdr:spPr>
        <a:xfrm>
          <a:off x="145677" y="16088846"/>
          <a:ext cx="2623857" cy="1122829"/>
        </a:xfrm>
        <a:prstGeom prst="homePlat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lang="es-ES" sz="1100" b="1" baseline="0">
              <a:latin typeface="Arial Black" panose="020B0A04020102020204" pitchFamily="34" charset="0"/>
            </a:rPr>
            <a:t>RESULTADO DE LA </a:t>
          </a:r>
          <a:r>
            <a:rPr lang="es-ES" sz="1100" b="1">
              <a:latin typeface="Arial Black" panose="020B0A04020102020204" pitchFamily="34" charset="0"/>
            </a:rPr>
            <a:t>EVALUACIÓN DE CAPACIDAD TÉCNICA HABILITANTE</a:t>
          </a:r>
        </a:p>
      </xdr:txBody>
    </xdr:sp>
    <xdr:clientData/>
  </xdr:twoCellAnchor>
  <xdr:twoCellAnchor>
    <xdr:from>
      <xdr:col>1</xdr:col>
      <xdr:colOff>448235</xdr:colOff>
      <xdr:row>51</xdr:row>
      <xdr:rowOff>145676</xdr:rowOff>
    </xdr:from>
    <xdr:to>
      <xdr:col>1</xdr:col>
      <xdr:colOff>1267385</xdr:colOff>
      <xdr:row>51</xdr:row>
      <xdr:rowOff>500342</xdr:rowOff>
    </xdr:to>
    <xdr:sp macro="" textlink="">
      <xdr:nvSpPr>
        <xdr:cNvPr id="7" name="Flecha derecha 1">
          <a:extLst>
            <a:ext uri="{FF2B5EF4-FFF2-40B4-BE49-F238E27FC236}">
              <a16:creationId xmlns:a16="http://schemas.microsoft.com/office/drawing/2014/main" id="{8DEBBEBA-CCE4-4F08-B14A-A6507B4C917D}"/>
            </a:ext>
            <a:ext uri="{147F2762-F138-4A5C-976F-8EAC2B608ADB}">
              <a16:predDERef xmlns:a16="http://schemas.microsoft.com/office/drawing/2014/main" pred="{05AA1385-9419-49BE-8FB3-B155BC9EDD72}"/>
            </a:ext>
          </a:extLst>
        </xdr:cNvPr>
        <xdr:cNvSpPr/>
      </xdr:nvSpPr>
      <xdr:spPr>
        <a:xfrm>
          <a:off x="1210235" y="13947401"/>
          <a:ext cx="819150" cy="35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523875</xdr:colOff>
      <xdr:row>6</xdr:row>
      <xdr:rowOff>171450</xdr:rowOff>
    </xdr:from>
    <xdr:to>
      <xdr:col>1</xdr:col>
      <xdr:colOff>1343025</xdr:colOff>
      <xdr:row>8</xdr:row>
      <xdr:rowOff>66675</xdr:rowOff>
    </xdr:to>
    <xdr:sp macro="" textlink="">
      <xdr:nvSpPr>
        <xdr:cNvPr id="2" name="Flecha derecha 1">
          <a:extLst>
            <a:ext uri="{FF2B5EF4-FFF2-40B4-BE49-F238E27FC236}">
              <a16:creationId xmlns:a16="http://schemas.microsoft.com/office/drawing/2014/main" id="{B997A250-3ACD-4EF7-8B35-9921C2D714D9}"/>
            </a:ext>
          </a:extLst>
        </xdr:cNvPr>
        <xdr:cNvSpPr/>
      </xdr:nvSpPr>
      <xdr:spPr>
        <a:xfrm>
          <a:off x="1285875" y="192405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a:p>
      </xdr:txBody>
    </xdr:sp>
    <xdr:clientData/>
  </xdr:twoCellAnchor>
  <xdr:twoCellAnchor>
    <xdr:from>
      <xdr:col>1</xdr:col>
      <xdr:colOff>400050</xdr:colOff>
      <xdr:row>38</xdr:row>
      <xdr:rowOff>161925</xdr:rowOff>
    </xdr:from>
    <xdr:to>
      <xdr:col>1</xdr:col>
      <xdr:colOff>1219200</xdr:colOff>
      <xdr:row>40</xdr:row>
      <xdr:rowOff>57150</xdr:rowOff>
    </xdr:to>
    <xdr:sp macro="" textlink="">
      <xdr:nvSpPr>
        <xdr:cNvPr id="3" name="Flecha derecha 1">
          <a:extLst>
            <a:ext uri="{FF2B5EF4-FFF2-40B4-BE49-F238E27FC236}">
              <a16:creationId xmlns:a16="http://schemas.microsoft.com/office/drawing/2014/main" id="{6E4A75D4-3242-4A16-94B7-26D4D3216D43}"/>
            </a:ext>
            <a:ext uri="{147F2762-F138-4A5C-976F-8EAC2B608ADB}">
              <a16:predDERef xmlns:a16="http://schemas.microsoft.com/office/drawing/2014/main" pred="{B997A250-3ACD-4EF7-8B35-9921C2D714D9}"/>
            </a:ext>
          </a:extLst>
        </xdr:cNvPr>
        <xdr:cNvSpPr/>
      </xdr:nvSpPr>
      <xdr:spPr>
        <a:xfrm>
          <a:off x="1162050" y="112014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1</xdr:col>
      <xdr:colOff>504825</xdr:colOff>
      <xdr:row>12</xdr:row>
      <xdr:rowOff>180975</xdr:rowOff>
    </xdr:from>
    <xdr:to>
      <xdr:col>1</xdr:col>
      <xdr:colOff>1323975</xdr:colOff>
      <xdr:row>14</xdr:row>
      <xdr:rowOff>76200</xdr:rowOff>
    </xdr:to>
    <xdr:sp macro="" textlink="">
      <xdr:nvSpPr>
        <xdr:cNvPr id="4" name="Flecha derecha 1">
          <a:extLst>
            <a:ext uri="{FF2B5EF4-FFF2-40B4-BE49-F238E27FC236}">
              <a16:creationId xmlns:a16="http://schemas.microsoft.com/office/drawing/2014/main" id="{BE69D797-F10A-4EC7-9B77-D1547AEBB3DF}"/>
            </a:ext>
            <a:ext uri="{147F2762-F138-4A5C-976F-8EAC2B608ADB}">
              <a16:predDERef xmlns:a16="http://schemas.microsoft.com/office/drawing/2014/main" pred="{6E4A75D4-3242-4A16-94B7-26D4D3216D43}"/>
            </a:ext>
          </a:extLst>
        </xdr:cNvPr>
        <xdr:cNvSpPr/>
      </xdr:nvSpPr>
      <xdr:spPr>
        <a:xfrm>
          <a:off x="1266825" y="33909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editAs="oneCell">
    <xdr:from>
      <xdr:col>0</xdr:col>
      <xdr:colOff>0</xdr:colOff>
      <xdr:row>0</xdr:row>
      <xdr:rowOff>0</xdr:rowOff>
    </xdr:from>
    <xdr:to>
      <xdr:col>1</xdr:col>
      <xdr:colOff>1716617</xdr:colOff>
      <xdr:row>1</xdr:row>
      <xdr:rowOff>17929</xdr:rowOff>
    </xdr:to>
    <xdr:pic>
      <xdr:nvPicPr>
        <xdr:cNvPr id="5" name="Imagen 12">
          <a:extLst>
            <a:ext uri="{FF2B5EF4-FFF2-40B4-BE49-F238E27FC236}">
              <a16:creationId xmlns:a16="http://schemas.microsoft.com/office/drawing/2014/main" id="{42AF4E74-261F-494C-9619-D92ADE8997DD}"/>
            </a:ext>
            <a:ext uri="{147F2762-F138-4A5C-976F-8EAC2B608ADB}">
              <a16:predDERef xmlns:a16="http://schemas.microsoft.com/office/drawing/2014/main" pred="{BE69D797-F10A-4EC7-9B77-D1547AEBB3DF}"/>
            </a:ext>
          </a:extLst>
        </xdr:cNvPr>
        <xdr:cNvPicPr>
          <a:picLocks noChangeAspect="1"/>
        </xdr:cNvPicPr>
      </xdr:nvPicPr>
      <xdr:blipFill>
        <a:blip xmlns:r="http://schemas.openxmlformats.org/officeDocument/2006/relationships" r:embed="rId1"/>
        <a:stretch>
          <a:fillRect/>
        </a:stretch>
      </xdr:blipFill>
      <xdr:spPr>
        <a:xfrm>
          <a:off x="0" y="0"/>
          <a:ext cx="2478617" cy="722779"/>
        </a:xfrm>
        <a:prstGeom prst="rect">
          <a:avLst/>
        </a:prstGeom>
      </xdr:spPr>
    </xdr:pic>
    <xdr:clientData/>
  </xdr:twoCellAnchor>
  <xdr:twoCellAnchor>
    <xdr:from>
      <xdr:col>0</xdr:col>
      <xdr:colOff>145677</xdr:colOff>
      <xdr:row>57</xdr:row>
      <xdr:rowOff>134471</xdr:rowOff>
    </xdr:from>
    <xdr:to>
      <xdr:col>2</xdr:col>
      <xdr:colOff>112059</xdr:colOff>
      <xdr:row>63</xdr:row>
      <xdr:rowOff>0</xdr:rowOff>
    </xdr:to>
    <xdr:sp macro="" textlink="">
      <xdr:nvSpPr>
        <xdr:cNvPr id="6" name="Pentágono 2">
          <a:extLst>
            <a:ext uri="{FF2B5EF4-FFF2-40B4-BE49-F238E27FC236}">
              <a16:creationId xmlns:a16="http://schemas.microsoft.com/office/drawing/2014/main" id="{2A1F9C9F-46C7-4FD6-A9FA-5362D3FD1093}"/>
            </a:ext>
            <a:ext uri="{147F2762-F138-4A5C-976F-8EAC2B608ADB}">
              <a16:predDERef xmlns:a16="http://schemas.microsoft.com/office/drawing/2014/main" pred="{42AF4E74-261F-494C-9619-D92ADE8997DD}"/>
            </a:ext>
          </a:extLst>
        </xdr:cNvPr>
        <xdr:cNvSpPr/>
      </xdr:nvSpPr>
      <xdr:spPr>
        <a:xfrm>
          <a:off x="145677" y="16088846"/>
          <a:ext cx="2623857" cy="1122829"/>
        </a:xfrm>
        <a:prstGeom prst="homePlat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lang="es-ES" sz="1100" b="1" baseline="0">
              <a:latin typeface="Arial Black" panose="020B0A04020102020204" pitchFamily="34" charset="0"/>
            </a:rPr>
            <a:t>RESULTADO DE LA </a:t>
          </a:r>
          <a:r>
            <a:rPr lang="es-ES" sz="1100" b="1">
              <a:latin typeface="Arial Black" panose="020B0A04020102020204" pitchFamily="34" charset="0"/>
            </a:rPr>
            <a:t>EVALUACIÓN DE CAPACIDAD TÉCNICA HABILITANTE</a:t>
          </a:r>
        </a:p>
      </xdr:txBody>
    </xdr:sp>
    <xdr:clientData/>
  </xdr:twoCellAnchor>
  <xdr:twoCellAnchor>
    <xdr:from>
      <xdr:col>1</xdr:col>
      <xdr:colOff>448235</xdr:colOff>
      <xdr:row>51</xdr:row>
      <xdr:rowOff>145676</xdr:rowOff>
    </xdr:from>
    <xdr:to>
      <xdr:col>1</xdr:col>
      <xdr:colOff>1267385</xdr:colOff>
      <xdr:row>51</xdr:row>
      <xdr:rowOff>500342</xdr:rowOff>
    </xdr:to>
    <xdr:sp macro="" textlink="">
      <xdr:nvSpPr>
        <xdr:cNvPr id="7" name="Flecha derecha 1">
          <a:extLst>
            <a:ext uri="{FF2B5EF4-FFF2-40B4-BE49-F238E27FC236}">
              <a16:creationId xmlns:a16="http://schemas.microsoft.com/office/drawing/2014/main" id="{DB247C8C-864F-4886-AD17-4C4BFAA84650}"/>
            </a:ext>
            <a:ext uri="{147F2762-F138-4A5C-976F-8EAC2B608ADB}">
              <a16:predDERef xmlns:a16="http://schemas.microsoft.com/office/drawing/2014/main" pred="{2A1F9C9F-46C7-4FD6-A9FA-5362D3FD1093}"/>
            </a:ext>
          </a:extLst>
        </xdr:cNvPr>
        <xdr:cNvSpPr/>
      </xdr:nvSpPr>
      <xdr:spPr>
        <a:xfrm>
          <a:off x="1210235" y="13947401"/>
          <a:ext cx="819150" cy="35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523875</xdr:colOff>
      <xdr:row>6</xdr:row>
      <xdr:rowOff>171450</xdr:rowOff>
    </xdr:from>
    <xdr:to>
      <xdr:col>1</xdr:col>
      <xdr:colOff>1343025</xdr:colOff>
      <xdr:row>8</xdr:row>
      <xdr:rowOff>66675</xdr:rowOff>
    </xdr:to>
    <xdr:sp macro="" textlink="">
      <xdr:nvSpPr>
        <xdr:cNvPr id="2" name="Flecha derecha 1">
          <a:extLst>
            <a:ext uri="{FF2B5EF4-FFF2-40B4-BE49-F238E27FC236}">
              <a16:creationId xmlns:a16="http://schemas.microsoft.com/office/drawing/2014/main" id="{E8CDC04A-4FF3-4499-8B7F-59B65C1A7461}"/>
            </a:ext>
          </a:extLst>
        </xdr:cNvPr>
        <xdr:cNvSpPr/>
      </xdr:nvSpPr>
      <xdr:spPr>
        <a:xfrm>
          <a:off x="1285875" y="192405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a:p>
      </xdr:txBody>
    </xdr:sp>
    <xdr:clientData/>
  </xdr:twoCellAnchor>
  <xdr:twoCellAnchor>
    <xdr:from>
      <xdr:col>1</xdr:col>
      <xdr:colOff>400050</xdr:colOff>
      <xdr:row>38</xdr:row>
      <xdr:rowOff>161925</xdr:rowOff>
    </xdr:from>
    <xdr:to>
      <xdr:col>1</xdr:col>
      <xdr:colOff>1219200</xdr:colOff>
      <xdr:row>40</xdr:row>
      <xdr:rowOff>57150</xdr:rowOff>
    </xdr:to>
    <xdr:sp macro="" textlink="">
      <xdr:nvSpPr>
        <xdr:cNvPr id="3" name="Flecha derecha 1">
          <a:extLst>
            <a:ext uri="{FF2B5EF4-FFF2-40B4-BE49-F238E27FC236}">
              <a16:creationId xmlns:a16="http://schemas.microsoft.com/office/drawing/2014/main" id="{D5672651-D665-44C8-8107-E184C293EC34}"/>
            </a:ext>
            <a:ext uri="{147F2762-F138-4A5C-976F-8EAC2B608ADB}">
              <a16:predDERef xmlns:a16="http://schemas.microsoft.com/office/drawing/2014/main" pred="{E8CDC04A-4FF3-4499-8B7F-59B65C1A7461}"/>
            </a:ext>
          </a:extLst>
        </xdr:cNvPr>
        <xdr:cNvSpPr/>
      </xdr:nvSpPr>
      <xdr:spPr>
        <a:xfrm>
          <a:off x="1162050" y="112014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1</xdr:col>
      <xdr:colOff>504825</xdr:colOff>
      <xdr:row>12</xdr:row>
      <xdr:rowOff>180975</xdr:rowOff>
    </xdr:from>
    <xdr:to>
      <xdr:col>1</xdr:col>
      <xdr:colOff>1323975</xdr:colOff>
      <xdr:row>14</xdr:row>
      <xdr:rowOff>76200</xdr:rowOff>
    </xdr:to>
    <xdr:sp macro="" textlink="">
      <xdr:nvSpPr>
        <xdr:cNvPr id="4" name="Flecha derecha 1">
          <a:extLst>
            <a:ext uri="{FF2B5EF4-FFF2-40B4-BE49-F238E27FC236}">
              <a16:creationId xmlns:a16="http://schemas.microsoft.com/office/drawing/2014/main" id="{5C15BFE2-8B3A-444C-9AB6-F82782C6CE58}"/>
            </a:ext>
            <a:ext uri="{147F2762-F138-4A5C-976F-8EAC2B608ADB}">
              <a16:predDERef xmlns:a16="http://schemas.microsoft.com/office/drawing/2014/main" pred="{D5672651-D665-44C8-8107-E184C293EC34}"/>
            </a:ext>
          </a:extLst>
        </xdr:cNvPr>
        <xdr:cNvSpPr/>
      </xdr:nvSpPr>
      <xdr:spPr>
        <a:xfrm>
          <a:off x="1266825" y="3390900"/>
          <a:ext cx="819150"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editAs="oneCell">
    <xdr:from>
      <xdr:col>0</xdr:col>
      <xdr:colOff>0</xdr:colOff>
      <xdr:row>0</xdr:row>
      <xdr:rowOff>0</xdr:rowOff>
    </xdr:from>
    <xdr:to>
      <xdr:col>1</xdr:col>
      <xdr:colOff>1716617</xdr:colOff>
      <xdr:row>1</xdr:row>
      <xdr:rowOff>17929</xdr:rowOff>
    </xdr:to>
    <xdr:pic>
      <xdr:nvPicPr>
        <xdr:cNvPr id="5" name="Imagen 12">
          <a:extLst>
            <a:ext uri="{FF2B5EF4-FFF2-40B4-BE49-F238E27FC236}">
              <a16:creationId xmlns:a16="http://schemas.microsoft.com/office/drawing/2014/main" id="{A9835409-E262-4C92-B487-CC2E3EE1D222}"/>
            </a:ext>
            <a:ext uri="{147F2762-F138-4A5C-976F-8EAC2B608ADB}">
              <a16:predDERef xmlns:a16="http://schemas.microsoft.com/office/drawing/2014/main" pred="{5C15BFE2-8B3A-444C-9AB6-F82782C6CE58}"/>
            </a:ext>
          </a:extLst>
        </xdr:cNvPr>
        <xdr:cNvPicPr>
          <a:picLocks noChangeAspect="1"/>
        </xdr:cNvPicPr>
      </xdr:nvPicPr>
      <xdr:blipFill>
        <a:blip xmlns:r="http://schemas.openxmlformats.org/officeDocument/2006/relationships" r:embed="rId1"/>
        <a:stretch>
          <a:fillRect/>
        </a:stretch>
      </xdr:blipFill>
      <xdr:spPr>
        <a:xfrm>
          <a:off x="0" y="0"/>
          <a:ext cx="2478617" cy="722779"/>
        </a:xfrm>
        <a:prstGeom prst="rect">
          <a:avLst/>
        </a:prstGeom>
      </xdr:spPr>
    </xdr:pic>
    <xdr:clientData/>
  </xdr:twoCellAnchor>
  <xdr:twoCellAnchor>
    <xdr:from>
      <xdr:col>0</xdr:col>
      <xdr:colOff>145677</xdr:colOff>
      <xdr:row>57</xdr:row>
      <xdr:rowOff>134471</xdr:rowOff>
    </xdr:from>
    <xdr:to>
      <xdr:col>2</xdr:col>
      <xdr:colOff>112059</xdr:colOff>
      <xdr:row>63</xdr:row>
      <xdr:rowOff>0</xdr:rowOff>
    </xdr:to>
    <xdr:sp macro="" textlink="">
      <xdr:nvSpPr>
        <xdr:cNvPr id="6" name="Pentágono 2">
          <a:extLst>
            <a:ext uri="{FF2B5EF4-FFF2-40B4-BE49-F238E27FC236}">
              <a16:creationId xmlns:a16="http://schemas.microsoft.com/office/drawing/2014/main" id="{484A6F99-FF1F-479A-A999-76B9DFDDB43C}"/>
            </a:ext>
            <a:ext uri="{147F2762-F138-4A5C-976F-8EAC2B608ADB}">
              <a16:predDERef xmlns:a16="http://schemas.microsoft.com/office/drawing/2014/main" pred="{A9835409-E262-4C92-B487-CC2E3EE1D222}"/>
            </a:ext>
          </a:extLst>
        </xdr:cNvPr>
        <xdr:cNvSpPr/>
      </xdr:nvSpPr>
      <xdr:spPr>
        <a:xfrm>
          <a:off x="145677" y="16088846"/>
          <a:ext cx="2623857" cy="1122829"/>
        </a:xfrm>
        <a:prstGeom prst="homePlat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lang="es-ES" sz="1100" b="1" baseline="0">
              <a:latin typeface="Arial Black" panose="020B0A04020102020204" pitchFamily="34" charset="0"/>
            </a:rPr>
            <a:t>RESULTADO DE LA </a:t>
          </a:r>
          <a:r>
            <a:rPr lang="es-ES" sz="1100" b="1">
              <a:latin typeface="Arial Black" panose="020B0A04020102020204" pitchFamily="34" charset="0"/>
            </a:rPr>
            <a:t>EVALUACIÓN DE CAPACIDAD TÉCNICA HABILITANTE</a:t>
          </a:r>
        </a:p>
      </xdr:txBody>
    </xdr:sp>
    <xdr:clientData/>
  </xdr:twoCellAnchor>
  <xdr:twoCellAnchor>
    <xdr:from>
      <xdr:col>1</xdr:col>
      <xdr:colOff>448235</xdr:colOff>
      <xdr:row>51</xdr:row>
      <xdr:rowOff>145676</xdr:rowOff>
    </xdr:from>
    <xdr:to>
      <xdr:col>1</xdr:col>
      <xdr:colOff>1267385</xdr:colOff>
      <xdr:row>51</xdr:row>
      <xdr:rowOff>500342</xdr:rowOff>
    </xdr:to>
    <xdr:sp macro="" textlink="">
      <xdr:nvSpPr>
        <xdr:cNvPr id="7" name="Flecha derecha 1">
          <a:extLst>
            <a:ext uri="{FF2B5EF4-FFF2-40B4-BE49-F238E27FC236}">
              <a16:creationId xmlns:a16="http://schemas.microsoft.com/office/drawing/2014/main" id="{E44B702B-7098-40F2-8AAB-848B674C573E}"/>
            </a:ext>
            <a:ext uri="{147F2762-F138-4A5C-976F-8EAC2B608ADB}">
              <a16:predDERef xmlns:a16="http://schemas.microsoft.com/office/drawing/2014/main" pred="{484A6F99-FF1F-479A-A999-76B9DFDDB43C}"/>
            </a:ext>
          </a:extLst>
        </xdr:cNvPr>
        <xdr:cNvSpPr/>
      </xdr:nvSpPr>
      <xdr:spPr>
        <a:xfrm>
          <a:off x="1210235" y="13947401"/>
          <a:ext cx="819150" cy="35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202224</xdr:colOff>
      <xdr:row>0</xdr:row>
      <xdr:rowOff>112102</xdr:rowOff>
    </xdr:from>
    <xdr:to>
      <xdr:col>3</xdr:col>
      <xdr:colOff>90122</xdr:colOff>
      <xdr:row>2</xdr:row>
      <xdr:rowOff>733</xdr:rowOff>
    </xdr:to>
    <xdr:pic>
      <xdr:nvPicPr>
        <xdr:cNvPr id="2" name="Imagen 1">
          <a:extLst>
            <a:ext uri="{FF2B5EF4-FFF2-40B4-BE49-F238E27FC236}">
              <a16:creationId xmlns:a16="http://schemas.microsoft.com/office/drawing/2014/main" id="{00000000-0008-0000-0200-000002000000}"/>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202224" y="112102"/>
          <a:ext cx="2481629" cy="723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231321</xdr:colOff>
      <xdr:row>1</xdr:row>
      <xdr:rowOff>17929</xdr:rowOff>
    </xdr:to>
    <xdr:pic>
      <xdr:nvPicPr>
        <xdr:cNvPr id="2" name="Imagen 12">
          <a:extLst>
            <a:ext uri="{FF2B5EF4-FFF2-40B4-BE49-F238E27FC236}">
              <a16:creationId xmlns:a16="http://schemas.microsoft.com/office/drawing/2014/main" id="{00000000-0008-0000-0300-000002000000}"/>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76500" cy="722779"/>
        </a:xfrm>
        <a:prstGeom prst="rect">
          <a:avLst/>
        </a:prstGeom>
      </xdr:spPr>
    </xdr:pic>
    <xdr:clientData/>
  </xdr:twoCellAnchor>
  <xdr:twoCellAnchor>
    <xdr:from>
      <xdr:col>1</xdr:col>
      <xdr:colOff>809625</xdr:colOff>
      <xdr:row>6</xdr:row>
      <xdr:rowOff>171450</xdr:rowOff>
    </xdr:from>
    <xdr:to>
      <xdr:col>1</xdr:col>
      <xdr:colOff>1314450</xdr:colOff>
      <xdr:row>8</xdr:row>
      <xdr:rowOff>9525</xdr:rowOff>
    </xdr:to>
    <xdr:sp macro="" textlink="">
      <xdr:nvSpPr>
        <xdr:cNvPr id="4" name="Flecha derecha 1">
          <a:extLst>
            <a:ext uri="{FF2B5EF4-FFF2-40B4-BE49-F238E27FC236}">
              <a16:creationId xmlns:a16="http://schemas.microsoft.com/office/drawing/2014/main" id="{00000000-0008-0000-0300-000004000000}"/>
            </a:ext>
            <a:ext uri="{147F2762-F138-4A5C-976F-8EAC2B608ADB}">
              <a16:predDERef xmlns:a16="http://schemas.microsoft.com/office/drawing/2014/main" pred="{6AD07DCA-6D4A-4D43-95E3-54DF43C656D6}"/>
            </a:ext>
          </a:extLst>
        </xdr:cNvPr>
        <xdr:cNvSpPr/>
      </xdr:nvSpPr>
      <xdr:spPr>
        <a:xfrm>
          <a:off x="1571625" y="2057400"/>
          <a:ext cx="504825" cy="2857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504825</xdr:colOff>
      <xdr:row>47</xdr:row>
      <xdr:rowOff>47625</xdr:rowOff>
    </xdr:from>
    <xdr:to>
      <xdr:col>2</xdr:col>
      <xdr:colOff>142875</xdr:colOff>
      <xdr:row>51</xdr:row>
      <xdr:rowOff>85725</xdr:rowOff>
    </xdr:to>
    <xdr:sp macro="" textlink="">
      <xdr:nvSpPr>
        <xdr:cNvPr id="26" name="Pentágono 7">
          <a:extLst>
            <a:ext uri="{FF2B5EF4-FFF2-40B4-BE49-F238E27FC236}">
              <a16:creationId xmlns:a16="http://schemas.microsoft.com/office/drawing/2014/main" id="{00000000-0008-0000-0300-00001A000000}"/>
            </a:ext>
            <a:ext uri="{147F2762-F138-4A5C-976F-8EAC2B608ADB}">
              <a16:predDERef xmlns:a16="http://schemas.microsoft.com/office/drawing/2014/main" pred="{BE51F0D3-867D-4C41-A57B-87101E1F9863}"/>
            </a:ext>
          </a:extLst>
        </xdr:cNvPr>
        <xdr:cNvSpPr/>
      </xdr:nvSpPr>
      <xdr:spPr>
        <a:xfrm>
          <a:off x="504825" y="11458575"/>
          <a:ext cx="1800225" cy="1200150"/>
        </a:xfrm>
        <a:prstGeom prst="homePlate">
          <a:avLst/>
        </a:prstGeom>
        <a:gradFill rotWithShape="1">
          <a:gsLst>
            <a:gs pos="0">
              <a:srgbClr val="B5D4A7"/>
            </a:gs>
            <a:gs pos="100000">
              <a:srgbClr val="9DC987"/>
            </a:gs>
          </a:gsLst>
          <a:lin ang="5400000"/>
        </a:gradFill>
        <a:ln w="12700">
          <a:solidFill>
            <a:srgbClr val="71AB48"/>
          </a:solidFill>
          <a:prstDash val="solid"/>
        </a:ln>
        <a:effectLst/>
      </xdr:spPr>
      <xdr:style>
        <a:lnRef idx="2">
          <a:schemeClr val="accent1">
            <a:shade val="50000"/>
          </a:schemeClr>
        </a:lnRef>
        <a:fillRef idx="1">
          <a:schemeClr val="accent1"/>
        </a:fillRef>
        <a:effectRef idx="0">
          <a:schemeClr val="accent1"/>
        </a:effectRef>
        <a:fontRef idx="minor">
          <a:srgbClr val="000000"/>
        </a:fontRef>
      </xdr:style>
      <xdr:txBody>
        <a:bodyPr rtlCol="0" anchor="ctr"/>
        <a:lstStyle/>
        <a:p>
          <a:pPr algn="ctr"/>
          <a:r>
            <a:rPr lang="en-US" sz="1200" b="1">
              <a:latin typeface="Arial Black" panose="020B0A04020102020204" pitchFamily="34" charset="0"/>
            </a:rPr>
            <a:t>PUNTAJE TOTAL EVALUACIÓN DE LA OFERTA</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231321</xdr:colOff>
      <xdr:row>1</xdr:row>
      <xdr:rowOff>17929</xdr:rowOff>
    </xdr:to>
    <xdr:pic>
      <xdr:nvPicPr>
        <xdr:cNvPr id="2" name="Imagen 12">
          <a:extLst>
            <a:ext uri="{FF2B5EF4-FFF2-40B4-BE49-F238E27FC236}">
              <a16:creationId xmlns:a16="http://schemas.microsoft.com/office/drawing/2014/main" id="{E41114F1-F266-42EE-B2CA-9B179F1D0E35}"/>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88746" cy="722779"/>
        </a:xfrm>
        <a:prstGeom prst="rect">
          <a:avLst/>
        </a:prstGeom>
      </xdr:spPr>
    </xdr:pic>
    <xdr:clientData/>
  </xdr:twoCellAnchor>
  <xdr:twoCellAnchor>
    <xdr:from>
      <xdr:col>1</xdr:col>
      <xdr:colOff>809625</xdr:colOff>
      <xdr:row>6</xdr:row>
      <xdr:rowOff>171450</xdr:rowOff>
    </xdr:from>
    <xdr:to>
      <xdr:col>1</xdr:col>
      <xdr:colOff>1314450</xdr:colOff>
      <xdr:row>8</xdr:row>
      <xdr:rowOff>9525</xdr:rowOff>
    </xdr:to>
    <xdr:sp macro="" textlink="">
      <xdr:nvSpPr>
        <xdr:cNvPr id="3" name="Flecha derecha 1">
          <a:extLst>
            <a:ext uri="{FF2B5EF4-FFF2-40B4-BE49-F238E27FC236}">
              <a16:creationId xmlns:a16="http://schemas.microsoft.com/office/drawing/2014/main" id="{AB6201A9-245F-4C90-BEBB-D9DFD768E6DA}"/>
            </a:ext>
            <a:ext uri="{147F2762-F138-4A5C-976F-8EAC2B608ADB}">
              <a16:predDERef xmlns:a16="http://schemas.microsoft.com/office/drawing/2014/main" pred="{E41114F1-F266-42EE-B2CA-9B179F1D0E35}"/>
            </a:ext>
          </a:extLst>
        </xdr:cNvPr>
        <xdr:cNvSpPr/>
      </xdr:nvSpPr>
      <xdr:spPr>
        <a:xfrm>
          <a:off x="1114425" y="1838325"/>
          <a:ext cx="504825" cy="6858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504825</xdr:colOff>
      <xdr:row>47</xdr:row>
      <xdr:rowOff>47625</xdr:rowOff>
    </xdr:from>
    <xdr:to>
      <xdr:col>2</xdr:col>
      <xdr:colOff>142875</xdr:colOff>
      <xdr:row>51</xdr:row>
      <xdr:rowOff>85725</xdr:rowOff>
    </xdr:to>
    <xdr:sp macro="" textlink="">
      <xdr:nvSpPr>
        <xdr:cNvPr id="4" name="Pentágono 7">
          <a:extLst>
            <a:ext uri="{FF2B5EF4-FFF2-40B4-BE49-F238E27FC236}">
              <a16:creationId xmlns:a16="http://schemas.microsoft.com/office/drawing/2014/main" id="{4A5A6703-D164-4599-A814-6EC56FC19928}"/>
            </a:ext>
            <a:ext uri="{147F2762-F138-4A5C-976F-8EAC2B608ADB}">
              <a16:predDERef xmlns:a16="http://schemas.microsoft.com/office/drawing/2014/main" pred="{AB6201A9-245F-4C90-BEBB-D9DFD768E6DA}"/>
            </a:ext>
          </a:extLst>
        </xdr:cNvPr>
        <xdr:cNvSpPr/>
      </xdr:nvSpPr>
      <xdr:spPr>
        <a:xfrm>
          <a:off x="304800" y="13192125"/>
          <a:ext cx="1762125" cy="1257300"/>
        </a:xfrm>
        <a:prstGeom prst="homePlate">
          <a:avLst/>
        </a:prstGeom>
        <a:gradFill rotWithShape="1">
          <a:gsLst>
            <a:gs pos="0">
              <a:srgbClr val="B5D4A7"/>
            </a:gs>
            <a:gs pos="100000">
              <a:srgbClr val="9DC987"/>
            </a:gs>
          </a:gsLst>
          <a:lin ang="5400000"/>
        </a:gradFill>
        <a:ln w="12700">
          <a:solidFill>
            <a:srgbClr val="71AB48"/>
          </a:solidFill>
          <a:prstDash val="solid"/>
        </a:ln>
        <a:effectLst/>
      </xdr:spPr>
      <xdr:style>
        <a:lnRef idx="2">
          <a:schemeClr val="accent1">
            <a:shade val="50000"/>
          </a:schemeClr>
        </a:lnRef>
        <a:fillRef idx="1">
          <a:schemeClr val="accent1"/>
        </a:fillRef>
        <a:effectRef idx="0">
          <a:schemeClr val="accent1"/>
        </a:effectRef>
        <a:fontRef idx="minor">
          <a:srgbClr val="000000"/>
        </a:fontRef>
      </xdr:style>
      <xdr:txBody>
        <a:bodyPr rtlCol="0" anchor="ctr"/>
        <a:lstStyle/>
        <a:p>
          <a:pPr algn="ctr"/>
          <a:r>
            <a:rPr lang="en-US" sz="1200" b="1">
              <a:latin typeface="Arial Black" panose="020B0A04020102020204" pitchFamily="34" charset="0"/>
            </a:rPr>
            <a:t>PUNTAJE TOTAL EVALUACIÓN DE LA OFERTA</a:t>
          </a: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231321</xdr:colOff>
      <xdr:row>1</xdr:row>
      <xdr:rowOff>17929</xdr:rowOff>
    </xdr:to>
    <xdr:pic>
      <xdr:nvPicPr>
        <xdr:cNvPr id="2" name="Imagen 12">
          <a:extLst>
            <a:ext uri="{FF2B5EF4-FFF2-40B4-BE49-F238E27FC236}">
              <a16:creationId xmlns:a16="http://schemas.microsoft.com/office/drawing/2014/main" id="{ECE90F11-BA98-40D1-B598-318D64B3DC4F}"/>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88746" cy="722779"/>
        </a:xfrm>
        <a:prstGeom prst="rect">
          <a:avLst/>
        </a:prstGeom>
      </xdr:spPr>
    </xdr:pic>
    <xdr:clientData/>
  </xdr:twoCellAnchor>
  <xdr:twoCellAnchor>
    <xdr:from>
      <xdr:col>1</xdr:col>
      <xdr:colOff>809625</xdr:colOff>
      <xdr:row>6</xdr:row>
      <xdr:rowOff>171450</xdr:rowOff>
    </xdr:from>
    <xdr:to>
      <xdr:col>1</xdr:col>
      <xdr:colOff>1314450</xdr:colOff>
      <xdr:row>8</xdr:row>
      <xdr:rowOff>9525</xdr:rowOff>
    </xdr:to>
    <xdr:sp macro="" textlink="">
      <xdr:nvSpPr>
        <xdr:cNvPr id="3" name="Flecha derecha 1">
          <a:extLst>
            <a:ext uri="{FF2B5EF4-FFF2-40B4-BE49-F238E27FC236}">
              <a16:creationId xmlns:a16="http://schemas.microsoft.com/office/drawing/2014/main" id="{24355B55-ED66-499A-8027-F5A7CFE00957}"/>
            </a:ext>
            <a:ext uri="{147F2762-F138-4A5C-976F-8EAC2B608ADB}">
              <a16:predDERef xmlns:a16="http://schemas.microsoft.com/office/drawing/2014/main" pred="{ECE90F11-BA98-40D1-B598-318D64B3DC4F}"/>
            </a:ext>
          </a:extLst>
        </xdr:cNvPr>
        <xdr:cNvSpPr/>
      </xdr:nvSpPr>
      <xdr:spPr>
        <a:xfrm>
          <a:off x="1114425" y="1914525"/>
          <a:ext cx="504825" cy="695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504825</xdr:colOff>
      <xdr:row>47</xdr:row>
      <xdr:rowOff>47625</xdr:rowOff>
    </xdr:from>
    <xdr:to>
      <xdr:col>2</xdr:col>
      <xdr:colOff>142875</xdr:colOff>
      <xdr:row>51</xdr:row>
      <xdr:rowOff>85725</xdr:rowOff>
    </xdr:to>
    <xdr:sp macro="" textlink="">
      <xdr:nvSpPr>
        <xdr:cNvPr id="4" name="Pentágono 7">
          <a:extLst>
            <a:ext uri="{FF2B5EF4-FFF2-40B4-BE49-F238E27FC236}">
              <a16:creationId xmlns:a16="http://schemas.microsoft.com/office/drawing/2014/main" id="{88D8F919-7EC7-4C2D-8A12-99240CBD4228}"/>
            </a:ext>
            <a:ext uri="{147F2762-F138-4A5C-976F-8EAC2B608ADB}">
              <a16:predDERef xmlns:a16="http://schemas.microsoft.com/office/drawing/2014/main" pred="{24355B55-ED66-499A-8027-F5A7CFE00957}"/>
            </a:ext>
          </a:extLst>
        </xdr:cNvPr>
        <xdr:cNvSpPr/>
      </xdr:nvSpPr>
      <xdr:spPr>
        <a:xfrm>
          <a:off x="304800" y="13039725"/>
          <a:ext cx="1762125" cy="1257300"/>
        </a:xfrm>
        <a:prstGeom prst="homePlate">
          <a:avLst/>
        </a:prstGeom>
        <a:gradFill rotWithShape="1">
          <a:gsLst>
            <a:gs pos="0">
              <a:srgbClr val="B5D4A7"/>
            </a:gs>
            <a:gs pos="100000">
              <a:srgbClr val="9DC987"/>
            </a:gs>
          </a:gsLst>
          <a:lin ang="5400000"/>
        </a:gradFill>
        <a:ln w="12700">
          <a:solidFill>
            <a:srgbClr val="71AB48"/>
          </a:solidFill>
          <a:prstDash val="solid"/>
        </a:ln>
        <a:effectLst/>
      </xdr:spPr>
      <xdr:style>
        <a:lnRef idx="2">
          <a:schemeClr val="accent1">
            <a:shade val="50000"/>
          </a:schemeClr>
        </a:lnRef>
        <a:fillRef idx="1">
          <a:schemeClr val="accent1"/>
        </a:fillRef>
        <a:effectRef idx="0">
          <a:schemeClr val="accent1"/>
        </a:effectRef>
        <a:fontRef idx="minor">
          <a:srgbClr val="000000"/>
        </a:fontRef>
      </xdr:style>
      <xdr:txBody>
        <a:bodyPr rtlCol="0" anchor="ctr"/>
        <a:lstStyle/>
        <a:p>
          <a:pPr algn="ctr"/>
          <a:r>
            <a:rPr lang="en-US" sz="1200" b="1">
              <a:latin typeface="Arial Black" panose="020B0A04020102020204" pitchFamily="34" charset="0"/>
            </a:rPr>
            <a:t>PUNTAJE TOTAL EVALUACIÓN DE LA OFERTA</a:t>
          </a: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231321</xdr:colOff>
      <xdr:row>1</xdr:row>
      <xdr:rowOff>17929</xdr:rowOff>
    </xdr:to>
    <xdr:pic>
      <xdr:nvPicPr>
        <xdr:cNvPr id="2" name="Imagen 12">
          <a:extLst>
            <a:ext uri="{FF2B5EF4-FFF2-40B4-BE49-F238E27FC236}">
              <a16:creationId xmlns:a16="http://schemas.microsoft.com/office/drawing/2014/main" id="{106076EA-A445-4BE4-9F8B-9B756D59D31C}"/>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88746" cy="722779"/>
        </a:xfrm>
        <a:prstGeom prst="rect">
          <a:avLst/>
        </a:prstGeom>
      </xdr:spPr>
    </xdr:pic>
    <xdr:clientData/>
  </xdr:twoCellAnchor>
  <xdr:twoCellAnchor>
    <xdr:from>
      <xdr:col>1</xdr:col>
      <xdr:colOff>809625</xdr:colOff>
      <xdr:row>6</xdr:row>
      <xdr:rowOff>171450</xdr:rowOff>
    </xdr:from>
    <xdr:to>
      <xdr:col>1</xdr:col>
      <xdr:colOff>1314450</xdr:colOff>
      <xdr:row>8</xdr:row>
      <xdr:rowOff>9525</xdr:rowOff>
    </xdr:to>
    <xdr:sp macro="" textlink="">
      <xdr:nvSpPr>
        <xdr:cNvPr id="3" name="Flecha derecha 1">
          <a:extLst>
            <a:ext uri="{FF2B5EF4-FFF2-40B4-BE49-F238E27FC236}">
              <a16:creationId xmlns:a16="http://schemas.microsoft.com/office/drawing/2014/main" id="{5D9CC56F-795B-40B9-BDCF-361A924F4B50}"/>
            </a:ext>
            <a:ext uri="{147F2762-F138-4A5C-976F-8EAC2B608ADB}">
              <a16:predDERef xmlns:a16="http://schemas.microsoft.com/office/drawing/2014/main" pred="{106076EA-A445-4BE4-9F8B-9B756D59D31C}"/>
            </a:ext>
          </a:extLst>
        </xdr:cNvPr>
        <xdr:cNvSpPr/>
      </xdr:nvSpPr>
      <xdr:spPr>
        <a:xfrm>
          <a:off x="1114425" y="1914525"/>
          <a:ext cx="504825" cy="695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504825</xdr:colOff>
      <xdr:row>47</xdr:row>
      <xdr:rowOff>47625</xdr:rowOff>
    </xdr:from>
    <xdr:to>
      <xdr:col>2</xdr:col>
      <xdr:colOff>142875</xdr:colOff>
      <xdr:row>51</xdr:row>
      <xdr:rowOff>85725</xdr:rowOff>
    </xdr:to>
    <xdr:sp macro="" textlink="">
      <xdr:nvSpPr>
        <xdr:cNvPr id="4" name="Pentágono 7">
          <a:extLst>
            <a:ext uri="{FF2B5EF4-FFF2-40B4-BE49-F238E27FC236}">
              <a16:creationId xmlns:a16="http://schemas.microsoft.com/office/drawing/2014/main" id="{00C69A4B-318B-4C2C-B0BD-56F2BDCE6104}"/>
            </a:ext>
            <a:ext uri="{147F2762-F138-4A5C-976F-8EAC2B608ADB}">
              <a16:predDERef xmlns:a16="http://schemas.microsoft.com/office/drawing/2014/main" pred="{5D9CC56F-795B-40B9-BDCF-361A924F4B50}"/>
            </a:ext>
          </a:extLst>
        </xdr:cNvPr>
        <xdr:cNvSpPr/>
      </xdr:nvSpPr>
      <xdr:spPr>
        <a:xfrm>
          <a:off x="304800" y="13039725"/>
          <a:ext cx="1762125" cy="1257300"/>
        </a:xfrm>
        <a:prstGeom prst="homePlate">
          <a:avLst/>
        </a:prstGeom>
        <a:gradFill rotWithShape="1">
          <a:gsLst>
            <a:gs pos="0">
              <a:srgbClr val="B5D4A7"/>
            </a:gs>
            <a:gs pos="100000">
              <a:srgbClr val="9DC987"/>
            </a:gs>
          </a:gsLst>
          <a:lin ang="5400000"/>
        </a:gradFill>
        <a:ln w="12700">
          <a:solidFill>
            <a:srgbClr val="71AB48"/>
          </a:solidFill>
          <a:prstDash val="solid"/>
        </a:ln>
        <a:effectLst/>
      </xdr:spPr>
      <xdr:style>
        <a:lnRef idx="2">
          <a:schemeClr val="accent1">
            <a:shade val="50000"/>
          </a:schemeClr>
        </a:lnRef>
        <a:fillRef idx="1">
          <a:schemeClr val="accent1"/>
        </a:fillRef>
        <a:effectRef idx="0">
          <a:schemeClr val="accent1"/>
        </a:effectRef>
        <a:fontRef idx="minor">
          <a:srgbClr val="000000"/>
        </a:fontRef>
      </xdr:style>
      <xdr:txBody>
        <a:bodyPr rtlCol="0" anchor="ctr"/>
        <a:lstStyle/>
        <a:p>
          <a:pPr algn="ctr"/>
          <a:r>
            <a:rPr lang="en-US" sz="1200" b="1">
              <a:latin typeface="Arial Black" panose="020B0A04020102020204" pitchFamily="34" charset="0"/>
            </a:rPr>
            <a:t>PUNTAJE TOTAL EVALUACIÓN DE LA OFERTA</a:t>
          </a: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231321</xdr:colOff>
      <xdr:row>1</xdr:row>
      <xdr:rowOff>17929</xdr:rowOff>
    </xdr:to>
    <xdr:pic>
      <xdr:nvPicPr>
        <xdr:cNvPr id="2" name="Imagen 12">
          <a:extLst>
            <a:ext uri="{FF2B5EF4-FFF2-40B4-BE49-F238E27FC236}">
              <a16:creationId xmlns:a16="http://schemas.microsoft.com/office/drawing/2014/main" id="{CAB27777-4124-4D42-A779-B1C743A20EE3}"/>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88746" cy="722779"/>
        </a:xfrm>
        <a:prstGeom prst="rect">
          <a:avLst/>
        </a:prstGeom>
      </xdr:spPr>
    </xdr:pic>
    <xdr:clientData/>
  </xdr:twoCellAnchor>
  <xdr:twoCellAnchor>
    <xdr:from>
      <xdr:col>1</xdr:col>
      <xdr:colOff>809625</xdr:colOff>
      <xdr:row>6</xdr:row>
      <xdr:rowOff>171450</xdr:rowOff>
    </xdr:from>
    <xdr:to>
      <xdr:col>1</xdr:col>
      <xdr:colOff>1314450</xdr:colOff>
      <xdr:row>8</xdr:row>
      <xdr:rowOff>9525</xdr:rowOff>
    </xdr:to>
    <xdr:sp macro="" textlink="">
      <xdr:nvSpPr>
        <xdr:cNvPr id="3" name="Flecha derecha 1">
          <a:extLst>
            <a:ext uri="{FF2B5EF4-FFF2-40B4-BE49-F238E27FC236}">
              <a16:creationId xmlns:a16="http://schemas.microsoft.com/office/drawing/2014/main" id="{C4AEEE5B-2272-4A02-B4AF-A9141E842B78}"/>
            </a:ext>
            <a:ext uri="{147F2762-F138-4A5C-976F-8EAC2B608ADB}">
              <a16:predDERef xmlns:a16="http://schemas.microsoft.com/office/drawing/2014/main" pred="{CAB27777-4124-4D42-A779-B1C743A20EE3}"/>
            </a:ext>
          </a:extLst>
        </xdr:cNvPr>
        <xdr:cNvSpPr/>
      </xdr:nvSpPr>
      <xdr:spPr>
        <a:xfrm>
          <a:off x="1114425" y="1914525"/>
          <a:ext cx="504825" cy="695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504825</xdr:colOff>
      <xdr:row>47</xdr:row>
      <xdr:rowOff>47625</xdr:rowOff>
    </xdr:from>
    <xdr:to>
      <xdr:col>2</xdr:col>
      <xdr:colOff>142875</xdr:colOff>
      <xdr:row>51</xdr:row>
      <xdr:rowOff>85725</xdr:rowOff>
    </xdr:to>
    <xdr:sp macro="" textlink="">
      <xdr:nvSpPr>
        <xdr:cNvPr id="4" name="Pentágono 7">
          <a:extLst>
            <a:ext uri="{FF2B5EF4-FFF2-40B4-BE49-F238E27FC236}">
              <a16:creationId xmlns:a16="http://schemas.microsoft.com/office/drawing/2014/main" id="{E3D26CB7-516D-4930-8AAC-6A1EA8921185}"/>
            </a:ext>
            <a:ext uri="{147F2762-F138-4A5C-976F-8EAC2B608ADB}">
              <a16:predDERef xmlns:a16="http://schemas.microsoft.com/office/drawing/2014/main" pred="{C4AEEE5B-2272-4A02-B4AF-A9141E842B78}"/>
            </a:ext>
          </a:extLst>
        </xdr:cNvPr>
        <xdr:cNvSpPr/>
      </xdr:nvSpPr>
      <xdr:spPr>
        <a:xfrm>
          <a:off x="304800" y="13039725"/>
          <a:ext cx="1762125" cy="1257300"/>
        </a:xfrm>
        <a:prstGeom prst="homePlate">
          <a:avLst/>
        </a:prstGeom>
        <a:gradFill rotWithShape="1">
          <a:gsLst>
            <a:gs pos="0">
              <a:srgbClr val="B5D4A7"/>
            </a:gs>
            <a:gs pos="100000">
              <a:srgbClr val="9DC987"/>
            </a:gs>
          </a:gsLst>
          <a:lin ang="5400000"/>
        </a:gradFill>
        <a:ln w="12700">
          <a:solidFill>
            <a:srgbClr val="71AB48"/>
          </a:solidFill>
          <a:prstDash val="solid"/>
        </a:ln>
        <a:effectLst/>
      </xdr:spPr>
      <xdr:style>
        <a:lnRef idx="2">
          <a:schemeClr val="accent1">
            <a:shade val="50000"/>
          </a:schemeClr>
        </a:lnRef>
        <a:fillRef idx="1">
          <a:schemeClr val="accent1"/>
        </a:fillRef>
        <a:effectRef idx="0">
          <a:schemeClr val="accent1"/>
        </a:effectRef>
        <a:fontRef idx="minor">
          <a:srgbClr val="000000"/>
        </a:fontRef>
      </xdr:style>
      <xdr:txBody>
        <a:bodyPr rtlCol="0" anchor="ctr"/>
        <a:lstStyle/>
        <a:p>
          <a:pPr algn="ctr"/>
          <a:r>
            <a:rPr lang="en-US" sz="1200" b="1">
              <a:latin typeface="Arial Black" panose="020B0A04020102020204" pitchFamily="34" charset="0"/>
            </a:rPr>
            <a:t>PUNTAJE TOTAL EVALUACIÓN DE LA OFERTA</a:t>
          </a: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231321</xdr:colOff>
      <xdr:row>1</xdr:row>
      <xdr:rowOff>17929</xdr:rowOff>
    </xdr:to>
    <xdr:pic>
      <xdr:nvPicPr>
        <xdr:cNvPr id="2" name="Imagen 12">
          <a:extLst>
            <a:ext uri="{FF2B5EF4-FFF2-40B4-BE49-F238E27FC236}">
              <a16:creationId xmlns:a16="http://schemas.microsoft.com/office/drawing/2014/main" id="{7E4D7936-139B-4181-8A71-38E58245847C}"/>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88746" cy="722779"/>
        </a:xfrm>
        <a:prstGeom prst="rect">
          <a:avLst/>
        </a:prstGeom>
      </xdr:spPr>
    </xdr:pic>
    <xdr:clientData/>
  </xdr:twoCellAnchor>
  <xdr:twoCellAnchor>
    <xdr:from>
      <xdr:col>1</xdr:col>
      <xdr:colOff>809625</xdr:colOff>
      <xdr:row>6</xdr:row>
      <xdr:rowOff>171450</xdr:rowOff>
    </xdr:from>
    <xdr:to>
      <xdr:col>1</xdr:col>
      <xdr:colOff>1314450</xdr:colOff>
      <xdr:row>8</xdr:row>
      <xdr:rowOff>9525</xdr:rowOff>
    </xdr:to>
    <xdr:sp macro="" textlink="">
      <xdr:nvSpPr>
        <xdr:cNvPr id="3" name="Flecha derecha 1">
          <a:extLst>
            <a:ext uri="{FF2B5EF4-FFF2-40B4-BE49-F238E27FC236}">
              <a16:creationId xmlns:a16="http://schemas.microsoft.com/office/drawing/2014/main" id="{9D13A410-70C7-4BC7-AAC0-BFB8197E3043}"/>
            </a:ext>
            <a:ext uri="{147F2762-F138-4A5C-976F-8EAC2B608ADB}">
              <a16:predDERef xmlns:a16="http://schemas.microsoft.com/office/drawing/2014/main" pred="{7E4D7936-139B-4181-8A71-38E58245847C}"/>
            </a:ext>
          </a:extLst>
        </xdr:cNvPr>
        <xdr:cNvSpPr/>
      </xdr:nvSpPr>
      <xdr:spPr>
        <a:xfrm>
          <a:off x="1114425" y="1914525"/>
          <a:ext cx="504825" cy="695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504825</xdr:colOff>
      <xdr:row>47</xdr:row>
      <xdr:rowOff>47625</xdr:rowOff>
    </xdr:from>
    <xdr:to>
      <xdr:col>2</xdr:col>
      <xdr:colOff>142875</xdr:colOff>
      <xdr:row>51</xdr:row>
      <xdr:rowOff>85725</xdr:rowOff>
    </xdr:to>
    <xdr:sp macro="" textlink="">
      <xdr:nvSpPr>
        <xdr:cNvPr id="4" name="Pentágono 7">
          <a:extLst>
            <a:ext uri="{FF2B5EF4-FFF2-40B4-BE49-F238E27FC236}">
              <a16:creationId xmlns:a16="http://schemas.microsoft.com/office/drawing/2014/main" id="{9E97244C-8400-4C21-A6BF-70D0E747D8A6}"/>
            </a:ext>
            <a:ext uri="{147F2762-F138-4A5C-976F-8EAC2B608ADB}">
              <a16:predDERef xmlns:a16="http://schemas.microsoft.com/office/drawing/2014/main" pred="{9D13A410-70C7-4BC7-AAC0-BFB8197E3043}"/>
            </a:ext>
          </a:extLst>
        </xdr:cNvPr>
        <xdr:cNvSpPr/>
      </xdr:nvSpPr>
      <xdr:spPr>
        <a:xfrm>
          <a:off x="304800" y="13039725"/>
          <a:ext cx="1762125" cy="1257300"/>
        </a:xfrm>
        <a:prstGeom prst="homePlate">
          <a:avLst/>
        </a:prstGeom>
        <a:gradFill rotWithShape="1">
          <a:gsLst>
            <a:gs pos="0">
              <a:srgbClr val="B5D4A7"/>
            </a:gs>
            <a:gs pos="100000">
              <a:srgbClr val="9DC987"/>
            </a:gs>
          </a:gsLst>
          <a:lin ang="5400000"/>
        </a:gradFill>
        <a:ln w="12700">
          <a:solidFill>
            <a:srgbClr val="71AB48"/>
          </a:solidFill>
          <a:prstDash val="solid"/>
        </a:ln>
        <a:effectLst/>
      </xdr:spPr>
      <xdr:style>
        <a:lnRef idx="2">
          <a:schemeClr val="accent1">
            <a:shade val="50000"/>
          </a:schemeClr>
        </a:lnRef>
        <a:fillRef idx="1">
          <a:schemeClr val="accent1"/>
        </a:fillRef>
        <a:effectRef idx="0">
          <a:schemeClr val="accent1"/>
        </a:effectRef>
        <a:fontRef idx="minor">
          <a:srgbClr val="000000"/>
        </a:fontRef>
      </xdr:style>
      <xdr:txBody>
        <a:bodyPr rtlCol="0" anchor="ctr"/>
        <a:lstStyle/>
        <a:p>
          <a:pPr algn="ctr"/>
          <a:r>
            <a:rPr lang="en-US" sz="1200" b="1">
              <a:latin typeface="Arial Black" panose="020B0A04020102020204" pitchFamily="34" charset="0"/>
            </a:rPr>
            <a:t>PUNTAJE TOTAL EVALUACIÓN DE LA OFERTA</a:t>
          </a: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231321</xdr:colOff>
      <xdr:row>1</xdr:row>
      <xdr:rowOff>17929</xdr:rowOff>
    </xdr:to>
    <xdr:pic>
      <xdr:nvPicPr>
        <xdr:cNvPr id="2" name="Imagen 12">
          <a:extLst>
            <a:ext uri="{FF2B5EF4-FFF2-40B4-BE49-F238E27FC236}">
              <a16:creationId xmlns:a16="http://schemas.microsoft.com/office/drawing/2014/main" id="{E7B95C7E-FD44-422B-A23D-5958A73ADDA7}"/>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88746" cy="722779"/>
        </a:xfrm>
        <a:prstGeom prst="rect">
          <a:avLst/>
        </a:prstGeom>
      </xdr:spPr>
    </xdr:pic>
    <xdr:clientData/>
  </xdr:twoCellAnchor>
  <xdr:twoCellAnchor>
    <xdr:from>
      <xdr:col>1</xdr:col>
      <xdr:colOff>809625</xdr:colOff>
      <xdr:row>6</xdr:row>
      <xdr:rowOff>171450</xdr:rowOff>
    </xdr:from>
    <xdr:to>
      <xdr:col>1</xdr:col>
      <xdr:colOff>1314450</xdr:colOff>
      <xdr:row>8</xdr:row>
      <xdr:rowOff>9525</xdr:rowOff>
    </xdr:to>
    <xdr:sp macro="" textlink="">
      <xdr:nvSpPr>
        <xdr:cNvPr id="3" name="Flecha derecha 1">
          <a:extLst>
            <a:ext uri="{FF2B5EF4-FFF2-40B4-BE49-F238E27FC236}">
              <a16:creationId xmlns:a16="http://schemas.microsoft.com/office/drawing/2014/main" id="{FAF1C729-68E7-4AAF-97A3-65371678AB26}"/>
            </a:ext>
            <a:ext uri="{147F2762-F138-4A5C-976F-8EAC2B608ADB}">
              <a16:predDERef xmlns:a16="http://schemas.microsoft.com/office/drawing/2014/main" pred="{E7B95C7E-FD44-422B-A23D-5958A73ADDA7}"/>
            </a:ext>
          </a:extLst>
        </xdr:cNvPr>
        <xdr:cNvSpPr/>
      </xdr:nvSpPr>
      <xdr:spPr>
        <a:xfrm>
          <a:off x="1114425" y="1914525"/>
          <a:ext cx="504825" cy="695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504825</xdr:colOff>
      <xdr:row>47</xdr:row>
      <xdr:rowOff>47625</xdr:rowOff>
    </xdr:from>
    <xdr:to>
      <xdr:col>2</xdr:col>
      <xdr:colOff>142875</xdr:colOff>
      <xdr:row>51</xdr:row>
      <xdr:rowOff>85725</xdr:rowOff>
    </xdr:to>
    <xdr:sp macro="" textlink="">
      <xdr:nvSpPr>
        <xdr:cNvPr id="4" name="Pentágono 7">
          <a:extLst>
            <a:ext uri="{FF2B5EF4-FFF2-40B4-BE49-F238E27FC236}">
              <a16:creationId xmlns:a16="http://schemas.microsoft.com/office/drawing/2014/main" id="{0597E779-B7D9-4EBC-BAB7-81C5D6BEACA2}"/>
            </a:ext>
            <a:ext uri="{147F2762-F138-4A5C-976F-8EAC2B608ADB}">
              <a16:predDERef xmlns:a16="http://schemas.microsoft.com/office/drawing/2014/main" pred="{FAF1C729-68E7-4AAF-97A3-65371678AB26}"/>
            </a:ext>
          </a:extLst>
        </xdr:cNvPr>
        <xdr:cNvSpPr/>
      </xdr:nvSpPr>
      <xdr:spPr>
        <a:xfrm>
          <a:off x="304800" y="13039725"/>
          <a:ext cx="1762125" cy="1257300"/>
        </a:xfrm>
        <a:prstGeom prst="homePlate">
          <a:avLst/>
        </a:prstGeom>
        <a:gradFill rotWithShape="1">
          <a:gsLst>
            <a:gs pos="0">
              <a:srgbClr val="B5D4A7"/>
            </a:gs>
            <a:gs pos="100000">
              <a:srgbClr val="9DC987"/>
            </a:gs>
          </a:gsLst>
          <a:lin ang="5400000"/>
        </a:gradFill>
        <a:ln w="12700">
          <a:solidFill>
            <a:srgbClr val="71AB48"/>
          </a:solidFill>
          <a:prstDash val="solid"/>
        </a:ln>
        <a:effectLst/>
      </xdr:spPr>
      <xdr:style>
        <a:lnRef idx="2">
          <a:schemeClr val="accent1">
            <a:shade val="50000"/>
          </a:schemeClr>
        </a:lnRef>
        <a:fillRef idx="1">
          <a:schemeClr val="accent1"/>
        </a:fillRef>
        <a:effectRef idx="0">
          <a:schemeClr val="accent1"/>
        </a:effectRef>
        <a:fontRef idx="minor">
          <a:srgbClr val="000000"/>
        </a:fontRef>
      </xdr:style>
      <xdr:txBody>
        <a:bodyPr rtlCol="0" anchor="ctr"/>
        <a:lstStyle/>
        <a:p>
          <a:pPr algn="ctr"/>
          <a:r>
            <a:rPr lang="en-US" sz="1200" b="1">
              <a:latin typeface="Arial Black" panose="020B0A04020102020204" pitchFamily="34" charset="0"/>
            </a:rPr>
            <a:t>PUNTAJE TOTAL EVALUACIÓN DE LA OFERTA</a:t>
          </a: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231321</xdr:colOff>
      <xdr:row>1</xdr:row>
      <xdr:rowOff>17929</xdr:rowOff>
    </xdr:to>
    <xdr:pic>
      <xdr:nvPicPr>
        <xdr:cNvPr id="2" name="Imagen 12">
          <a:extLst>
            <a:ext uri="{FF2B5EF4-FFF2-40B4-BE49-F238E27FC236}">
              <a16:creationId xmlns:a16="http://schemas.microsoft.com/office/drawing/2014/main" id="{7399FA52-414A-4748-92F8-1746B4001F8E}"/>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88746" cy="722779"/>
        </a:xfrm>
        <a:prstGeom prst="rect">
          <a:avLst/>
        </a:prstGeom>
      </xdr:spPr>
    </xdr:pic>
    <xdr:clientData/>
  </xdr:twoCellAnchor>
  <xdr:twoCellAnchor>
    <xdr:from>
      <xdr:col>1</xdr:col>
      <xdr:colOff>809625</xdr:colOff>
      <xdr:row>6</xdr:row>
      <xdr:rowOff>171450</xdr:rowOff>
    </xdr:from>
    <xdr:to>
      <xdr:col>1</xdr:col>
      <xdr:colOff>1314450</xdr:colOff>
      <xdr:row>8</xdr:row>
      <xdr:rowOff>9525</xdr:rowOff>
    </xdr:to>
    <xdr:sp macro="" textlink="">
      <xdr:nvSpPr>
        <xdr:cNvPr id="3" name="Flecha derecha 1">
          <a:extLst>
            <a:ext uri="{FF2B5EF4-FFF2-40B4-BE49-F238E27FC236}">
              <a16:creationId xmlns:a16="http://schemas.microsoft.com/office/drawing/2014/main" id="{1BFEF0F6-7C2C-4F1C-8390-5D05825B3FB5}"/>
            </a:ext>
            <a:ext uri="{147F2762-F138-4A5C-976F-8EAC2B608ADB}">
              <a16:predDERef xmlns:a16="http://schemas.microsoft.com/office/drawing/2014/main" pred="{7399FA52-414A-4748-92F8-1746B4001F8E}"/>
            </a:ext>
          </a:extLst>
        </xdr:cNvPr>
        <xdr:cNvSpPr/>
      </xdr:nvSpPr>
      <xdr:spPr>
        <a:xfrm>
          <a:off x="1114425" y="1914525"/>
          <a:ext cx="504825" cy="695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504825</xdr:colOff>
      <xdr:row>47</xdr:row>
      <xdr:rowOff>47625</xdr:rowOff>
    </xdr:from>
    <xdr:to>
      <xdr:col>2</xdr:col>
      <xdr:colOff>142875</xdr:colOff>
      <xdr:row>51</xdr:row>
      <xdr:rowOff>85725</xdr:rowOff>
    </xdr:to>
    <xdr:sp macro="" textlink="">
      <xdr:nvSpPr>
        <xdr:cNvPr id="4" name="Pentágono 7">
          <a:extLst>
            <a:ext uri="{FF2B5EF4-FFF2-40B4-BE49-F238E27FC236}">
              <a16:creationId xmlns:a16="http://schemas.microsoft.com/office/drawing/2014/main" id="{3636AF75-781D-49AB-89DA-65909C8EF126}"/>
            </a:ext>
            <a:ext uri="{147F2762-F138-4A5C-976F-8EAC2B608ADB}">
              <a16:predDERef xmlns:a16="http://schemas.microsoft.com/office/drawing/2014/main" pred="{1BFEF0F6-7C2C-4F1C-8390-5D05825B3FB5}"/>
            </a:ext>
          </a:extLst>
        </xdr:cNvPr>
        <xdr:cNvSpPr/>
      </xdr:nvSpPr>
      <xdr:spPr>
        <a:xfrm>
          <a:off x="304800" y="13039725"/>
          <a:ext cx="1762125" cy="1257300"/>
        </a:xfrm>
        <a:prstGeom prst="homePlate">
          <a:avLst/>
        </a:prstGeom>
        <a:gradFill rotWithShape="1">
          <a:gsLst>
            <a:gs pos="0">
              <a:srgbClr val="B5D4A7"/>
            </a:gs>
            <a:gs pos="100000">
              <a:srgbClr val="9DC987"/>
            </a:gs>
          </a:gsLst>
          <a:lin ang="5400000"/>
        </a:gradFill>
        <a:ln w="12700">
          <a:solidFill>
            <a:srgbClr val="71AB48"/>
          </a:solidFill>
          <a:prstDash val="solid"/>
        </a:ln>
        <a:effectLst/>
      </xdr:spPr>
      <xdr:style>
        <a:lnRef idx="2">
          <a:schemeClr val="accent1">
            <a:shade val="50000"/>
          </a:schemeClr>
        </a:lnRef>
        <a:fillRef idx="1">
          <a:schemeClr val="accent1"/>
        </a:fillRef>
        <a:effectRef idx="0">
          <a:schemeClr val="accent1"/>
        </a:effectRef>
        <a:fontRef idx="minor">
          <a:srgbClr val="000000"/>
        </a:fontRef>
      </xdr:style>
      <xdr:txBody>
        <a:bodyPr rtlCol="0" anchor="ctr"/>
        <a:lstStyle/>
        <a:p>
          <a:pPr algn="ctr"/>
          <a:r>
            <a:rPr lang="en-US" sz="1200" b="1">
              <a:latin typeface="Arial Black" panose="020B0A04020102020204" pitchFamily="34" charset="0"/>
            </a:rPr>
            <a:t>PUNTAJE TOTAL EVALUACIÓN DE LA OFERTA</a:t>
          </a: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231321</xdr:colOff>
      <xdr:row>1</xdr:row>
      <xdr:rowOff>17929</xdr:rowOff>
    </xdr:to>
    <xdr:pic>
      <xdr:nvPicPr>
        <xdr:cNvPr id="2" name="Imagen 12">
          <a:extLst>
            <a:ext uri="{FF2B5EF4-FFF2-40B4-BE49-F238E27FC236}">
              <a16:creationId xmlns:a16="http://schemas.microsoft.com/office/drawing/2014/main" id="{E0A0D097-2C47-402E-8B64-CC93A03D64BC}"/>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88746" cy="722779"/>
        </a:xfrm>
        <a:prstGeom prst="rect">
          <a:avLst/>
        </a:prstGeom>
      </xdr:spPr>
    </xdr:pic>
    <xdr:clientData/>
  </xdr:twoCellAnchor>
  <xdr:twoCellAnchor>
    <xdr:from>
      <xdr:col>1</xdr:col>
      <xdr:colOff>809625</xdr:colOff>
      <xdr:row>6</xdr:row>
      <xdr:rowOff>171450</xdr:rowOff>
    </xdr:from>
    <xdr:to>
      <xdr:col>1</xdr:col>
      <xdr:colOff>1314450</xdr:colOff>
      <xdr:row>8</xdr:row>
      <xdr:rowOff>9525</xdr:rowOff>
    </xdr:to>
    <xdr:sp macro="" textlink="">
      <xdr:nvSpPr>
        <xdr:cNvPr id="3" name="Flecha derecha 1">
          <a:extLst>
            <a:ext uri="{FF2B5EF4-FFF2-40B4-BE49-F238E27FC236}">
              <a16:creationId xmlns:a16="http://schemas.microsoft.com/office/drawing/2014/main" id="{AF622440-9D51-49EE-9306-159351E2BD0B}"/>
            </a:ext>
            <a:ext uri="{147F2762-F138-4A5C-976F-8EAC2B608ADB}">
              <a16:predDERef xmlns:a16="http://schemas.microsoft.com/office/drawing/2014/main" pred="{E0A0D097-2C47-402E-8B64-CC93A03D64BC}"/>
            </a:ext>
          </a:extLst>
        </xdr:cNvPr>
        <xdr:cNvSpPr/>
      </xdr:nvSpPr>
      <xdr:spPr>
        <a:xfrm>
          <a:off x="1114425" y="1914525"/>
          <a:ext cx="504825" cy="695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504825</xdr:colOff>
      <xdr:row>47</xdr:row>
      <xdr:rowOff>47625</xdr:rowOff>
    </xdr:from>
    <xdr:to>
      <xdr:col>2</xdr:col>
      <xdr:colOff>142875</xdr:colOff>
      <xdr:row>51</xdr:row>
      <xdr:rowOff>85725</xdr:rowOff>
    </xdr:to>
    <xdr:sp macro="" textlink="">
      <xdr:nvSpPr>
        <xdr:cNvPr id="4" name="Pentágono 7">
          <a:extLst>
            <a:ext uri="{FF2B5EF4-FFF2-40B4-BE49-F238E27FC236}">
              <a16:creationId xmlns:a16="http://schemas.microsoft.com/office/drawing/2014/main" id="{728D8C29-B2AF-4C7D-A05A-A371E599C5AD}"/>
            </a:ext>
            <a:ext uri="{147F2762-F138-4A5C-976F-8EAC2B608ADB}">
              <a16:predDERef xmlns:a16="http://schemas.microsoft.com/office/drawing/2014/main" pred="{AF622440-9D51-49EE-9306-159351E2BD0B}"/>
            </a:ext>
          </a:extLst>
        </xdr:cNvPr>
        <xdr:cNvSpPr/>
      </xdr:nvSpPr>
      <xdr:spPr>
        <a:xfrm>
          <a:off x="304800" y="13039725"/>
          <a:ext cx="1762125" cy="1257300"/>
        </a:xfrm>
        <a:prstGeom prst="homePlate">
          <a:avLst/>
        </a:prstGeom>
        <a:gradFill rotWithShape="1">
          <a:gsLst>
            <a:gs pos="0">
              <a:srgbClr val="B5D4A7"/>
            </a:gs>
            <a:gs pos="100000">
              <a:srgbClr val="9DC987"/>
            </a:gs>
          </a:gsLst>
          <a:lin ang="5400000"/>
        </a:gradFill>
        <a:ln w="12700">
          <a:solidFill>
            <a:srgbClr val="71AB48"/>
          </a:solidFill>
          <a:prstDash val="solid"/>
        </a:ln>
        <a:effectLst/>
      </xdr:spPr>
      <xdr:style>
        <a:lnRef idx="2">
          <a:schemeClr val="accent1">
            <a:shade val="50000"/>
          </a:schemeClr>
        </a:lnRef>
        <a:fillRef idx="1">
          <a:schemeClr val="accent1"/>
        </a:fillRef>
        <a:effectRef idx="0">
          <a:schemeClr val="accent1"/>
        </a:effectRef>
        <a:fontRef idx="minor">
          <a:srgbClr val="000000"/>
        </a:fontRef>
      </xdr:style>
      <xdr:txBody>
        <a:bodyPr rtlCol="0" anchor="ctr"/>
        <a:lstStyle/>
        <a:p>
          <a:pPr algn="ctr"/>
          <a:r>
            <a:rPr lang="en-US" sz="1200" b="1">
              <a:latin typeface="Arial Black" panose="020B0A04020102020204" pitchFamily="34" charset="0"/>
            </a:rPr>
            <a:t>PUNTAJE TOTAL EVALUACIÓN DE LA OFERTA</a:t>
          </a:r>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231321</xdr:colOff>
      <xdr:row>1</xdr:row>
      <xdr:rowOff>17929</xdr:rowOff>
    </xdr:to>
    <xdr:pic>
      <xdr:nvPicPr>
        <xdr:cNvPr id="2" name="Imagen 12">
          <a:extLst>
            <a:ext uri="{FF2B5EF4-FFF2-40B4-BE49-F238E27FC236}">
              <a16:creationId xmlns:a16="http://schemas.microsoft.com/office/drawing/2014/main" id="{67C001FD-A7D2-4503-80FF-270FED7ACDA8}"/>
            </a:ext>
            <a:ext uri="{147F2762-F138-4A5C-976F-8EAC2B608ADB}">
              <a16:predDERef xmlns:a16="http://schemas.microsoft.com/office/drawing/2014/main" pred="{11720194-DC1F-41A0-A981-3280B6683554}"/>
            </a:ext>
          </a:extLst>
        </xdr:cNvPr>
        <xdr:cNvPicPr>
          <a:picLocks noChangeAspect="1"/>
        </xdr:cNvPicPr>
      </xdr:nvPicPr>
      <xdr:blipFill>
        <a:blip xmlns:r="http://schemas.openxmlformats.org/officeDocument/2006/relationships" r:embed="rId1"/>
        <a:stretch>
          <a:fillRect/>
        </a:stretch>
      </xdr:blipFill>
      <xdr:spPr>
        <a:xfrm>
          <a:off x="0" y="0"/>
          <a:ext cx="2488746" cy="722779"/>
        </a:xfrm>
        <a:prstGeom prst="rect">
          <a:avLst/>
        </a:prstGeom>
      </xdr:spPr>
    </xdr:pic>
    <xdr:clientData/>
  </xdr:twoCellAnchor>
  <xdr:twoCellAnchor>
    <xdr:from>
      <xdr:col>1</xdr:col>
      <xdr:colOff>809625</xdr:colOff>
      <xdr:row>6</xdr:row>
      <xdr:rowOff>171450</xdr:rowOff>
    </xdr:from>
    <xdr:to>
      <xdr:col>1</xdr:col>
      <xdr:colOff>1314450</xdr:colOff>
      <xdr:row>8</xdr:row>
      <xdr:rowOff>9525</xdr:rowOff>
    </xdr:to>
    <xdr:sp macro="" textlink="">
      <xdr:nvSpPr>
        <xdr:cNvPr id="3" name="Flecha derecha 1">
          <a:extLst>
            <a:ext uri="{FF2B5EF4-FFF2-40B4-BE49-F238E27FC236}">
              <a16:creationId xmlns:a16="http://schemas.microsoft.com/office/drawing/2014/main" id="{94F692D0-E6BD-4ED5-B226-65CEF6FBA5E0}"/>
            </a:ext>
            <a:ext uri="{147F2762-F138-4A5C-976F-8EAC2B608ADB}">
              <a16:predDERef xmlns:a16="http://schemas.microsoft.com/office/drawing/2014/main" pred="{67C001FD-A7D2-4503-80FF-270FED7ACDA8}"/>
            </a:ext>
          </a:extLst>
        </xdr:cNvPr>
        <xdr:cNvSpPr/>
      </xdr:nvSpPr>
      <xdr:spPr>
        <a:xfrm>
          <a:off x="1114425" y="1914525"/>
          <a:ext cx="504825" cy="6953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504825</xdr:colOff>
      <xdr:row>47</xdr:row>
      <xdr:rowOff>47625</xdr:rowOff>
    </xdr:from>
    <xdr:to>
      <xdr:col>2</xdr:col>
      <xdr:colOff>142875</xdr:colOff>
      <xdr:row>51</xdr:row>
      <xdr:rowOff>85725</xdr:rowOff>
    </xdr:to>
    <xdr:sp macro="" textlink="">
      <xdr:nvSpPr>
        <xdr:cNvPr id="4" name="Pentágono 7">
          <a:extLst>
            <a:ext uri="{FF2B5EF4-FFF2-40B4-BE49-F238E27FC236}">
              <a16:creationId xmlns:a16="http://schemas.microsoft.com/office/drawing/2014/main" id="{93A762DD-64E9-497F-B5BC-9BE541E458E1}"/>
            </a:ext>
            <a:ext uri="{147F2762-F138-4A5C-976F-8EAC2B608ADB}">
              <a16:predDERef xmlns:a16="http://schemas.microsoft.com/office/drawing/2014/main" pred="{94F692D0-E6BD-4ED5-B226-65CEF6FBA5E0}"/>
            </a:ext>
          </a:extLst>
        </xdr:cNvPr>
        <xdr:cNvSpPr/>
      </xdr:nvSpPr>
      <xdr:spPr>
        <a:xfrm>
          <a:off x="304800" y="13039725"/>
          <a:ext cx="1762125" cy="1257300"/>
        </a:xfrm>
        <a:prstGeom prst="homePlate">
          <a:avLst/>
        </a:prstGeom>
        <a:gradFill rotWithShape="1">
          <a:gsLst>
            <a:gs pos="0">
              <a:srgbClr val="B5D4A7"/>
            </a:gs>
            <a:gs pos="100000">
              <a:srgbClr val="9DC987"/>
            </a:gs>
          </a:gsLst>
          <a:lin ang="5400000"/>
        </a:gradFill>
        <a:ln w="12700">
          <a:solidFill>
            <a:srgbClr val="71AB48"/>
          </a:solidFill>
          <a:prstDash val="solid"/>
        </a:ln>
        <a:effectLst/>
      </xdr:spPr>
      <xdr:style>
        <a:lnRef idx="2">
          <a:schemeClr val="accent1">
            <a:shade val="50000"/>
          </a:schemeClr>
        </a:lnRef>
        <a:fillRef idx="1">
          <a:schemeClr val="accent1"/>
        </a:fillRef>
        <a:effectRef idx="0">
          <a:schemeClr val="accent1"/>
        </a:effectRef>
        <a:fontRef idx="minor">
          <a:srgbClr val="000000"/>
        </a:fontRef>
      </xdr:style>
      <xdr:txBody>
        <a:bodyPr rtlCol="0" anchor="ctr"/>
        <a:lstStyle/>
        <a:p>
          <a:pPr algn="ctr"/>
          <a:r>
            <a:rPr lang="en-US" sz="1200" b="1">
              <a:latin typeface="Arial Black" panose="020B0A04020102020204" pitchFamily="34" charset="0"/>
            </a:rPr>
            <a:t>PUNTAJE TOTAL EVALUACIÓN DE LA OFERTA</a:t>
          </a:r>
        </a:p>
      </xdr:txBody>
    </xdr:sp>
    <xdr:clientData/>
  </xdr:twoCellAnchor>
</xdr:wsDr>
</file>

<file path=xl/persons/person.xml><?xml version="1.0" encoding="utf-8"?>
<personList xmlns="http://schemas.microsoft.com/office/spreadsheetml/2018/threadedcomments" xmlns:x="http://schemas.openxmlformats.org/spreadsheetml/2006/main">
  <person displayName="Claudia Milena Reyes Benavides" id="{D51CF080-7253-40B7-B872-BCF5C49D13F2}" userId="S::creyesb@mineducacion.gov.co::5b64a422-5902-48d4-86c6-7d2bbdc544cb" providerId="AD"/>
  <person displayName="Jimmy Alejandro Martinez Sanchez" id="{D8DFC702-69B8-4A03-ACFD-E328B3DF4032}" userId="S::jimartinez@mineducacion.gov.co::3ddaf8a8-2898-42d8-9e02-4d6847ccd9a2"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1" dT="2020-07-30T23:05:14.56" personId="{D51CF080-7253-40B7-B872-BCF5C49D13F2}" id="{85B22DD1-BFDD-480B-B4E0-719C9AE97DA3}">
    <text xml:space="preserve">Digite el código UNSPSC </text>
  </threadedComment>
  <threadedComment ref="D18" dT="2020-07-30T23:05:14.56" personId="{D51CF080-7253-40B7-B872-BCF5C49D13F2}" id="{01C99B56-FF98-4A90-9292-90FCC5F56A8F}">
    <text xml:space="preserve">Digite el código UNSPSC </text>
  </threadedComment>
  <threadedComment ref="D24" dT="2020-07-30T21:47:08.27" personId="{D51CF080-7253-40B7-B872-BCF5C49D13F2}" id="{453B40DB-1F27-4741-A473-8AFCE54F73BB}">
    <text>Digite el valor del contrato en pesos</text>
  </threadedComment>
  <threadedComment ref="E24" dT="2020-07-30T21:47:08.27" personId="{D51CF080-7253-40B7-B872-BCF5C49D13F2}" id="{B22E76AB-7AB9-43CA-B5F8-DAF5D0C10BCF}">
    <text>Digite el valor del contrato en pesos</text>
  </threadedComment>
  <threadedComment ref="D25" dT="2020-07-30T23:08:23.16" personId="{D51CF080-7253-40B7-B872-BCF5C49D13F2}" id="{90106F5C-85AE-4CA2-86B7-AF257EDB1AFB}">
    <text xml:space="preserve">Digite el año del contrato </text>
  </threadedComment>
  <threadedComment ref="E25" dT="2020-07-30T23:08:23.16" personId="{D51CF080-7253-40B7-B872-BCF5C49D13F2}" id="{2D08EA99-DA37-4C57-8FE5-240A43703FFC}">
    <text xml:space="preserve">Digite el año del contrato </text>
  </threadedComment>
  <threadedComment ref="B34" dT="2020-07-30T22:39:45.29" personId="{D51CF080-7253-40B7-B872-BCF5C49D13F2}" id="{CFC7D43B-5934-48F8-B4AE-EC44B85576AA}">
    <text>Describir brevemente si tiene relación con los tres temas detallados en el Pliego:
1. Servicios Financieros
2. Servicios de contabilidad y auditorías
3. Servicios contables</text>
  </threadedComment>
  <threadedComment ref="D44" dT="2020-07-30T23:04:42.56" personId="{D8DFC702-69B8-4A03-ACFD-E328B3DF4032}" id="{C0FB357E-8537-4BC8-9171-8829D9719819}">
    <text>Profesional en los núcleos básicos de conocimiento de la administración, contaduría pública o economía.</text>
  </threadedComment>
  <threadedComment ref="E44" dT="2020-07-30T23:05:33.28" personId="{D8DFC702-69B8-4A03-ACFD-E328B3DF4032}" id="{7D8FAEE5-2B98-4782-900A-070B532A6655}">
    <text>mínimo 8 años de experiencia profesional.</text>
  </threadedComment>
  <threadedComment ref="F44" dT="2020-07-30T23:05:48.58" personId="{D8DFC702-69B8-4A03-ACFD-E328B3DF4032}" id="{C02FD4F0-CB50-4EE6-AF30-EBC7933A536E}">
    <text>Haber ejercido mínimo 5 años como gerente, director, coordinador o similares en empresas cuya actividad principal sea consultoría y/o auditoría y/o asesoría en asuntos administrativos, financieros y/o contables. </text>
  </threadedComment>
  <threadedComment ref="D45" dT="2020-07-30T23:06:13.97" personId="{D8DFC702-69B8-4A03-ACFD-E328B3DF4032}" id="{AF465CC6-DE6B-4627-8E41-FB7E75E9F6CB}">
    <text>Profesional en los núcleos básicos de conocimiento de administración o contaduría pública.</text>
  </threadedComment>
  <threadedComment ref="E45" dT="2020-07-30T23:06:49.24" personId="{D8DFC702-69B8-4A03-ACFD-E328B3DF4032}" id="{3C1F4533-6D16-4EC1-9160-A080736DB01D}">
    <text>mínimo 5 años de experiencia profesional.</text>
  </threadedComment>
  <threadedComment ref="F45" dT="2020-07-30T23:07:11.76" personId="{D8DFC702-69B8-4A03-ACFD-E328B3DF4032}" id="{D53E92EC-DBAC-4489-91C4-A53EF3E18172}">
    <text> mínimo 3 años de experiencia profesional certificada como consultor, y/o auditor y/o similares (director financiero y/o coordinador financiero, y/o líder financiero y/o jefe financiero entre otros). </text>
  </threadedComment>
  <threadedComment ref="D46" dT="2020-07-30T23:07:31.37" personId="{D8DFC702-69B8-4A03-ACFD-E328B3DF4032}" id="{791EAA25-60A2-4739-A9ED-206057C3BE3C}">
    <text>Profesional en Contaduría pública con tarjeta profesional vigente. </text>
  </threadedComment>
  <threadedComment ref="E46" dT="2020-07-30T23:07:52.50" personId="{D8DFC702-69B8-4A03-ACFD-E328B3DF4032}" id="{AD60AC2E-4FF7-4177-B96C-6A364E157BF0}">
    <text>5 años de experiencia profesional.</text>
  </threadedComment>
  <threadedComment ref="F46" dT="2020-07-30T23:08:11.68" personId="{D8DFC702-69B8-4A03-ACFD-E328B3DF4032}" id="{FAE3DF79-6E5D-4B0E-86F1-4A24B92926A2}">
    <text>Mínimo 3 años de experiencia profesional certificada como revisor fiscal y/o auditor contable y/o similares. </text>
  </threadedComment>
</ThreadedComments>
</file>

<file path=xl/threadedComments/threadedComment2.xml><?xml version="1.0" encoding="utf-8"?>
<ThreadedComments xmlns="http://schemas.microsoft.com/office/spreadsheetml/2018/threadedcomments" xmlns:x="http://schemas.openxmlformats.org/spreadsheetml/2006/main">
  <threadedComment ref="D11" dT="2020-07-30T23:05:14.56" personId="{D51CF080-7253-40B7-B872-BCF5C49D13F2}" id="{D064BD21-AC2F-4C05-8A11-CCF608712F5B}">
    <text xml:space="preserve">Digite el código UNSPSC </text>
  </threadedComment>
  <threadedComment ref="D18" dT="2020-07-30T23:05:14.56" personId="{D51CF080-7253-40B7-B872-BCF5C49D13F2}" id="{BB9E34D1-6114-4350-8024-E8E49FB87639}">
    <text xml:space="preserve">Digite el código UNSPSC </text>
  </threadedComment>
  <threadedComment ref="D24" dT="2020-07-30T21:47:08.27" personId="{D51CF080-7253-40B7-B872-BCF5C49D13F2}" id="{6010E2AB-0CE2-4A7C-B530-8D40AF473113}">
    <text>Digite el valor del contrato en pesos</text>
  </threadedComment>
  <threadedComment ref="E24" dT="2020-07-30T21:47:08.27" personId="{D51CF080-7253-40B7-B872-BCF5C49D13F2}" id="{4DB7CDE6-C945-4C0B-B458-1016420DEA03}">
    <text>Digite el valor del contrato en pesos</text>
  </threadedComment>
  <threadedComment ref="F24" dT="2020-07-30T21:47:08.27" personId="{D51CF080-7253-40B7-B872-BCF5C49D13F2}" id="{7C1E727B-905D-4246-8163-E542CC3B1923}">
    <text>Digite el valor del contrato en pesos</text>
  </threadedComment>
  <threadedComment ref="D25" dT="2020-07-30T23:08:23.16" personId="{D51CF080-7253-40B7-B872-BCF5C49D13F2}" id="{600337CD-67BB-48EB-9087-C4EE87516577}">
    <text xml:space="preserve">Digite el año del contrato </text>
  </threadedComment>
  <threadedComment ref="E25" dT="2020-07-30T23:08:23.16" personId="{D51CF080-7253-40B7-B872-BCF5C49D13F2}" id="{F43D37CF-B3A8-450C-8A66-61126CE01DD1}">
    <text xml:space="preserve">Digite el año del contrato </text>
  </threadedComment>
  <threadedComment ref="F25" dT="2020-07-30T23:08:23.16" personId="{D51CF080-7253-40B7-B872-BCF5C49D13F2}" id="{529A34C1-CE0B-41C7-88CD-18403167F65C}">
    <text xml:space="preserve">Digite el año del contrato </text>
  </threadedComment>
  <threadedComment ref="B34" dT="2020-07-30T22:39:45.29" personId="{D51CF080-7253-40B7-B872-BCF5C49D13F2}" id="{0BC74613-C9D6-4F93-94D4-C0573D204803}">
    <text>Describir brevemente si tiene relación con los tres temas detallados en el Pliego:
1. Servicios Financieros
2. Servicios de contabilidad y auditorías
3. Servicios contables</text>
  </threadedComment>
  <threadedComment ref="D44" dT="2020-07-30T23:04:42.56" personId="{D8DFC702-69B8-4A03-ACFD-E328B3DF4032}" id="{747CAC26-9AF4-44FD-8E25-F8FBC7232F3E}">
    <text>Profesional en los núcleos básicos de conocimiento de la administración, contaduría pública o economía.</text>
  </threadedComment>
  <threadedComment ref="E44" dT="2020-07-30T23:05:17.16" personId="{D8DFC702-69B8-4A03-ACFD-E328B3DF4032}" id="{61BC63F8-1FD5-4F21-BF46-FA3049002D8F}">
    <text>Título de especialización o maestría en los núcleos básicos de conocimiento de administración o contaduría pública.</text>
  </threadedComment>
  <threadedComment ref="F44" dT="2020-07-30T23:05:33.28" personId="{D8DFC702-69B8-4A03-ACFD-E328B3DF4032}" id="{42B17B56-C7DD-4622-937A-35E68B28A800}">
    <text>mínimo 8 años de experiencia profesional.</text>
  </threadedComment>
  <threadedComment ref="G44" dT="2020-07-30T23:05:48.58" personId="{D8DFC702-69B8-4A03-ACFD-E328B3DF4032}" id="{C438F722-7C6B-4899-A69C-29ED5EFD9698}">
    <text>Haber ejercido mínimo 5 años como gerente, director, coordinador o similares en empresas cuya actividad principal sea consultoría y/o auditoría y/o asesoría en asuntos administrativos, financieros y/o contables. </text>
  </threadedComment>
  <threadedComment ref="D45" dT="2020-07-30T23:06:13.97" personId="{D8DFC702-69B8-4A03-ACFD-E328B3DF4032}" id="{F8EA5AD1-F600-4F5B-86A3-617A455729ED}">
    <text>Profesional en los núcleos básicos de conocimiento de administración o contaduría pública.</text>
  </threadedComment>
  <threadedComment ref="E45" dT="2020-07-30T23:06:29.60" personId="{D8DFC702-69B8-4A03-ACFD-E328B3DF4032}" id="{5D8EEDFA-B77A-48F3-BA28-2C8EE8F437F3}">
    <text>Título de especialización o maestría universitaria en los núcleos básicos de conocimiento de administración o contaduría pública. 
Revisar Anexo No. 04. Listado posgrados.</text>
  </threadedComment>
  <threadedComment ref="F45" dT="2020-07-30T23:06:49.24" personId="{D8DFC702-69B8-4A03-ACFD-E328B3DF4032}" id="{D944DF4B-1080-462A-9D96-FE7BA38742B3}">
    <text>mínimo 5 años de experiencia profesional.</text>
  </threadedComment>
  <threadedComment ref="G45" dT="2020-07-30T23:07:11.76" personId="{D8DFC702-69B8-4A03-ACFD-E328B3DF4032}" id="{231028EB-2173-40C5-94C1-4B7921D9F79B}">
    <text> mínimo 3 años de experiencia profesional certificada como consultor, y/o auditor y/o similares (director financiero y/o coordinador financiero, y/o líder financiero y/o jefe financiero entre otros). </text>
  </threadedComment>
  <threadedComment ref="D46" dT="2020-07-30T23:07:31.37" personId="{D8DFC702-69B8-4A03-ACFD-E328B3DF4032}" id="{A08BF8D8-9EC9-4D21-931A-46668E260A82}">
    <text>Profesional en Contaduría pública con tarjeta profesional vigente. </text>
  </threadedComment>
  <threadedComment ref="E46" dT="2020-07-30T23:07:41.65" personId="{D8DFC702-69B8-4A03-ACFD-E328B3DF4032}" id="{3D22B267-95A3-4FD7-8B8F-19100994F881}">
    <text>Título de especialización o maestría en los núcleos básicos de conocimiento de administración o contaduría pública.
Revisar Anexo No. 04. Listado posgrados.</text>
  </threadedComment>
  <threadedComment ref="F46" dT="2020-07-30T23:07:52.50" personId="{D8DFC702-69B8-4A03-ACFD-E328B3DF4032}" id="{6C164531-5248-4502-8A16-281079EA5128}">
    <text>5 años de experiencia profesional.</text>
  </threadedComment>
  <threadedComment ref="G46" dT="2020-07-30T23:08:11.68" personId="{D8DFC702-69B8-4A03-ACFD-E328B3DF4032}" id="{DF788219-FA34-4ADA-BB08-55E36FBFCF31}">
    <text>Mínimo 3 años de experiencia profesional certificada como revisor fiscal y/o auditor contable y/o similares. </text>
  </threadedComment>
</ThreadedComments>
</file>

<file path=xl/threadedComments/threadedComment3.xml><?xml version="1.0" encoding="utf-8"?>
<ThreadedComments xmlns="http://schemas.microsoft.com/office/spreadsheetml/2018/threadedcomments" xmlns:x="http://schemas.openxmlformats.org/spreadsheetml/2006/main">
  <threadedComment ref="D11" dT="2020-07-30T23:05:14.56" personId="{D51CF080-7253-40B7-B872-BCF5C49D13F2}" id="{7978C7AC-C590-4E33-B046-015519E003D6}">
    <text xml:space="preserve">Digite el código UNSPSC </text>
  </threadedComment>
  <threadedComment ref="D18" dT="2020-07-30T23:05:14.56" personId="{D51CF080-7253-40B7-B872-BCF5C49D13F2}" id="{C9ECC00E-988F-4524-A6C7-3F981490937B}">
    <text xml:space="preserve">Digite el código UNSPSC </text>
  </threadedComment>
  <threadedComment ref="F23" dT="2020-07-30T21:47:08.27" personId="{D51CF080-7253-40B7-B872-BCF5C49D13F2}" id="{E4198BA3-0C2B-4A55-9D81-5A4D938938D6}">
    <text>Digite el valor del contrato en pesos</text>
  </threadedComment>
  <threadedComment ref="D24" dT="2020-07-30T21:47:08.27" personId="{D51CF080-7253-40B7-B872-BCF5C49D13F2}" id="{56F88632-6E4F-40C6-B959-CFE3CF6BAD9A}">
    <text>Digite el valor del contrato en pesos</text>
  </threadedComment>
  <threadedComment ref="E24" dT="2020-07-30T21:47:08.27" personId="{D51CF080-7253-40B7-B872-BCF5C49D13F2}" id="{43D89AA5-A41F-4F3C-8271-FE6EBBF608FC}">
    <text>Digite el valor del contrato en pesos</text>
  </threadedComment>
  <threadedComment ref="F24" dT="2020-07-30T21:47:08.27" personId="{D51CF080-7253-40B7-B872-BCF5C49D13F2}" id="{9C802FD5-D13E-47F9-8234-9D56B3FE7264}">
    <text>Digite el valor del contrato en pesos</text>
  </threadedComment>
  <threadedComment ref="D25" dT="2020-07-30T23:08:23.16" personId="{D51CF080-7253-40B7-B872-BCF5C49D13F2}" id="{75063EBF-CB54-44C5-9CC0-759DB39ED2B5}">
    <text xml:space="preserve">Digite el año del contrato </text>
  </threadedComment>
  <threadedComment ref="E25" dT="2020-07-30T23:08:23.16" personId="{D51CF080-7253-40B7-B872-BCF5C49D13F2}" id="{CF754953-DFB5-425A-B81F-ABC26663EEC4}">
    <text xml:space="preserve">Digite el año del contrato </text>
  </threadedComment>
  <threadedComment ref="F25" dT="2020-07-30T21:47:08.27" personId="{D51CF080-7253-40B7-B872-BCF5C49D13F2}" id="{F8625281-E592-4BDE-B3E5-F612E4FD374C}">
    <text>Digite el valor del contrato en pesos</text>
  </threadedComment>
  <threadedComment ref="F26" dT="2020-07-30T21:47:08.27" personId="{D51CF080-7253-40B7-B872-BCF5C49D13F2}" id="{67AE9A73-8989-4D18-9863-79941F668903}">
    <text>Digite el valor del contrato en pesos</text>
  </threadedComment>
  <threadedComment ref="F27" dT="2020-07-30T21:47:08.27" personId="{D51CF080-7253-40B7-B872-BCF5C49D13F2}" id="{786A33CA-55D4-487A-93F2-743A44C3F421}">
    <text>Digite el valor del contrato en pesos</text>
  </threadedComment>
  <threadedComment ref="F28" dT="2020-07-30T21:47:08.27" personId="{D51CF080-7253-40B7-B872-BCF5C49D13F2}" id="{E2444BF3-8D28-4945-8674-46F033400825}">
    <text>Digite el valor del contrato en pesos</text>
  </threadedComment>
  <threadedComment ref="B34" dT="2020-07-30T22:39:45.29" personId="{D51CF080-7253-40B7-B872-BCF5C49D13F2}" id="{59C651B6-9BC3-4E86-9A95-8E68C18160F7}">
    <text>Describir brevemente si tiene relación con los tres temas detallados en el Pliego:
1. Servicios Financieros
2. Servicios de contabilidad y auditorías
3. Servicios contables</text>
  </threadedComment>
  <threadedComment ref="D44" dT="2020-07-30T23:04:42.56" personId="{D8DFC702-69B8-4A03-ACFD-E328B3DF4032}" id="{EADBC24B-B443-4AED-BC61-EFF0EBADBAD8}">
    <text>Profesional en los núcleos básicos de conocimiento de la administración, contaduría pública o economía.</text>
  </threadedComment>
  <threadedComment ref="E44" dT="2020-07-30T23:05:17.16" personId="{D8DFC702-69B8-4A03-ACFD-E328B3DF4032}" id="{093BF1B0-95AE-4D14-80A1-6B545B9B307C}">
    <text>Título de especialización o maestría en los núcleos básicos de conocimiento de administración o contaduría pública.</text>
  </threadedComment>
  <threadedComment ref="F44" dT="2020-07-30T23:05:33.28" personId="{D8DFC702-69B8-4A03-ACFD-E328B3DF4032}" id="{06A7755E-E834-453B-B231-5280F9BF4D18}">
    <text>mínimo 8 años de experiencia profesional.</text>
  </threadedComment>
  <threadedComment ref="G44" dT="2020-07-30T23:05:48.58" personId="{D8DFC702-69B8-4A03-ACFD-E328B3DF4032}" id="{06EA3C34-B9A9-4614-AD15-E9E8C812418D}">
    <text>Haber ejercido mínimo 5 años como gerente, director, coordinador o similares en empresas cuya actividad principal sea consultoría y/o auditoría y/o asesoría en asuntos administrativos, financieros y/o contables. </text>
  </threadedComment>
  <threadedComment ref="D45" dT="2020-07-30T23:06:13.97" personId="{D8DFC702-69B8-4A03-ACFD-E328B3DF4032}" id="{6CE28493-A98E-4199-8DCB-D3BD6580FE44}">
    <text>Profesional en los núcleos básicos de conocimiento de administración o contaduría pública.</text>
  </threadedComment>
  <threadedComment ref="E45" dT="2020-07-30T23:06:29.60" personId="{D8DFC702-69B8-4A03-ACFD-E328B3DF4032}" id="{742C20A8-BC8C-48CB-A735-915F977ABABF}">
    <text>Título de especialización o maestría universitaria en los núcleos básicos de conocimiento de administración o contaduría pública. 
Revisar Anexo No. 04. Listado posgrados.</text>
  </threadedComment>
  <threadedComment ref="F45" dT="2020-07-30T23:06:49.24" personId="{D8DFC702-69B8-4A03-ACFD-E328B3DF4032}" id="{5CDDC280-F3C9-4B3F-A8DA-A7CF3F4D7F4A}">
    <text>mínimo 5 años de experiencia profesional.</text>
  </threadedComment>
  <threadedComment ref="G45" dT="2020-07-30T23:07:11.76" personId="{D8DFC702-69B8-4A03-ACFD-E328B3DF4032}" id="{BB353D2D-777D-413A-BF69-A686504E93AA}">
    <text> mínimo 3 años de experiencia profesional certificada como consultor, y/o auditor y/o similares (director financiero y/o coordinador financiero, y/o líder financiero y/o jefe financiero entre otros). </text>
  </threadedComment>
  <threadedComment ref="D46" dT="2020-07-30T23:07:31.37" personId="{D8DFC702-69B8-4A03-ACFD-E328B3DF4032}" id="{0C49DBEA-A36A-4428-86E6-EC5DB1AA4774}">
    <text>Profesional en Contaduría pública con tarjeta profesional vigente. </text>
  </threadedComment>
  <threadedComment ref="E46" dT="2020-07-30T23:07:41.65" personId="{D8DFC702-69B8-4A03-ACFD-E328B3DF4032}" id="{DA3DA274-79C8-4F9A-AE71-F94765C5219E}">
    <text>Título de especialización o maestría en los núcleos básicos de conocimiento de administración o contaduría pública.
Revisar Anexo No. 04. Listado posgrados.</text>
  </threadedComment>
  <threadedComment ref="F46" dT="2020-07-30T23:07:52.50" personId="{D8DFC702-69B8-4A03-ACFD-E328B3DF4032}" id="{1F2AB56F-A362-47F1-BB2C-2A11F70AD84F}">
    <text>5 años de experiencia profesional.</text>
  </threadedComment>
  <threadedComment ref="G46" dT="2020-07-30T23:08:11.68" personId="{D8DFC702-69B8-4A03-ACFD-E328B3DF4032}" id="{8CC9791D-EC20-4DE6-AC3D-DAEE1AE62BC7}">
    <text>Mínimo 3 años de experiencia profesional certificada como revisor fiscal y/o auditor contable y/o similares. </text>
  </threadedComment>
</ThreadedComments>
</file>

<file path=xl/threadedComments/threadedComment4.xml><?xml version="1.0" encoding="utf-8"?>
<ThreadedComments xmlns="http://schemas.microsoft.com/office/spreadsheetml/2018/threadedcomments" xmlns:x="http://schemas.openxmlformats.org/spreadsheetml/2006/main">
  <threadedComment ref="D11" dT="2020-07-30T23:05:14.56" personId="{D51CF080-7253-40B7-B872-BCF5C49D13F2}" id="{D56A22D9-305E-4447-8C7B-B954EAECB943}">
    <text xml:space="preserve">Digite el código UNSPSC </text>
  </threadedComment>
  <threadedComment ref="D18" dT="2020-07-30T23:05:14.56" personId="{D51CF080-7253-40B7-B872-BCF5C49D13F2}" id="{1DF9F3C9-9D9D-48FF-B05B-D18CC91887FE}">
    <text xml:space="preserve">Digite el código UNSPSC </text>
  </threadedComment>
  <threadedComment ref="D24" dT="2020-07-30T21:47:08.27" personId="{D51CF080-7253-40B7-B872-BCF5C49D13F2}" id="{22F9CC87-4A94-4BED-AA16-A68E1BF10084}">
    <text>Digite el valor del contrato en pesos</text>
  </threadedComment>
  <threadedComment ref="E24" dT="2020-07-30T21:47:08.27" personId="{D51CF080-7253-40B7-B872-BCF5C49D13F2}" id="{792594B8-185B-4319-B267-9F0FAE04E05F}">
    <text>Digite el valor del contrato en pesos</text>
  </threadedComment>
  <threadedComment ref="F24" dT="2020-07-30T21:47:08.27" personId="{D51CF080-7253-40B7-B872-BCF5C49D13F2}" id="{53695E91-9F85-4E5E-87CA-60FFB608DC7C}">
    <text>Digite el valor del contrato en pesos</text>
  </threadedComment>
  <threadedComment ref="D25" dT="2020-07-30T23:08:23.16" personId="{D51CF080-7253-40B7-B872-BCF5C49D13F2}" id="{AECA0C86-F4E4-4A2F-9BB2-C5350DFC22A4}">
    <text xml:space="preserve">Digite el año del contrato </text>
  </threadedComment>
  <threadedComment ref="E25" dT="2020-07-30T23:08:23.16" personId="{D51CF080-7253-40B7-B872-BCF5C49D13F2}" id="{C97F3B72-D15E-4EC2-BA15-940F3EA62F30}">
    <text xml:space="preserve">Digite el año del contrato </text>
  </threadedComment>
  <threadedComment ref="F25" dT="2020-07-30T23:08:23.16" personId="{D51CF080-7253-40B7-B872-BCF5C49D13F2}" id="{E9E45F24-E212-4D36-BFAF-D2B8EA3945DD}">
    <text xml:space="preserve">Digite el año del contrato </text>
  </threadedComment>
  <threadedComment ref="B34" dT="2020-07-30T22:39:45.29" personId="{D51CF080-7253-40B7-B872-BCF5C49D13F2}" id="{15AD471C-2106-4FB1-B1CB-CE62EE7BF0D2}">
    <text>Describir brevemente si tiene relación con los tres temas detallados en el Pliego:
1. Servicios Financieros
2. Servicios de contabilidad y auditorías
3. Servicios contables</text>
  </threadedComment>
  <threadedComment ref="D44" dT="2020-07-30T23:04:42.56" personId="{D8DFC702-69B8-4A03-ACFD-E328B3DF4032}" id="{4BC591DC-6E58-4A9D-A7E8-056E549C0BED}">
    <text>Profesional en los núcleos básicos de conocimiento de la administración, contaduría pública o economía.</text>
  </threadedComment>
  <threadedComment ref="E44" dT="2020-07-30T23:05:17.16" personId="{D8DFC702-69B8-4A03-ACFD-E328B3DF4032}" id="{146D8722-837A-4E59-86F1-9A0446E57B88}">
    <text>Título de especialización o maestría en los núcleos básicos de conocimiento de administración o contaduría pública.</text>
  </threadedComment>
  <threadedComment ref="F44" dT="2020-07-30T23:05:33.28" personId="{D8DFC702-69B8-4A03-ACFD-E328B3DF4032}" id="{B220AF1F-49D7-4EE3-B193-F407F174699E}">
    <text>mínimo 8 años de experiencia profesional.</text>
  </threadedComment>
  <threadedComment ref="G44" dT="2020-07-30T23:05:48.58" personId="{D8DFC702-69B8-4A03-ACFD-E328B3DF4032}" id="{8291A1BC-4D2E-4C0E-963F-773574EEEA2B}">
    <text>Haber ejercido mínimo 5 años como gerente, director, coordinador o similares en empresas cuya actividad principal sea consultoría y/o auditoría y/o asesoría en asuntos administrativos, financieros y/o contables. </text>
  </threadedComment>
  <threadedComment ref="D45" dT="2020-07-30T23:06:13.97" personId="{D8DFC702-69B8-4A03-ACFD-E328B3DF4032}" id="{74F2DC7D-8694-408C-914A-2C5682D9C75E}">
    <text>Profesional en los núcleos básicos de conocimiento de administración o contaduría pública.</text>
  </threadedComment>
  <threadedComment ref="E45" dT="2020-07-30T23:06:29.60" personId="{D8DFC702-69B8-4A03-ACFD-E328B3DF4032}" id="{53032550-3B1C-47F0-AE8F-782F2AEADE14}">
    <text>Título de especialización o maestría universitaria en los núcleos básicos de conocimiento de administración o contaduría pública. 
Revisar Anexo No. 04. Listado posgrados.</text>
  </threadedComment>
  <threadedComment ref="F45" dT="2020-07-30T23:06:49.24" personId="{D8DFC702-69B8-4A03-ACFD-E328B3DF4032}" id="{50B122F9-3951-4012-95F1-77DE28EF92BB}">
    <text>mínimo 5 años de experiencia profesional.</text>
  </threadedComment>
  <threadedComment ref="G45" dT="2020-07-30T23:07:11.76" personId="{D8DFC702-69B8-4A03-ACFD-E328B3DF4032}" id="{30B077A3-0E05-4419-A9DD-D98A3971E5F9}">
    <text> mínimo 3 años de experiencia profesional certificada como consultor, y/o auditor y/o similares (director financiero y/o coordinador financiero, y/o líder financiero y/o jefe financiero entre otros). </text>
  </threadedComment>
  <threadedComment ref="D46" dT="2020-07-30T23:07:31.37" personId="{D8DFC702-69B8-4A03-ACFD-E328B3DF4032}" id="{FD8BF545-5E6E-4654-8B23-BE7C700EE8E7}">
    <text>Profesional en Contaduría pública con tarjeta profesional vigente. </text>
  </threadedComment>
  <threadedComment ref="E46" dT="2020-07-30T23:07:41.65" personId="{D8DFC702-69B8-4A03-ACFD-E328B3DF4032}" id="{4D0CDB64-8B60-439B-8DB1-F74D5DA47FEA}">
    <text>Título de especialización o maestría en los núcleos básicos de conocimiento de administración o contaduría pública.
Revisar Anexo No. 04. Listado posgrados.</text>
  </threadedComment>
  <threadedComment ref="F46" dT="2020-07-30T23:07:52.50" personId="{D8DFC702-69B8-4A03-ACFD-E328B3DF4032}" id="{7AD39A87-D89A-4982-9CC9-1324C90A1713}">
    <text>5 años de experiencia profesional.</text>
  </threadedComment>
  <threadedComment ref="G46" dT="2020-07-30T23:08:11.68" personId="{D8DFC702-69B8-4A03-ACFD-E328B3DF4032}" id="{C64FE8E2-A41E-49F1-A270-FAB5143C8AF1}">
    <text>Mínimo 3 años de experiencia profesional certificada como revisor fiscal y/o auditor contable y/o similares. </text>
  </threadedComment>
</ThreadedComments>
</file>

<file path=xl/threadedComments/threadedComment5.xml><?xml version="1.0" encoding="utf-8"?>
<ThreadedComments xmlns="http://schemas.microsoft.com/office/spreadsheetml/2018/threadedcomments" xmlns:x="http://schemas.openxmlformats.org/spreadsheetml/2006/main">
  <threadedComment ref="D11" dT="2020-07-30T23:05:14.56" personId="{D51CF080-7253-40B7-B872-BCF5C49D13F2}" id="{D95B7955-0A5B-4A0F-9C3D-2FD6DF82C2F8}">
    <text xml:space="preserve">Digite el código UNSPSC </text>
  </threadedComment>
  <threadedComment ref="D18" dT="2020-07-30T23:05:14.56" personId="{D51CF080-7253-40B7-B872-BCF5C49D13F2}" id="{9EB0C3DF-C673-45FB-AF7C-A2A7888E000F}">
    <text xml:space="preserve">Digite el código UNSPSC </text>
  </threadedComment>
  <threadedComment ref="D24" dT="2020-07-30T21:47:08.27" personId="{D51CF080-7253-40B7-B872-BCF5C49D13F2}" id="{5FD045CF-EA7C-4799-8595-F8871978A608}">
    <text>Digite el valor del contrato en pesos</text>
  </threadedComment>
  <threadedComment ref="E24" dT="2020-07-30T21:47:08.27" personId="{D51CF080-7253-40B7-B872-BCF5C49D13F2}" id="{614B258F-43FA-4DA7-8D3F-D8F5BEC74B5B}">
    <text>Digite el valor del contrato en pesos</text>
  </threadedComment>
  <threadedComment ref="F24" dT="2020-07-30T21:47:08.27" personId="{D51CF080-7253-40B7-B872-BCF5C49D13F2}" id="{6B229CEE-A71B-43C4-A99E-7BBD428FE63F}">
    <text>Digite el valor del contrato en pesos</text>
  </threadedComment>
  <threadedComment ref="D25" dT="2020-07-30T23:08:23.16" personId="{D51CF080-7253-40B7-B872-BCF5C49D13F2}" id="{8B8FED0F-F492-446D-B95A-50AEF146B58B}">
    <text xml:space="preserve">Digite el año del contrato </text>
  </threadedComment>
  <threadedComment ref="E25" dT="2020-07-30T23:08:23.16" personId="{D51CF080-7253-40B7-B872-BCF5C49D13F2}" id="{03BBFD50-9E48-4A9A-9E56-4D633CD4BB56}">
    <text xml:space="preserve">Digite el año del contrato </text>
  </threadedComment>
  <threadedComment ref="F25" dT="2020-07-30T23:08:23.16" personId="{D51CF080-7253-40B7-B872-BCF5C49D13F2}" id="{8E20B7A1-1DD9-427C-8808-8BC35B86A955}">
    <text xml:space="preserve">Digite el año del contrato </text>
  </threadedComment>
  <threadedComment ref="B34" dT="2020-07-30T22:39:45.29" personId="{D51CF080-7253-40B7-B872-BCF5C49D13F2}" id="{375D9392-8E6B-44F0-A48D-2B33D0A5CE0D}">
    <text>Describir brevemente si tiene relación con los tres temas detallados en el Pliego:
1. Servicios Financieros
2. Servicios de contabilidad y auditorías
3. Servicios contables</text>
  </threadedComment>
  <threadedComment ref="D44" dT="2020-07-30T23:04:42.56" personId="{D8DFC702-69B8-4A03-ACFD-E328B3DF4032}" id="{D8AA2709-1698-4735-B13A-B2D5A8EC4FD1}">
    <text>Profesional en los núcleos básicos de conocimiento de la administración, contaduría pública o economía.</text>
  </threadedComment>
  <threadedComment ref="E44" dT="2020-07-30T23:05:17.16" personId="{D8DFC702-69B8-4A03-ACFD-E328B3DF4032}" id="{9D770FF8-9E2F-4411-BED1-852C58CA507F}">
    <text>Título de especialización o maestría en los núcleos básicos de conocimiento de administración o contaduría pública.</text>
  </threadedComment>
  <threadedComment ref="F44" dT="2020-07-30T23:05:33.28" personId="{D8DFC702-69B8-4A03-ACFD-E328B3DF4032}" id="{614F4159-7803-4122-A7DD-16EB6EB3EC2F}">
    <text>mínimo 8 años de experiencia profesional.</text>
  </threadedComment>
  <threadedComment ref="G44" dT="2020-07-30T23:05:48.58" personId="{D8DFC702-69B8-4A03-ACFD-E328B3DF4032}" id="{759025E3-2DE1-43A7-8679-2FDC54C68F05}">
    <text>Haber ejercido mínimo 5 años como gerente, director, coordinador o similares en empresas cuya actividad principal sea consultoría y/o auditoría y/o asesoría en asuntos administrativos, financieros y/o contables. </text>
  </threadedComment>
  <threadedComment ref="D45" dT="2020-07-30T23:06:13.97" personId="{D8DFC702-69B8-4A03-ACFD-E328B3DF4032}" id="{523511FC-309F-49F3-9265-888D2EFD5AD6}">
    <text>Profesional en los núcleos básicos de conocimiento de administración o contaduría pública.</text>
  </threadedComment>
  <threadedComment ref="E45" dT="2020-07-30T23:06:29.60" personId="{D8DFC702-69B8-4A03-ACFD-E328B3DF4032}" id="{170EEDC4-2DD3-4BF4-889D-28E8A7388A8F}">
    <text>Título de especialización o maestría universitaria en los núcleos básicos de conocimiento de administración o contaduría pública. 
Revisar Anexo No. 04. Listado posgrados.</text>
  </threadedComment>
  <threadedComment ref="F45" dT="2020-07-30T23:06:49.24" personId="{D8DFC702-69B8-4A03-ACFD-E328B3DF4032}" id="{50BFB74C-6E3B-4B21-AF6A-0972EDCCF6EC}">
    <text>mínimo 5 años de experiencia profesional.</text>
  </threadedComment>
  <threadedComment ref="G45" dT="2020-07-30T23:07:11.76" personId="{D8DFC702-69B8-4A03-ACFD-E328B3DF4032}" id="{5CB15B3F-F156-415D-8F45-E23C2B2BD2B8}">
    <text> mínimo 3 años de experiencia profesional certificada como consultor, y/o auditor y/o similares (director financiero y/o coordinador financiero, y/o líder financiero y/o jefe financiero entre otros). </text>
  </threadedComment>
  <threadedComment ref="D46" dT="2020-07-30T23:07:31.37" personId="{D8DFC702-69B8-4A03-ACFD-E328B3DF4032}" id="{DFFB6F1B-BFDE-45B1-B496-73B29E59FAF1}">
    <text>Profesional en Contaduría pública con tarjeta profesional vigente. </text>
  </threadedComment>
  <threadedComment ref="E46" dT="2020-07-30T23:07:41.65" personId="{D8DFC702-69B8-4A03-ACFD-E328B3DF4032}" id="{83CD85CF-527E-4EA7-A681-85A31DE65488}">
    <text>Título de especialización o maestría en los núcleos básicos de conocimiento de administración o contaduría pública.
Revisar Anexo No. 04. Listado posgrados.</text>
  </threadedComment>
  <threadedComment ref="F46" dT="2020-07-30T23:07:52.50" personId="{D8DFC702-69B8-4A03-ACFD-E328B3DF4032}" id="{C569F804-27DC-40C1-960D-4A9B4047C354}">
    <text>5 años de experiencia profesional.</text>
  </threadedComment>
  <threadedComment ref="G46" dT="2020-07-30T23:08:11.68" personId="{D8DFC702-69B8-4A03-ACFD-E328B3DF4032}" id="{7ED3A1CA-EBAD-444C-94A1-39D0BE208843}">
    <text>Mínimo 3 años de experiencia profesional certificada como revisor fiscal y/o auditor contable y/o similares. </text>
  </threadedComment>
</ThreadedComments>
</file>

<file path=xl/threadedComments/threadedComment6.xml><?xml version="1.0" encoding="utf-8"?>
<ThreadedComments xmlns="http://schemas.microsoft.com/office/spreadsheetml/2018/threadedcomments" xmlns:x="http://schemas.openxmlformats.org/spreadsheetml/2006/main">
  <threadedComment ref="D11" dT="2020-07-30T23:05:14.56" personId="{D51CF080-7253-40B7-B872-BCF5C49D13F2}" id="{C632EBE3-71A9-4936-AF11-1C24B8BB0D05}">
    <text xml:space="preserve">Digite el código UNSPSC </text>
  </threadedComment>
  <threadedComment ref="D18" dT="2020-07-30T23:05:14.56" personId="{D51CF080-7253-40B7-B872-BCF5C49D13F2}" id="{95B8BB06-20BF-496D-B598-671E72A6B790}">
    <text xml:space="preserve">Digite el código UNSPSC </text>
  </threadedComment>
  <threadedComment ref="D24" dT="2020-07-30T21:47:08.27" personId="{D51CF080-7253-40B7-B872-BCF5C49D13F2}" id="{213D9DB2-86A2-49D8-B50C-D04B9AF8093D}">
    <text>Digite el valor del contrato en pesos</text>
  </threadedComment>
  <threadedComment ref="E24" dT="2020-07-30T21:47:08.27" personId="{D51CF080-7253-40B7-B872-BCF5C49D13F2}" id="{0326C1B7-6993-4978-B6B7-8B3C1D9F13BC}">
    <text>Digite el valor del contrato en pesos</text>
  </threadedComment>
  <threadedComment ref="F24" dT="2020-07-30T21:47:08.27" personId="{D51CF080-7253-40B7-B872-BCF5C49D13F2}" id="{4CB1522A-0722-4C1E-AAA1-460BBDB3036E}">
    <text>Digite el valor del contrato en pesos</text>
  </threadedComment>
  <threadedComment ref="D25" dT="2020-07-30T23:08:23.16" personId="{D51CF080-7253-40B7-B872-BCF5C49D13F2}" id="{0171BEB6-68F6-4A2C-961E-BB9A0E242672}">
    <text xml:space="preserve">Digite el año del contrato </text>
  </threadedComment>
  <threadedComment ref="E25" dT="2020-07-30T23:08:23.16" personId="{D51CF080-7253-40B7-B872-BCF5C49D13F2}" id="{86903FFE-0A1E-47F8-9A75-BB419FDD4065}">
    <text xml:space="preserve">Digite el año del contrato </text>
  </threadedComment>
  <threadedComment ref="F25" dT="2020-07-30T23:08:23.16" personId="{D51CF080-7253-40B7-B872-BCF5C49D13F2}" id="{0EB733C7-1513-4E90-B97A-BA2134BD5FDB}">
    <text xml:space="preserve">Digite el año del contrato </text>
  </threadedComment>
  <threadedComment ref="B34" dT="2020-07-30T22:39:45.29" personId="{D51CF080-7253-40B7-B872-BCF5C49D13F2}" id="{969021C3-2262-41A0-A279-50CED4BC2110}">
    <text>Describir brevemente si tiene relación con los tres temas detallados en el Pliego:
1. Servicios Financieros
2. Servicios de contabilidad y auditorías
3. Servicios contables</text>
  </threadedComment>
  <threadedComment ref="D44" dT="2020-07-30T23:04:42.56" personId="{D8DFC702-69B8-4A03-ACFD-E328B3DF4032}" id="{FB8C7C87-4256-486F-A883-B427A8BB94E3}">
    <text>Profesional en los núcleos básicos de conocimiento de la administración, contaduría pública o economía.</text>
  </threadedComment>
  <threadedComment ref="E44" dT="2020-07-30T23:05:17.16" personId="{D8DFC702-69B8-4A03-ACFD-E328B3DF4032}" id="{2EEACB79-CAC3-4B91-A6A7-018979B418C9}">
    <text>Título de especialización o maestría en los núcleos básicos de conocimiento de administración o contaduría pública.</text>
  </threadedComment>
  <threadedComment ref="F44" dT="2020-07-30T23:05:33.28" personId="{D8DFC702-69B8-4A03-ACFD-E328B3DF4032}" id="{2AFB2B6C-4B2B-45C2-AA2C-30B700CCB4C4}">
    <text>mínimo 8 años de experiencia profesional.</text>
  </threadedComment>
  <threadedComment ref="G44" dT="2020-07-30T23:05:48.58" personId="{D8DFC702-69B8-4A03-ACFD-E328B3DF4032}" id="{02B49ECA-0E0D-46A8-B733-B41F8D0CC2AC}">
    <text>Haber ejercido mínimo 5 años como gerente, director, coordinador o similares en empresas cuya actividad principal sea consultoría y/o auditoría y/o asesoría en asuntos administrativos, financieros y/o contables. </text>
  </threadedComment>
  <threadedComment ref="D45" dT="2020-07-30T23:06:13.97" personId="{D8DFC702-69B8-4A03-ACFD-E328B3DF4032}" id="{D9AFB71E-832D-484C-AE37-05E72E303844}">
    <text>Profesional en los núcleos básicos de conocimiento de administración o contaduría pública.</text>
  </threadedComment>
  <threadedComment ref="E45" dT="2020-07-30T23:06:29.60" personId="{D8DFC702-69B8-4A03-ACFD-E328B3DF4032}" id="{B771C360-EB33-48D0-9041-E45AEA5608BE}">
    <text>Título de especialización o maestría universitaria en los núcleos básicos de conocimiento de administración o contaduría pública. 
Revisar Anexo No. 04. Listado posgrados.</text>
  </threadedComment>
  <threadedComment ref="F45" dT="2020-07-30T23:06:49.24" personId="{D8DFC702-69B8-4A03-ACFD-E328B3DF4032}" id="{09A20F8E-5A17-4A33-B8C0-3082C18F1EEE}">
    <text>mínimo 5 años de experiencia profesional.</text>
  </threadedComment>
  <threadedComment ref="G45" dT="2020-07-30T23:07:11.76" personId="{D8DFC702-69B8-4A03-ACFD-E328B3DF4032}" id="{71CC896D-BEA0-4415-A13B-5888802AEA7B}">
    <text> mínimo 3 años de experiencia profesional certificada como consultor, y/o auditor y/o similares (director financiero y/o coordinador financiero, y/o líder financiero y/o jefe financiero entre otros). </text>
  </threadedComment>
  <threadedComment ref="D46" dT="2020-07-30T23:07:31.37" personId="{D8DFC702-69B8-4A03-ACFD-E328B3DF4032}" id="{76FCA1C2-80C4-4AB1-8E55-99741C817874}">
    <text>Profesional en Contaduría pública con tarjeta profesional vigente. </text>
  </threadedComment>
  <threadedComment ref="E46" dT="2020-07-30T23:07:41.65" personId="{D8DFC702-69B8-4A03-ACFD-E328B3DF4032}" id="{464D96B6-EB02-46CA-93C4-6E4AF37B785D}">
    <text>Título de especialización o maestría en los núcleos básicos de conocimiento de administración o contaduría pública.
Revisar Anexo No. 04. Listado posgrados.</text>
  </threadedComment>
  <threadedComment ref="F46" dT="2020-07-30T23:07:52.50" personId="{D8DFC702-69B8-4A03-ACFD-E328B3DF4032}" id="{67578B95-644C-48A2-8CDB-5EB942BFA396}">
    <text>5 años de experiencia profesional.</text>
  </threadedComment>
  <threadedComment ref="G46" dT="2020-07-30T23:08:11.68" personId="{D8DFC702-69B8-4A03-ACFD-E328B3DF4032}" id="{6D166508-3602-48D1-8151-5A44FF59F68E}">
    <text>Mínimo 3 años de experiencia profesional certificada como revisor fiscal y/o auditor contable y/o similares. </text>
  </threadedComment>
</ThreadedComments>
</file>

<file path=xl/threadedComments/threadedComment7.xml><?xml version="1.0" encoding="utf-8"?>
<ThreadedComments xmlns="http://schemas.microsoft.com/office/spreadsheetml/2018/threadedcomments" xmlns:x="http://schemas.openxmlformats.org/spreadsheetml/2006/main">
  <threadedComment ref="D11" dT="2020-07-30T23:05:14.56" personId="{D51CF080-7253-40B7-B872-BCF5C49D13F2}" id="{5081A83A-888D-45FF-B995-E008478C7C43}">
    <text xml:space="preserve">Digite el código UNSPSC </text>
  </threadedComment>
  <threadedComment ref="D18" dT="2020-07-30T23:05:14.56" personId="{D51CF080-7253-40B7-B872-BCF5C49D13F2}" id="{B1B896FA-4F78-4DBC-8793-EBDFCC9B7073}">
    <text xml:space="preserve">Digite el código UNSPSC </text>
  </threadedComment>
  <threadedComment ref="D24" dT="2020-07-30T21:47:08.27" personId="{D51CF080-7253-40B7-B872-BCF5C49D13F2}" id="{77520225-87B1-4553-9540-FB39C7FE75BB}">
    <text>Digite el valor del contrato en pesos</text>
  </threadedComment>
  <threadedComment ref="E24" dT="2020-07-30T21:47:08.27" personId="{D51CF080-7253-40B7-B872-BCF5C49D13F2}" id="{625BA8DA-8401-4EFA-89A4-1DB3F731A063}">
    <text>Digite el valor del contrato en pesos</text>
  </threadedComment>
  <threadedComment ref="F24" dT="2020-07-30T21:47:08.27" personId="{D51CF080-7253-40B7-B872-BCF5C49D13F2}" id="{81B36E09-3E96-4094-8B37-6A2A91B2CB36}">
    <text>Digite el valor del contrato en pesos</text>
  </threadedComment>
  <threadedComment ref="D25" dT="2020-07-30T23:08:23.16" personId="{D51CF080-7253-40B7-B872-BCF5C49D13F2}" id="{C9F17C8D-9415-49CA-B821-9C43D2F312E8}">
    <text xml:space="preserve">Digite el año del contrato </text>
  </threadedComment>
  <threadedComment ref="E25" dT="2020-07-30T23:08:23.16" personId="{D51CF080-7253-40B7-B872-BCF5C49D13F2}" id="{9CB6DA24-88BD-4917-856B-37A88F9149CD}">
    <text xml:space="preserve">Digite el año del contrato </text>
  </threadedComment>
  <threadedComment ref="F25" dT="2020-07-30T23:08:23.16" personId="{D51CF080-7253-40B7-B872-BCF5C49D13F2}" id="{7366A16D-486B-49D5-B6F5-300CDFCD64AE}">
    <text xml:space="preserve">Digite el año del contrato </text>
  </threadedComment>
  <threadedComment ref="B34" dT="2020-07-30T22:39:45.29" personId="{D51CF080-7253-40B7-B872-BCF5C49D13F2}" id="{02079D37-511E-4AD5-89F0-4CFE234FA8AB}">
    <text>Describir brevemente si tiene relación con los tres temas detallados en el Pliego:
1. Servicios Financieros
2. Servicios de contabilidad y auditorías
3. Servicios contables</text>
  </threadedComment>
  <threadedComment ref="D44" dT="2020-07-30T23:04:42.56" personId="{D8DFC702-69B8-4A03-ACFD-E328B3DF4032}" id="{AA3531BC-CA8A-49AC-A3E4-CBD3E3BAB28B}">
    <text>Profesional en los núcleos básicos de conocimiento de la administración, contaduría pública o economía.</text>
  </threadedComment>
  <threadedComment ref="E44" dT="2020-07-30T23:05:17.16" personId="{D8DFC702-69B8-4A03-ACFD-E328B3DF4032}" id="{2DA80C8F-F7A1-401F-9E05-755F101A284A}">
    <text>Título de especialización o maestría en los núcleos básicos de conocimiento de administración o contaduría pública.</text>
  </threadedComment>
  <threadedComment ref="F44" dT="2020-07-30T23:05:33.28" personId="{D8DFC702-69B8-4A03-ACFD-E328B3DF4032}" id="{28A2B27F-5210-4796-961F-65EDE5ECA114}">
    <text>mínimo 8 años de experiencia profesional.</text>
  </threadedComment>
  <threadedComment ref="G44" dT="2020-07-30T23:05:48.58" personId="{D8DFC702-69B8-4A03-ACFD-E328B3DF4032}" id="{3D408F5E-0C72-4CD7-8183-1D4F4DB718F6}">
    <text>Haber ejercido mínimo 5 años como gerente, director, coordinador o similares en empresas cuya actividad principal sea consultoría y/o auditoría y/o asesoría en asuntos administrativos, financieros y/o contables. </text>
  </threadedComment>
  <threadedComment ref="D45" dT="2020-07-30T23:06:13.97" personId="{D8DFC702-69B8-4A03-ACFD-E328B3DF4032}" id="{8507F1BA-90D7-4564-A122-04F793C092AC}">
    <text>Profesional en los núcleos básicos de conocimiento de administración o contaduría pública.</text>
  </threadedComment>
  <threadedComment ref="E45" dT="2020-07-30T23:06:29.60" personId="{D8DFC702-69B8-4A03-ACFD-E328B3DF4032}" id="{6C050D65-8B2F-4C0D-B512-3612E9C2EFC8}">
    <text>Título de especialización o maestría universitaria en los núcleos básicos de conocimiento de administración o contaduría pública. 
Revisar Anexo No. 04. Listado posgrados.</text>
  </threadedComment>
  <threadedComment ref="F45" dT="2020-07-30T23:06:49.24" personId="{D8DFC702-69B8-4A03-ACFD-E328B3DF4032}" id="{BAC70257-A59D-401C-8F57-4B5141F0416A}">
    <text>mínimo 5 años de experiencia profesional.</text>
  </threadedComment>
  <threadedComment ref="G45" dT="2020-07-30T23:07:11.76" personId="{D8DFC702-69B8-4A03-ACFD-E328B3DF4032}" id="{39AED724-1DD6-475C-9F1B-A170A971802E}">
    <text> mínimo 3 años de experiencia profesional certificada como consultor, y/o auditor y/o similares (director financiero y/o coordinador financiero, y/o líder financiero y/o jefe financiero entre otros). </text>
  </threadedComment>
  <threadedComment ref="D46" dT="2020-07-30T23:07:31.37" personId="{D8DFC702-69B8-4A03-ACFD-E328B3DF4032}" id="{539C3022-1E3E-4D9C-B027-FC086C8E4909}">
    <text>Profesional en Contaduría pública con tarjeta profesional vigente. </text>
  </threadedComment>
  <threadedComment ref="E46" dT="2020-07-30T23:07:41.65" personId="{D8DFC702-69B8-4A03-ACFD-E328B3DF4032}" id="{CCF00536-8AA7-4492-A303-AF352049625E}">
    <text>Título de especialización o maestría en los núcleos básicos de conocimiento de administración o contaduría pública.
Revisar Anexo No. 04. Listado posgrados.</text>
  </threadedComment>
  <threadedComment ref="F46" dT="2020-07-30T23:07:52.50" personId="{D8DFC702-69B8-4A03-ACFD-E328B3DF4032}" id="{72356E07-6E57-4653-ABAA-CE725CC82981}">
    <text>5 años de experiencia profesional.</text>
  </threadedComment>
  <threadedComment ref="G46" dT="2020-07-30T23:08:11.68" personId="{D8DFC702-69B8-4A03-ACFD-E328B3DF4032}" id="{C9CE2DDB-602A-4EE7-A515-FC52933F58F7}">
    <text>Mínimo 3 años de experiencia profesional certificada como revisor fiscal y/o auditor contable y/o similares. </text>
  </threadedComment>
</ThreadedComments>
</file>

<file path=xl/threadedComments/threadedComment8.xml><?xml version="1.0" encoding="utf-8"?>
<ThreadedComments xmlns="http://schemas.microsoft.com/office/spreadsheetml/2018/threadedcomments" xmlns:x="http://schemas.openxmlformats.org/spreadsheetml/2006/main">
  <threadedComment ref="D11" dT="2020-07-30T23:05:14.56" personId="{D51CF080-7253-40B7-B872-BCF5C49D13F2}" id="{796B96C0-41F4-4579-B341-90110DA7E4EE}">
    <text xml:space="preserve">Digite el código UNSPSC </text>
  </threadedComment>
  <threadedComment ref="D18" dT="2020-07-30T23:05:14.56" personId="{D51CF080-7253-40B7-B872-BCF5C49D13F2}" id="{D2841C8B-0974-4C3C-8D41-DF75F758B8D9}">
    <text xml:space="preserve">Digite el código UNSPSC </text>
  </threadedComment>
  <threadedComment ref="D24" dT="2020-07-30T21:47:08.27" personId="{D51CF080-7253-40B7-B872-BCF5C49D13F2}" id="{F59E922F-8395-428B-98CF-0918FB8CE7E7}">
    <text>Digite el valor del contrato en pesos</text>
  </threadedComment>
  <threadedComment ref="E24" dT="2020-07-30T21:47:08.27" personId="{D51CF080-7253-40B7-B872-BCF5C49D13F2}" id="{00C90018-4A6A-4D31-8DFD-07BACE9CE25A}">
    <text>Digite el valor del contrato en pesos</text>
  </threadedComment>
  <threadedComment ref="F24" dT="2020-07-30T21:47:08.27" personId="{D51CF080-7253-40B7-B872-BCF5C49D13F2}" id="{6EC1E09A-D0AC-4ADD-91CF-629036CC72B3}">
    <text>Digite el valor del contrato en pesos</text>
  </threadedComment>
  <threadedComment ref="D25" dT="2020-07-30T23:08:23.16" personId="{D51CF080-7253-40B7-B872-BCF5C49D13F2}" id="{171B37B6-46B3-4552-8944-A23A92A15D45}">
    <text xml:space="preserve">Digite el año del contrato </text>
  </threadedComment>
  <threadedComment ref="E25" dT="2020-07-30T23:08:23.16" personId="{D51CF080-7253-40B7-B872-BCF5C49D13F2}" id="{FFA86A71-C8ED-4ADF-94C3-47C7C682AC56}">
    <text xml:space="preserve">Digite el año del contrato </text>
  </threadedComment>
  <threadedComment ref="F25" dT="2020-07-30T23:08:23.16" personId="{D51CF080-7253-40B7-B872-BCF5C49D13F2}" id="{7FFB8B97-15BC-4EED-9992-94B7DC8444A3}">
    <text xml:space="preserve">Digite el año del contrato </text>
  </threadedComment>
  <threadedComment ref="B34" dT="2020-07-30T22:39:45.29" personId="{D51CF080-7253-40B7-B872-BCF5C49D13F2}" id="{7AE94232-8145-4C49-9174-DD79BE551BBB}">
    <text>Describir brevemente si tiene relación con los tres temas detallados en el Pliego:
1. Servicios Financieros
2. Servicios de contabilidad y auditorías
3. Servicios contables</text>
  </threadedComment>
  <threadedComment ref="D44" dT="2020-07-30T23:04:42.56" personId="{D8DFC702-69B8-4A03-ACFD-E328B3DF4032}" id="{1459EBB1-8A77-4F72-A737-AD5AEFF66297}">
    <text>Profesional en los núcleos básicos de conocimiento de la administración, contaduría pública o economía.</text>
  </threadedComment>
  <threadedComment ref="E44" dT="2020-07-30T23:05:17.16" personId="{D8DFC702-69B8-4A03-ACFD-E328B3DF4032}" id="{98CE6254-00B0-4489-B9E7-4589A3BFFF79}">
    <text>Título de especialización o maestría en los núcleos básicos de conocimiento de administración o contaduría pública.</text>
  </threadedComment>
  <threadedComment ref="F44" dT="2020-07-30T23:05:33.28" personId="{D8DFC702-69B8-4A03-ACFD-E328B3DF4032}" id="{5A1BED3A-1B90-43F7-918A-29072762E61B}">
    <text>mínimo 8 años de experiencia profesional.</text>
  </threadedComment>
  <threadedComment ref="G44" dT="2020-07-30T23:05:48.58" personId="{D8DFC702-69B8-4A03-ACFD-E328B3DF4032}" id="{E8C7EB8B-E77F-433A-AB8F-D2B391A5A8C5}">
    <text>Haber ejercido mínimo 5 años como gerente, director, coordinador o similares en empresas cuya actividad principal sea consultoría y/o auditoría y/o asesoría en asuntos administrativos, financieros y/o contables. </text>
  </threadedComment>
  <threadedComment ref="D45" dT="2020-07-30T23:06:13.97" personId="{D8DFC702-69B8-4A03-ACFD-E328B3DF4032}" id="{46F8FC95-8F44-49D6-A117-EE9CBC57C16C}">
    <text>Profesional en los núcleos básicos de conocimiento de administración o contaduría pública.</text>
  </threadedComment>
  <threadedComment ref="E45" dT="2020-07-30T23:06:29.60" personId="{D8DFC702-69B8-4A03-ACFD-E328B3DF4032}" id="{32033501-24C6-4E3C-A15D-379A82D7BB52}">
    <text>Título de especialización o maestría universitaria en los núcleos básicos de conocimiento de administración o contaduría pública. 
Revisar Anexo No. 04. Listado posgrados.</text>
  </threadedComment>
  <threadedComment ref="F45" dT="2020-07-30T23:06:49.24" personId="{D8DFC702-69B8-4A03-ACFD-E328B3DF4032}" id="{2513CB06-49B9-427E-802C-5578EC871537}">
    <text>mínimo 5 años de experiencia profesional.</text>
  </threadedComment>
  <threadedComment ref="G45" dT="2020-07-30T23:07:11.76" personId="{D8DFC702-69B8-4A03-ACFD-E328B3DF4032}" id="{87291711-9CD0-467D-8D1A-B5D3012FB088}">
    <text> mínimo 3 años de experiencia profesional certificada como consultor, y/o auditor y/o similares (director financiero y/o coordinador financiero, y/o líder financiero y/o jefe financiero entre otros). </text>
  </threadedComment>
  <threadedComment ref="D46" dT="2020-07-30T23:07:31.37" personId="{D8DFC702-69B8-4A03-ACFD-E328B3DF4032}" id="{3AAEF6C7-41EE-44BE-A08B-6ED657A7153E}">
    <text>Profesional en Contaduría pública con tarjeta profesional vigente. </text>
  </threadedComment>
  <threadedComment ref="E46" dT="2020-07-30T23:07:41.65" personId="{D8DFC702-69B8-4A03-ACFD-E328B3DF4032}" id="{1F7171A3-7A13-402C-A543-A64698B23A83}">
    <text>Título de especialización o maestría en los núcleos básicos de conocimiento de administración o contaduría pública.
Revisar Anexo No. 04. Listado posgrados.</text>
  </threadedComment>
  <threadedComment ref="F46" dT="2020-07-30T23:07:52.50" personId="{D8DFC702-69B8-4A03-ACFD-E328B3DF4032}" id="{06F7A2FE-3CCD-4746-93FD-1E8132C0F44E}">
    <text>5 años de experiencia profesional.</text>
  </threadedComment>
  <threadedComment ref="G46" dT="2020-07-30T23:08:11.68" personId="{D8DFC702-69B8-4A03-ACFD-E328B3DF4032}" id="{AB02717B-549B-4D18-8B09-56CC6023D49E}">
    <text>Mínimo 3 años de experiencia profesional certificada como revisor fiscal y/o auditor contable y/o similares. </text>
  </threadedComment>
</ThreadedComments>
</file>

<file path=xl/threadedComments/threadedComment9.xml><?xml version="1.0" encoding="utf-8"?>
<ThreadedComments xmlns="http://schemas.microsoft.com/office/spreadsheetml/2018/threadedcomments" xmlns:x="http://schemas.openxmlformats.org/spreadsheetml/2006/main">
  <threadedComment ref="D11" dT="2020-07-30T23:05:14.56" personId="{D51CF080-7253-40B7-B872-BCF5C49D13F2}" id="{9B01093C-15B8-42DE-B71D-200B2B1AC89A}">
    <text xml:space="preserve">Digite el código UNSPSC </text>
  </threadedComment>
  <threadedComment ref="D18" dT="2020-07-30T23:05:14.56" personId="{D51CF080-7253-40B7-B872-BCF5C49D13F2}" id="{E6FD5FEA-55FE-4CA5-B8DA-9F2B1A373827}">
    <text xml:space="preserve">Digite el código UNSPSC </text>
  </threadedComment>
  <threadedComment ref="D24" dT="2020-07-30T21:47:08.27" personId="{D51CF080-7253-40B7-B872-BCF5C49D13F2}" id="{4E82ED60-98F1-4B09-B608-B0418885E106}">
    <text>Digite el valor del contrato en pesos</text>
  </threadedComment>
  <threadedComment ref="E24" dT="2020-07-30T21:47:08.27" personId="{D51CF080-7253-40B7-B872-BCF5C49D13F2}" id="{8CB0265F-E6DE-4543-AC22-F8316349771F}">
    <text>Digite el valor del contrato en pesos</text>
  </threadedComment>
  <threadedComment ref="F24" dT="2020-07-30T21:47:08.27" personId="{D51CF080-7253-40B7-B872-BCF5C49D13F2}" id="{852728D5-95CA-481A-82AD-C387B1F5A2D7}">
    <text>Digite el valor del contrato en pesos</text>
  </threadedComment>
  <threadedComment ref="D25" dT="2020-07-30T23:08:23.16" personId="{D51CF080-7253-40B7-B872-BCF5C49D13F2}" id="{D2E810C7-6827-4229-9A46-08E109699A42}">
    <text xml:space="preserve">Digite el año del contrato </text>
  </threadedComment>
  <threadedComment ref="E25" dT="2020-07-30T23:08:23.16" personId="{D51CF080-7253-40B7-B872-BCF5C49D13F2}" id="{1191F91B-F95C-462E-809B-521D132FEC26}">
    <text xml:space="preserve">Digite el año del contrato </text>
  </threadedComment>
  <threadedComment ref="F25" dT="2020-07-30T23:08:23.16" personId="{D51CF080-7253-40B7-B872-BCF5C49D13F2}" id="{6FB8E855-7ABD-4855-8B9D-C9AC8C98143C}">
    <text xml:space="preserve">Digite el año del contrato </text>
  </threadedComment>
  <threadedComment ref="B34" dT="2020-07-30T22:39:45.29" personId="{D51CF080-7253-40B7-B872-BCF5C49D13F2}" id="{24C73F72-0C72-42D4-BA99-91699F289D74}">
    <text>Describir brevemente si tiene relación con los tres temas detallados en el Pliego:
1. Servicios Financieros
2. Servicios de contabilidad y auditorías
3. Servicios contables</text>
  </threadedComment>
  <threadedComment ref="D44" dT="2020-07-30T23:04:42.56" personId="{D8DFC702-69B8-4A03-ACFD-E328B3DF4032}" id="{FCE93080-9F3D-496C-9D76-89621A67AA97}">
    <text>Profesional en los núcleos básicos de conocimiento de la administración, contaduría pública o economía.</text>
  </threadedComment>
  <threadedComment ref="E44" dT="2020-07-30T23:05:17.16" personId="{D8DFC702-69B8-4A03-ACFD-E328B3DF4032}" id="{29A2B818-E93D-4AC1-900D-AAA975710741}">
    <text>Título de especialización o maestría en los núcleos básicos de conocimiento de administración o contaduría pública.</text>
  </threadedComment>
  <threadedComment ref="F44" dT="2020-07-30T23:05:33.28" personId="{D8DFC702-69B8-4A03-ACFD-E328B3DF4032}" id="{90871A30-0824-4B3E-8C0B-649CB00B8029}">
    <text>mínimo 8 años de experiencia profesional.</text>
  </threadedComment>
  <threadedComment ref="G44" dT="2020-07-30T23:05:48.58" personId="{D8DFC702-69B8-4A03-ACFD-E328B3DF4032}" id="{91AACB8A-1EE4-44CC-83B9-F376D676141A}">
    <text>Haber ejercido mínimo 5 años como gerente, director, coordinador o similares en empresas cuya actividad principal sea consultoría y/o auditoría y/o asesoría en asuntos administrativos, financieros y/o contables. </text>
  </threadedComment>
  <threadedComment ref="D45" dT="2020-07-30T23:06:13.97" personId="{D8DFC702-69B8-4A03-ACFD-E328B3DF4032}" id="{07CE30E6-BC1E-4C98-8306-1DD1ED1B33D4}">
    <text>Profesional en los núcleos básicos de conocimiento de administración o contaduría pública.</text>
  </threadedComment>
  <threadedComment ref="E45" dT="2020-07-30T23:06:29.60" personId="{D8DFC702-69B8-4A03-ACFD-E328B3DF4032}" id="{5DE5457D-163F-4473-99A3-1F04CC83DF6C}">
    <text>Título de especialización o maestría universitaria en los núcleos básicos de conocimiento de administración o contaduría pública. 
Revisar Anexo No. 04. Listado posgrados.</text>
  </threadedComment>
  <threadedComment ref="F45" dT="2020-07-30T23:06:49.24" personId="{D8DFC702-69B8-4A03-ACFD-E328B3DF4032}" id="{089D79CA-DBB0-4A1B-B224-A48F6173DF72}">
    <text>mínimo 5 años de experiencia profesional.</text>
  </threadedComment>
  <threadedComment ref="G45" dT="2020-07-30T23:07:11.76" personId="{D8DFC702-69B8-4A03-ACFD-E328B3DF4032}" id="{28FA7F4D-44F9-45D8-8353-2897053E1767}">
    <text> mínimo 3 años de experiencia profesional certificada como consultor, y/o auditor y/o similares (director financiero y/o coordinador financiero, y/o líder financiero y/o jefe financiero entre otros). </text>
  </threadedComment>
  <threadedComment ref="D46" dT="2020-07-30T23:07:31.37" personId="{D8DFC702-69B8-4A03-ACFD-E328B3DF4032}" id="{F7CF42FC-58F7-4208-898E-53DE36621C4B}">
    <text>Profesional en Contaduría pública con tarjeta profesional vigente. </text>
  </threadedComment>
  <threadedComment ref="E46" dT="2020-07-30T23:07:41.65" personId="{D8DFC702-69B8-4A03-ACFD-E328B3DF4032}" id="{EF9347F0-46A3-4792-90D7-128FC0FEB477}">
    <text>Título de especialización o maestría en los núcleos básicos de conocimiento de administración o contaduría pública.
Revisar Anexo No. 04. Listado posgrados.</text>
  </threadedComment>
  <threadedComment ref="F46" dT="2020-07-30T23:07:52.50" personId="{D8DFC702-69B8-4A03-ACFD-E328B3DF4032}" id="{D1AE2970-B877-4FC4-B606-E9EC620DEE66}">
    <text>5 años de experiencia profesional.</text>
  </threadedComment>
  <threadedComment ref="G46" dT="2020-07-30T23:08:11.68" personId="{D8DFC702-69B8-4A03-ACFD-E328B3DF4032}" id="{C264DC68-3039-4BC2-903D-600141418CF9}">
    <text>Mínimo 3 años de experiencia profesional certificada como revisor fiscal y/o auditor contable y/o similares. </text>
  </threadedComment>
</ThreadedComments>
</file>

<file path=xl/threadedComments/threadedComment10.xml><?xml version="1.0" encoding="utf-8"?>
<ThreadedComments xmlns="http://schemas.microsoft.com/office/spreadsheetml/2018/threadedcomments" xmlns:x="http://schemas.openxmlformats.org/spreadsheetml/2006/main">
  <threadedComment ref="D11" dT="2020-07-30T23:05:14.56" personId="{D51CF080-7253-40B7-B872-BCF5C49D13F2}" id="{A9B7E3B3-15E3-4CC2-AE58-411A2D3C4FFD}">
    <text xml:space="preserve">Digite el código UNSPSC </text>
  </threadedComment>
  <threadedComment ref="D18" dT="2020-07-30T23:05:14.56" personId="{D51CF080-7253-40B7-B872-BCF5C49D13F2}" id="{50B78A15-8A2B-4BE6-97A1-2D47626CE385}">
    <text xml:space="preserve">Digite el código UNSPSC </text>
  </threadedComment>
  <threadedComment ref="D24" dT="2020-07-30T21:47:08.27" personId="{D51CF080-7253-40B7-B872-BCF5C49D13F2}" id="{1BC44D66-587C-4719-8846-A87829CBC77B}">
    <text>Digite el valor del contrato en pesos</text>
  </threadedComment>
  <threadedComment ref="E24" dT="2020-07-30T21:47:08.27" personId="{D51CF080-7253-40B7-B872-BCF5C49D13F2}" id="{6795868D-8AC1-4D1B-9BAC-1948273F5356}">
    <text>Digite el valor del contrato en pesos</text>
  </threadedComment>
  <threadedComment ref="F24" dT="2020-07-30T21:47:08.27" personId="{D51CF080-7253-40B7-B872-BCF5C49D13F2}" id="{06948428-6769-43A3-8D91-BCE57C639045}">
    <text>Digite el valor del contrato en pesos</text>
  </threadedComment>
  <threadedComment ref="D25" dT="2020-07-30T23:08:23.16" personId="{D51CF080-7253-40B7-B872-BCF5C49D13F2}" id="{402C823C-EC6B-46AB-90DB-5C20796500E8}">
    <text xml:space="preserve">Digite el año del contrato </text>
  </threadedComment>
  <threadedComment ref="E25" dT="2020-07-30T23:08:23.16" personId="{D51CF080-7253-40B7-B872-BCF5C49D13F2}" id="{E56DB995-A939-4059-864D-F56ADDE68B11}">
    <text xml:space="preserve">Digite el año del contrato </text>
  </threadedComment>
  <threadedComment ref="F25" dT="2020-07-30T23:08:23.16" personId="{D51CF080-7253-40B7-B872-BCF5C49D13F2}" id="{CD38B66C-0A1F-489E-A937-A4754DB417D7}">
    <text xml:space="preserve">Digite el año del contrato </text>
  </threadedComment>
  <threadedComment ref="B34" dT="2020-07-30T22:39:45.29" personId="{D51CF080-7253-40B7-B872-BCF5C49D13F2}" id="{6994E46A-E8B6-42CA-83B3-CE80113528C9}">
    <text>Describir brevemente si tiene relación con los tres temas detallados en el Pliego:
1. Servicios Financieros
2. Servicios de contabilidad y auditorías
3. Servicios contables</text>
  </threadedComment>
  <threadedComment ref="D44" dT="2020-07-30T23:04:42.56" personId="{D8DFC702-69B8-4A03-ACFD-E328B3DF4032}" id="{86769849-F631-4A27-964B-521784E8A896}">
    <text>Profesional en los núcleos básicos de conocimiento de la administración, contaduría pública o economía.</text>
  </threadedComment>
  <threadedComment ref="E44" dT="2020-07-30T23:05:17.16" personId="{D8DFC702-69B8-4A03-ACFD-E328B3DF4032}" id="{86C1D744-CB56-4082-A96C-4185D218E814}">
    <text>Título de especialización o maestría en los núcleos básicos de conocimiento de administración o contaduría pública.</text>
  </threadedComment>
  <threadedComment ref="F44" dT="2020-07-30T23:05:33.28" personId="{D8DFC702-69B8-4A03-ACFD-E328B3DF4032}" id="{1DD786E5-07B9-481B-AC2A-E399A1B9543F}">
    <text>mínimo 8 años de experiencia profesional.</text>
  </threadedComment>
  <threadedComment ref="G44" dT="2020-07-30T23:05:48.58" personId="{D8DFC702-69B8-4A03-ACFD-E328B3DF4032}" id="{B4460802-B333-4250-9F9C-3007AF1546AD}">
    <text>Haber ejercido mínimo 5 años como gerente, director, coordinador o similares en empresas cuya actividad principal sea consultoría y/o auditoría y/o asesoría en asuntos administrativos, financieros y/o contables. </text>
  </threadedComment>
  <threadedComment ref="D45" dT="2020-07-30T23:06:13.97" personId="{D8DFC702-69B8-4A03-ACFD-E328B3DF4032}" id="{44BEB999-977D-4101-98E3-FCC60B7CFBA8}">
    <text>Profesional en los núcleos básicos de conocimiento de administración o contaduría pública.</text>
  </threadedComment>
  <threadedComment ref="E45" dT="2020-07-30T23:06:29.60" personId="{D8DFC702-69B8-4A03-ACFD-E328B3DF4032}" id="{479F21BF-2DB1-4ED5-9BA3-4C266E3D62F1}">
    <text>Título de especialización o maestría universitaria en los núcleos básicos de conocimiento de administración o contaduría pública. 
Revisar Anexo No. 04. Listado posgrados.</text>
  </threadedComment>
  <threadedComment ref="F45" dT="2020-07-30T23:06:49.24" personId="{D8DFC702-69B8-4A03-ACFD-E328B3DF4032}" id="{8DCB847E-814D-4121-8074-837DA72262DF}">
    <text>mínimo 5 años de experiencia profesional.</text>
  </threadedComment>
  <threadedComment ref="G45" dT="2020-07-30T23:07:11.76" personId="{D8DFC702-69B8-4A03-ACFD-E328B3DF4032}" id="{4DB02F84-7130-4BF6-91AE-079D40838757}">
    <text> mínimo 3 años de experiencia profesional certificada como consultor, y/o auditor y/o similares (director financiero y/o coordinador financiero, y/o líder financiero y/o jefe financiero entre otros). </text>
  </threadedComment>
  <threadedComment ref="D46" dT="2020-07-30T23:07:31.37" personId="{D8DFC702-69B8-4A03-ACFD-E328B3DF4032}" id="{E26942EE-4501-4311-98EB-AEC6C1DC28D3}">
    <text>Profesional en Contaduría pública con tarjeta profesional vigente. </text>
  </threadedComment>
  <threadedComment ref="E46" dT="2020-07-30T23:07:41.65" personId="{D8DFC702-69B8-4A03-ACFD-E328B3DF4032}" id="{9CAFFA7C-D185-4971-AAD7-64494B35A6BC}">
    <text>Título de especialización o maestría en los núcleos básicos de conocimiento de administración o contaduría pública.
Revisar Anexo No. 04. Listado posgrados.</text>
  </threadedComment>
  <threadedComment ref="F46" dT="2020-07-30T23:07:52.50" personId="{D8DFC702-69B8-4A03-ACFD-E328B3DF4032}" id="{A3FC33CD-47A6-4002-8163-B64C415F1771}">
    <text>5 años de experiencia profesional.</text>
  </threadedComment>
  <threadedComment ref="G46" dT="2020-07-30T23:08:11.68" personId="{D8DFC702-69B8-4A03-ACFD-E328B3DF4032}" id="{2778F27D-6FD1-42D9-9671-437926438DC6}">
    <text>Mínimo 3 años de experiencia profesional certificada como revisor fiscal y/o auditor contable y/o similares. </text>
  </threadedComment>
</ThreadedComments>
</file>

<file path=xl/threadedComments/threadedComment11.xml><?xml version="1.0" encoding="utf-8"?>
<ThreadedComments xmlns="http://schemas.microsoft.com/office/spreadsheetml/2018/threadedcomments" xmlns:x="http://schemas.openxmlformats.org/spreadsheetml/2006/main">
  <threadedComment ref="D24" dT="2020-07-31T17:35:22.66" personId="{D51CF080-7253-40B7-B872-BCF5C49D13F2}" id="{4ACAB046-630D-40C1-9A35-0CE7348DF61B}">
    <text>Relacione el título de pregrado registrado por el proponente</text>
  </threadedComment>
  <threadedComment ref="E24" dT="2020-07-31T17:35:22.66" personId="{D51CF080-7253-40B7-B872-BCF5C49D13F2}" id="{4ACAB046-630D-40C2-9A35-0CE7348DF61B}">
    <text>Relacione el título de pregrado registrado por el proponente</text>
  </threadedComment>
  <threadedComment ref="F24" dT="2020-07-31T17:44:57.76" personId="{D51CF080-7253-40B7-B872-BCF5C49D13F2}" id="{959E9B62-22D4-4B82-B283-110BA4779F67}">
    <text>Relacione datos sobre la tarjeta proofesional</text>
  </threadedComment>
  <threadedComment ref="G24" dT="2020-07-31T17:36:46.67" personId="{D51CF080-7253-40B7-B872-BCF5C49D13F2}" id="{ED21F2FD-7FD7-435C-9205-22017824852B}">
    <text>Relacione la experiencia relacionada que fue diligenciada por el proponente</text>
  </threadedComment>
  <threadedComment ref="H24" dT="2020-07-31T17:36:46.67" personId="{D51CF080-7253-40B7-B872-BCF5C49D13F2}" id="{ED21F2FD-7FD7-435D-9205-22017824852B}">
    <text>Relacione la experiencia relacionada que fue diligenciada por el proponente</text>
  </threadedComment>
  <threadedComment ref="B27" dT="2020-07-31T17:17:01.47" personId="{D51CF080-7253-40B7-B872-BCF5C49D13F2}" id="{970DCC5C-13D7-4604-A720-49C7D307B74F}">
    <text>Se otorgarán 15 puntos al proponente que sin costo adicional para la entidad ofrezca 1 (un) profesional financiero especializado o contador especializado</text>
  </threadedComment>
  <threadedComment ref="D33" dT="2020-07-31T17:35:22.66" personId="{D51CF080-7253-40B7-B872-BCF5C49D13F2}" id="{3798B160-B990-46ED-B6DA-4B6F94676574}">
    <text>Relacione el título de pregrado registrado por el proponente</text>
  </threadedComment>
  <threadedComment ref="E33" dT="2020-07-31T17:35:49.73" personId="{D51CF080-7253-40B7-B872-BCF5C49D13F2}" id="{1722E90A-1A41-46D5-B7BD-A0042329EC10}">
    <text>Relacione el título de posgrado registrado por el proponente</text>
  </threadedComment>
  <threadedComment ref="F33" dT="2020-07-31T17:45:11.28" personId="{D51CF080-7253-40B7-B872-BCF5C49D13F2}" id="{1022522A-BA3B-4882-85C3-49DFF194BC1B}">
    <text>Relacione datos sobre la tarjeta proofesional</text>
  </threadedComment>
  <threadedComment ref="G33" dT="2020-07-31T17:36:22.60" personId="{D51CF080-7253-40B7-B872-BCF5C49D13F2}" id="{AFFBDADE-E28E-48EB-B990-B324A56151E5}">
    <text>Relacione la experiencia profesional diligenciada por el proponente</text>
  </threadedComment>
  <threadedComment ref="B36" dT="2020-07-31T17:25:42.73" personId="{D51CF080-7253-40B7-B872-BCF5C49D13F2}" id="{6E170D55-D283-40BB-991A-F9CAE0582CD6}">
    <text xml:space="preserve"> Se otorgará 15 puntos al proponente que que sin costo adicional para la entidad ofrezca 1 (un)
profesional en derecho con especialización en derecho administrativo, con tarjeta profesional vigente y mínimo tres (3) años de experiencia
profesional. </text>
  </threadedComment>
</ThreadedComments>
</file>

<file path=xl/threadedComments/threadedComment12.xml><?xml version="1.0" encoding="utf-8"?>
<ThreadedComments xmlns="http://schemas.microsoft.com/office/spreadsheetml/2018/threadedcomments" xmlns:x="http://schemas.openxmlformats.org/spreadsheetml/2006/main">
  <threadedComment ref="D24" dT="2020-07-31T17:35:22.66" personId="{D51CF080-7253-40B7-B872-BCF5C49D13F2}" id="{9DA791CD-1862-4839-A897-1D1E5AB7D477}">
    <text>Relacione el título de pregrado registrado por el proponente</text>
  </threadedComment>
  <threadedComment ref="E24" dT="2020-07-31T17:35:22.66" personId="{D51CF080-7253-40B7-B872-BCF5C49D13F2}" id="{94149587-4318-4CC1-AB5B-188161D16069}">
    <text>Relacione el título de pregrado registrado por el proponente</text>
  </threadedComment>
  <threadedComment ref="F24" dT="2020-07-31T17:44:57.76" personId="{D51CF080-7253-40B7-B872-BCF5C49D13F2}" id="{B521CD77-B7CB-45CA-B110-2B3CD6F7B310}">
    <text>Relacione datos sobre la tarjeta proofesional</text>
  </threadedComment>
  <threadedComment ref="G24" dT="2020-07-31T17:36:46.67" personId="{D51CF080-7253-40B7-B872-BCF5C49D13F2}" id="{DCB89EAA-9DC6-463B-9E06-DDA7B052E4D7}">
    <text>Relacione la experiencia relacionada que fue diligenciada por el proponente</text>
  </threadedComment>
  <threadedComment ref="H24" dT="2020-07-31T17:36:46.67" personId="{D51CF080-7253-40B7-B872-BCF5C49D13F2}" id="{A7C75F21-CB3F-4649-98EB-AD39ADF8C030}">
    <text>Relacione la experiencia relacionada que fue diligenciada por el proponente</text>
  </threadedComment>
  <threadedComment ref="B27" dT="2020-07-31T17:17:01.47" personId="{D51CF080-7253-40B7-B872-BCF5C49D13F2}" id="{055CE827-5680-4978-B9C1-B4377D8BCFB8}">
    <text>Se otorgarán 15 puntos al proponente que sin costo adicional para la entidad ofrezca 1 (un) profesional financiero especializado o contador especializado</text>
  </threadedComment>
  <threadedComment ref="D33" dT="2020-07-31T17:35:22.66" personId="{D51CF080-7253-40B7-B872-BCF5C49D13F2}" id="{EBE963C7-3684-40D4-90ED-E9F3405E5B9A}">
    <text>Relacione el título de pregrado registrado por el proponente</text>
  </threadedComment>
  <threadedComment ref="E33" dT="2020-07-31T17:35:49.73" personId="{D51CF080-7253-40B7-B872-BCF5C49D13F2}" id="{1B876C88-28AE-4F0E-AAD1-C0C515DCF6F1}">
    <text>Relacione el título de posgrado registrado por el proponente</text>
  </threadedComment>
  <threadedComment ref="F33" dT="2020-07-31T17:45:11.28" personId="{D51CF080-7253-40B7-B872-BCF5C49D13F2}" id="{F70AE98D-32E1-4712-8104-FF55B2939194}">
    <text>Relacione datos sobre la tarjeta proofesional</text>
  </threadedComment>
  <threadedComment ref="G33" dT="2020-07-31T17:36:22.60" personId="{D51CF080-7253-40B7-B872-BCF5C49D13F2}" id="{ADB6C23A-9F7F-440D-BD14-C54A2BF889FF}">
    <text>Relacione la experiencia profesional diligenciada por el proponente</text>
  </threadedComment>
  <threadedComment ref="H33" dT="2020-07-31T17:36:46.67" personId="{D51CF080-7253-40B7-B872-BCF5C49D13F2}" id="{472FCE4E-D80D-4994-8E53-5580F1B50157}">
    <text>Relacione la experiencia relacionada que fue diligenciada por el proponente</text>
  </threadedComment>
  <threadedComment ref="H34" dT="2020-07-31T17:36:46.67" personId="{D51CF080-7253-40B7-B872-BCF5C49D13F2}" id="{6243897E-30D6-4F8F-8242-8DCB3178DB56}">
    <text>Relacione la experiencia relacionada que fue diligenciada por el proponente</text>
  </threadedComment>
  <threadedComment ref="B36" dT="2020-07-31T17:25:42.73" personId="{D51CF080-7253-40B7-B872-BCF5C49D13F2}" id="{0A053D9A-4680-4B26-858F-2EF2C7EA87A3}">
    <text xml:space="preserve"> Se otorgará 15 puntos al proponente que que sin costo adicional para la entidad ofrezca 1 (un)
profesional en derecho con especialización en derecho administrativo, con tarjeta profesional vigente y mínimo tres (3) años de experiencia
profesional. </text>
  </threadedComment>
</ThreadedComments>
</file>

<file path=xl/threadedComments/threadedComment13.xml><?xml version="1.0" encoding="utf-8"?>
<ThreadedComments xmlns="http://schemas.microsoft.com/office/spreadsheetml/2018/threadedcomments" xmlns:x="http://schemas.openxmlformats.org/spreadsheetml/2006/main">
  <threadedComment ref="D24" dT="2020-07-31T17:35:22.66" personId="{D51CF080-7253-40B7-B872-BCF5C49D13F2}" id="{1A88A843-63C9-4DF8-B5DC-4F3F6AF5831C}">
    <text>Relacione el título de pregrado registrado por el proponente</text>
  </threadedComment>
  <threadedComment ref="E24" dT="2020-07-31T17:35:22.66" personId="{D51CF080-7253-40B7-B872-BCF5C49D13F2}" id="{456608A3-1439-4849-9F0C-DA7CD9F386BD}">
    <text>Relacione el título de pregrado registrado por el proponente</text>
  </threadedComment>
  <threadedComment ref="F24" dT="2020-07-31T17:44:57.76" personId="{D51CF080-7253-40B7-B872-BCF5C49D13F2}" id="{20BBDA0A-9FFE-4643-A223-A3136D4F6740}">
    <text>Relacione datos sobre la tarjeta proofesional</text>
  </threadedComment>
  <threadedComment ref="G24" dT="2020-07-31T17:36:46.67" personId="{D51CF080-7253-40B7-B872-BCF5C49D13F2}" id="{C5D4C388-7E2D-49C8-BAAB-4995024FE683}">
    <text>Relacione la experiencia relacionada que fue diligenciada por el proponente</text>
  </threadedComment>
  <threadedComment ref="H24" dT="2020-07-31T17:36:46.67" personId="{D51CF080-7253-40B7-B872-BCF5C49D13F2}" id="{778D148D-76B9-453B-A99E-D61C8DCA2D13}">
    <text>Relacione la experiencia relacionada que fue diligenciada por el proponente</text>
  </threadedComment>
  <threadedComment ref="B27" dT="2020-07-31T17:17:01.47" personId="{D51CF080-7253-40B7-B872-BCF5C49D13F2}" id="{070D36F7-751E-4B38-8D7F-A5F1ADF8AB3D}">
    <text>Se otorgarán 15 puntos al proponente que sin costo adicional para la entidad ofrezca 1 (un) profesional financiero especializado o contador especializado</text>
  </threadedComment>
  <threadedComment ref="D33" dT="2020-07-31T17:35:22.66" personId="{D51CF080-7253-40B7-B872-BCF5C49D13F2}" id="{6B69B26A-E74E-4F01-95FF-74E595D48527}">
    <text>Relacione el título de pregrado registrado por el proponente</text>
  </threadedComment>
  <threadedComment ref="E33" dT="2020-07-31T17:35:49.73" personId="{D51CF080-7253-40B7-B872-BCF5C49D13F2}" id="{A48232CF-A9F6-4155-9B47-753639D87F30}">
    <text>Relacione el título de posgrado registrado por el proponente</text>
  </threadedComment>
  <threadedComment ref="F33" dT="2020-07-31T17:45:11.28" personId="{D51CF080-7253-40B7-B872-BCF5C49D13F2}" id="{7E6F0BFB-2B6D-449B-8251-8576D214D9B1}">
    <text>Relacione datos sobre la tarjeta proofesional</text>
  </threadedComment>
  <threadedComment ref="G33" dT="2020-07-31T17:36:22.60" personId="{D51CF080-7253-40B7-B872-BCF5C49D13F2}" id="{C98A75E7-0157-4E84-BF3D-DFCE62D503CB}">
    <text>Relacione la experiencia profesional diligenciada por el proponente</text>
  </threadedComment>
  <threadedComment ref="B36" dT="2020-07-31T17:25:42.73" personId="{D51CF080-7253-40B7-B872-BCF5C49D13F2}" id="{38E406F8-9F40-4695-B5BB-9F4B8C6BF0D3}">
    <text xml:space="preserve"> Se otorgará 15 puntos al proponente que que sin costo adicional para la entidad ofrezca 1 (un)
profesional en derecho con especialización en derecho administrativo, con tarjeta profesional vigente y mínimo tres (3) años de experiencia
profesional. </text>
  </threadedComment>
</ThreadedComments>
</file>

<file path=xl/threadedComments/threadedComment14.xml><?xml version="1.0" encoding="utf-8"?>
<ThreadedComments xmlns="http://schemas.microsoft.com/office/spreadsheetml/2018/threadedcomments" xmlns:x="http://schemas.openxmlformats.org/spreadsheetml/2006/main">
  <threadedComment ref="D24" dT="2020-07-31T17:35:22.66" personId="{D51CF080-7253-40B7-B872-BCF5C49D13F2}" id="{042748B4-F35B-4491-892F-84F411BA34C0}">
    <text>Relacione el título de pregrado registrado por el proponente</text>
  </threadedComment>
  <threadedComment ref="E24" dT="2020-07-31T17:35:22.66" personId="{D51CF080-7253-40B7-B872-BCF5C49D13F2}" id="{A3FB64FD-B584-47C5-A016-379D79CA7B69}">
    <text>Relacione el título de pregrado registrado por el proponente</text>
  </threadedComment>
  <threadedComment ref="F24" dT="2020-07-31T17:44:57.76" personId="{D51CF080-7253-40B7-B872-BCF5C49D13F2}" id="{8643EDAB-74E1-4A85-A6E5-24FB1F6421FC}">
    <text>Relacione datos sobre la tarjeta proofesional</text>
  </threadedComment>
  <threadedComment ref="G24" dT="2020-07-31T17:36:46.67" personId="{D51CF080-7253-40B7-B872-BCF5C49D13F2}" id="{118CF377-8961-4FB6-9717-18A980F2BF10}">
    <text>Relacione la experiencia relacionada que fue diligenciada por el proponente</text>
  </threadedComment>
  <threadedComment ref="H24" dT="2020-07-31T17:36:46.67" personId="{D51CF080-7253-40B7-B872-BCF5C49D13F2}" id="{661C05D6-6662-4AA8-906B-FCD6E0B6F843}">
    <text>Relacione la experiencia relacionada que fue diligenciada por el proponente</text>
  </threadedComment>
  <threadedComment ref="B27" dT="2020-07-31T17:17:01.47" personId="{D51CF080-7253-40B7-B872-BCF5C49D13F2}" id="{E688CEAF-0073-4D4F-B497-2A2BF97C1076}">
    <text>Se otorgarán 15 puntos al proponente que sin costo adicional para la entidad ofrezca 1 (un) profesional financiero especializado o contador especializado</text>
  </threadedComment>
  <threadedComment ref="D33" dT="2020-07-31T17:35:22.66" personId="{D51CF080-7253-40B7-B872-BCF5C49D13F2}" id="{A9A09EEC-67E0-4A32-92AD-8C7F9FB47E80}">
    <text>Relacione el título de pregrado registrado por el proponente</text>
  </threadedComment>
  <threadedComment ref="E33" dT="2020-07-31T17:35:49.73" personId="{D51CF080-7253-40B7-B872-BCF5C49D13F2}" id="{448CFA0B-4EE3-4190-8AC9-88427C87B63A}">
    <text>Relacione el título de posgrado registrado por el proponente</text>
  </threadedComment>
  <threadedComment ref="F33" dT="2020-07-31T17:45:11.28" personId="{D51CF080-7253-40B7-B872-BCF5C49D13F2}" id="{AF94FCE3-EB87-4521-9F18-40A4BFC0F0E8}">
    <text>Relacione datos sobre la tarjeta proofesional</text>
  </threadedComment>
  <threadedComment ref="G33" dT="2020-07-31T17:36:22.60" personId="{D51CF080-7253-40B7-B872-BCF5C49D13F2}" id="{48D27270-D9ED-4072-B519-D8A7F4ABB574}">
    <text>Relacione la experiencia profesional diligenciada por el proponente</text>
  </threadedComment>
  <threadedComment ref="B36" dT="2020-07-31T17:25:42.73" personId="{D51CF080-7253-40B7-B872-BCF5C49D13F2}" id="{581BFE73-D877-418A-8110-410A5E1B22D6}">
    <text xml:space="preserve"> Se otorgará 15 puntos al proponente que que sin costo adicional para la entidad ofrezca 1 (un)
profesional en derecho con especialización en derecho administrativo, con tarjeta profesional vigente y mínimo tres (3) años de experiencia
profesional. </text>
  </threadedComment>
</ThreadedComments>
</file>

<file path=xl/threadedComments/threadedComment15.xml><?xml version="1.0" encoding="utf-8"?>
<ThreadedComments xmlns="http://schemas.microsoft.com/office/spreadsheetml/2018/threadedcomments" xmlns:x="http://schemas.openxmlformats.org/spreadsheetml/2006/main">
  <threadedComment ref="D24" dT="2020-07-31T17:35:22.66" personId="{D51CF080-7253-40B7-B872-BCF5C49D13F2}" id="{3F83D0B8-C63B-466D-B93E-7A5D3DF0C630}">
    <text>Relacione el título de pregrado registrado por el proponente</text>
  </threadedComment>
  <threadedComment ref="E24" dT="2020-07-31T17:35:22.66" personId="{D51CF080-7253-40B7-B872-BCF5C49D13F2}" id="{C3DA7C41-B36F-4BE0-8A10-1A12515D91BD}">
    <text>Relacione el título de pregrado registrado por el proponente</text>
  </threadedComment>
  <threadedComment ref="F24" dT="2020-07-31T17:44:57.76" personId="{D51CF080-7253-40B7-B872-BCF5C49D13F2}" id="{5566A475-0484-4BC6-886E-37DEE30504BC}">
    <text>Relacione datos sobre la tarjeta proofesional</text>
  </threadedComment>
  <threadedComment ref="G24" dT="2020-07-31T17:36:46.67" personId="{D51CF080-7253-40B7-B872-BCF5C49D13F2}" id="{28BBB270-CE35-4774-AE9A-EB9074844DE1}">
    <text>Relacione la experiencia relacionada que fue diligenciada por el proponente</text>
  </threadedComment>
  <threadedComment ref="H24" dT="2020-07-31T17:36:46.67" personId="{D51CF080-7253-40B7-B872-BCF5C49D13F2}" id="{46D8AB95-9472-47D0-BB07-5B97D972AE05}">
    <text>Relacione la experiencia relacionada que fue diligenciada por el proponente</text>
  </threadedComment>
  <threadedComment ref="B27" dT="2020-07-31T17:17:01.47" personId="{D51CF080-7253-40B7-B872-BCF5C49D13F2}" id="{C6091C93-985C-4A12-A899-9EF474289AF9}">
    <text>Se otorgarán 15 puntos al proponente que sin costo adicional para la entidad ofrezca 1 (un) profesional financiero especializado o contador especializado</text>
  </threadedComment>
  <threadedComment ref="D33" dT="2020-07-31T17:35:22.66" personId="{D51CF080-7253-40B7-B872-BCF5C49D13F2}" id="{317E6151-B768-45AA-B824-DE3B65996181}">
    <text>Relacione el título de pregrado registrado por el proponente</text>
  </threadedComment>
  <threadedComment ref="E33" dT="2020-07-31T17:35:49.73" personId="{D51CF080-7253-40B7-B872-BCF5C49D13F2}" id="{63B2D8C4-0477-4E94-BE60-136017473F17}">
    <text>Relacione el título de posgrado registrado por el proponente</text>
  </threadedComment>
  <threadedComment ref="F33" dT="2020-07-31T17:45:11.28" personId="{D51CF080-7253-40B7-B872-BCF5C49D13F2}" id="{24E7581B-6784-4794-BDC0-157429055112}">
    <text>Relacione datos sobre la tarjeta proofesional</text>
  </threadedComment>
  <threadedComment ref="G33" dT="2020-07-31T17:36:22.60" personId="{D51CF080-7253-40B7-B872-BCF5C49D13F2}" id="{C18AD577-F7A3-43E7-87FA-37E959EC1356}">
    <text>Relacione la experiencia profesional diligenciada por el proponente</text>
  </threadedComment>
  <threadedComment ref="B36" dT="2020-07-31T17:25:42.73" personId="{D51CF080-7253-40B7-B872-BCF5C49D13F2}" id="{7E428D08-ADD8-4AA1-A631-C277A9872AE4}">
    <text xml:space="preserve"> Se otorgará 15 puntos al proponente que que sin costo adicional para la entidad ofrezca 1 (un)
profesional en derecho con especialización en derecho administrativo, con tarjeta profesional vigente y mínimo tres (3) años de experiencia
profesional. </text>
  </threadedComment>
</ThreadedComments>
</file>

<file path=xl/threadedComments/threadedComment16.xml><?xml version="1.0" encoding="utf-8"?>
<ThreadedComments xmlns="http://schemas.microsoft.com/office/spreadsheetml/2018/threadedcomments" xmlns:x="http://schemas.openxmlformats.org/spreadsheetml/2006/main">
  <threadedComment ref="D24" dT="2020-07-31T17:35:22.66" personId="{D51CF080-7253-40B7-B872-BCF5C49D13F2}" id="{16554519-6032-43D0-A823-1FB755F38A66}">
    <text>Relacione el título de pregrado registrado por el proponente</text>
  </threadedComment>
  <threadedComment ref="E24" dT="2020-07-31T17:35:22.66" personId="{D51CF080-7253-40B7-B872-BCF5C49D13F2}" id="{2C8861C0-5F49-42BB-BE7A-6DCC72F0DC8A}">
    <text>Relacione el título de pregrado registrado por el proponente</text>
  </threadedComment>
  <threadedComment ref="F24" dT="2020-07-31T17:44:57.76" personId="{D51CF080-7253-40B7-B872-BCF5C49D13F2}" id="{FDD92CE3-F453-42B9-833A-A1F67843C8B4}">
    <text>Relacione datos sobre la tarjeta proofesional</text>
  </threadedComment>
  <threadedComment ref="G24" dT="2020-07-31T17:36:46.67" personId="{D51CF080-7253-40B7-B872-BCF5C49D13F2}" id="{5B018117-1740-4F8A-BE05-FBE7B5ED9037}">
    <text>Relacione la experiencia relacionada que fue diligenciada por el proponente</text>
  </threadedComment>
  <threadedComment ref="H24" dT="2020-07-31T17:36:46.67" personId="{D51CF080-7253-40B7-B872-BCF5C49D13F2}" id="{A735E742-C063-4A76-BAB5-11F2E4756BE8}">
    <text>Relacione la experiencia relacionada que fue diligenciada por el proponente</text>
  </threadedComment>
  <threadedComment ref="B27" dT="2020-07-31T17:17:01.47" personId="{D51CF080-7253-40B7-B872-BCF5C49D13F2}" id="{AA07B1E5-9367-4BC4-AD19-E60E9A72906F}">
    <text>Se otorgarán 15 puntos al proponente que sin costo adicional para la entidad ofrezca 1 (un) profesional financiero especializado o contador especializado</text>
  </threadedComment>
  <threadedComment ref="D33" dT="2020-07-31T17:35:22.66" personId="{D51CF080-7253-40B7-B872-BCF5C49D13F2}" id="{02E6EC90-9D8F-4D90-AD10-DC3B8259E175}">
    <text>Relacione el título de pregrado registrado por el proponente</text>
  </threadedComment>
  <threadedComment ref="E33" dT="2020-07-31T17:35:49.73" personId="{D51CF080-7253-40B7-B872-BCF5C49D13F2}" id="{F1D5B14E-45CF-4B06-A740-FC839C4D16FE}">
    <text>Relacione el título de posgrado registrado por el proponente</text>
  </threadedComment>
  <threadedComment ref="F33" dT="2020-07-31T17:45:11.28" personId="{D51CF080-7253-40B7-B872-BCF5C49D13F2}" id="{8A3E2638-F5E2-4934-9292-6CB5F95394ED}">
    <text>Relacione datos sobre la tarjeta proofesional</text>
  </threadedComment>
  <threadedComment ref="G33" dT="2020-07-31T17:36:22.60" personId="{D51CF080-7253-40B7-B872-BCF5C49D13F2}" id="{0F3510BB-2BAB-4AF1-B1E4-D2C98394D472}">
    <text>Relacione la experiencia profesional diligenciada por el proponente</text>
  </threadedComment>
  <threadedComment ref="B36" dT="2020-07-31T17:25:42.73" personId="{D51CF080-7253-40B7-B872-BCF5C49D13F2}" id="{CAD8102C-C822-4BB7-A23E-2D459A2E6489}">
    <text xml:space="preserve"> Se otorgará 15 puntos al proponente que que sin costo adicional para la entidad ofrezca 1 (un)
profesional en derecho con especialización en derecho administrativo, con tarjeta profesional vigente y mínimo tres (3) años de experiencia
profesional. </text>
  </threadedComment>
</ThreadedComments>
</file>

<file path=xl/threadedComments/threadedComment17.xml><?xml version="1.0" encoding="utf-8"?>
<ThreadedComments xmlns="http://schemas.microsoft.com/office/spreadsheetml/2018/threadedcomments" xmlns:x="http://schemas.openxmlformats.org/spreadsheetml/2006/main">
  <threadedComment ref="D24" dT="2020-07-31T17:35:22.66" personId="{D51CF080-7253-40B7-B872-BCF5C49D13F2}" id="{56449553-74EF-4AE8-8172-526CBB52C7E0}">
    <text>Relacione el título de pregrado registrado por el proponente</text>
  </threadedComment>
  <threadedComment ref="E24" dT="2020-07-31T17:35:22.66" personId="{D51CF080-7253-40B7-B872-BCF5C49D13F2}" id="{51C4F6A2-CE63-407C-ABF5-3B277853F7CF}">
    <text>Relacione el título de pregrado registrado por el proponente</text>
  </threadedComment>
  <threadedComment ref="F24" dT="2020-07-31T17:44:57.76" personId="{D51CF080-7253-40B7-B872-BCF5C49D13F2}" id="{79F0D513-3384-46F6-8550-566667C05CA0}">
    <text>Relacione datos sobre la tarjeta proofesional</text>
  </threadedComment>
  <threadedComment ref="G24" dT="2020-07-31T17:36:46.67" personId="{D51CF080-7253-40B7-B872-BCF5C49D13F2}" id="{3D2080C5-EE82-4FA7-A0D0-42E7B00E0FB1}">
    <text>Relacione la experiencia relacionada que fue diligenciada por el proponente</text>
  </threadedComment>
  <threadedComment ref="H24" dT="2020-07-31T17:36:46.67" personId="{D51CF080-7253-40B7-B872-BCF5C49D13F2}" id="{9CB63775-D7F9-48CF-BE93-8C23F4CFCAE2}">
    <text>Relacione la experiencia relacionada que fue diligenciada por el proponente</text>
  </threadedComment>
  <threadedComment ref="B27" dT="2020-07-31T17:17:01.47" personId="{D51CF080-7253-40B7-B872-BCF5C49D13F2}" id="{D5F97D77-86BB-4EFE-9CEA-C649661D37D3}">
    <text>Se otorgarán 15 puntos al proponente que sin costo adicional para la entidad ofrezca 1 (un) profesional financiero especializado o contador especializado</text>
  </threadedComment>
  <threadedComment ref="D33" dT="2020-07-31T17:35:22.66" personId="{D51CF080-7253-40B7-B872-BCF5C49D13F2}" id="{CC7D4E58-F718-4C23-9BDC-E6A6EBDE2416}">
    <text>Relacione el título de pregrado registrado por el proponente</text>
  </threadedComment>
  <threadedComment ref="E33" dT="2020-07-31T17:35:49.73" personId="{D51CF080-7253-40B7-B872-BCF5C49D13F2}" id="{A80B3C61-00FD-48CC-A068-DD41727AAF65}">
    <text>Relacione el título de posgrado registrado por el proponente</text>
  </threadedComment>
  <threadedComment ref="F33" dT="2020-07-31T17:45:11.28" personId="{D51CF080-7253-40B7-B872-BCF5C49D13F2}" id="{E14601F1-A56C-48BF-A253-1346C626EAE2}">
    <text>Relacione datos sobre la tarjeta proofesional</text>
  </threadedComment>
  <threadedComment ref="G33" dT="2020-07-31T17:36:46.67" personId="{D51CF080-7253-40B7-B872-BCF5C49D13F2}" id="{7A95D29E-77F1-4BC5-8EC1-79FE8C3DD6C5}">
    <text>Relacione la experiencia relacionada que fue diligenciada por el proponente</text>
  </threadedComment>
  <threadedComment ref="B36" dT="2020-07-31T17:25:42.73" personId="{D51CF080-7253-40B7-B872-BCF5C49D13F2}" id="{F1489058-7C51-4483-B040-C33AEAF30ADC}">
    <text xml:space="preserve"> Se otorgará 15 puntos al proponente que que sin costo adicional para la entidad ofrezca 1 (un)
profesional en derecho con especialización en derecho administrativo, con tarjeta profesional vigente y mínimo tres (3) años de experiencia
profesional. </text>
  </threadedComment>
</ThreadedComments>
</file>

<file path=xl/threadedComments/threadedComment18.xml><?xml version="1.0" encoding="utf-8"?>
<ThreadedComments xmlns="http://schemas.microsoft.com/office/spreadsheetml/2018/threadedcomments" xmlns:x="http://schemas.openxmlformats.org/spreadsheetml/2006/main">
  <threadedComment ref="D24" dT="2020-07-31T17:35:22.66" personId="{D51CF080-7253-40B7-B872-BCF5C49D13F2}" id="{BF1BEB34-F8EB-4951-9718-41D57ADE613D}">
    <text>Relacione el título de pregrado registrado por el proponente</text>
  </threadedComment>
  <threadedComment ref="E24" dT="2020-07-31T17:35:22.66" personId="{D51CF080-7253-40B7-B872-BCF5C49D13F2}" id="{C85F92A1-95B4-46DA-8C85-DAE69F64B678}">
    <text>Relacione el título de pregrado registrado por el proponente</text>
  </threadedComment>
  <threadedComment ref="F24" dT="2020-07-31T17:44:57.76" personId="{D51CF080-7253-40B7-B872-BCF5C49D13F2}" id="{F9E9AA25-5382-4763-9CE6-6DEB0096547E}">
    <text>Relacione datos sobre la tarjeta proofesional</text>
  </threadedComment>
  <threadedComment ref="G24" dT="2020-07-31T17:36:46.67" personId="{D51CF080-7253-40B7-B872-BCF5C49D13F2}" id="{4D58B9A7-3C58-4E0D-9265-2CA54974CB41}">
    <text>Relacione la experiencia relacionada que fue diligenciada por el proponente</text>
  </threadedComment>
  <threadedComment ref="H24" dT="2020-07-31T17:36:46.67" personId="{D51CF080-7253-40B7-B872-BCF5C49D13F2}" id="{A818DB5D-B123-4D82-B848-E6474BEDD266}">
    <text>Relacione la experiencia relacionada que fue diligenciada por el proponente</text>
  </threadedComment>
  <threadedComment ref="B27" dT="2020-07-31T17:17:01.47" personId="{D51CF080-7253-40B7-B872-BCF5C49D13F2}" id="{27689893-7752-48EE-B62C-D125216CF09A}">
    <text>Se otorgarán 15 puntos al proponente que sin costo adicional para la entidad ofrezca 1 (un) profesional financiero especializado o contador especializado</text>
  </threadedComment>
  <threadedComment ref="D33" dT="2020-07-31T17:35:22.66" personId="{D51CF080-7253-40B7-B872-BCF5C49D13F2}" id="{D4966FF1-7F36-42CE-AF96-DDA3B8634FCE}">
    <text>Relacione el título de pregrado registrado por el proponente</text>
  </threadedComment>
  <threadedComment ref="E33" dT="2020-07-31T17:35:49.73" personId="{D51CF080-7253-40B7-B872-BCF5C49D13F2}" id="{12B8B35F-09A2-41BA-956F-F327B14D305F}">
    <text>Relacione el título de posgrado registrado por el proponente</text>
  </threadedComment>
  <threadedComment ref="F33" dT="2020-07-31T17:45:11.28" personId="{D51CF080-7253-40B7-B872-BCF5C49D13F2}" id="{05EC2B12-0CE3-4D33-ACA4-ED46EFB70C76}">
    <text>Relacione datos sobre la tarjeta proofesional</text>
  </threadedComment>
  <threadedComment ref="G33" dT="2020-07-31T17:36:22.60" personId="{D51CF080-7253-40B7-B872-BCF5C49D13F2}" id="{C65C2300-63DB-4FB2-8AA7-8238F1462A59}">
    <text>Relacione la experiencia profesional diligenciada por el proponente</text>
  </threadedComment>
  <threadedComment ref="H33" dT="2020-07-31T17:36:46.67" personId="{D51CF080-7253-40B7-B872-BCF5C49D13F2}" id="{C51BD812-87A3-452F-89B1-F1E7D23A85D0}">
    <text>Relacione la experiencia relacionada que fue diligenciada por el proponente</text>
  </threadedComment>
  <threadedComment ref="H34" dT="2020-07-31T17:36:46.67" personId="{D51CF080-7253-40B7-B872-BCF5C49D13F2}" id="{DAECA727-958B-4EE3-A4DE-FFA94DBC02A5}">
    <text>Relacione la experiencia relacionada que fue diligenciada por el proponente</text>
  </threadedComment>
  <threadedComment ref="B36" dT="2020-07-31T17:25:42.73" personId="{D51CF080-7253-40B7-B872-BCF5C49D13F2}" id="{1E29156F-02A7-4E44-B28C-F5BC835ABDEE}">
    <text xml:space="preserve"> Se otorgará 15 puntos al proponente que que sin costo adicional para la entidad ofrezca 1 (un)
profesional en derecho con especialización en derecho administrativo, con tarjeta profesional vigente y mínimo tres (3) años de experiencia
profesional. </text>
  </threadedComment>
</ThreadedComments>
</file>

<file path=xl/threadedComments/threadedComment19.xml><?xml version="1.0" encoding="utf-8"?>
<ThreadedComments xmlns="http://schemas.microsoft.com/office/spreadsheetml/2018/threadedcomments" xmlns:x="http://schemas.openxmlformats.org/spreadsheetml/2006/main">
  <threadedComment ref="D24" dT="2020-07-31T17:35:22.66" personId="{D51CF080-7253-40B7-B872-BCF5C49D13F2}" id="{EC70578A-DDEC-4C54-9C13-C1A8C3B6D973}">
    <text>Relacione el título de pregrado registrado por el proponente</text>
  </threadedComment>
  <threadedComment ref="E24" dT="2020-07-31T17:35:22.66" personId="{D51CF080-7253-40B7-B872-BCF5C49D13F2}" id="{22FE8DDA-141C-44CA-B53F-77A049717DB0}">
    <text>Relacione el título de pregrado registrado por el proponente</text>
  </threadedComment>
  <threadedComment ref="F24" dT="2020-07-31T17:44:57.76" personId="{D51CF080-7253-40B7-B872-BCF5C49D13F2}" id="{5FECB3C3-7EEE-4561-86C3-A00299107CE4}">
    <text>Relacione datos sobre la tarjeta proofesional</text>
  </threadedComment>
  <threadedComment ref="G24" dT="2020-07-31T17:36:46.67" personId="{D51CF080-7253-40B7-B872-BCF5C49D13F2}" id="{FD00A599-D3EA-46AF-A807-F9350BBA6760}">
    <text>Relacione la experiencia relacionada que fue diligenciada por el proponente</text>
  </threadedComment>
  <threadedComment ref="H24" dT="2020-07-31T17:36:46.67" personId="{D51CF080-7253-40B7-B872-BCF5C49D13F2}" id="{DF8D1303-8FD8-4D68-87F2-4446F8FF5281}">
    <text>Relacione la experiencia relacionada que fue diligenciada por el proponente</text>
  </threadedComment>
  <threadedComment ref="B27" dT="2020-07-31T17:17:01.47" personId="{D51CF080-7253-40B7-B872-BCF5C49D13F2}" id="{8AA61AE9-FD15-466B-8C5B-0125B657E6BF}">
    <text>Se otorgarán 15 puntos al proponente que sin costo adicional para la entidad ofrezca 1 (un) profesional financiero especializado o contador especializado</text>
  </threadedComment>
  <threadedComment ref="D33" dT="2020-07-31T17:35:22.66" personId="{D51CF080-7253-40B7-B872-BCF5C49D13F2}" id="{35EC3FA2-D744-4EA9-A7C5-4F3EB7708D55}">
    <text>Relacione el título de pregrado registrado por el proponente</text>
  </threadedComment>
  <threadedComment ref="E33" dT="2020-07-31T17:35:49.73" personId="{D51CF080-7253-40B7-B872-BCF5C49D13F2}" id="{8FBC0835-2D43-4D3E-81DA-2DBB6DA9F180}">
    <text>Relacione el título de posgrado registrado por el proponente</text>
  </threadedComment>
  <threadedComment ref="F33" dT="2020-07-31T17:45:11.28" personId="{D51CF080-7253-40B7-B872-BCF5C49D13F2}" id="{91845CBC-949A-48C9-9B36-669A1A06D8FB}">
    <text>Relacione datos sobre la tarjeta proofesional</text>
  </threadedComment>
  <threadedComment ref="G33" dT="2020-07-31T17:36:22.60" personId="{D51CF080-7253-40B7-B872-BCF5C49D13F2}" id="{5C837AB3-7B3A-4FDA-8220-52742E8EDD44}">
    <text>Relacione la experiencia profesional diligenciada por el proponente</text>
  </threadedComment>
  <threadedComment ref="B36" dT="2020-07-31T17:25:42.73" personId="{D51CF080-7253-40B7-B872-BCF5C49D13F2}" id="{82527A57-1B7F-4724-AD56-B2A3ADDED48E}">
    <text xml:space="preserve"> Se otorgará 15 puntos al proponente que que sin costo adicional para la entidad ofrezca 1 (un)
profesional en derecho con especialización en derecho administrativo, con tarjeta profesional vigente y mínimo tres (3) años de experiencia
profesional. </text>
  </threadedComment>
</ThreadedComments>
</file>

<file path=xl/threadedComments/threadedComment20.xml><?xml version="1.0" encoding="utf-8"?>
<ThreadedComments xmlns="http://schemas.microsoft.com/office/spreadsheetml/2018/threadedcomments" xmlns:x="http://schemas.openxmlformats.org/spreadsheetml/2006/main">
  <threadedComment ref="D24" dT="2020-07-31T17:35:22.66" personId="{D51CF080-7253-40B7-B872-BCF5C49D13F2}" id="{2B2B486F-2CFC-46D0-821C-7CF3F2CC32F3}">
    <text>Relacione el título de pregrado registrado por el proponente</text>
  </threadedComment>
  <threadedComment ref="E24" dT="2020-07-31T17:35:22.66" personId="{D51CF080-7253-40B7-B872-BCF5C49D13F2}" id="{16278EA7-F711-4430-828D-8A46B0E7D492}">
    <text>Relacione el título de pregrado registrado por el proponente</text>
  </threadedComment>
  <threadedComment ref="F24" dT="2020-07-31T17:44:57.76" personId="{D51CF080-7253-40B7-B872-BCF5C49D13F2}" id="{EE1E2DD9-388F-40A3-9071-A4560BEAE523}">
    <text>Relacione datos sobre la tarjeta proofesional</text>
  </threadedComment>
  <threadedComment ref="G24" dT="2020-07-31T17:36:46.67" personId="{D51CF080-7253-40B7-B872-BCF5C49D13F2}" id="{739EAB57-C62E-4805-8FB0-C638B7B0F1AB}">
    <text>Relacione la experiencia relacionada que fue diligenciada por el proponente</text>
  </threadedComment>
  <threadedComment ref="H24" dT="2020-07-31T17:36:46.67" personId="{D51CF080-7253-40B7-B872-BCF5C49D13F2}" id="{2EEB38F0-1476-4602-A925-6BD8E1CB88DD}">
    <text>Relacione la experiencia relacionada que fue diligenciada por el proponente</text>
  </threadedComment>
  <threadedComment ref="B27" dT="2020-07-31T17:17:01.47" personId="{D51CF080-7253-40B7-B872-BCF5C49D13F2}" id="{D071DA64-5A51-440C-A63D-B79451D9B200}">
    <text>Se otorgarán 15 puntos al proponente que sin costo adicional para la entidad ofrezca 1 (un) profesional financiero especializado o contador especializado</text>
  </threadedComment>
  <threadedComment ref="D33" dT="2020-07-31T17:35:22.66" personId="{D51CF080-7253-40B7-B872-BCF5C49D13F2}" id="{ADAD900A-9C42-40C7-A74D-FE0D47744225}">
    <text>Relacione el título de pregrado registrado por el proponente</text>
  </threadedComment>
  <threadedComment ref="E33" dT="2020-07-31T17:35:49.73" personId="{D51CF080-7253-40B7-B872-BCF5C49D13F2}" id="{9CFD4B78-5DCB-45BD-9B68-5D6A41BB82B0}">
    <text>Relacione el título de posgrado registrado por el proponente</text>
  </threadedComment>
  <threadedComment ref="F33" dT="2020-07-31T17:45:11.28" personId="{D51CF080-7253-40B7-B872-BCF5C49D13F2}" id="{A024C14E-73E7-4F87-92A1-0A0A113C27D0}">
    <text>Relacione datos sobre la tarjeta proofesional</text>
  </threadedComment>
  <threadedComment ref="G33" dT="2020-07-31T17:36:22.60" personId="{D51CF080-7253-40B7-B872-BCF5C49D13F2}" id="{D62BF168-D080-49AC-86DE-23AD67920CAE}">
    <text>Relacione la experiencia profesional diligenciada por el proponente</text>
  </threadedComment>
  <threadedComment ref="B36" dT="2020-07-31T17:25:42.73" personId="{D51CF080-7253-40B7-B872-BCF5C49D13F2}" id="{17ADEF97-EFD2-4A09-9700-6D6E144C5C9E}">
    <text xml:space="preserve"> Se otorgará 15 puntos al proponente que que sin costo adicional para la entidad ofrezca 1 (un)
profesional en derecho con especialización en derecho administrativo, con tarjeta profesional vigente y mínimo tres (3) años de experiencia
profesional.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 Id="rId4" Type="http://schemas.microsoft.com/office/2017/10/relationships/threadedComment" Target="../threadedComments/threadedComment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4.xml"/><Relationship Id="rId4" Type="http://schemas.microsoft.com/office/2017/10/relationships/threadedComment" Target="../threadedComments/threadedComment3.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5.xml"/><Relationship Id="rId4" Type="http://schemas.microsoft.com/office/2017/10/relationships/threadedComment" Target="../threadedComments/threadedComment4.x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6.xml"/><Relationship Id="rId4" Type="http://schemas.microsoft.com/office/2017/10/relationships/threadedComment" Target="../threadedComments/threadedComment5.xm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7.xml"/><Relationship Id="rId4" Type="http://schemas.microsoft.com/office/2017/10/relationships/threadedComment" Target="../threadedComments/threadedComment6.xml"/></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8.xml"/><Relationship Id="rId4" Type="http://schemas.microsoft.com/office/2017/10/relationships/threadedComment" Target="../threadedComments/threadedComment7.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9.xml"/><Relationship Id="rId4" Type="http://schemas.microsoft.com/office/2017/10/relationships/threadedComment" Target="../threadedComments/threadedComment8.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10.xml"/><Relationship Id="rId4" Type="http://schemas.microsoft.com/office/2017/10/relationships/threadedComment" Target="../threadedComments/threadedComment9.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drawing" Target="../drawings/drawing11.xml"/><Relationship Id="rId4" Type="http://schemas.microsoft.com/office/2017/10/relationships/threadedComment" Target="../threadedComments/threadedComment10.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4.bin"/><Relationship Id="rId5" Type="http://schemas.microsoft.com/office/2017/10/relationships/threadedComment" Target="../threadedComments/threadedComment11.xml"/><Relationship Id="rId4" Type="http://schemas.openxmlformats.org/officeDocument/2006/relationships/comments" Target="../comments11.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drawing" Target="../drawings/drawing14.xml"/><Relationship Id="rId4" Type="http://schemas.microsoft.com/office/2017/10/relationships/threadedComment" Target="../threadedComments/threadedComment12.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drawing" Target="../drawings/drawing15.xml"/><Relationship Id="rId4" Type="http://schemas.microsoft.com/office/2017/10/relationships/threadedComment" Target="../threadedComments/threadedComment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drawing" Target="../drawings/drawing16.xml"/><Relationship Id="rId4" Type="http://schemas.microsoft.com/office/2017/10/relationships/threadedComment" Target="../threadedComments/threadedComment14.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drawing" Target="../drawings/drawing17.xml"/><Relationship Id="rId4" Type="http://schemas.microsoft.com/office/2017/10/relationships/threadedComment" Target="../threadedComments/threadedComment15.xml"/></Relationships>
</file>

<file path=xl/worksheets/_rels/sheet20.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drawing" Target="../drawings/drawing18.xml"/><Relationship Id="rId4" Type="http://schemas.microsoft.com/office/2017/10/relationships/threadedComment" Target="../threadedComments/threadedComment16.xml"/></Relationships>
</file>

<file path=xl/worksheets/_rels/sheet21.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drawing" Target="../drawings/drawing19.xml"/><Relationship Id="rId4" Type="http://schemas.microsoft.com/office/2017/10/relationships/threadedComment" Target="../threadedComments/threadedComment17.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drawing" Target="../drawings/drawing20.xml"/><Relationship Id="rId4" Type="http://schemas.microsoft.com/office/2017/10/relationships/threadedComment" Target="../threadedComments/threadedComment18.xml"/></Relationships>
</file>

<file path=xl/worksheets/_rels/sheet23.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drawing" Target="../drawings/drawing21.xml"/><Relationship Id="rId4" Type="http://schemas.microsoft.com/office/2017/10/relationships/threadedComment" Target="../threadedComments/threadedComment19.xml"/></Relationships>
</file>

<file path=xl/worksheets/_rels/sheet24.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drawing" Target="../drawings/drawing22.xml"/><Relationship Id="rId4" Type="http://schemas.microsoft.com/office/2017/10/relationships/threadedComment" Target="../threadedComments/threadedComment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R17"/>
  <sheetViews>
    <sheetView topLeftCell="A7" zoomScaleNormal="100" workbookViewId="0">
      <selection activeCell="I11" sqref="I11"/>
    </sheetView>
  </sheetViews>
  <sheetFormatPr baseColWidth="10" defaultColWidth="11.42578125" defaultRowHeight="12.75" x14ac:dyDescent="0.25"/>
  <cols>
    <col min="1" max="1" width="3.28515625" style="4" customWidth="1"/>
    <col min="2" max="2" width="4.140625" style="4" bestFit="1" customWidth="1"/>
    <col min="3" max="3" width="33.140625" style="4" customWidth="1"/>
    <col min="4" max="4" width="17" style="4" hidden="1" customWidth="1"/>
    <col min="5" max="6" width="17" style="4" customWidth="1"/>
    <col min="7" max="7" width="24.7109375" style="4" customWidth="1"/>
    <col min="8" max="8" width="22.28515625" style="4" customWidth="1"/>
    <col min="9" max="9" width="72.7109375" style="173" customWidth="1"/>
    <col min="10" max="10" width="11.42578125" style="4"/>
    <col min="11" max="11" width="11.42578125" style="147"/>
    <col min="12" max="12" width="0" style="147" hidden="1" customWidth="1"/>
    <col min="13" max="18" width="11.42578125" style="147"/>
    <col min="19" max="16384" width="11.42578125" style="4"/>
  </cols>
  <sheetData>
    <row r="2" spans="2:18" ht="24.75" customHeight="1" x14ac:dyDescent="0.25">
      <c r="C2" s="3"/>
      <c r="D2" s="196" t="s">
        <v>0</v>
      </c>
      <c r="E2" s="196"/>
      <c r="F2" s="196"/>
      <c r="G2" s="196"/>
      <c r="H2" s="196"/>
      <c r="L2" s="147" t="s">
        <v>1</v>
      </c>
    </row>
    <row r="3" spans="2:18" ht="24.75" customHeight="1" x14ac:dyDescent="0.25">
      <c r="D3" s="196"/>
      <c r="E3" s="196"/>
      <c r="F3" s="196"/>
      <c r="G3" s="196"/>
      <c r="H3" s="196"/>
      <c r="L3" s="147" t="s">
        <v>2</v>
      </c>
    </row>
    <row r="4" spans="2:18" ht="12.75" customHeight="1" x14ac:dyDescent="0.25">
      <c r="D4" s="3"/>
      <c r="E4" s="3"/>
      <c r="F4" s="3"/>
      <c r="G4" s="3"/>
      <c r="H4" s="3"/>
      <c r="L4" s="147" t="s">
        <v>3</v>
      </c>
    </row>
    <row r="5" spans="2:18" ht="24.75" customHeight="1" x14ac:dyDescent="0.25">
      <c r="C5" s="7" t="s">
        <v>4</v>
      </c>
      <c r="D5" s="3"/>
      <c r="E5" s="3"/>
      <c r="F5" s="3"/>
      <c r="G5" s="3"/>
      <c r="H5" s="3"/>
      <c r="L5" s="147" t="s">
        <v>5</v>
      </c>
    </row>
    <row r="6" spans="2:18" ht="24.75" customHeight="1" x14ac:dyDescent="0.25">
      <c r="D6" s="3"/>
      <c r="E6" s="3"/>
      <c r="F6" s="3"/>
      <c r="G6" s="3"/>
      <c r="H6" s="3"/>
      <c r="L6" s="147" t="s">
        <v>6</v>
      </c>
    </row>
    <row r="7" spans="2:18" s="70" customFormat="1" ht="51" x14ac:dyDescent="0.25">
      <c r="B7" s="5" t="s">
        <v>7</v>
      </c>
      <c r="C7" s="5" t="s">
        <v>8</v>
      </c>
      <c r="D7" s="5" t="s">
        <v>9</v>
      </c>
      <c r="E7" s="5" t="s">
        <v>10</v>
      </c>
      <c r="F7" s="5" t="s">
        <v>11</v>
      </c>
      <c r="G7" s="5" t="s">
        <v>12</v>
      </c>
      <c r="H7" s="120" t="s">
        <v>13</v>
      </c>
      <c r="I7" s="174" t="s">
        <v>14</v>
      </c>
      <c r="K7" s="148"/>
      <c r="L7" s="147" t="s">
        <v>3</v>
      </c>
      <c r="M7" s="148"/>
      <c r="N7" s="148"/>
      <c r="O7" s="148"/>
      <c r="P7" s="148"/>
      <c r="Q7" s="148"/>
      <c r="R7" s="148"/>
    </row>
    <row r="8" spans="2:18" ht="25.5" x14ac:dyDescent="0.25">
      <c r="B8" s="6">
        <v>1</v>
      </c>
      <c r="C8" s="6" t="s">
        <v>15</v>
      </c>
      <c r="D8" s="71" t="e">
        <f>+Proponente1!#REF!</f>
        <v>#REF!</v>
      </c>
      <c r="E8" s="176" t="s">
        <v>16</v>
      </c>
      <c r="F8" s="71" t="s">
        <v>17</v>
      </c>
      <c r="G8" s="71" t="s">
        <v>6</v>
      </c>
      <c r="H8" s="74" t="s">
        <v>2</v>
      </c>
      <c r="I8" s="178" t="s">
        <v>18</v>
      </c>
    </row>
    <row r="9" spans="2:18" ht="25.5" x14ac:dyDescent="0.25">
      <c r="B9" s="6">
        <v>2</v>
      </c>
      <c r="C9" s="6" t="s">
        <v>19</v>
      </c>
      <c r="D9" s="71">
        <f>Proponente2!E8</f>
        <v>0</v>
      </c>
      <c r="E9" s="71" t="s">
        <v>20</v>
      </c>
      <c r="F9" s="71" t="str">
        <f>Proponente2!E40</f>
        <v>CUMPLE</v>
      </c>
      <c r="G9" s="71" t="str">
        <f>Proponente2!E52</f>
        <v>CUMPLE</v>
      </c>
      <c r="H9" s="74" t="s">
        <v>2</v>
      </c>
      <c r="I9" s="178" t="s">
        <v>21</v>
      </c>
    </row>
    <row r="10" spans="2:18" ht="25.5" x14ac:dyDescent="0.25">
      <c r="B10" s="6">
        <v>3</v>
      </c>
      <c r="C10" s="6" t="s">
        <v>22</v>
      </c>
      <c r="D10" s="71">
        <f>Proponente3!E8</f>
        <v>0</v>
      </c>
      <c r="E10" s="71" t="s">
        <v>20</v>
      </c>
      <c r="F10" s="71" t="str">
        <f>Proponente3!E40</f>
        <v>CUMPLE</v>
      </c>
      <c r="G10" s="184" t="s">
        <v>23</v>
      </c>
      <c r="H10" s="74" t="s">
        <v>2</v>
      </c>
      <c r="I10" s="178" t="s">
        <v>24</v>
      </c>
    </row>
    <row r="11" spans="2:18" ht="15.75" x14ac:dyDescent="0.25">
      <c r="B11" s="6">
        <v>4</v>
      </c>
      <c r="C11" s="6" t="s">
        <v>25</v>
      </c>
      <c r="D11" s="71">
        <f>Proponente4!E8</f>
        <v>0</v>
      </c>
      <c r="E11" s="71" t="s">
        <v>16</v>
      </c>
      <c r="F11" s="71" t="s">
        <v>6</v>
      </c>
      <c r="G11" s="71" t="str">
        <f>Proponente4!E52</f>
        <v>CUMPLE</v>
      </c>
      <c r="H11" s="74" t="s">
        <v>1</v>
      </c>
      <c r="I11" s="178"/>
    </row>
    <row r="12" spans="2:18" ht="76.5" x14ac:dyDescent="0.25">
      <c r="B12" s="6">
        <v>5</v>
      </c>
      <c r="C12" s="6" t="s">
        <v>26</v>
      </c>
      <c r="D12" s="71">
        <f>Proponente5!E8</f>
        <v>0</v>
      </c>
      <c r="E12" s="71" t="s">
        <v>20</v>
      </c>
      <c r="F12" s="71" t="str">
        <f>Proponente5!E40</f>
        <v>CUMPLE</v>
      </c>
      <c r="G12" s="71" t="str">
        <f>Proponente5!E52</f>
        <v>NO CUMPLE</v>
      </c>
      <c r="H12" s="74" t="s">
        <v>2</v>
      </c>
      <c r="I12" s="178" t="s">
        <v>27</v>
      </c>
    </row>
    <row r="13" spans="2:18" ht="15.75" x14ac:dyDescent="0.25">
      <c r="B13" s="6">
        <v>6</v>
      </c>
      <c r="C13" s="6" t="s">
        <v>28</v>
      </c>
      <c r="D13" s="71">
        <f>Proponente6!E8</f>
        <v>0</v>
      </c>
      <c r="E13" s="71" t="s">
        <v>16</v>
      </c>
      <c r="F13" s="71" t="str">
        <f>Proponente6!E40</f>
        <v>CUMPLE</v>
      </c>
      <c r="G13" s="71" t="s">
        <v>23</v>
      </c>
      <c r="H13" s="74" t="s">
        <v>1</v>
      </c>
      <c r="I13" s="178"/>
    </row>
    <row r="14" spans="2:18" ht="25.5" x14ac:dyDescent="0.25">
      <c r="B14" s="6">
        <v>7</v>
      </c>
      <c r="C14" s="6" t="s">
        <v>29</v>
      </c>
      <c r="D14" s="71">
        <f>Proponente7!E8</f>
        <v>0</v>
      </c>
      <c r="E14" s="71" t="s">
        <v>16</v>
      </c>
      <c r="F14" s="71" t="s">
        <v>20</v>
      </c>
      <c r="G14" s="71" t="str">
        <f>Proponente7!E52</f>
        <v>CUMPLE</v>
      </c>
      <c r="H14" s="74" t="s">
        <v>2</v>
      </c>
      <c r="I14" s="178" t="s">
        <v>30</v>
      </c>
    </row>
    <row r="15" spans="2:18" ht="15.75" x14ac:dyDescent="0.25">
      <c r="B15" s="6">
        <v>8</v>
      </c>
      <c r="C15" s="6" t="s">
        <v>31</v>
      </c>
      <c r="D15" s="71" t="str">
        <f>Proponente8!E8</f>
        <v>SI HABILITA</v>
      </c>
      <c r="E15" s="71" t="s">
        <v>16</v>
      </c>
      <c r="F15" s="71" t="str">
        <f>Proponente8!E40</f>
        <v>CUMPLE</v>
      </c>
      <c r="G15" s="71" t="str">
        <f>Proponente8!E52</f>
        <v>CUMPLE</v>
      </c>
      <c r="H15" s="74" t="s">
        <v>1</v>
      </c>
      <c r="I15" s="178"/>
    </row>
    <row r="16" spans="2:18" ht="15.75" x14ac:dyDescent="0.25">
      <c r="B16" s="6">
        <v>9</v>
      </c>
      <c r="C16" s="6" t="s">
        <v>32</v>
      </c>
      <c r="D16" s="71">
        <f>Proponente9!E8</f>
        <v>0</v>
      </c>
      <c r="E16" s="71" t="s">
        <v>20</v>
      </c>
      <c r="F16" s="71" t="s">
        <v>6</v>
      </c>
      <c r="G16" s="71" t="str">
        <f>Proponente9!E52</f>
        <v>CUMPLE</v>
      </c>
      <c r="H16" s="74" t="s">
        <v>2</v>
      </c>
      <c r="I16" s="178" t="s">
        <v>33</v>
      </c>
    </row>
    <row r="17" spans="2:9" ht="25.5" x14ac:dyDescent="0.25">
      <c r="B17" s="6">
        <v>10</v>
      </c>
      <c r="C17" s="6" t="s">
        <v>34</v>
      </c>
      <c r="D17" s="71">
        <f>Proponente10!E8</f>
        <v>0</v>
      </c>
      <c r="E17" s="71" t="s">
        <v>16</v>
      </c>
      <c r="F17" s="71" t="s">
        <v>20</v>
      </c>
      <c r="G17" s="71" t="str">
        <f>Proponente10!E52</f>
        <v>CUMPLE</v>
      </c>
      <c r="H17" s="74" t="s">
        <v>2</v>
      </c>
      <c r="I17" s="178" t="s">
        <v>35</v>
      </c>
    </row>
  </sheetData>
  <mergeCells count="1">
    <mergeCell ref="D2:H3"/>
  </mergeCells>
  <conditionalFormatting sqref="D8">
    <cfRule type="containsText" dxfId="447" priority="14" operator="containsText" text="NO">
      <formula>NOT(ISERROR(SEARCH("NO",D8)))</formula>
    </cfRule>
  </conditionalFormatting>
  <conditionalFormatting sqref="G8">
    <cfRule type="containsText" dxfId="446" priority="12" operator="containsText" text="NO">
      <formula>NOT(ISERROR(SEARCH("NO",G8)))</formula>
    </cfRule>
  </conditionalFormatting>
  <conditionalFormatting sqref="H8">
    <cfRule type="containsText" dxfId="445" priority="10" operator="containsText" text="NO">
      <formula>NOT(ISERROR(SEARCH("NO",H8)))</formula>
    </cfRule>
  </conditionalFormatting>
  <conditionalFormatting sqref="H9:H17">
    <cfRule type="containsText" dxfId="444" priority="8" operator="containsText" text="NO">
      <formula>NOT(ISERROR(SEARCH("NO",H9)))</formula>
    </cfRule>
  </conditionalFormatting>
  <conditionalFormatting sqref="D9:D17">
    <cfRule type="containsText" dxfId="443" priority="7" operator="containsText" text="NO">
      <formula>NOT(ISERROR(SEARCH("NO",D9)))</formula>
    </cfRule>
  </conditionalFormatting>
  <conditionalFormatting sqref="E9:E17">
    <cfRule type="containsText" dxfId="442" priority="6" operator="containsText" text="NO">
      <formula>NOT(ISERROR(SEARCH("NO",E9)))</formula>
    </cfRule>
  </conditionalFormatting>
  <conditionalFormatting sqref="F10:G17 G9">
    <cfRule type="containsText" dxfId="441" priority="5" operator="containsText" text="NO">
      <formula>NOT(ISERROR(SEARCH("NO",F9)))</formula>
    </cfRule>
  </conditionalFormatting>
  <conditionalFormatting sqref="E8">
    <cfRule type="containsText" dxfId="440" priority="3" operator="containsText" text="NO">
      <formula>NOT(ISERROR(SEARCH("NO",E8)))</formula>
    </cfRule>
  </conditionalFormatting>
  <conditionalFormatting sqref="F9">
    <cfRule type="containsText" dxfId="439" priority="2" operator="containsText" text="NO">
      <formula>NOT(ISERROR(SEARCH("NO",F9)))</formula>
    </cfRule>
  </conditionalFormatting>
  <conditionalFormatting sqref="F8">
    <cfRule type="containsText" dxfId="438" priority="1" operator="containsText" text="NO">
      <formula>NOT(ISERROR(SEARCH("NO",F8)))</formula>
    </cfRule>
  </conditionalFormatting>
  <dataValidations count="1">
    <dataValidation type="list" allowBlank="1" showInputMessage="1" showErrorMessage="1" sqref="H8:H17" xr:uid="{8F60085C-F594-471B-BB3B-A63D128E1E19}">
      <formula1>$L$2:$L$4</formula1>
    </dataValidation>
  </dataValidations>
  <hyperlinks>
    <hyperlink ref="C8" location="'1 GerenciaPúblicaYPrivadaLTDA'!A1" display="Gerencia Publica y Privada Ltda" xr:uid="{00000000-0004-0000-0000-000000000000}"/>
  </hyperlink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63"/>
  <sheetViews>
    <sheetView showGridLines="0" topLeftCell="A55" zoomScale="70" zoomScaleNormal="70" workbookViewId="0">
      <selection activeCell="A68" sqref="A68"/>
    </sheetView>
  </sheetViews>
  <sheetFormatPr baseColWidth="10" defaultColWidth="11.42578125" defaultRowHeight="16.5" outlineLevelRow="1" x14ac:dyDescent="0.25"/>
  <cols>
    <col min="1" max="1" width="11.42578125" style="18"/>
    <col min="2" max="2" width="28.42578125" style="19" customWidth="1"/>
    <col min="3" max="3" width="3.7109375" style="18" bestFit="1" customWidth="1"/>
    <col min="4" max="4" width="60.85546875" style="20" customWidth="1"/>
    <col min="5" max="5" width="38.28515625" style="18" customWidth="1"/>
    <col min="6" max="6" width="26.28515625" style="18" bestFit="1" customWidth="1"/>
    <col min="7" max="7" width="16.7109375" style="18" customWidth="1"/>
    <col min="8" max="9" width="11.42578125" style="134"/>
    <col min="10" max="10" width="0" style="134" hidden="1" customWidth="1"/>
    <col min="11" max="17" width="11.42578125" style="134"/>
    <col min="18" max="16384" width="11.42578125" style="18"/>
  </cols>
  <sheetData>
    <row r="1" spans="2:17" ht="55.5" customHeight="1" x14ac:dyDescent="0.25">
      <c r="B1" s="8"/>
      <c r="D1" s="190" t="s">
        <v>0</v>
      </c>
    </row>
    <row r="2" spans="2:17" x14ac:dyDescent="0.25">
      <c r="B2" s="9"/>
      <c r="D2" s="10"/>
    </row>
    <row r="3" spans="2:17" x14ac:dyDescent="0.25">
      <c r="B3" s="37" t="s">
        <v>36</v>
      </c>
      <c r="C3" s="38">
        <v>1</v>
      </c>
      <c r="D3" s="39" t="s">
        <v>37</v>
      </c>
      <c r="E3" s="41"/>
    </row>
    <row r="4" spans="2:17" x14ac:dyDescent="0.25">
      <c r="B4" s="197" t="s">
        <v>38</v>
      </c>
      <c r="C4" s="197"/>
      <c r="D4" s="42" t="str">
        <f>IFERROR(VLOOKUP(C3,'EVALUACIÓN TÉCNICA'!$B$8:$C$17,2,FALSE)," ")</f>
        <v>Gerencia Publica y Privada Ltda</v>
      </c>
      <c r="E4" s="11" t="s">
        <v>39</v>
      </c>
    </row>
    <row r="5" spans="2:17" x14ac:dyDescent="0.25">
      <c r="B5" s="206" t="s">
        <v>40</v>
      </c>
      <c r="C5" s="207"/>
      <c r="D5" s="12" t="s">
        <v>41</v>
      </c>
      <c r="E5" s="139">
        <v>19100047</v>
      </c>
    </row>
    <row r="6" spans="2:17" x14ac:dyDescent="0.25">
      <c r="B6" s="43"/>
      <c r="C6" s="41"/>
      <c r="D6" s="43"/>
      <c r="E6" s="41"/>
    </row>
    <row r="8" spans="2:17" ht="20.25" x14ac:dyDescent="0.25">
      <c r="C8" s="17" t="s">
        <v>42</v>
      </c>
      <c r="D8" s="21" t="s">
        <v>43</v>
      </c>
    </row>
    <row r="9" spans="2:17" ht="13.5" customHeight="1" outlineLevel="1" x14ac:dyDescent="0.25">
      <c r="C9" s="48"/>
      <c r="D9" s="49"/>
    </row>
    <row r="10" spans="2:17" ht="31.5" outlineLevel="1" x14ac:dyDescent="0.25">
      <c r="C10" s="51" t="s">
        <v>44</v>
      </c>
      <c r="D10" s="52" t="s">
        <v>45</v>
      </c>
    </row>
    <row r="11" spans="2:17" outlineLevel="1" x14ac:dyDescent="0.25">
      <c r="C11" s="51"/>
      <c r="D11" s="23">
        <v>841115</v>
      </c>
      <c r="J11" s="134" t="s">
        <v>46</v>
      </c>
    </row>
    <row r="12" spans="2:17" outlineLevel="1" x14ac:dyDescent="0.25">
      <c r="B12" s="24" t="s">
        <v>47</v>
      </c>
      <c r="D12" s="65" t="s">
        <v>48</v>
      </c>
      <c r="J12" s="134" t="s">
        <v>2</v>
      </c>
    </row>
    <row r="13" spans="2:17" s="26" customFormat="1" x14ac:dyDescent="0.25">
      <c r="B13" s="25"/>
      <c r="D13" s="27"/>
      <c r="H13" s="134"/>
      <c r="I13" s="134"/>
      <c r="J13" s="134"/>
      <c r="K13" s="134"/>
      <c r="L13" s="134"/>
      <c r="M13" s="134"/>
      <c r="N13" s="134"/>
      <c r="O13" s="134"/>
      <c r="P13" s="134"/>
      <c r="Q13" s="134"/>
    </row>
    <row r="14" spans="2:17" ht="20.25" x14ac:dyDescent="0.25">
      <c r="C14" s="17" t="s">
        <v>49</v>
      </c>
      <c r="D14" s="21" t="s">
        <v>50</v>
      </c>
    </row>
    <row r="15" spans="2:17" ht="12" customHeight="1" x14ac:dyDescent="0.25">
      <c r="E15" s="33"/>
      <c r="F15" s="33"/>
    </row>
    <row r="16" spans="2:17" ht="31.5" outlineLevel="1" x14ac:dyDescent="0.25">
      <c r="B16" s="18"/>
      <c r="C16" s="51" t="s">
        <v>51</v>
      </c>
      <c r="D16" s="52" t="s">
        <v>52</v>
      </c>
      <c r="E16" s="33"/>
      <c r="F16" s="33"/>
    </row>
    <row r="17" spans="2:17" ht="12.75" customHeight="1" outlineLevel="1" x14ac:dyDescent="0.25">
      <c r="C17" s="31"/>
      <c r="D17" s="53" t="s">
        <v>53</v>
      </c>
      <c r="E17" s="33"/>
      <c r="F17" s="33"/>
      <c r="J17" s="134" t="s">
        <v>6</v>
      </c>
    </row>
    <row r="18" spans="2:17" outlineLevel="1" x14ac:dyDescent="0.25">
      <c r="C18" s="31"/>
      <c r="D18" s="23">
        <v>841115</v>
      </c>
      <c r="E18" s="33"/>
      <c r="F18" s="33"/>
      <c r="J18" s="134" t="s">
        <v>5</v>
      </c>
    </row>
    <row r="19" spans="2:17" outlineLevel="1" x14ac:dyDescent="0.25">
      <c r="B19" s="24" t="s">
        <v>47</v>
      </c>
      <c r="C19" s="33"/>
      <c r="D19" s="65"/>
      <c r="E19" s="33"/>
      <c r="F19" s="33"/>
      <c r="J19" s="134" t="s">
        <v>54</v>
      </c>
    </row>
    <row r="20" spans="2:17" outlineLevel="1" x14ac:dyDescent="0.25">
      <c r="C20" s="31"/>
      <c r="D20" s="33"/>
      <c r="E20" s="33"/>
      <c r="F20" s="33"/>
    </row>
    <row r="21" spans="2:17" ht="30" customHeight="1" outlineLevel="1" x14ac:dyDescent="0.25">
      <c r="C21" s="51" t="s">
        <v>55</v>
      </c>
      <c r="D21" s="52" t="s">
        <v>56</v>
      </c>
      <c r="E21" s="33"/>
      <c r="F21" s="33"/>
    </row>
    <row r="22" spans="2:17" outlineLevel="1" x14ac:dyDescent="0.25">
      <c r="B22" s="9"/>
      <c r="C22" s="33"/>
      <c r="D22" s="54" t="s">
        <v>57</v>
      </c>
      <c r="E22" s="55" t="s">
        <v>58</v>
      </c>
      <c r="F22" s="205" t="s">
        <v>59</v>
      </c>
    </row>
    <row r="23" spans="2:17" outlineLevel="1" x14ac:dyDescent="0.25">
      <c r="B23" s="189" t="s">
        <v>60</v>
      </c>
      <c r="C23" s="33"/>
      <c r="D23" s="135" t="s">
        <v>61</v>
      </c>
      <c r="E23" s="136" t="s">
        <v>62</v>
      </c>
      <c r="F23" s="205"/>
    </row>
    <row r="24" spans="2:17" s="29" customFormat="1" ht="21" customHeight="1" outlineLevel="1" x14ac:dyDescent="0.25">
      <c r="B24" s="189" t="s">
        <v>63</v>
      </c>
      <c r="C24" s="56"/>
      <c r="D24" s="142">
        <v>1728.92</v>
      </c>
      <c r="E24" s="146">
        <v>65.66</v>
      </c>
      <c r="F24" s="205"/>
      <c r="H24" s="134"/>
      <c r="I24" s="134"/>
      <c r="J24" s="134"/>
      <c r="K24" s="134"/>
      <c r="L24" s="134"/>
      <c r="M24" s="134"/>
      <c r="N24" s="134"/>
      <c r="O24" s="134"/>
      <c r="P24" s="134"/>
      <c r="Q24" s="134"/>
    </row>
    <row r="25" spans="2:17" s="29" customFormat="1" ht="25.5" outlineLevel="1" x14ac:dyDescent="0.25">
      <c r="B25" s="189" t="s">
        <v>64</v>
      </c>
      <c r="C25" s="56"/>
      <c r="D25" s="140">
        <v>0.4</v>
      </c>
      <c r="E25" s="141">
        <v>1</v>
      </c>
      <c r="F25" s="205"/>
      <c r="H25" s="134"/>
      <c r="I25" s="134"/>
      <c r="J25" s="134"/>
      <c r="K25" s="134"/>
      <c r="L25" s="134"/>
      <c r="M25" s="134"/>
      <c r="N25" s="134"/>
      <c r="O25" s="134"/>
      <c r="P25" s="134"/>
      <c r="Q25" s="134"/>
    </row>
    <row r="26" spans="2:17" s="29" customFormat="1" outlineLevel="1" x14ac:dyDescent="0.25">
      <c r="B26" s="189" t="s">
        <v>65</v>
      </c>
      <c r="C26" s="56"/>
      <c r="D26" s="59">
        <f>D24*D25</f>
        <v>691.5680000000001</v>
      </c>
      <c r="E26" s="59">
        <f t="shared" ref="E26" si="0">E24*E25</f>
        <v>65.66</v>
      </c>
      <c r="F26" s="60">
        <f>+D26+E26</f>
        <v>757.22800000000007</v>
      </c>
      <c r="G26" s="133" t="s">
        <v>6</v>
      </c>
      <c r="H26" s="134"/>
      <c r="I26" s="134"/>
      <c r="J26" s="134"/>
      <c r="K26" s="134"/>
      <c r="L26" s="134"/>
      <c r="M26" s="134"/>
      <c r="N26" s="134"/>
      <c r="O26" s="134"/>
      <c r="P26" s="134"/>
      <c r="Q26" s="134"/>
    </row>
    <row r="27" spans="2:17" s="29" customFormat="1" ht="22.5" customHeight="1" outlineLevel="1" x14ac:dyDescent="0.25">
      <c r="B27" s="198" t="s">
        <v>66</v>
      </c>
      <c r="C27" s="56"/>
      <c r="D27" s="58">
        <v>841115</v>
      </c>
      <c r="E27" s="61">
        <v>841115</v>
      </c>
      <c r="F27" s="56"/>
      <c r="H27" s="134"/>
      <c r="I27" s="134"/>
      <c r="J27" s="134"/>
      <c r="K27" s="134"/>
      <c r="L27" s="134"/>
      <c r="M27" s="134"/>
      <c r="N27" s="134"/>
      <c r="O27" s="134"/>
      <c r="P27" s="134"/>
      <c r="Q27" s="134"/>
    </row>
    <row r="28" spans="2:17" s="29" customFormat="1" outlineLevel="1" x14ac:dyDescent="0.25">
      <c r="B28" s="198"/>
      <c r="C28" s="56"/>
      <c r="D28" s="131" t="s">
        <v>6</v>
      </c>
      <c r="E28" s="132" t="s">
        <v>6</v>
      </c>
      <c r="F28" s="30"/>
      <c r="H28" s="134"/>
      <c r="I28" s="134"/>
      <c r="J28" s="134"/>
      <c r="K28" s="134"/>
      <c r="L28" s="134"/>
      <c r="M28" s="134"/>
      <c r="N28" s="134"/>
      <c r="O28" s="134"/>
      <c r="P28" s="134"/>
      <c r="Q28" s="134"/>
    </row>
    <row r="29" spans="2:17" s="29" customFormat="1" outlineLevel="1" x14ac:dyDescent="0.25">
      <c r="B29" s="189"/>
      <c r="C29" s="56"/>
      <c r="D29" s="28"/>
      <c r="E29" s="31"/>
      <c r="F29" s="30"/>
      <c r="H29" s="134"/>
      <c r="I29" s="134"/>
      <c r="J29" s="134"/>
      <c r="K29" s="134"/>
      <c r="L29" s="134"/>
      <c r="M29" s="134"/>
      <c r="N29" s="134"/>
      <c r="O29" s="134"/>
      <c r="P29" s="134"/>
      <c r="Q29" s="134"/>
    </row>
    <row r="30" spans="2:17" s="29" customFormat="1" outlineLevel="1" x14ac:dyDescent="0.25">
      <c r="B30" s="189"/>
      <c r="C30" s="56"/>
      <c r="D30" s="28"/>
      <c r="E30" s="31"/>
      <c r="F30" s="30"/>
      <c r="H30" s="134"/>
      <c r="I30" s="134"/>
      <c r="J30" s="134"/>
      <c r="K30" s="134"/>
      <c r="L30" s="134"/>
      <c r="M30" s="134"/>
      <c r="N30" s="134"/>
      <c r="O30" s="134"/>
      <c r="P30" s="134"/>
      <c r="Q30" s="134"/>
    </row>
    <row r="31" spans="2:17" outlineLevel="1" x14ac:dyDescent="0.25">
      <c r="B31" s="14" t="s">
        <v>67</v>
      </c>
      <c r="C31" s="33"/>
      <c r="D31" s="47"/>
      <c r="E31" s="33"/>
      <c r="F31" s="33"/>
    </row>
    <row r="32" spans="2:17" outlineLevel="1" x14ac:dyDescent="0.25">
      <c r="B32" s="24" t="s">
        <v>68</v>
      </c>
      <c r="C32" s="33"/>
      <c r="D32" s="62" t="s">
        <v>6</v>
      </c>
      <c r="E32" s="63" t="s">
        <v>54</v>
      </c>
      <c r="F32" s="33"/>
    </row>
    <row r="33" spans="2:17" outlineLevel="1" x14ac:dyDescent="0.25">
      <c r="B33" s="24" t="s">
        <v>69</v>
      </c>
      <c r="C33" s="33"/>
      <c r="D33" s="62" t="s">
        <v>6</v>
      </c>
      <c r="E33" s="63" t="s">
        <v>54</v>
      </c>
      <c r="F33" s="33"/>
    </row>
    <row r="34" spans="2:17" ht="121.5" customHeight="1" outlineLevel="1" x14ac:dyDescent="0.25">
      <c r="B34" s="24" t="s">
        <v>70</v>
      </c>
      <c r="C34" s="33"/>
      <c r="D34" s="67" t="s">
        <v>71</v>
      </c>
      <c r="E34" s="67" t="s">
        <v>72</v>
      </c>
      <c r="F34" s="33"/>
    </row>
    <row r="35" spans="2:17" outlineLevel="1" x14ac:dyDescent="0.25">
      <c r="B35" s="24"/>
      <c r="C35" s="33"/>
      <c r="D35" s="143"/>
      <c r="E35" s="144"/>
      <c r="F35" s="33"/>
    </row>
    <row r="36" spans="2:17" s="26" customFormat="1" outlineLevel="1" x14ac:dyDescent="0.25">
      <c r="B36" s="25" t="s">
        <v>73</v>
      </c>
      <c r="C36" s="32"/>
      <c r="D36" s="145" t="s">
        <v>74</v>
      </c>
      <c r="E36" s="145" t="s">
        <v>75</v>
      </c>
      <c r="F36" s="32"/>
      <c r="H36" s="134"/>
      <c r="I36" s="134"/>
      <c r="J36" s="134"/>
      <c r="K36" s="134"/>
      <c r="L36" s="134"/>
      <c r="M36" s="134"/>
      <c r="N36" s="134"/>
      <c r="O36" s="134"/>
      <c r="P36" s="134"/>
      <c r="Q36" s="134"/>
    </row>
    <row r="37" spans="2:17" s="26" customFormat="1" ht="160.5" customHeight="1" outlineLevel="1" x14ac:dyDescent="0.25">
      <c r="B37" s="15" t="s">
        <v>76</v>
      </c>
      <c r="C37" s="32"/>
      <c r="D37" s="199" t="s">
        <v>77</v>
      </c>
      <c r="E37" s="200"/>
      <c r="F37" s="132" t="s">
        <v>6</v>
      </c>
      <c r="H37" s="134"/>
      <c r="I37" s="134"/>
      <c r="J37" s="134"/>
      <c r="K37" s="134"/>
      <c r="L37" s="134"/>
      <c r="M37" s="134"/>
      <c r="N37" s="134"/>
      <c r="O37" s="134"/>
      <c r="P37" s="134"/>
      <c r="Q37" s="134"/>
    </row>
    <row r="38" spans="2:17" outlineLevel="1" x14ac:dyDescent="0.25">
      <c r="B38" s="24" t="s">
        <v>47</v>
      </c>
      <c r="C38" s="33"/>
      <c r="D38" s="204"/>
      <c r="E38" s="204"/>
      <c r="F38" s="204"/>
    </row>
    <row r="39" spans="2:17" x14ac:dyDescent="0.25">
      <c r="C39" s="33"/>
      <c r="D39" s="47"/>
      <c r="E39" s="33"/>
      <c r="F39" s="33"/>
    </row>
    <row r="40" spans="2:17" ht="20.25" x14ac:dyDescent="0.25">
      <c r="B40" s="18"/>
      <c r="C40" s="17" t="s">
        <v>78</v>
      </c>
      <c r="D40" s="21" t="s">
        <v>79</v>
      </c>
      <c r="E40" s="177" t="s">
        <v>5</v>
      </c>
    </row>
    <row r="41" spans="2:17" ht="15.75" customHeight="1" x14ac:dyDescent="0.25">
      <c r="B41" s="18"/>
    </row>
    <row r="42" spans="2:17" outlineLevel="1" x14ac:dyDescent="0.25">
      <c r="B42" s="16" t="s">
        <v>80</v>
      </c>
      <c r="D42" s="13" t="s">
        <v>81</v>
      </c>
    </row>
    <row r="43" spans="2:17" outlineLevel="1" x14ac:dyDescent="0.25">
      <c r="B43" s="18"/>
      <c r="D43" s="34" t="s">
        <v>82</v>
      </c>
      <c r="E43" s="35" t="s">
        <v>83</v>
      </c>
      <c r="F43" s="35" t="s">
        <v>84</v>
      </c>
    </row>
    <row r="44" spans="2:17" outlineLevel="1" x14ac:dyDescent="0.25">
      <c r="B44" s="24" t="s">
        <v>85</v>
      </c>
      <c r="D44" s="44" t="s">
        <v>6</v>
      </c>
      <c r="E44" s="44" t="s">
        <v>5</v>
      </c>
      <c r="F44" s="44" t="s">
        <v>6</v>
      </c>
    </row>
    <row r="45" spans="2:17" outlineLevel="1" x14ac:dyDescent="0.25">
      <c r="B45" s="24" t="s">
        <v>86</v>
      </c>
      <c r="D45" s="44" t="s">
        <v>6</v>
      </c>
      <c r="E45" s="44" t="s">
        <v>6</v>
      </c>
      <c r="F45" s="44" t="s">
        <v>6</v>
      </c>
    </row>
    <row r="46" spans="2:17" outlineLevel="1" x14ac:dyDescent="0.25">
      <c r="B46" s="24" t="s">
        <v>87</v>
      </c>
      <c r="D46" s="46" t="s">
        <v>6</v>
      </c>
      <c r="E46" s="46" t="s">
        <v>6</v>
      </c>
      <c r="F46" s="46" t="s">
        <v>6</v>
      </c>
    </row>
    <row r="47" spans="2:17" ht="66" outlineLevel="1" x14ac:dyDescent="0.25">
      <c r="B47" s="24" t="s">
        <v>47</v>
      </c>
      <c r="D47" s="69"/>
      <c r="E47" s="65" t="s">
        <v>88</v>
      </c>
      <c r="F47" s="69"/>
    </row>
    <row r="48" spans="2:17" outlineLevel="1" x14ac:dyDescent="0.25">
      <c r="B48" s="18"/>
    </row>
    <row r="49" spans="2:5" outlineLevel="1" x14ac:dyDescent="0.25">
      <c r="B49" s="18"/>
      <c r="D49" s="24" t="s">
        <v>89</v>
      </c>
    </row>
    <row r="50" spans="2:5" x14ac:dyDescent="0.25">
      <c r="B50" s="18"/>
      <c r="C50" s="33"/>
      <c r="D50" s="47"/>
    </row>
    <row r="51" spans="2:5" ht="17.25" thickBot="1" x14ac:dyDescent="0.3"/>
    <row r="52" spans="2:5" ht="42" thickTop="1" thickBot="1" x14ac:dyDescent="0.3">
      <c r="C52" s="17" t="s">
        <v>90</v>
      </c>
      <c r="D52" s="21" t="s">
        <v>91</v>
      </c>
      <c r="E52" s="181" t="s">
        <v>6</v>
      </c>
    </row>
    <row r="53" spans="2:5" ht="17.25" outlineLevel="1" thickTop="1" x14ac:dyDescent="0.25"/>
    <row r="54" spans="2:5" outlineLevel="1" x14ac:dyDescent="0.25">
      <c r="B54" s="24" t="s">
        <v>92</v>
      </c>
      <c r="D54" s="44" t="s">
        <v>6</v>
      </c>
    </row>
    <row r="55" spans="2:5" ht="63" customHeight="1" outlineLevel="1" x14ac:dyDescent="0.25">
      <c r="B55" s="36" t="s">
        <v>93</v>
      </c>
      <c r="D55" s="46" t="s">
        <v>6</v>
      </c>
    </row>
    <row r="56" spans="2:5" outlineLevel="1" x14ac:dyDescent="0.25">
      <c r="B56" s="24" t="s">
        <v>47</v>
      </c>
      <c r="D56" s="69"/>
    </row>
    <row r="59" spans="2:5" x14ac:dyDescent="0.25">
      <c r="D59" s="201" t="s">
        <v>2</v>
      </c>
    </row>
    <row r="60" spans="2:5" x14ac:dyDescent="0.25">
      <c r="D60" s="202"/>
    </row>
    <row r="61" spans="2:5" x14ac:dyDescent="0.25">
      <c r="D61" s="202"/>
    </row>
    <row r="62" spans="2:5" x14ac:dyDescent="0.25">
      <c r="D62" s="202"/>
    </row>
    <row r="63" spans="2:5" x14ac:dyDescent="0.25">
      <c r="D63" s="203"/>
    </row>
  </sheetData>
  <mergeCells count="7">
    <mergeCell ref="B4:C4"/>
    <mergeCell ref="B27:B28"/>
    <mergeCell ref="D37:E37"/>
    <mergeCell ref="D59:D63"/>
    <mergeCell ref="D38:F38"/>
    <mergeCell ref="F22:F25"/>
    <mergeCell ref="B5:C5"/>
  </mergeCells>
  <conditionalFormatting sqref="F26">
    <cfRule type="cellIs" dxfId="437" priority="17" operator="lessThan">
      <formula>424.28</formula>
    </cfRule>
  </conditionalFormatting>
  <conditionalFormatting sqref="D36:E36">
    <cfRule type="cellIs" dxfId="436" priority="7" operator="equal">
      <formula>"No"</formula>
    </cfRule>
  </conditionalFormatting>
  <conditionalFormatting sqref="D36:E36">
    <cfRule type="cellIs" dxfId="435" priority="6" operator="equal">
      <formula>"Si"</formula>
    </cfRule>
  </conditionalFormatting>
  <conditionalFormatting sqref="D36:E36">
    <cfRule type="cellIs" dxfId="434" priority="5" operator="equal">
      <formula>"NO APLICA"</formula>
    </cfRule>
  </conditionalFormatting>
  <conditionalFormatting sqref="E52">
    <cfRule type="cellIs" dxfId="433" priority="3" operator="equal">
      <formula>"CUMPLE"</formula>
    </cfRule>
  </conditionalFormatting>
  <conditionalFormatting sqref="E52">
    <cfRule type="cellIs" dxfId="432" priority="1" operator="equal">
      <formula>"NO APLICA"</formula>
    </cfRule>
  </conditionalFormatting>
  <dataValidations count="3">
    <dataValidation type="list" allowBlank="1" showInputMessage="1" showErrorMessage="1" sqref="F37 D32:D33 D28:D30 G26 D44:F46 E29:E30" xr:uid="{00000000-0002-0000-0100-000000000000}">
      <formula1>$J$17:$J$18</formula1>
    </dataValidation>
    <dataValidation type="list" allowBlank="1" showInputMessage="1" showErrorMessage="1" sqref="D59:D63" xr:uid="{00000000-0002-0000-0100-000001000000}">
      <formula1>$J$11:$J$12</formula1>
    </dataValidation>
    <dataValidation type="list" allowBlank="1" showInputMessage="1" showErrorMessage="1" sqref="E28 E32:E33" xr:uid="{93D757A2-5678-4D8B-A034-B64357228676}">
      <formula1>$J$17:$J$19</formula1>
    </dataValidation>
  </dataValidations>
  <pageMargins left="0.7" right="0.7" top="0.75" bottom="0.75" header="0.3" footer="0.3"/>
  <pageSetup orientation="portrait" horizontalDpi="300" verticalDpi="300"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29" operator="containsText" id="{B7718E36-18C7-4A75-9D3B-2425C8D3E0D8}">
            <xm:f>NOT(ISERROR(SEARCH($J$18,D28)))</xm:f>
            <xm:f>$J$18</xm:f>
            <x14:dxf>
              <font>
                <color rgb="FF9C0006"/>
              </font>
              <fill>
                <patternFill>
                  <bgColor rgb="FFFFC7CE"/>
                </patternFill>
              </fill>
            </x14:dxf>
          </x14:cfRule>
          <xm:sqref>D32:D33 D28:E30 D44:F46</xm:sqref>
        </x14:conditionalFormatting>
        <x14:conditionalFormatting xmlns:xm="http://schemas.microsoft.com/office/excel/2006/main">
          <x14:cfRule type="containsText" priority="26" operator="containsText" id="{F0D7FE15-FBC8-4ED7-8055-8ED96B05CD88}">
            <xm:f>NOT(ISERROR(SEARCH($J$18,F37)))</xm:f>
            <xm:f>$J$18</xm:f>
            <x14:dxf>
              <font>
                <color rgb="FF9C0006"/>
              </font>
              <fill>
                <patternFill>
                  <bgColor rgb="FFFFC7CE"/>
                </patternFill>
              </fill>
            </x14:dxf>
          </x14:cfRule>
          <xm:sqref>F37</xm:sqref>
        </x14:conditionalFormatting>
        <x14:conditionalFormatting xmlns:xm="http://schemas.microsoft.com/office/excel/2006/main">
          <x14:cfRule type="containsText" priority="19" operator="containsText" id="{2487572C-4F38-478C-9CB0-C4B43CD1AD5C}">
            <xm:f>NOT(ISERROR(SEARCH($J$18,D54)))</xm:f>
            <xm:f>$J$18</xm:f>
            <x14:dxf>
              <font>
                <color rgb="FF9C0006"/>
              </font>
              <fill>
                <patternFill>
                  <bgColor rgb="FFFFC7CE"/>
                </patternFill>
              </fill>
            </x14:dxf>
          </x14:cfRule>
          <xm:sqref>D54:D55</xm:sqref>
        </x14:conditionalFormatting>
        <x14:conditionalFormatting xmlns:xm="http://schemas.microsoft.com/office/excel/2006/main">
          <x14:cfRule type="containsText" priority="16" operator="containsText" id="{B1742B36-8A30-4B08-8DEE-5CB806ABA74B}">
            <xm:f>NOT(ISERROR(SEARCH($J$18,G26)))</xm:f>
            <xm:f>$J$18</xm:f>
            <x14:dxf>
              <font>
                <color rgb="FF9C0006"/>
              </font>
              <fill>
                <patternFill>
                  <bgColor rgb="FFFFC7CE"/>
                </patternFill>
              </fill>
            </x14:dxf>
          </x14:cfRule>
          <xm:sqref>G26</xm:sqref>
        </x14:conditionalFormatting>
        <x14:conditionalFormatting xmlns:xm="http://schemas.microsoft.com/office/excel/2006/main">
          <x14:cfRule type="containsText" priority="15" operator="containsText" id="{D2D21B41-E80C-4E46-AF1C-9261245975E4}">
            <xm:f>NOT(ISERROR(SEARCH($J$11,D59)))</xm:f>
            <xm:f>$J$11</xm:f>
            <x14:dxf>
              <font>
                <color rgb="FF006100"/>
              </font>
              <fill>
                <patternFill>
                  <bgColor rgb="FFC6EFCE"/>
                </patternFill>
              </fill>
            </x14:dxf>
          </x14:cfRule>
          <xm:sqref>D59:D63</xm:sqref>
        </x14:conditionalFormatting>
        <x14:conditionalFormatting xmlns:xm="http://schemas.microsoft.com/office/excel/2006/main">
          <x14:cfRule type="containsText" priority="10" operator="containsText" id="{44D9A59C-46F2-459E-8A0F-AD6B524B15AD}">
            <xm:f>NOT(ISERROR(SEARCH($J$18,E32)))</xm:f>
            <xm:f>$J$18</xm:f>
            <x14:dxf>
              <font>
                <color rgb="FF9C0006"/>
              </font>
              <fill>
                <patternFill>
                  <bgColor rgb="FFFFC7CE"/>
                </patternFill>
              </fill>
            </x14:dxf>
          </x14:cfRule>
          <xm:sqref>E32</xm:sqref>
        </x14:conditionalFormatting>
        <x14:conditionalFormatting xmlns:xm="http://schemas.microsoft.com/office/excel/2006/main">
          <x14:cfRule type="containsText" priority="8" operator="containsText" id="{A952AE91-3063-4FAC-8A20-6E0897A19703}">
            <xm:f>NOT(ISERROR(SEARCH($J$18,E33)))</xm:f>
            <xm:f>$J$18</xm:f>
            <x14:dxf>
              <font>
                <color rgb="FF9C0006"/>
              </font>
              <fill>
                <patternFill>
                  <bgColor rgb="FFFFC7CE"/>
                </patternFill>
              </fill>
            </x14:dxf>
          </x14:cfRule>
          <xm:sqref>E33</xm:sqref>
        </x14:conditionalFormatting>
        <x14:conditionalFormatting xmlns:xm="http://schemas.microsoft.com/office/excel/2006/main">
          <x14:cfRule type="containsText" priority="4" operator="containsText" id="{5BBA9F2E-6A61-4123-9425-0D0A5B24096C}">
            <xm:f>NOT(ISERROR(SEARCH($K$18,E52)))</xm:f>
            <xm:f>$K$18</xm:f>
            <x14:dxf>
              <font>
                <color rgb="FF9C0006"/>
              </font>
              <fill>
                <patternFill>
                  <bgColor rgb="FFFFC7CE"/>
                </patternFill>
              </fill>
            </x14:dxf>
          </x14:cfRule>
          <xm:sqref>E52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2000000}">
          <x14:formula1>
            <xm:f>'EVALUACIÓN TÉCNICA'!$B$8:$B$17</xm:f>
          </x14:formula1>
          <xm:sqref>C3</xm:sqref>
        </x14:dataValidation>
        <x14:dataValidation type="list" allowBlank="1" showInputMessage="1" showErrorMessage="1" xr:uid="{CAA05FAC-D3A2-4343-925C-BA2C43F66E13}">
          <x14:formula1>
            <xm:f>Hoja1!$H$22:$H$24</xm:f>
          </x14:formula1>
          <xm:sqref>D36:E36</xm:sqref>
        </x14:dataValidation>
        <x14:dataValidation type="list" allowBlank="1" showInputMessage="1" showErrorMessage="1" xr:uid="{77AF1F97-C24D-4384-96AE-BF9FA41C6A2A}">
          <x14:formula1>
            <xm:f>Hoja1!$H$18:$H$20</xm:f>
          </x14:formula1>
          <xm:sqref>D54:D55 E52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29921-1DA3-4B18-B6F2-8FDACA92EB25}">
  <dimension ref="B1:R63"/>
  <sheetViews>
    <sheetView showGridLines="0" topLeftCell="A37" zoomScale="70" zoomScaleNormal="70" workbookViewId="0">
      <selection activeCell="E40" sqref="E40"/>
    </sheetView>
  </sheetViews>
  <sheetFormatPr baseColWidth="10" defaultColWidth="11.42578125" defaultRowHeight="16.5" outlineLevelRow="1" x14ac:dyDescent="0.25"/>
  <cols>
    <col min="1" max="1" width="11.42578125" style="18"/>
    <col min="2" max="2" width="28.42578125" style="19" customWidth="1"/>
    <col min="3" max="3" width="3.7109375" style="18" bestFit="1" customWidth="1"/>
    <col min="4" max="4" width="60.85546875" style="20" customWidth="1"/>
    <col min="5" max="5" width="35.140625" style="18" customWidth="1"/>
    <col min="6" max="6" width="38.28515625" style="18" customWidth="1"/>
    <col min="7" max="7" width="26.28515625" style="18" bestFit="1" customWidth="1"/>
    <col min="8" max="8" width="16.7109375" style="18" customWidth="1"/>
    <col min="9" max="10" width="11.42578125" style="134"/>
    <col min="11" max="11" width="0" style="134" hidden="1" customWidth="1"/>
    <col min="12" max="18" width="11.42578125" style="134"/>
    <col min="19" max="16384" width="11.42578125" style="18"/>
  </cols>
  <sheetData>
    <row r="1" spans="2:18" ht="55.5" customHeight="1" x14ac:dyDescent="0.25">
      <c r="B1" s="8"/>
      <c r="D1" s="208" t="s">
        <v>0</v>
      </c>
      <c r="E1" s="208"/>
    </row>
    <row r="2" spans="2:18" x14ac:dyDescent="0.25">
      <c r="B2" s="9"/>
      <c r="D2" s="10"/>
    </row>
    <row r="3" spans="2:18" x14ac:dyDescent="0.25">
      <c r="B3" s="37" t="s">
        <v>36</v>
      </c>
      <c r="C3" s="38">
        <v>2</v>
      </c>
      <c r="D3" s="39" t="s">
        <v>37</v>
      </c>
      <c r="E3" s="40">
        <v>372433320</v>
      </c>
      <c r="F3" s="41"/>
    </row>
    <row r="4" spans="2:18" x14ac:dyDescent="0.25">
      <c r="B4" s="197" t="s">
        <v>38</v>
      </c>
      <c r="C4" s="197"/>
      <c r="D4" s="42" t="str">
        <f>IFERROR(VLOOKUP(C3,'EVALUACIÓN TÉCNICA'!$B$8:$C$17,2,FALSE)," ")</f>
        <v>Fama Consultores SAS</v>
      </c>
      <c r="E4" s="188" t="s">
        <v>94</v>
      </c>
      <c r="F4" s="139">
        <v>900497610</v>
      </c>
    </row>
    <row r="5" spans="2:18" x14ac:dyDescent="0.25">
      <c r="B5" s="206" t="s">
        <v>40</v>
      </c>
      <c r="C5" s="207"/>
      <c r="D5" s="12" t="s">
        <v>95</v>
      </c>
      <c r="E5" s="188" t="s">
        <v>96</v>
      </c>
      <c r="F5" s="139">
        <v>15043065</v>
      </c>
    </row>
    <row r="6" spans="2:18" x14ac:dyDescent="0.25">
      <c r="B6" s="43"/>
      <c r="C6" s="41"/>
      <c r="D6" s="43"/>
      <c r="E6" s="41"/>
      <c r="F6" s="41"/>
    </row>
    <row r="8" spans="2:18" ht="21" thickBot="1" x14ac:dyDescent="0.3">
      <c r="C8" s="17" t="s">
        <v>42</v>
      </c>
      <c r="D8" s="21" t="s">
        <v>43</v>
      </c>
      <c r="E8" s="180"/>
    </row>
    <row r="9" spans="2:18" ht="13.5" customHeight="1" outlineLevel="1" thickTop="1" x14ac:dyDescent="0.25">
      <c r="C9" s="48"/>
      <c r="D9" s="49"/>
    </row>
    <row r="10" spans="2:18" ht="31.5" outlineLevel="1" x14ac:dyDescent="0.25">
      <c r="C10" s="51" t="s">
        <v>44</v>
      </c>
      <c r="D10" s="52" t="s">
        <v>45</v>
      </c>
    </row>
    <row r="11" spans="2:18" outlineLevel="1" x14ac:dyDescent="0.25">
      <c r="C11" s="51"/>
      <c r="D11" s="23">
        <v>841115</v>
      </c>
      <c r="E11" s="179"/>
      <c r="K11" s="134" t="s">
        <v>46</v>
      </c>
    </row>
    <row r="12" spans="2:18" outlineLevel="1" x14ac:dyDescent="0.25">
      <c r="B12" s="24" t="s">
        <v>47</v>
      </c>
      <c r="D12" s="65" t="s">
        <v>97</v>
      </c>
      <c r="K12" s="134" t="s">
        <v>2</v>
      </c>
    </row>
    <row r="13" spans="2:18" s="26" customFormat="1" x14ac:dyDescent="0.25">
      <c r="B13" s="25"/>
      <c r="D13" s="27"/>
      <c r="I13" s="134"/>
      <c r="J13" s="134"/>
      <c r="K13" s="134"/>
      <c r="L13" s="134"/>
      <c r="M13" s="134"/>
      <c r="N13" s="134"/>
      <c r="O13" s="134"/>
      <c r="P13" s="134"/>
      <c r="Q13" s="134"/>
      <c r="R13" s="134"/>
    </row>
    <row r="14" spans="2:18" ht="20.25" x14ac:dyDescent="0.25">
      <c r="C14" s="17" t="s">
        <v>49</v>
      </c>
      <c r="D14" s="21" t="s">
        <v>50</v>
      </c>
      <c r="E14" s="66" t="s">
        <v>2</v>
      </c>
    </row>
    <row r="15" spans="2:18" ht="12" customHeight="1" x14ac:dyDescent="0.25">
      <c r="E15" s="33"/>
      <c r="F15" s="33"/>
      <c r="G15" s="33"/>
    </row>
    <row r="16" spans="2:18" ht="31.5" outlineLevel="1" x14ac:dyDescent="0.25">
      <c r="B16" s="18"/>
      <c r="C16" s="51" t="s">
        <v>51</v>
      </c>
      <c r="D16" s="52" t="s">
        <v>52</v>
      </c>
      <c r="E16" s="33"/>
      <c r="F16" s="33"/>
      <c r="G16" s="33"/>
    </row>
    <row r="17" spans="2:18" ht="12.75" customHeight="1" outlineLevel="1" x14ac:dyDescent="0.25">
      <c r="C17" s="31"/>
      <c r="D17" s="53" t="s">
        <v>53</v>
      </c>
      <c r="E17" s="33"/>
      <c r="F17" s="33"/>
      <c r="G17" s="33"/>
      <c r="K17" s="134" t="s">
        <v>6</v>
      </c>
    </row>
    <row r="18" spans="2:18" outlineLevel="1" x14ac:dyDescent="0.25">
      <c r="C18" s="31"/>
      <c r="D18" s="23">
        <v>841115</v>
      </c>
      <c r="E18" s="131" t="s">
        <v>6</v>
      </c>
      <c r="F18" s="33"/>
      <c r="G18" s="33"/>
      <c r="K18" s="134" t="s">
        <v>5</v>
      </c>
    </row>
    <row r="19" spans="2:18" outlineLevel="1" x14ac:dyDescent="0.25">
      <c r="B19" s="24" t="s">
        <v>47</v>
      </c>
      <c r="C19" s="33"/>
      <c r="D19" s="65"/>
      <c r="E19" s="28"/>
      <c r="F19" s="33"/>
      <c r="G19" s="33"/>
      <c r="K19" s="134" t="s">
        <v>54</v>
      </c>
    </row>
    <row r="20" spans="2:18" outlineLevel="1" x14ac:dyDescent="0.25">
      <c r="C20" s="31"/>
      <c r="D20" s="33"/>
      <c r="E20" s="33"/>
      <c r="F20" s="33"/>
      <c r="G20" s="33"/>
    </row>
    <row r="21" spans="2:18" ht="30" customHeight="1" outlineLevel="1" x14ac:dyDescent="0.25">
      <c r="C21" s="51" t="s">
        <v>55</v>
      </c>
      <c r="D21" s="52" t="s">
        <v>56</v>
      </c>
      <c r="E21" s="33"/>
      <c r="F21" s="33"/>
      <c r="G21" s="33"/>
    </row>
    <row r="22" spans="2:18" outlineLevel="1" x14ac:dyDescent="0.25">
      <c r="B22" s="9"/>
      <c r="C22" s="33"/>
      <c r="D22" s="54" t="s">
        <v>57</v>
      </c>
      <c r="E22" s="55" t="s">
        <v>98</v>
      </c>
      <c r="F22" s="55" t="s">
        <v>58</v>
      </c>
      <c r="G22" s="205" t="s">
        <v>59</v>
      </c>
    </row>
    <row r="23" spans="2:18" outlineLevel="1" x14ac:dyDescent="0.25">
      <c r="B23" s="189" t="s">
        <v>60</v>
      </c>
      <c r="C23" s="33"/>
      <c r="D23" s="135" t="s">
        <v>99</v>
      </c>
      <c r="E23" s="136" t="s">
        <v>100</v>
      </c>
      <c r="F23" s="136"/>
      <c r="G23" s="205"/>
    </row>
    <row r="24" spans="2:18" s="29" customFormat="1" ht="21" customHeight="1" outlineLevel="1" x14ac:dyDescent="0.25">
      <c r="B24" s="189" t="s">
        <v>63</v>
      </c>
      <c r="C24" s="56"/>
      <c r="D24" s="142">
        <v>329.66</v>
      </c>
      <c r="E24" s="57">
        <v>266.87</v>
      </c>
      <c r="F24" s="57"/>
      <c r="G24" s="205"/>
      <c r="I24" s="134"/>
      <c r="J24" s="134"/>
      <c r="K24" s="134"/>
      <c r="L24" s="134"/>
      <c r="M24" s="134"/>
      <c r="N24" s="134"/>
      <c r="O24" s="134"/>
      <c r="P24" s="134"/>
      <c r="Q24" s="134"/>
      <c r="R24" s="134"/>
    </row>
    <row r="25" spans="2:18" s="29" customFormat="1" ht="25.5" outlineLevel="1" x14ac:dyDescent="0.25">
      <c r="B25" s="189" t="s">
        <v>64</v>
      </c>
      <c r="C25" s="56"/>
      <c r="D25" s="140">
        <v>1</v>
      </c>
      <c r="E25" s="141">
        <v>1</v>
      </c>
      <c r="F25" s="141"/>
      <c r="G25" s="205"/>
      <c r="I25" s="134"/>
      <c r="J25" s="134"/>
      <c r="K25" s="134"/>
      <c r="L25" s="134"/>
      <c r="M25" s="134"/>
      <c r="N25" s="134"/>
      <c r="O25" s="134"/>
      <c r="P25" s="134"/>
      <c r="Q25" s="134"/>
      <c r="R25" s="134"/>
    </row>
    <row r="26" spans="2:18" s="29" customFormat="1" outlineLevel="1" x14ac:dyDescent="0.25">
      <c r="B26" s="189" t="s">
        <v>65</v>
      </c>
      <c r="C26" s="56"/>
      <c r="D26" s="168">
        <f>D24*D25</f>
        <v>329.66</v>
      </c>
      <c r="E26" s="59">
        <f t="shared" ref="E26:F26" si="0">E24*E25</f>
        <v>266.87</v>
      </c>
      <c r="F26" s="59">
        <f t="shared" si="0"/>
        <v>0</v>
      </c>
      <c r="G26" s="60">
        <f>+D26+E26+F26</f>
        <v>596.53</v>
      </c>
      <c r="H26" s="133" t="s">
        <v>6</v>
      </c>
      <c r="I26" s="134"/>
      <c r="J26" s="134"/>
      <c r="K26" s="134"/>
      <c r="L26" s="134"/>
      <c r="M26" s="134"/>
      <c r="N26" s="134"/>
      <c r="O26" s="134"/>
      <c r="P26" s="134"/>
      <c r="Q26" s="134"/>
      <c r="R26" s="134"/>
    </row>
    <row r="27" spans="2:18" s="29" customFormat="1" ht="22.5" customHeight="1" outlineLevel="1" x14ac:dyDescent="0.25">
      <c r="B27" s="198" t="s">
        <v>66</v>
      </c>
      <c r="C27" s="56"/>
      <c r="D27" s="58">
        <v>8411115</v>
      </c>
      <c r="E27" s="156">
        <v>8411115</v>
      </c>
      <c r="F27" s="61"/>
      <c r="G27" s="56"/>
      <c r="I27" s="134"/>
      <c r="J27" s="134"/>
      <c r="K27" s="134"/>
      <c r="L27" s="134"/>
      <c r="M27" s="134"/>
      <c r="N27" s="134"/>
      <c r="O27" s="134"/>
      <c r="P27" s="134"/>
      <c r="Q27" s="134"/>
      <c r="R27" s="134"/>
    </row>
    <row r="28" spans="2:18" s="29" customFormat="1" outlineLevel="1" x14ac:dyDescent="0.25">
      <c r="B28" s="198"/>
      <c r="C28" s="56"/>
      <c r="D28" s="131" t="s">
        <v>6</v>
      </c>
      <c r="E28" s="132" t="s">
        <v>6</v>
      </c>
      <c r="F28" s="132" t="s">
        <v>54</v>
      </c>
      <c r="G28" s="30"/>
      <c r="I28" s="134"/>
      <c r="J28" s="134"/>
      <c r="K28" s="134"/>
      <c r="L28" s="134"/>
      <c r="M28" s="134"/>
      <c r="N28" s="134"/>
      <c r="O28" s="134"/>
      <c r="P28" s="134"/>
      <c r="Q28" s="134"/>
      <c r="R28" s="134"/>
    </row>
    <row r="29" spans="2:18" s="29" customFormat="1" outlineLevel="1" x14ac:dyDescent="0.25">
      <c r="B29" s="189"/>
      <c r="C29" s="56"/>
      <c r="D29" s="28"/>
      <c r="E29" s="31"/>
      <c r="F29" s="31"/>
      <c r="G29" s="30"/>
      <c r="I29" s="134"/>
      <c r="J29" s="134"/>
      <c r="K29" s="134"/>
      <c r="L29" s="134"/>
      <c r="M29" s="134"/>
      <c r="N29" s="134"/>
      <c r="O29" s="134"/>
      <c r="P29" s="134"/>
      <c r="Q29" s="134"/>
      <c r="R29" s="134"/>
    </row>
    <row r="30" spans="2:18" s="29" customFormat="1" outlineLevel="1" x14ac:dyDescent="0.25">
      <c r="B30" s="189"/>
      <c r="C30" s="56"/>
      <c r="D30" s="28"/>
      <c r="E30" s="31"/>
      <c r="F30" s="31"/>
      <c r="G30" s="30"/>
      <c r="I30" s="134"/>
      <c r="J30" s="134"/>
      <c r="K30" s="134"/>
      <c r="L30" s="134"/>
      <c r="M30" s="134"/>
      <c r="N30" s="134"/>
      <c r="O30" s="134"/>
      <c r="P30" s="134"/>
      <c r="Q30" s="134"/>
      <c r="R30" s="134"/>
    </row>
    <row r="31" spans="2:18" outlineLevel="1" x14ac:dyDescent="0.25">
      <c r="B31" s="14" t="s">
        <v>67</v>
      </c>
      <c r="C31" s="33"/>
      <c r="D31" s="47"/>
      <c r="E31" s="33"/>
      <c r="F31" s="33"/>
      <c r="G31" s="33"/>
    </row>
    <row r="32" spans="2:18" outlineLevel="1" x14ac:dyDescent="0.25">
      <c r="B32" s="24" t="s">
        <v>68</v>
      </c>
      <c r="C32" s="33"/>
      <c r="D32" s="62" t="s">
        <v>6</v>
      </c>
      <c r="E32" s="63" t="s">
        <v>6</v>
      </c>
      <c r="F32" s="63" t="s">
        <v>54</v>
      </c>
      <c r="G32" s="33"/>
    </row>
    <row r="33" spans="2:18" outlineLevel="1" x14ac:dyDescent="0.25">
      <c r="B33" s="24" t="s">
        <v>69</v>
      </c>
      <c r="C33" s="33"/>
      <c r="D33" s="62" t="s">
        <v>6</v>
      </c>
      <c r="E33" s="63" t="s">
        <v>5</v>
      </c>
      <c r="F33" s="63" t="s">
        <v>54</v>
      </c>
      <c r="G33" s="33"/>
    </row>
    <row r="34" spans="2:18" ht="66" outlineLevel="1" x14ac:dyDescent="0.25">
      <c r="B34" s="24" t="s">
        <v>70</v>
      </c>
      <c r="C34" s="33"/>
      <c r="D34" s="67" t="s">
        <v>101</v>
      </c>
      <c r="E34" s="67" t="s">
        <v>102</v>
      </c>
      <c r="F34" s="68"/>
      <c r="G34" s="33"/>
    </row>
    <row r="35" spans="2:18" outlineLevel="1" x14ac:dyDescent="0.25">
      <c r="B35" s="24"/>
      <c r="C35" s="33"/>
      <c r="D35" s="143"/>
      <c r="E35" s="144"/>
      <c r="F35" s="144"/>
      <c r="G35" s="33"/>
    </row>
    <row r="36" spans="2:18" s="26" customFormat="1" outlineLevel="1" x14ac:dyDescent="0.25">
      <c r="B36" s="25" t="s">
        <v>73</v>
      </c>
      <c r="C36" s="32"/>
      <c r="D36" s="145" t="s">
        <v>75</v>
      </c>
      <c r="E36" s="145" t="s">
        <v>75</v>
      </c>
      <c r="F36" s="145" t="s">
        <v>54</v>
      </c>
      <c r="G36" s="32"/>
      <c r="I36" s="134"/>
      <c r="J36" s="134"/>
      <c r="K36" s="134"/>
      <c r="L36" s="134"/>
      <c r="M36" s="134"/>
      <c r="N36" s="134"/>
      <c r="O36" s="134"/>
      <c r="P36" s="134"/>
      <c r="Q36" s="134"/>
      <c r="R36" s="134"/>
    </row>
    <row r="37" spans="2:18" s="26" customFormat="1" ht="160.5" customHeight="1" outlineLevel="1" x14ac:dyDescent="0.25">
      <c r="B37" s="15" t="s">
        <v>76</v>
      </c>
      <c r="C37" s="32"/>
      <c r="D37" s="199" t="s">
        <v>77</v>
      </c>
      <c r="E37" s="200"/>
      <c r="F37" s="200"/>
      <c r="G37" s="132" t="s">
        <v>5</v>
      </c>
      <c r="I37" s="134"/>
      <c r="J37" s="134"/>
      <c r="K37" s="134"/>
      <c r="L37" s="134"/>
      <c r="M37" s="134"/>
      <c r="N37" s="134"/>
      <c r="O37" s="134"/>
      <c r="P37" s="134"/>
      <c r="Q37" s="134"/>
      <c r="R37" s="134"/>
    </row>
    <row r="38" spans="2:18" outlineLevel="1" x14ac:dyDescent="0.25">
      <c r="B38" s="24" t="s">
        <v>47</v>
      </c>
      <c r="C38" s="33"/>
      <c r="D38" s="204" t="s">
        <v>103</v>
      </c>
      <c r="E38" s="204"/>
      <c r="F38" s="204"/>
      <c r="G38" s="204"/>
    </row>
    <row r="39" spans="2:18" x14ac:dyDescent="0.25">
      <c r="C39" s="33"/>
      <c r="D39" s="47"/>
      <c r="E39" s="33"/>
      <c r="F39" s="33"/>
      <c r="G39" s="33"/>
    </row>
    <row r="40" spans="2:18" ht="20.25" x14ac:dyDescent="0.25">
      <c r="B40" s="18"/>
      <c r="C40" s="17" t="s">
        <v>78</v>
      </c>
      <c r="D40" s="21" t="s">
        <v>79</v>
      </c>
      <c r="E40" s="66" t="s">
        <v>6</v>
      </c>
    </row>
    <row r="41" spans="2:18" ht="15.75" customHeight="1" x14ac:dyDescent="0.25">
      <c r="B41" s="18"/>
      <c r="E41" s="50"/>
    </row>
    <row r="42" spans="2:18" outlineLevel="1" x14ac:dyDescent="0.25">
      <c r="B42" s="16" t="s">
        <v>80</v>
      </c>
      <c r="D42" s="13" t="s">
        <v>81</v>
      </c>
    </row>
    <row r="43" spans="2:18" outlineLevel="1" x14ac:dyDescent="0.25">
      <c r="B43" s="18"/>
      <c r="D43" s="34" t="s">
        <v>82</v>
      </c>
      <c r="E43" s="35" t="s">
        <v>104</v>
      </c>
      <c r="F43" s="35" t="s">
        <v>83</v>
      </c>
      <c r="G43" s="35" t="s">
        <v>84</v>
      </c>
    </row>
    <row r="44" spans="2:18" outlineLevel="1" x14ac:dyDescent="0.25">
      <c r="B44" s="24" t="s">
        <v>85</v>
      </c>
      <c r="D44" s="44" t="s">
        <v>6</v>
      </c>
      <c r="E44" s="44" t="s">
        <v>6</v>
      </c>
      <c r="F44" s="44" t="s">
        <v>6</v>
      </c>
      <c r="G44" s="44" t="s">
        <v>6</v>
      </c>
    </row>
    <row r="45" spans="2:18" outlineLevel="1" x14ac:dyDescent="0.25">
      <c r="B45" s="24" t="s">
        <v>86</v>
      </c>
      <c r="D45" s="44" t="s">
        <v>6</v>
      </c>
      <c r="E45" s="44" t="s">
        <v>6</v>
      </c>
      <c r="F45" s="44" t="s">
        <v>6</v>
      </c>
      <c r="G45" s="44" t="s">
        <v>6</v>
      </c>
    </row>
    <row r="46" spans="2:18" outlineLevel="1" x14ac:dyDescent="0.25">
      <c r="B46" s="24" t="s">
        <v>87</v>
      </c>
      <c r="D46" s="46" t="s">
        <v>6</v>
      </c>
      <c r="E46" s="46" t="s">
        <v>6</v>
      </c>
      <c r="F46" s="46" t="s">
        <v>6</v>
      </c>
      <c r="G46" s="46" t="s">
        <v>6</v>
      </c>
    </row>
    <row r="47" spans="2:18" outlineLevel="1" x14ac:dyDescent="0.25">
      <c r="B47" s="24" t="s">
        <v>47</v>
      </c>
      <c r="D47" s="69"/>
      <c r="E47" s="69"/>
      <c r="F47" s="65"/>
      <c r="G47" s="69"/>
    </row>
    <row r="48" spans="2:18" outlineLevel="1" x14ac:dyDescent="0.25">
      <c r="B48" s="18"/>
    </row>
    <row r="49" spans="2:5" outlineLevel="1" x14ac:dyDescent="0.25">
      <c r="B49" s="18"/>
      <c r="D49" s="24" t="s">
        <v>89</v>
      </c>
      <c r="E49" s="44" t="s">
        <v>6</v>
      </c>
    </row>
    <row r="50" spans="2:5" x14ac:dyDescent="0.25">
      <c r="B50" s="18"/>
      <c r="C50" s="33"/>
      <c r="D50" s="47"/>
      <c r="E50" s="33"/>
    </row>
    <row r="52" spans="2:5" ht="40.5" x14ac:dyDescent="0.25">
      <c r="C52" s="17" t="s">
        <v>90</v>
      </c>
      <c r="D52" s="21" t="s">
        <v>91</v>
      </c>
      <c r="E52" s="66" t="s">
        <v>6</v>
      </c>
    </row>
    <row r="53" spans="2:5" outlineLevel="1" x14ac:dyDescent="0.25"/>
    <row r="54" spans="2:5" outlineLevel="1" x14ac:dyDescent="0.25">
      <c r="B54" s="24" t="s">
        <v>92</v>
      </c>
      <c r="D54" s="175" t="s">
        <v>6</v>
      </c>
    </row>
    <row r="55" spans="2:5" ht="63" customHeight="1" outlineLevel="1" x14ac:dyDescent="0.25">
      <c r="B55" s="36" t="s">
        <v>93</v>
      </c>
      <c r="D55" s="46" t="s">
        <v>6</v>
      </c>
    </row>
    <row r="56" spans="2:5" outlineLevel="1" x14ac:dyDescent="0.25">
      <c r="B56" s="24" t="s">
        <v>47</v>
      </c>
      <c r="D56" s="69"/>
    </row>
    <row r="59" spans="2:5" x14ac:dyDescent="0.25">
      <c r="D59" s="201" t="s">
        <v>2</v>
      </c>
    </row>
    <row r="60" spans="2:5" x14ac:dyDescent="0.25">
      <c r="D60" s="202"/>
    </row>
    <row r="61" spans="2:5" x14ac:dyDescent="0.25">
      <c r="D61" s="202"/>
    </row>
    <row r="62" spans="2:5" x14ac:dyDescent="0.25">
      <c r="D62" s="202"/>
    </row>
    <row r="63" spans="2:5" x14ac:dyDescent="0.25">
      <c r="D63" s="203"/>
    </row>
  </sheetData>
  <mergeCells count="8">
    <mergeCell ref="D38:G38"/>
    <mergeCell ref="D59:D63"/>
    <mergeCell ref="D1:E1"/>
    <mergeCell ref="B4:C4"/>
    <mergeCell ref="B5:C5"/>
    <mergeCell ref="G22:G25"/>
    <mergeCell ref="B27:B28"/>
    <mergeCell ref="D37:F37"/>
  </mergeCells>
  <conditionalFormatting sqref="G26">
    <cfRule type="cellIs" dxfId="423" priority="12" operator="lessThan">
      <formula>424.28</formula>
    </cfRule>
  </conditionalFormatting>
  <conditionalFormatting sqref="D36:F36">
    <cfRule type="cellIs" dxfId="422" priority="3" operator="equal">
      <formula>"No"</formula>
    </cfRule>
  </conditionalFormatting>
  <conditionalFormatting sqref="D36:F36">
    <cfRule type="cellIs" dxfId="421" priority="2" operator="equal">
      <formula>"Si"</formula>
    </cfRule>
  </conditionalFormatting>
  <conditionalFormatting sqref="D36:F36">
    <cfRule type="cellIs" dxfId="420" priority="1" operator="equal">
      <formula>"NO APLICA"</formula>
    </cfRule>
  </conditionalFormatting>
  <dataValidations count="3">
    <dataValidation type="list" allowBlank="1" showInputMessage="1" showErrorMessage="1" sqref="E28:F28 E32:F33" xr:uid="{7918F04E-F003-48F5-92FB-D1D716F553E8}">
      <formula1>$K$17:$K$19</formula1>
    </dataValidation>
    <dataValidation type="list" allowBlank="1" showInputMessage="1" showErrorMessage="1" sqref="E14 D59:D63 E8" xr:uid="{DEBE80B1-9064-489A-9739-1BE77ABECFD0}">
      <formula1>$K$11:$K$12</formula1>
    </dataValidation>
    <dataValidation type="list" allowBlank="1" showInputMessage="1" showErrorMessage="1" sqref="E18:E19 E49 D44:G46 E11 E29:F30 G37 D32:D33 H26 E40 D28:D30" xr:uid="{B7573632-B75E-4460-A224-E306EE5217BD}">
      <formula1>$K$17:$K$18</formula1>
    </dataValidation>
  </dataValidations>
  <pageMargins left="0.7" right="0.7" top="0.75" bottom="0.75" header="0.3" footer="0.3"/>
  <pageSetup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9" operator="containsText" id="{4C95E6A6-A875-4F1E-B22F-8FB0FF45FE8A}">
            <xm:f>NOT(ISERROR(SEARCH($K$18,D28)))</xm:f>
            <xm:f>$K$18</xm:f>
            <x14:dxf>
              <font>
                <color rgb="FF9C0006"/>
              </font>
              <fill>
                <patternFill>
                  <bgColor rgb="FFFFC7CE"/>
                </patternFill>
              </fill>
            </x14:dxf>
          </x14:cfRule>
          <xm:sqref>D28:F30</xm:sqref>
        </x14:conditionalFormatting>
        <x14:conditionalFormatting xmlns:xm="http://schemas.microsoft.com/office/excel/2006/main">
          <x14:cfRule type="containsText" priority="18" operator="containsText" id="{FD5F7B86-B36C-42AB-BC81-4CD5F97DB4D9}">
            <xm:f>NOT(ISERROR(SEARCH($K$18,D32)))</xm:f>
            <xm:f>$K$18</xm:f>
            <x14:dxf>
              <font>
                <color rgb="FF9C0006"/>
              </font>
              <fill>
                <patternFill>
                  <bgColor rgb="FFFFC7CE"/>
                </patternFill>
              </fill>
            </x14:dxf>
          </x14:cfRule>
          <xm:sqref>D32:D33</xm:sqref>
        </x14:conditionalFormatting>
        <x14:conditionalFormatting xmlns:xm="http://schemas.microsoft.com/office/excel/2006/main">
          <x14:cfRule type="containsText" priority="17" operator="containsText" id="{C4A9457F-664E-4DFE-8F99-ECEC78FBFA17}">
            <xm:f>NOT(ISERROR(SEARCH($K$18,E32)))</xm:f>
            <xm:f>$K$18</xm:f>
            <x14:dxf>
              <font>
                <color rgb="FF9C0006"/>
              </font>
              <fill>
                <patternFill>
                  <bgColor rgb="FFFFC7CE"/>
                </patternFill>
              </fill>
            </x14:dxf>
          </x14:cfRule>
          <xm:sqref>E32:E33</xm:sqref>
        </x14:conditionalFormatting>
        <x14:conditionalFormatting xmlns:xm="http://schemas.microsoft.com/office/excel/2006/main">
          <x14:cfRule type="containsText" priority="16" operator="containsText" id="{8A969311-32FE-4045-8F96-F41A812D6F35}">
            <xm:f>NOT(ISERROR(SEARCH($K$18,G37)))</xm:f>
            <xm:f>$K$18</xm:f>
            <x14:dxf>
              <font>
                <color rgb="FF9C0006"/>
              </font>
              <fill>
                <patternFill>
                  <bgColor rgb="FFFFC7CE"/>
                </patternFill>
              </fill>
            </x14:dxf>
          </x14:cfRule>
          <xm:sqref>G37</xm:sqref>
        </x14:conditionalFormatting>
        <x14:conditionalFormatting xmlns:xm="http://schemas.microsoft.com/office/excel/2006/main">
          <x14:cfRule type="containsText" priority="15" operator="containsText" id="{9EB015E1-654F-471D-BA3B-2D0F9DB72E1C}">
            <xm:f>NOT(ISERROR(SEARCH($K$18,E11)))</xm:f>
            <xm:f>$K$18</xm:f>
            <x14:dxf>
              <font>
                <color rgb="FF9C0006"/>
              </font>
              <fill>
                <patternFill>
                  <bgColor rgb="FFFFC7CE"/>
                </patternFill>
              </fill>
            </x14:dxf>
          </x14:cfRule>
          <xm:sqref>E11</xm:sqref>
        </x14:conditionalFormatting>
        <x14:conditionalFormatting xmlns:xm="http://schemas.microsoft.com/office/excel/2006/main">
          <x14:cfRule type="containsText" priority="14" operator="containsText" id="{B445EFA1-9B9B-4AC1-A351-E8198264E8F7}">
            <xm:f>NOT(ISERROR(SEARCH($K$18,D44)))</xm:f>
            <xm:f>$K$18</xm:f>
            <x14:dxf>
              <font>
                <color rgb="FF9C0006"/>
              </font>
              <fill>
                <patternFill>
                  <bgColor rgb="FFFFC7CE"/>
                </patternFill>
              </fill>
            </x14:dxf>
          </x14:cfRule>
          <xm:sqref>D44:G46</xm:sqref>
        </x14:conditionalFormatting>
        <x14:conditionalFormatting xmlns:xm="http://schemas.microsoft.com/office/excel/2006/main">
          <x14:cfRule type="containsText" priority="20" operator="containsText" id="{11C65AAC-36A9-457E-B182-28020522FE6F}">
            <xm:f>NOT(ISERROR(SEARCH($K$12,E8)))</xm:f>
            <xm:f>$K$12</xm:f>
            <x14:dxf>
              <font>
                <color rgb="FF9C0006"/>
              </font>
              <fill>
                <patternFill>
                  <bgColor rgb="FFFFC7CE"/>
                </patternFill>
              </fill>
            </x14:dxf>
          </x14:cfRule>
          <xm:sqref>E8 E14</xm:sqref>
        </x14:conditionalFormatting>
        <x14:conditionalFormatting xmlns:xm="http://schemas.microsoft.com/office/excel/2006/main">
          <x14:cfRule type="containsText" priority="13" operator="containsText" id="{33D8A89B-F2CF-4B9F-97CA-EC62F9ADF23E}">
            <xm:f>NOT(ISERROR(SEARCH($K$18,D54)))</xm:f>
            <xm:f>$K$18</xm:f>
            <x14:dxf>
              <font>
                <color rgb="FF9C0006"/>
              </font>
              <fill>
                <patternFill>
                  <bgColor rgb="FFFFC7CE"/>
                </patternFill>
              </fill>
            </x14:dxf>
          </x14:cfRule>
          <xm:sqref>D54:D55</xm:sqref>
        </x14:conditionalFormatting>
        <x14:conditionalFormatting xmlns:xm="http://schemas.microsoft.com/office/excel/2006/main">
          <x14:cfRule type="containsText" priority="11" operator="containsText" id="{A7FCFE9D-EDEF-4E3D-BCC8-DF7573C334DC}">
            <xm:f>NOT(ISERROR(SEARCH($K$18,H26)))</xm:f>
            <xm:f>$K$18</xm:f>
            <x14:dxf>
              <font>
                <color rgb="FF9C0006"/>
              </font>
              <fill>
                <patternFill>
                  <bgColor rgb="FFFFC7CE"/>
                </patternFill>
              </fill>
            </x14:dxf>
          </x14:cfRule>
          <xm:sqref>H26</xm:sqref>
        </x14:conditionalFormatting>
        <x14:conditionalFormatting xmlns:xm="http://schemas.microsoft.com/office/excel/2006/main">
          <x14:cfRule type="containsText" priority="10" operator="containsText" id="{B294A478-6041-4FE7-82F2-518083C08720}">
            <xm:f>NOT(ISERROR(SEARCH($K$11,D59)))</xm:f>
            <xm:f>$K$11</xm:f>
            <x14:dxf>
              <font>
                <color rgb="FF006100"/>
              </font>
              <fill>
                <patternFill>
                  <bgColor rgb="FFC6EFCE"/>
                </patternFill>
              </fill>
            </x14:dxf>
          </x14:cfRule>
          <xm:sqref>D59:D63</xm:sqref>
        </x14:conditionalFormatting>
        <x14:conditionalFormatting xmlns:xm="http://schemas.microsoft.com/office/excel/2006/main">
          <x14:cfRule type="containsText" priority="9" operator="containsText" id="{7B7ECFB0-0DF4-433F-9A43-5BDDC5B75A16}">
            <xm:f>NOT(ISERROR(SEARCH($K$18,E40)))</xm:f>
            <xm:f>$K$18</xm:f>
            <x14:dxf>
              <font>
                <color rgb="FF9C0006"/>
              </font>
              <fill>
                <patternFill>
                  <bgColor rgb="FFFFC7CE"/>
                </patternFill>
              </fill>
            </x14:dxf>
          </x14:cfRule>
          <xm:sqref>E40</xm:sqref>
        </x14:conditionalFormatting>
        <x14:conditionalFormatting xmlns:xm="http://schemas.microsoft.com/office/excel/2006/main">
          <x14:cfRule type="containsText" priority="8" operator="containsText" id="{DE90CA3F-DBAE-4D3D-AF9E-B2B14C135698}">
            <xm:f>NOT(ISERROR(SEARCH($K$18,E52)))</xm:f>
            <xm:f>$K$18</xm:f>
            <x14:dxf>
              <font>
                <color rgb="FF9C0006"/>
              </font>
              <fill>
                <patternFill>
                  <bgColor rgb="FFFFC7CE"/>
                </patternFill>
              </fill>
            </x14:dxf>
          </x14:cfRule>
          <xm:sqref>E52</xm:sqref>
        </x14:conditionalFormatting>
        <x14:conditionalFormatting xmlns:xm="http://schemas.microsoft.com/office/excel/2006/main">
          <x14:cfRule type="containsText" priority="7" operator="containsText" id="{7E0F1286-7BD3-47A2-A2C4-F74ECAB11F8B}">
            <xm:f>NOT(ISERROR(SEARCH($K$18,E18)))</xm:f>
            <xm:f>$K$18</xm:f>
            <x14:dxf>
              <font>
                <color rgb="FF9C0006"/>
              </font>
              <fill>
                <patternFill>
                  <bgColor rgb="FFFFC7CE"/>
                </patternFill>
              </fill>
            </x14:dxf>
          </x14:cfRule>
          <xm:sqref>E18:E19</xm:sqref>
        </x14:conditionalFormatting>
        <x14:conditionalFormatting xmlns:xm="http://schemas.microsoft.com/office/excel/2006/main">
          <x14:cfRule type="containsText" priority="6" operator="containsText" id="{B8CED37C-0AF5-4CF0-BCC6-1DCAA55C3893}">
            <xm:f>NOT(ISERROR(SEARCH($K$18,E49)))</xm:f>
            <xm:f>$K$18</xm:f>
            <x14:dxf>
              <font>
                <color rgb="FF9C0006"/>
              </font>
              <fill>
                <patternFill>
                  <bgColor rgb="FFFFC7CE"/>
                </patternFill>
              </fill>
            </x14:dxf>
          </x14:cfRule>
          <xm:sqref>E49</xm:sqref>
        </x14:conditionalFormatting>
        <x14:conditionalFormatting xmlns:xm="http://schemas.microsoft.com/office/excel/2006/main">
          <x14:cfRule type="containsText" priority="5" operator="containsText" id="{E375EC2B-A853-4227-A0DC-4B3E81D06AD2}">
            <xm:f>NOT(ISERROR(SEARCH($K$18,F32)))</xm:f>
            <xm:f>$K$18</xm:f>
            <x14:dxf>
              <font>
                <color rgb="FF9C0006"/>
              </font>
              <fill>
                <patternFill>
                  <bgColor rgb="FFFFC7CE"/>
                </patternFill>
              </fill>
            </x14:dxf>
          </x14:cfRule>
          <xm:sqref>F32</xm:sqref>
        </x14:conditionalFormatting>
        <x14:conditionalFormatting xmlns:xm="http://schemas.microsoft.com/office/excel/2006/main">
          <x14:cfRule type="containsText" priority="4" operator="containsText" id="{F1C8AC04-9D59-4CA7-82F2-E3CD627B640C}">
            <xm:f>NOT(ISERROR(SEARCH($K$18,F33)))</xm:f>
            <xm:f>$K$18</xm:f>
            <x14:dxf>
              <font>
                <color rgb="FF9C0006"/>
              </font>
              <fill>
                <patternFill>
                  <bgColor rgb="FFFFC7CE"/>
                </patternFill>
              </fill>
            </x14:dxf>
          </x14:cfRule>
          <xm:sqref>F33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92EAE55B-0F68-4DF6-9396-8F2F987A8B7E}">
          <x14:formula1>
            <xm:f>Hoja1!$H$22:$H$24</xm:f>
          </x14:formula1>
          <xm:sqref>D36:F36</xm:sqref>
        </x14:dataValidation>
        <x14:dataValidation type="list" allowBlank="1" showInputMessage="1" showErrorMessage="1" xr:uid="{B9BE767D-9E83-4B64-A418-D1BCCEE54727}">
          <x14:formula1>
            <xm:f>'EVALUACIÓN TÉCNICA'!$B$8:$B$17</xm:f>
          </x14:formula1>
          <xm:sqref>C3</xm:sqref>
        </x14:dataValidation>
        <x14:dataValidation type="list" allowBlank="1" showInputMessage="1" showErrorMessage="1" xr:uid="{1EC50E70-7E59-4A0A-AED8-7223DD060909}">
          <x14:formula1>
            <xm:f>Hoja1!$H$18:$H$20</xm:f>
          </x14:formula1>
          <xm:sqref>D54 D55 E52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8FD6F-BD4D-4C3F-B3B9-A40CB9B561D6}">
  <dimension ref="A1"/>
  <sheetViews>
    <sheetView workbookViewId="0"/>
  </sheetViews>
  <sheetFormatPr baseColWidth="10" defaultColWidth="9.140625"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660AF-2895-4A10-AAC0-685F5494CC17}">
  <dimension ref="B1:R63"/>
  <sheetViews>
    <sheetView showGridLines="0" topLeftCell="A5" zoomScale="70" zoomScaleNormal="70" workbookViewId="0">
      <selection activeCell="M47" sqref="M47"/>
    </sheetView>
  </sheetViews>
  <sheetFormatPr baseColWidth="10" defaultColWidth="11.42578125" defaultRowHeight="16.5" outlineLevelRow="1" x14ac:dyDescent="0.25"/>
  <cols>
    <col min="1" max="1" width="11.42578125" style="18"/>
    <col min="2" max="2" width="28.42578125" style="19" customWidth="1"/>
    <col min="3" max="3" width="3.7109375" style="18" bestFit="1" customWidth="1"/>
    <col min="4" max="4" width="60.85546875" style="20" customWidth="1"/>
    <col min="5" max="5" width="32.5703125" style="18" customWidth="1"/>
    <col min="6" max="6" width="38.28515625" style="18" customWidth="1"/>
    <col min="7" max="7" width="26.28515625" style="18" bestFit="1" customWidth="1"/>
    <col min="8" max="8" width="16.7109375" style="18" customWidth="1"/>
    <col min="9" max="10" width="11.42578125" style="134"/>
    <col min="11" max="11" width="0" style="134" hidden="1" customWidth="1"/>
    <col min="12" max="18" width="11.42578125" style="134"/>
    <col min="19" max="16384" width="11.42578125" style="18"/>
  </cols>
  <sheetData>
    <row r="1" spans="2:18" ht="55.5" customHeight="1" x14ac:dyDescent="0.25">
      <c r="B1" s="8"/>
      <c r="D1" s="208" t="s">
        <v>0</v>
      </c>
      <c r="E1" s="208"/>
    </row>
    <row r="2" spans="2:18" x14ac:dyDescent="0.25">
      <c r="B2" s="9"/>
      <c r="D2" s="10"/>
    </row>
    <row r="3" spans="2:18" x14ac:dyDescent="0.25">
      <c r="B3" s="37" t="s">
        <v>36</v>
      </c>
      <c r="C3" s="38">
        <v>3</v>
      </c>
      <c r="D3" s="39" t="s">
        <v>37</v>
      </c>
      <c r="E3" s="40">
        <v>372433320</v>
      </c>
      <c r="F3" s="41"/>
    </row>
    <row r="4" spans="2:18" x14ac:dyDescent="0.25">
      <c r="B4" s="197" t="s">
        <v>38</v>
      </c>
      <c r="C4" s="197"/>
      <c r="D4" s="42" t="str">
        <f>IFERROR(VLOOKUP(C3,'EVALUACIÓN TÉCNICA'!$B$8:$C$17,2,FALSE)," ")</f>
        <v>Desarrollo Empresarial Co SAS</v>
      </c>
      <c r="E4" s="188" t="s">
        <v>94</v>
      </c>
      <c r="F4" s="11" t="s">
        <v>105</v>
      </c>
    </row>
    <row r="5" spans="2:18" x14ac:dyDescent="0.25">
      <c r="B5" s="206" t="s">
        <v>40</v>
      </c>
      <c r="C5" s="207"/>
      <c r="D5" s="12" t="s">
        <v>106</v>
      </c>
      <c r="E5" s="188" t="s">
        <v>96</v>
      </c>
      <c r="F5" s="139">
        <v>19395521</v>
      </c>
    </row>
    <row r="6" spans="2:18" x14ac:dyDescent="0.25">
      <c r="B6" s="43"/>
      <c r="C6" s="41"/>
      <c r="D6" s="43"/>
      <c r="E6" s="41"/>
      <c r="F6" s="41"/>
    </row>
    <row r="8" spans="2:18" ht="21" thickBot="1" x14ac:dyDescent="0.3">
      <c r="C8" s="17" t="s">
        <v>42</v>
      </c>
      <c r="D8" s="21" t="s">
        <v>43</v>
      </c>
      <c r="E8" s="180"/>
    </row>
    <row r="9" spans="2:18" ht="13.5" customHeight="1" outlineLevel="1" thickTop="1" x14ac:dyDescent="0.25">
      <c r="C9" s="48"/>
      <c r="D9" s="49"/>
    </row>
    <row r="10" spans="2:18" ht="31.5" outlineLevel="1" x14ac:dyDescent="0.25">
      <c r="C10" s="51" t="s">
        <v>44</v>
      </c>
      <c r="D10" s="52" t="s">
        <v>45</v>
      </c>
    </row>
    <row r="11" spans="2:18" outlineLevel="1" x14ac:dyDescent="0.25">
      <c r="C11" s="51"/>
      <c r="D11" s="23">
        <v>841115</v>
      </c>
      <c r="E11" s="179"/>
      <c r="K11" s="134" t="s">
        <v>46</v>
      </c>
    </row>
    <row r="12" spans="2:18" outlineLevel="1" x14ac:dyDescent="0.25">
      <c r="B12" s="24" t="s">
        <v>47</v>
      </c>
      <c r="D12" s="65" t="s">
        <v>107</v>
      </c>
      <c r="K12" s="134" t="s">
        <v>2</v>
      </c>
    </row>
    <row r="13" spans="2:18" s="26" customFormat="1" x14ac:dyDescent="0.25">
      <c r="B13" s="25"/>
      <c r="D13" s="27"/>
      <c r="I13" s="134"/>
      <c r="J13" s="134"/>
      <c r="K13" s="134"/>
      <c r="L13" s="134"/>
      <c r="M13" s="134"/>
      <c r="N13" s="134"/>
      <c r="O13" s="134"/>
      <c r="P13" s="134"/>
      <c r="Q13" s="134"/>
      <c r="R13" s="134"/>
    </row>
    <row r="14" spans="2:18" ht="20.25" x14ac:dyDescent="0.25">
      <c r="C14" s="17" t="s">
        <v>49</v>
      </c>
      <c r="D14" s="21" t="s">
        <v>50</v>
      </c>
      <c r="E14" s="66" t="s">
        <v>2</v>
      </c>
    </row>
    <row r="15" spans="2:18" ht="12" customHeight="1" x14ac:dyDescent="0.25">
      <c r="E15" s="33"/>
      <c r="F15" s="33"/>
      <c r="G15" s="33"/>
    </row>
    <row r="16" spans="2:18" ht="31.5" outlineLevel="1" x14ac:dyDescent="0.25">
      <c r="B16" s="18"/>
      <c r="C16" s="51" t="s">
        <v>51</v>
      </c>
      <c r="D16" s="52" t="s">
        <v>52</v>
      </c>
      <c r="E16" s="33"/>
      <c r="F16" s="33"/>
      <c r="G16" s="33"/>
    </row>
    <row r="17" spans="2:18" ht="12.75" customHeight="1" outlineLevel="1" x14ac:dyDescent="0.25">
      <c r="C17" s="31"/>
      <c r="D17" s="53"/>
      <c r="E17" s="33"/>
      <c r="F17" s="33"/>
      <c r="G17" s="33"/>
      <c r="K17" s="134" t="s">
        <v>6</v>
      </c>
    </row>
    <row r="18" spans="2:18" outlineLevel="1" x14ac:dyDescent="0.25">
      <c r="C18" s="31"/>
      <c r="D18" s="171">
        <v>841115</v>
      </c>
      <c r="E18" s="131" t="s">
        <v>6</v>
      </c>
      <c r="F18" s="33"/>
      <c r="G18" s="33"/>
      <c r="K18" s="134" t="s">
        <v>5</v>
      </c>
    </row>
    <row r="19" spans="2:18" outlineLevel="1" x14ac:dyDescent="0.25">
      <c r="B19" s="24" t="s">
        <v>47</v>
      </c>
      <c r="C19" s="33"/>
      <c r="D19" s="170" t="s">
        <v>53</v>
      </c>
      <c r="E19" s="28"/>
      <c r="F19" s="33"/>
      <c r="G19" s="33"/>
      <c r="K19" s="134" t="s">
        <v>54</v>
      </c>
    </row>
    <row r="20" spans="2:18" outlineLevel="1" x14ac:dyDescent="0.25">
      <c r="C20" s="31"/>
      <c r="D20" s="33"/>
      <c r="E20" s="33"/>
      <c r="F20" s="33"/>
      <c r="G20" s="33"/>
    </row>
    <row r="21" spans="2:18" ht="30" customHeight="1" outlineLevel="1" x14ac:dyDescent="0.25">
      <c r="C21" s="51" t="s">
        <v>55</v>
      </c>
      <c r="D21" s="52" t="s">
        <v>56</v>
      </c>
      <c r="E21" s="33"/>
      <c r="F21" s="33"/>
      <c r="G21" s="33"/>
    </row>
    <row r="22" spans="2:18" outlineLevel="1" x14ac:dyDescent="0.25">
      <c r="B22" s="9"/>
      <c r="C22" s="33"/>
      <c r="D22" s="54" t="s">
        <v>57</v>
      </c>
      <c r="E22" s="55" t="s">
        <v>98</v>
      </c>
      <c r="F22" s="55" t="s">
        <v>58</v>
      </c>
      <c r="G22" s="205" t="s">
        <v>59</v>
      </c>
    </row>
    <row r="23" spans="2:18" ht="31.5" outlineLevel="1" x14ac:dyDescent="0.25">
      <c r="B23" s="189" t="s">
        <v>60</v>
      </c>
      <c r="C23" s="33"/>
      <c r="D23" s="135" t="s">
        <v>108</v>
      </c>
      <c r="E23" s="135" t="s">
        <v>109</v>
      </c>
      <c r="F23" s="135" t="s">
        <v>54</v>
      </c>
      <c r="G23" s="205"/>
    </row>
    <row r="24" spans="2:18" s="29" customFormat="1" ht="21" customHeight="1" outlineLevel="1" x14ac:dyDescent="0.25">
      <c r="B24" s="189" t="s">
        <v>63</v>
      </c>
      <c r="C24" s="56"/>
      <c r="D24" s="142">
        <v>494.44</v>
      </c>
      <c r="E24" s="57">
        <v>494.7</v>
      </c>
      <c r="F24" s="135"/>
      <c r="G24" s="205"/>
      <c r="I24" s="134"/>
      <c r="J24" s="134"/>
      <c r="K24" s="134"/>
      <c r="L24" s="134"/>
      <c r="M24" s="134"/>
      <c r="N24" s="134"/>
      <c r="O24" s="134"/>
      <c r="P24" s="134"/>
      <c r="Q24" s="134"/>
      <c r="R24" s="134"/>
    </row>
    <row r="25" spans="2:18" s="29" customFormat="1" ht="25.5" outlineLevel="1" x14ac:dyDescent="0.25">
      <c r="B25" s="189" t="s">
        <v>64</v>
      </c>
      <c r="C25" s="56"/>
      <c r="D25" s="140">
        <v>1</v>
      </c>
      <c r="E25" s="141">
        <v>1</v>
      </c>
      <c r="F25" s="135"/>
      <c r="G25" s="205"/>
      <c r="I25" s="134"/>
      <c r="J25" s="134"/>
      <c r="K25" s="134"/>
      <c r="L25" s="134"/>
      <c r="M25" s="134"/>
      <c r="N25" s="134"/>
      <c r="O25" s="134"/>
      <c r="P25" s="134"/>
      <c r="Q25" s="134"/>
      <c r="R25" s="134"/>
    </row>
    <row r="26" spans="2:18" s="29" customFormat="1" outlineLevel="1" x14ac:dyDescent="0.25">
      <c r="B26" s="189" t="s">
        <v>65</v>
      </c>
      <c r="C26" s="56"/>
      <c r="D26" s="59">
        <f>D24*D25</f>
        <v>494.44</v>
      </c>
      <c r="E26" s="59">
        <f t="shared" ref="E26" si="0">E24*E25</f>
        <v>494.7</v>
      </c>
      <c r="F26" s="135"/>
      <c r="G26" s="60">
        <v>494.7</v>
      </c>
      <c r="H26" s="133" t="s">
        <v>6</v>
      </c>
      <c r="I26" s="134"/>
      <c r="J26" s="134"/>
      <c r="K26" s="134"/>
      <c r="L26" s="134"/>
      <c r="M26" s="134"/>
      <c r="N26" s="134"/>
      <c r="O26" s="134"/>
      <c r="P26" s="134"/>
      <c r="Q26" s="134"/>
      <c r="R26" s="134"/>
    </row>
    <row r="27" spans="2:18" s="29" customFormat="1" ht="22.5" customHeight="1" outlineLevel="1" x14ac:dyDescent="0.25">
      <c r="B27" s="198" t="s">
        <v>66</v>
      </c>
      <c r="C27" s="56"/>
      <c r="D27" s="58">
        <v>841115</v>
      </c>
      <c r="E27" s="61">
        <v>841115</v>
      </c>
      <c r="F27" s="135"/>
      <c r="G27" s="56"/>
      <c r="I27" s="134"/>
      <c r="J27" s="134"/>
      <c r="K27" s="134"/>
      <c r="L27" s="134"/>
      <c r="M27" s="134"/>
      <c r="N27" s="134"/>
      <c r="O27" s="134"/>
      <c r="P27" s="134"/>
      <c r="Q27" s="134"/>
      <c r="R27" s="134"/>
    </row>
    <row r="28" spans="2:18" s="29" customFormat="1" outlineLevel="1" x14ac:dyDescent="0.25">
      <c r="B28" s="198"/>
      <c r="C28" s="56"/>
      <c r="D28" s="131" t="s">
        <v>6</v>
      </c>
      <c r="E28" s="132" t="s">
        <v>6</v>
      </c>
      <c r="F28" s="135"/>
      <c r="G28" s="30"/>
      <c r="I28" s="134"/>
      <c r="J28" s="134"/>
      <c r="K28" s="134"/>
      <c r="L28" s="134"/>
      <c r="M28" s="134"/>
      <c r="N28" s="134"/>
      <c r="O28" s="134"/>
      <c r="P28" s="134"/>
      <c r="Q28" s="134"/>
      <c r="R28" s="134"/>
    </row>
    <row r="29" spans="2:18" s="29" customFormat="1" outlineLevel="1" x14ac:dyDescent="0.25">
      <c r="B29" s="189"/>
      <c r="C29" s="56"/>
      <c r="D29" s="28"/>
      <c r="E29" s="31"/>
      <c r="F29" s="31"/>
      <c r="G29" s="30"/>
      <c r="I29" s="134"/>
      <c r="J29" s="134"/>
      <c r="K29" s="134"/>
      <c r="L29" s="134"/>
      <c r="M29" s="134"/>
      <c r="N29" s="134"/>
      <c r="O29" s="134"/>
      <c r="P29" s="134"/>
      <c r="Q29" s="134"/>
      <c r="R29" s="134"/>
    </row>
    <row r="30" spans="2:18" s="29" customFormat="1" outlineLevel="1" x14ac:dyDescent="0.25">
      <c r="B30" s="189"/>
      <c r="C30" s="56"/>
      <c r="D30" s="28"/>
      <c r="E30" s="31"/>
      <c r="F30" s="31"/>
      <c r="G30" s="30"/>
      <c r="I30" s="134"/>
      <c r="J30" s="134"/>
      <c r="K30" s="134"/>
      <c r="L30" s="134"/>
      <c r="M30" s="134"/>
      <c r="N30" s="134"/>
      <c r="O30" s="134"/>
      <c r="P30" s="134"/>
      <c r="Q30" s="134"/>
      <c r="R30" s="134"/>
    </row>
    <row r="31" spans="2:18" outlineLevel="1" x14ac:dyDescent="0.25">
      <c r="B31" s="14" t="s">
        <v>67</v>
      </c>
      <c r="C31" s="33"/>
      <c r="D31" s="47"/>
      <c r="E31" s="33"/>
      <c r="F31" s="33"/>
      <c r="G31" s="33"/>
    </row>
    <row r="32" spans="2:18" outlineLevel="1" x14ac:dyDescent="0.25">
      <c r="B32" s="24" t="s">
        <v>68</v>
      </c>
      <c r="C32" s="33"/>
      <c r="D32" s="62" t="s">
        <v>5</v>
      </c>
      <c r="E32" s="63" t="s">
        <v>6</v>
      </c>
      <c r="F32" s="63" t="s">
        <v>54</v>
      </c>
      <c r="G32" s="33"/>
    </row>
    <row r="33" spans="2:18" outlineLevel="1" x14ac:dyDescent="0.25">
      <c r="B33" s="24" t="s">
        <v>69</v>
      </c>
      <c r="C33" s="33"/>
      <c r="D33" s="62" t="s">
        <v>5</v>
      </c>
      <c r="E33" s="63" t="s">
        <v>6</v>
      </c>
      <c r="F33" s="63" t="s">
        <v>54</v>
      </c>
      <c r="G33" s="33"/>
    </row>
    <row r="34" spans="2:18" ht="94.5" customHeight="1" outlineLevel="1" x14ac:dyDescent="0.25">
      <c r="B34" s="24" t="s">
        <v>70</v>
      </c>
      <c r="C34" s="33"/>
      <c r="D34" s="67" t="s">
        <v>110</v>
      </c>
      <c r="E34" s="67" t="s">
        <v>111</v>
      </c>
      <c r="F34" s="68"/>
      <c r="G34" s="33"/>
    </row>
    <row r="35" spans="2:18" outlineLevel="1" x14ac:dyDescent="0.25">
      <c r="B35" s="24"/>
      <c r="C35" s="33"/>
      <c r="D35" s="209"/>
      <c r="E35" s="209"/>
      <c r="F35" s="209"/>
      <c r="G35" s="33"/>
    </row>
    <row r="36" spans="2:18" s="26" customFormat="1" outlineLevel="1" x14ac:dyDescent="0.25">
      <c r="B36" s="25" t="s">
        <v>73</v>
      </c>
      <c r="C36" s="32"/>
      <c r="D36" s="145" t="s">
        <v>75</v>
      </c>
      <c r="E36" s="145" t="s">
        <v>75</v>
      </c>
      <c r="F36" s="145" t="s">
        <v>54</v>
      </c>
      <c r="G36" s="32"/>
      <c r="I36" s="134"/>
      <c r="J36" s="134"/>
      <c r="K36" s="134"/>
      <c r="L36" s="134"/>
      <c r="M36" s="134"/>
      <c r="N36" s="134"/>
      <c r="O36" s="134"/>
      <c r="P36" s="134"/>
      <c r="Q36" s="134"/>
      <c r="R36" s="134"/>
    </row>
    <row r="37" spans="2:18" s="26" customFormat="1" ht="160.5" customHeight="1" outlineLevel="1" x14ac:dyDescent="0.25">
      <c r="B37" s="15" t="s">
        <v>76</v>
      </c>
      <c r="C37" s="32"/>
      <c r="D37" s="199" t="s">
        <v>112</v>
      </c>
      <c r="E37" s="200"/>
      <c r="F37" s="200"/>
      <c r="G37" s="132" t="s">
        <v>5</v>
      </c>
      <c r="I37" s="134"/>
      <c r="J37" s="134"/>
      <c r="K37" s="134"/>
      <c r="L37" s="134"/>
      <c r="M37" s="134"/>
      <c r="N37" s="134"/>
      <c r="O37" s="134"/>
      <c r="P37" s="134"/>
      <c r="Q37" s="134"/>
      <c r="R37" s="134"/>
    </row>
    <row r="38" spans="2:18" outlineLevel="1" x14ac:dyDescent="0.25">
      <c r="B38" s="24" t="s">
        <v>47</v>
      </c>
      <c r="C38" s="33"/>
      <c r="D38" s="204" t="s">
        <v>113</v>
      </c>
      <c r="E38" s="204"/>
      <c r="F38" s="204"/>
      <c r="G38" s="204"/>
    </row>
    <row r="39" spans="2:18" x14ac:dyDescent="0.25">
      <c r="C39" s="33"/>
      <c r="D39" s="47"/>
      <c r="E39" s="33"/>
      <c r="F39" s="33"/>
      <c r="G39" s="33"/>
    </row>
    <row r="40" spans="2:18" ht="20.25" x14ac:dyDescent="0.25">
      <c r="B40" s="18"/>
      <c r="C40" s="17" t="s">
        <v>78</v>
      </c>
      <c r="D40" s="21" t="s">
        <v>79</v>
      </c>
      <c r="E40" s="66" t="s">
        <v>6</v>
      </c>
    </row>
    <row r="41" spans="2:18" ht="15.75" customHeight="1" x14ac:dyDescent="0.25">
      <c r="B41" s="18"/>
      <c r="E41" s="50"/>
    </row>
    <row r="42" spans="2:18" outlineLevel="1" x14ac:dyDescent="0.25">
      <c r="B42" s="16" t="s">
        <v>80</v>
      </c>
      <c r="D42" s="13" t="s">
        <v>81</v>
      </c>
    </row>
    <row r="43" spans="2:18" outlineLevel="1" x14ac:dyDescent="0.25">
      <c r="B43" s="18"/>
      <c r="D43" s="34" t="s">
        <v>82</v>
      </c>
      <c r="E43" s="35" t="s">
        <v>104</v>
      </c>
      <c r="F43" s="35" t="s">
        <v>83</v>
      </c>
      <c r="G43" s="35" t="s">
        <v>84</v>
      </c>
    </row>
    <row r="44" spans="2:18" outlineLevel="1" x14ac:dyDescent="0.25">
      <c r="B44" s="24" t="s">
        <v>85</v>
      </c>
      <c r="D44" s="44" t="s">
        <v>6</v>
      </c>
      <c r="E44" s="44" t="s">
        <v>6</v>
      </c>
      <c r="F44" s="44" t="s">
        <v>6</v>
      </c>
      <c r="G44" s="44" t="s">
        <v>6</v>
      </c>
    </row>
    <row r="45" spans="2:18" outlineLevel="1" x14ac:dyDescent="0.25">
      <c r="B45" s="24" t="s">
        <v>86</v>
      </c>
      <c r="D45" s="44" t="s">
        <v>6</v>
      </c>
      <c r="E45" s="44" t="s">
        <v>6</v>
      </c>
      <c r="F45" s="44" t="s">
        <v>6</v>
      </c>
      <c r="G45" s="44" t="s">
        <v>6</v>
      </c>
    </row>
    <row r="46" spans="2:18" outlineLevel="1" x14ac:dyDescent="0.25">
      <c r="B46" s="24" t="s">
        <v>87</v>
      </c>
      <c r="D46" s="46" t="s">
        <v>6</v>
      </c>
      <c r="E46" s="46" t="s">
        <v>6</v>
      </c>
      <c r="F46" s="46" t="s">
        <v>6</v>
      </c>
      <c r="G46" s="46" t="s">
        <v>6</v>
      </c>
    </row>
    <row r="47" spans="2:18" outlineLevel="1" x14ac:dyDescent="0.25">
      <c r="B47" s="24" t="s">
        <v>47</v>
      </c>
      <c r="D47" s="69"/>
      <c r="E47" s="69"/>
      <c r="F47" s="65"/>
      <c r="G47" s="69"/>
    </row>
    <row r="48" spans="2:18" outlineLevel="1" x14ac:dyDescent="0.25">
      <c r="B48" s="18"/>
    </row>
    <row r="49" spans="2:5" outlineLevel="1" x14ac:dyDescent="0.25">
      <c r="B49" s="18"/>
      <c r="D49" s="24" t="s">
        <v>89</v>
      </c>
      <c r="E49" s="44" t="s">
        <v>6</v>
      </c>
    </row>
    <row r="50" spans="2:5" x14ac:dyDescent="0.25">
      <c r="B50" s="18"/>
      <c r="C50" s="33"/>
      <c r="D50" s="47"/>
      <c r="E50" s="33"/>
    </row>
    <row r="52" spans="2:5" ht="40.5" x14ac:dyDescent="0.25">
      <c r="C52" s="17" t="s">
        <v>90</v>
      </c>
      <c r="D52" s="21" t="s">
        <v>91</v>
      </c>
      <c r="E52" s="66" t="s">
        <v>54</v>
      </c>
    </row>
    <row r="53" spans="2:5" outlineLevel="1" x14ac:dyDescent="0.25"/>
    <row r="54" spans="2:5" outlineLevel="1" x14ac:dyDescent="0.25">
      <c r="B54" s="24" t="s">
        <v>92</v>
      </c>
      <c r="D54" s="44" t="s">
        <v>54</v>
      </c>
    </row>
    <row r="55" spans="2:5" ht="63" customHeight="1" outlineLevel="1" x14ac:dyDescent="0.25">
      <c r="B55" s="36" t="s">
        <v>93</v>
      </c>
      <c r="D55" s="46" t="s">
        <v>54</v>
      </c>
    </row>
    <row r="56" spans="2:5" outlineLevel="1" x14ac:dyDescent="0.25">
      <c r="B56" s="24" t="s">
        <v>47</v>
      </c>
      <c r="D56" s="69" t="s">
        <v>114</v>
      </c>
    </row>
    <row r="59" spans="2:5" x14ac:dyDescent="0.25">
      <c r="D59" s="201" t="s">
        <v>2</v>
      </c>
    </row>
    <row r="60" spans="2:5" x14ac:dyDescent="0.25">
      <c r="D60" s="202"/>
    </row>
    <row r="61" spans="2:5" x14ac:dyDescent="0.25">
      <c r="D61" s="202"/>
    </row>
    <row r="62" spans="2:5" x14ac:dyDescent="0.25">
      <c r="D62" s="202"/>
    </row>
    <row r="63" spans="2:5" x14ac:dyDescent="0.25">
      <c r="D63" s="203"/>
    </row>
  </sheetData>
  <mergeCells count="9">
    <mergeCell ref="D38:G38"/>
    <mergeCell ref="D59:D63"/>
    <mergeCell ref="D1:E1"/>
    <mergeCell ref="B4:C4"/>
    <mergeCell ref="B5:C5"/>
    <mergeCell ref="G22:G25"/>
    <mergeCell ref="B27:B28"/>
    <mergeCell ref="D37:F37"/>
    <mergeCell ref="D35:F35"/>
  </mergeCells>
  <conditionalFormatting sqref="G26">
    <cfRule type="cellIs" dxfId="403" priority="12" operator="lessThan">
      <formula>424.28</formula>
    </cfRule>
  </conditionalFormatting>
  <conditionalFormatting sqref="D36:F36">
    <cfRule type="cellIs" dxfId="402" priority="3" operator="equal">
      <formula>"No"</formula>
    </cfRule>
  </conditionalFormatting>
  <conditionalFormatting sqref="D36:F36">
    <cfRule type="cellIs" dxfId="401" priority="2" operator="equal">
      <formula>"Si"</formula>
    </cfRule>
  </conditionalFormatting>
  <conditionalFormatting sqref="D36:F36">
    <cfRule type="cellIs" dxfId="400" priority="1" operator="equal">
      <formula>"NO APLICA"</formula>
    </cfRule>
  </conditionalFormatting>
  <dataValidations count="3">
    <dataValidation type="list" allowBlank="1" showInputMessage="1" showErrorMessage="1" sqref="E18:E19 E49 D44:G46 E11 E29:F30 G37 D32:D33 H26 E40 D28:D30" xr:uid="{7904C692-420D-4209-AFA8-C32808E6285A}">
      <formula1>$K$17:$K$18</formula1>
    </dataValidation>
    <dataValidation type="list" allowBlank="1" showInputMessage="1" showErrorMessage="1" sqref="E14 D59:D63 E8" xr:uid="{727F1F0E-FFEF-4D4A-B0C7-CA198E815BE2}">
      <formula1>$K$11:$K$12</formula1>
    </dataValidation>
    <dataValidation type="list" allowBlank="1" showInputMessage="1" showErrorMessage="1" sqref="E32:F33 E28" xr:uid="{63E162C3-066E-4E00-A506-4E35CA813C62}">
      <formula1>$K$17:$K$19</formula1>
    </dataValidation>
  </dataValidations>
  <pageMargins left="0.7" right="0.7" top="0.75" bottom="0.75" header="0.3" footer="0.3"/>
  <pageSetup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9" operator="containsText" id="{8941AAEE-FBCE-43BE-90DA-2C7F284D01E8}">
            <xm:f>NOT(ISERROR(SEARCH($K$18,D28)))</xm:f>
            <xm:f>$K$18</xm:f>
            <x14:dxf>
              <font>
                <color rgb="FF9C0006"/>
              </font>
              <fill>
                <patternFill>
                  <bgColor rgb="FFFFC7CE"/>
                </patternFill>
              </fill>
            </x14:dxf>
          </x14:cfRule>
          <xm:sqref>D29:F30 D28:E28</xm:sqref>
        </x14:conditionalFormatting>
        <x14:conditionalFormatting xmlns:xm="http://schemas.microsoft.com/office/excel/2006/main">
          <x14:cfRule type="containsText" priority="18" operator="containsText" id="{803F196A-DA71-4E10-9103-FF1E359E5F33}">
            <xm:f>NOT(ISERROR(SEARCH($K$18,D32)))</xm:f>
            <xm:f>$K$18</xm:f>
            <x14:dxf>
              <font>
                <color rgb="FF9C0006"/>
              </font>
              <fill>
                <patternFill>
                  <bgColor rgb="FFFFC7CE"/>
                </patternFill>
              </fill>
            </x14:dxf>
          </x14:cfRule>
          <xm:sqref>D32:D33</xm:sqref>
        </x14:conditionalFormatting>
        <x14:conditionalFormatting xmlns:xm="http://schemas.microsoft.com/office/excel/2006/main">
          <x14:cfRule type="containsText" priority="17" operator="containsText" id="{922A9E5B-A2B6-46C4-B87E-08272C29D601}">
            <xm:f>NOT(ISERROR(SEARCH($K$18,E32)))</xm:f>
            <xm:f>$K$18</xm:f>
            <x14:dxf>
              <font>
                <color rgb="FF9C0006"/>
              </font>
              <fill>
                <patternFill>
                  <bgColor rgb="FFFFC7CE"/>
                </patternFill>
              </fill>
            </x14:dxf>
          </x14:cfRule>
          <xm:sqref>E32:E33</xm:sqref>
        </x14:conditionalFormatting>
        <x14:conditionalFormatting xmlns:xm="http://schemas.microsoft.com/office/excel/2006/main">
          <x14:cfRule type="containsText" priority="16" operator="containsText" id="{7A0CEF6D-F9F0-4D94-9E53-89EA11C3E05F}">
            <xm:f>NOT(ISERROR(SEARCH($K$18,G37)))</xm:f>
            <xm:f>$K$18</xm:f>
            <x14:dxf>
              <font>
                <color rgb="FF9C0006"/>
              </font>
              <fill>
                <patternFill>
                  <bgColor rgb="FFFFC7CE"/>
                </patternFill>
              </fill>
            </x14:dxf>
          </x14:cfRule>
          <xm:sqref>G37</xm:sqref>
        </x14:conditionalFormatting>
        <x14:conditionalFormatting xmlns:xm="http://schemas.microsoft.com/office/excel/2006/main">
          <x14:cfRule type="containsText" priority="15" operator="containsText" id="{32B41C3F-64AF-43D3-9595-5AD5201BE6FB}">
            <xm:f>NOT(ISERROR(SEARCH($K$18,E11)))</xm:f>
            <xm:f>$K$18</xm:f>
            <x14:dxf>
              <font>
                <color rgb="FF9C0006"/>
              </font>
              <fill>
                <patternFill>
                  <bgColor rgb="FFFFC7CE"/>
                </patternFill>
              </fill>
            </x14:dxf>
          </x14:cfRule>
          <xm:sqref>E11</xm:sqref>
        </x14:conditionalFormatting>
        <x14:conditionalFormatting xmlns:xm="http://schemas.microsoft.com/office/excel/2006/main">
          <x14:cfRule type="containsText" priority="14" operator="containsText" id="{05C022EB-430D-4A1F-B39C-FEC0DE13DAE2}">
            <xm:f>NOT(ISERROR(SEARCH($K$18,D44)))</xm:f>
            <xm:f>$K$18</xm:f>
            <x14:dxf>
              <font>
                <color rgb="FF9C0006"/>
              </font>
              <fill>
                <patternFill>
                  <bgColor rgb="FFFFC7CE"/>
                </patternFill>
              </fill>
            </x14:dxf>
          </x14:cfRule>
          <xm:sqref>D44:G46</xm:sqref>
        </x14:conditionalFormatting>
        <x14:conditionalFormatting xmlns:xm="http://schemas.microsoft.com/office/excel/2006/main">
          <x14:cfRule type="containsText" priority="20" operator="containsText" id="{FDFFE94F-F548-4415-88CB-A3786226EB9E}">
            <xm:f>NOT(ISERROR(SEARCH($K$12,E8)))</xm:f>
            <xm:f>$K$12</xm:f>
            <x14:dxf>
              <font>
                <color rgb="FF9C0006"/>
              </font>
              <fill>
                <patternFill>
                  <bgColor rgb="FFFFC7CE"/>
                </patternFill>
              </fill>
            </x14:dxf>
          </x14:cfRule>
          <xm:sqref>E8 E14</xm:sqref>
        </x14:conditionalFormatting>
        <x14:conditionalFormatting xmlns:xm="http://schemas.microsoft.com/office/excel/2006/main">
          <x14:cfRule type="containsText" priority="13" operator="containsText" id="{C333BE6C-8322-455C-9910-062EC262AE12}">
            <xm:f>NOT(ISERROR(SEARCH($K$18,D54)))</xm:f>
            <xm:f>$K$18</xm:f>
            <x14:dxf>
              <font>
                <color rgb="FF9C0006"/>
              </font>
              <fill>
                <patternFill>
                  <bgColor rgb="FFFFC7CE"/>
                </patternFill>
              </fill>
            </x14:dxf>
          </x14:cfRule>
          <xm:sqref>D54:D55</xm:sqref>
        </x14:conditionalFormatting>
        <x14:conditionalFormatting xmlns:xm="http://schemas.microsoft.com/office/excel/2006/main">
          <x14:cfRule type="containsText" priority="11" operator="containsText" id="{0405F0BE-F5F0-4BDF-A2BF-51885969B05D}">
            <xm:f>NOT(ISERROR(SEARCH($K$18,H26)))</xm:f>
            <xm:f>$K$18</xm:f>
            <x14:dxf>
              <font>
                <color rgb="FF9C0006"/>
              </font>
              <fill>
                <patternFill>
                  <bgColor rgb="FFFFC7CE"/>
                </patternFill>
              </fill>
            </x14:dxf>
          </x14:cfRule>
          <xm:sqref>H26</xm:sqref>
        </x14:conditionalFormatting>
        <x14:conditionalFormatting xmlns:xm="http://schemas.microsoft.com/office/excel/2006/main">
          <x14:cfRule type="containsText" priority="10" operator="containsText" id="{D05C9367-6659-4D24-B6F5-BC049B80841B}">
            <xm:f>NOT(ISERROR(SEARCH($K$11,D59)))</xm:f>
            <xm:f>$K$11</xm:f>
            <x14:dxf>
              <font>
                <color rgb="FF006100"/>
              </font>
              <fill>
                <patternFill>
                  <bgColor rgb="FFC6EFCE"/>
                </patternFill>
              </fill>
            </x14:dxf>
          </x14:cfRule>
          <xm:sqref>D59:D63</xm:sqref>
        </x14:conditionalFormatting>
        <x14:conditionalFormatting xmlns:xm="http://schemas.microsoft.com/office/excel/2006/main">
          <x14:cfRule type="containsText" priority="9" operator="containsText" id="{1E57470D-12BC-454F-91A8-E733610058E3}">
            <xm:f>NOT(ISERROR(SEARCH($K$18,E40)))</xm:f>
            <xm:f>$K$18</xm:f>
            <x14:dxf>
              <font>
                <color rgb="FF9C0006"/>
              </font>
              <fill>
                <patternFill>
                  <bgColor rgb="FFFFC7CE"/>
                </patternFill>
              </fill>
            </x14:dxf>
          </x14:cfRule>
          <xm:sqref>E40</xm:sqref>
        </x14:conditionalFormatting>
        <x14:conditionalFormatting xmlns:xm="http://schemas.microsoft.com/office/excel/2006/main">
          <x14:cfRule type="containsText" priority="8" operator="containsText" id="{31B60E78-B605-441F-BA8F-9A155809C5AD}">
            <xm:f>NOT(ISERROR(SEARCH($K$18,E52)))</xm:f>
            <xm:f>$K$18</xm:f>
            <x14:dxf>
              <font>
                <color rgb="FF9C0006"/>
              </font>
              <fill>
                <patternFill>
                  <bgColor rgb="FFFFC7CE"/>
                </patternFill>
              </fill>
            </x14:dxf>
          </x14:cfRule>
          <xm:sqref>E52</xm:sqref>
        </x14:conditionalFormatting>
        <x14:conditionalFormatting xmlns:xm="http://schemas.microsoft.com/office/excel/2006/main">
          <x14:cfRule type="containsText" priority="7" operator="containsText" id="{26FBA779-C4FA-4AE6-9E47-DAF1930973F5}">
            <xm:f>NOT(ISERROR(SEARCH($K$18,E18)))</xm:f>
            <xm:f>$K$18</xm:f>
            <x14:dxf>
              <font>
                <color rgb="FF9C0006"/>
              </font>
              <fill>
                <patternFill>
                  <bgColor rgb="FFFFC7CE"/>
                </patternFill>
              </fill>
            </x14:dxf>
          </x14:cfRule>
          <xm:sqref>E18:E19</xm:sqref>
        </x14:conditionalFormatting>
        <x14:conditionalFormatting xmlns:xm="http://schemas.microsoft.com/office/excel/2006/main">
          <x14:cfRule type="containsText" priority="6" operator="containsText" id="{97315B23-B32D-44E8-A506-AECB6B558E3C}">
            <xm:f>NOT(ISERROR(SEARCH($K$18,E49)))</xm:f>
            <xm:f>$K$18</xm:f>
            <x14:dxf>
              <font>
                <color rgb="FF9C0006"/>
              </font>
              <fill>
                <patternFill>
                  <bgColor rgb="FFFFC7CE"/>
                </patternFill>
              </fill>
            </x14:dxf>
          </x14:cfRule>
          <xm:sqref>E49</xm:sqref>
        </x14:conditionalFormatting>
        <x14:conditionalFormatting xmlns:xm="http://schemas.microsoft.com/office/excel/2006/main">
          <x14:cfRule type="containsText" priority="5" operator="containsText" id="{E97DBFF9-7382-4619-BCF1-A76A95E0F1D6}">
            <xm:f>NOT(ISERROR(SEARCH($K$18,F32)))</xm:f>
            <xm:f>$K$18</xm:f>
            <x14:dxf>
              <font>
                <color rgb="FF9C0006"/>
              </font>
              <fill>
                <patternFill>
                  <bgColor rgb="FFFFC7CE"/>
                </patternFill>
              </fill>
            </x14:dxf>
          </x14:cfRule>
          <xm:sqref>F32</xm:sqref>
        </x14:conditionalFormatting>
        <x14:conditionalFormatting xmlns:xm="http://schemas.microsoft.com/office/excel/2006/main">
          <x14:cfRule type="containsText" priority="4" operator="containsText" id="{CBC4E3AC-0805-47FF-8EBD-FB153711EF47}">
            <xm:f>NOT(ISERROR(SEARCH($K$18,F33)))</xm:f>
            <xm:f>$K$18</xm:f>
            <x14:dxf>
              <font>
                <color rgb="FF9C0006"/>
              </font>
              <fill>
                <patternFill>
                  <bgColor rgb="FFFFC7CE"/>
                </patternFill>
              </fill>
            </x14:dxf>
          </x14:cfRule>
          <xm:sqref>F33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F5F101D6-DE12-492C-AA20-7AB2A1101859}">
          <x14:formula1>
            <xm:f>'EVALUACIÓN TÉCNICA'!$B$8:$B$17</xm:f>
          </x14:formula1>
          <xm:sqref>C3</xm:sqref>
        </x14:dataValidation>
        <x14:dataValidation type="list" allowBlank="1" showInputMessage="1" showErrorMessage="1" xr:uid="{C3100B7E-4AAF-4739-ABEA-45045A5300DD}">
          <x14:formula1>
            <xm:f>Hoja1!$H$22:$H$24</xm:f>
          </x14:formula1>
          <xm:sqref>D36:F36</xm:sqref>
        </x14:dataValidation>
        <x14:dataValidation type="list" allowBlank="1" showInputMessage="1" showErrorMessage="1" xr:uid="{2D219C03-D5A0-4B73-8842-BABFC2F3F3E6}">
          <x14:formula1>
            <xm:f>Hoja1!$H$18:$H$20</xm:f>
          </x14:formula1>
          <xm:sqref>D54 E52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DD105-8AAF-4A80-9068-EBE2E05B3D67}">
  <dimension ref="B1:R63"/>
  <sheetViews>
    <sheetView showGridLines="0" topLeftCell="B47" zoomScale="70" zoomScaleNormal="70" workbookViewId="0">
      <selection activeCell="B50" sqref="B50"/>
    </sheetView>
  </sheetViews>
  <sheetFormatPr baseColWidth="10" defaultColWidth="11.42578125" defaultRowHeight="16.5" outlineLevelRow="1" x14ac:dyDescent="0.25"/>
  <cols>
    <col min="1" max="1" width="11.42578125" style="18"/>
    <col min="2" max="2" width="28.42578125" style="19" customWidth="1"/>
    <col min="3" max="3" width="3.7109375" style="18" bestFit="1" customWidth="1"/>
    <col min="4" max="4" width="60.85546875" style="20" customWidth="1"/>
    <col min="5" max="5" width="32.5703125" style="18" customWidth="1"/>
    <col min="6" max="6" width="38.28515625" style="18" customWidth="1"/>
    <col min="7" max="7" width="26.28515625" style="18" bestFit="1" customWidth="1"/>
    <col min="8" max="8" width="16.7109375" style="18" customWidth="1"/>
    <col min="9" max="10" width="9.140625" style="134"/>
    <col min="11" max="11" width="0" style="134" hidden="1" customWidth="1"/>
    <col min="12" max="18" width="11.42578125" style="134"/>
    <col min="19" max="16384" width="11.42578125" style="18"/>
  </cols>
  <sheetData>
    <row r="1" spans="2:18" ht="55.5" customHeight="1" x14ac:dyDescent="0.25">
      <c r="B1" s="8"/>
      <c r="D1" s="208" t="s">
        <v>0</v>
      </c>
      <c r="E1" s="208"/>
    </row>
    <row r="2" spans="2:18" x14ac:dyDescent="0.25">
      <c r="B2" s="9"/>
      <c r="D2" s="10"/>
    </row>
    <row r="3" spans="2:18" x14ac:dyDescent="0.25">
      <c r="B3" s="37" t="s">
        <v>36</v>
      </c>
      <c r="C3" s="38">
        <v>4</v>
      </c>
      <c r="D3" s="39" t="s">
        <v>37</v>
      </c>
      <c r="E3" s="40">
        <v>372433320</v>
      </c>
      <c r="F3" s="41"/>
    </row>
    <row r="4" spans="2:18" x14ac:dyDescent="0.25">
      <c r="B4" s="197" t="s">
        <v>38</v>
      </c>
      <c r="C4" s="197"/>
      <c r="D4" s="42" t="str">
        <f>IFERROR(VLOOKUP(C3,'EVALUACIÓN TÉCNICA'!$B$8:$C$17,2,FALSE)," ")</f>
        <v>Kmp Consulting SAS</v>
      </c>
      <c r="E4" s="188" t="s">
        <v>94</v>
      </c>
      <c r="F4" s="11" t="s">
        <v>115</v>
      </c>
    </row>
    <row r="5" spans="2:18" x14ac:dyDescent="0.25">
      <c r="B5" s="206" t="s">
        <v>40</v>
      </c>
      <c r="C5" s="207"/>
      <c r="D5" s="12" t="s">
        <v>116</v>
      </c>
      <c r="E5" s="188" t="s">
        <v>96</v>
      </c>
      <c r="F5" s="139">
        <v>1136884842</v>
      </c>
    </row>
    <row r="6" spans="2:18" x14ac:dyDescent="0.25">
      <c r="B6" s="43"/>
      <c r="C6" s="41"/>
      <c r="D6" s="43"/>
      <c r="E6" s="41"/>
      <c r="F6" s="41"/>
    </row>
    <row r="8" spans="2:18" ht="20.25" x14ac:dyDescent="0.25">
      <c r="C8" s="17" t="s">
        <v>42</v>
      </c>
      <c r="D8" s="21" t="s">
        <v>43</v>
      </c>
      <c r="E8" s="180"/>
    </row>
    <row r="9" spans="2:18" ht="13.5" customHeight="1" outlineLevel="1" x14ac:dyDescent="0.25">
      <c r="C9" s="48"/>
      <c r="D9" s="49"/>
    </row>
    <row r="10" spans="2:18" ht="31.5" outlineLevel="1" x14ac:dyDescent="0.25">
      <c r="C10" s="51" t="s">
        <v>44</v>
      </c>
      <c r="D10" s="52" t="s">
        <v>45</v>
      </c>
    </row>
    <row r="11" spans="2:18" outlineLevel="1" x14ac:dyDescent="0.25">
      <c r="C11" s="51"/>
      <c r="D11" s="23">
        <v>841115</v>
      </c>
      <c r="E11" s="182"/>
      <c r="K11" s="134" t="s">
        <v>46</v>
      </c>
    </row>
    <row r="12" spans="2:18" outlineLevel="1" x14ac:dyDescent="0.25">
      <c r="B12" s="24" t="s">
        <v>47</v>
      </c>
      <c r="D12" s="65" t="s">
        <v>117</v>
      </c>
      <c r="K12" s="134" t="s">
        <v>2</v>
      </c>
    </row>
    <row r="13" spans="2:18" s="26" customFormat="1" x14ac:dyDescent="0.25">
      <c r="B13" s="25"/>
      <c r="D13" s="27"/>
      <c r="I13" s="134"/>
      <c r="J13" s="134"/>
      <c r="K13" s="134"/>
      <c r="L13" s="134"/>
      <c r="M13" s="134"/>
      <c r="N13" s="134"/>
      <c r="O13" s="134"/>
      <c r="P13" s="134"/>
      <c r="Q13" s="134"/>
      <c r="R13" s="134"/>
    </row>
    <row r="14" spans="2:18" ht="20.25" x14ac:dyDescent="0.25">
      <c r="C14" s="17" t="s">
        <v>49</v>
      </c>
      <c r="D14" s="21" t="s">
        <v>50</v>
      </c>
      <c r="E14" s="66" t="s">
        <v>46</v>
      </c>
    </row>
    <row r="15" spans="2:18" ht="12" customHeight="1" x14ac:dyDescent="0.25">
      <c r="E15" s="33"/>
      <c r="F15" s="33"/>
      <c r="G15" s="33"/>
    </row>
    <row r="16" spans="2:18" ht="31.5" outlineLevel="1" x14ac:dyDescent="0.25">
      <c r="B16" s="18"/>
      <c r="C16" s="51" t="s">
        <v>51</v>
      </c>
      <c r="D16" s="52" t="s">
        <v>52</v>
      </c>
      <c r="E16" s="33"/>
      <c r="F16" s="33"/>
      <c r="G16" s="33"/>
    </row>
    <row r="17" spans="2:18" ht="12.75" customHeight="1" outlineLevel="1" x14ac:dyDescent="0.25">
      <c r="C17" s="31"/>
      <c r="D17" s="53" t="s">
        <v>53</v>
      </c>
      <c r="E17" s="33"/>
      <c r="F17" s="33"/>
      <c r="G17" s="33"/>
      <c r="K17" s="134" t="s">
        <v>6</v>
      </c>
    </row>
    <row r="18" spans="2:18" outlineLevel="1" x14ac:dyDescent="0.25">
      <c r="C18" s="31"/>
      <c r="D18" s="23">
        <v>841115</v>
      </c>
      <c r="E18" s="183"/>
      <c r="F18" s="33"/>
      <c r="G18" s="33"/>
      <c r="K18" s="134" t="s">
        <v>5</v>
      </c>
    </row>
    <row r="19" spans="2:18" outlineLevel="1" x14ac:dyDescent="0.25">
      <c r="B19" s="24" t="s">
        <v>47</v>
      </c>
      <c r="C19" s="33"/>
      <c r="D19" s="65" t="s">
        <v>118</v>
      </c>
      <c r="E19" s="28"/>
      <c r="F19" s="33"/>
      <c r="G19" s="33"/>
      <c r="K19" s="134" t="s">
        <v>54</v>
      </c>
    </row>
    <row r="20" spans="2:18" outlineLevel="1" x14ac:dyDescent="0.25">
      <c r="C20" s="31"/>
      <c r="D20" s="33"/>
      <c r="E20" s="33"/>
      <c r="F20" s="33"/>
      <c r="G20" s="33"/>
    </row>
    <row r="21" spans="2:18" ht="30" customHeight="1" outlineLevel="1" x14ac:dyDescent="0.25">
      <c r="C21" s="51" t="s">
        <v>55</v>
      </c>
      <c r="D21" s="52" t="s">
        <v>56</v>
      </c>
      <c r="E21" s="33"/>
      <c r="F21" s="33"/>
      <c r="G21" s="33"/>
    </row>
    <row r="22" spans="2:18" outlineLevel="1" x14ac:dyDescent="0.25">
      <c r="B22" s="9"/>
      <c r="C22" s="33"/>
      <c r="D22" s="54" t="s">
        <v>57</v>
      </c>
      <c r="E22" s="55" t="s">
        <v>98</v>
      </c>
      <c r="F22" s="55" t="s">
        <v>58</v>
      </c>
      <c r="G22" s="205" t="s">
        <v>59</v>
      </c>
    </row>
    <row r="23" spans="2:18" outlineLevel="1" x14ac:dyDescent="0.25">
      <c r="B23" s="189" t="s">
        <v>60</v>
      </c>
      <c r="C23" s="33"/>
      <c r="D23" s="135" t="s">
        <v>119</v>
      </c>
      <c r="E23" s="135" t="s">
        <v>119</v>
      </c>
      <c r="F23" s="136"/>
      <c r="G23" s="205"/>
    </row>
    <row r="24" spans="2:18" s="29" customFormat="1" ht="21" customHeight="1" outlineLevel="1" x14ac:dyDescent="0.25">
      <c r="B24" s="189" t="s">
        <v>63</v>
      </c>
      <c r="C24" s="56"/>
      <c r="D24" s="142">
        <v>742.4</v>
      </c>
      <c r="E24" s="57">
        <v>340</v>
      </c>
      <c r="F24" s="57">
        <v>0</v>
      </c>
      <c r="G24" s="205"/>
      <c r="I24" s="134"/>
      <c r="J24" s="134"/>
      <c r="K24" s="134"/>
      <c r="L24" s="134"/>
      <c r="M24" s="134"/>
      <c r="N24" s="134"/>
      <c r="O24" s="134"/>
      <c r="P24" s="134"/>
      <c r="Q24" s="134"/>
      <c r="R24" s="134"/>
    </row>
    <row r="25" spans="2:18" s="29" customFormat="1" ht="25.5" outlineLevel="1" x14ac:dyDescent="0.25">
      <c r="B25" s="189" t="s">
        <v>64</v>
      </c>
      <c r="C25" s="56"/>
      <c r="D25" s="140">
        <v>1</v>
      </c>
      <c r="E25" s="141">
        <v>1</v>
      </c>
      <c r="F25" s="141">
        <v>0</v>
      </c>
      <c r="G25" s="205"/>
      <c r="I25" s="134"/>
      <c r="J25" s="134"/>
      <c r="K25" s="134"/>
      <c r="L25" s="134"/>
      <c r="M25" s="134"/>
      <c r="N25" s="134"/>
      <c r="O25" s="134"/>
      <c r="P25" s="134"/>
      <c r="Q25" s="134"/>
      <c r="R25" s="134"/>
    </row>
    <row r="26" spans="2:18" s="29" customFormat="1" outlineLevel="1" x14ac:dyDescent="0.25">
      <c r="B26" s="189" t="s">
        <v>65</v>
      </c>
      <c r="C26" s="56"/>
      <c r="D26" s="59">
        <f>D24*D25</f>
        <v>742.4</v>
      </c>
      <c r="E26" s="59">
        <v>340</v>
      </c>
      <c r="F26" s="59">
        <f t="shared" ref="F26" si="0">F24*F25</f>
        <v>0</v>
      </c>
      <c r="G26" s="60">
        <f>+D26+E26+F26</f>
        <v>1082.4000000000001</v>
      </c>
      <c r="H26" s="133" t="s">
        <v>6</v>
      </c>
      <c r="I26" s="134"/>
      <c r="J26" s="134"/>
      <c r="K26" s="134"/>
      <c r="L26" s="134"/>
      <c r="M26" s="134"/>
      <c r="N26" s="134"/>
      <c r="O26" s="134"/>
      <c r="P26" s="134"/>
      <c r="Q26" s="134"/>
      <c r="R26" s="134"/>
    </row>
    <row r="27" spans="2:18" s="29" customFormat="1" ht="22.5" customHeight="1" outlineLevel="1" x14ac:dyDescent="0.25">
      <c r="B27" s="198" t="s">
        <v>66</v>
      </c>
      <c r="C27" s="56"/>
      <c r="D27" s="58">
        <v>841115</v>
      </c>
      <c r="E27" s="61">
        <v>841115</v>
      </c>
      <c r="F27" s="61">
        <v>0</v>
      </c>
      <c r="G27" s="56"/>
      <c r="I27" s="134"/>
      <c r="J27" s="134"/>
      <c r="K27" s="134"/>
      <c r="L27" s="134"/>
      <c r="M27" s="134"/>
      <c r="N27" s="134"/>
      <c r="O27" s="134"/>
      <c r="P27" s="134"/>
      <c r="Q27" s="134"/>
      <c r="R27" s="134"/>
    </row>
    <row r="28" spans="2:18" s="29" customFormat="1" outlineLevel="1" x14ac:dyDescent="0.25">
      <c r="B28" s="198"/>
      <c r="C28" s="56"/>
      <c r="D28" s="131" t="s">
        <v>6</v>
      </c>
      <c r="E28" s="132" t="s">
        <v>6</v>
      </c>
      <c r="F28" s="132" t="s">
        <v>54</v>
      </c>
      <c r="G28" s="30"/>
      <c r="I28" s="134"/>
      <c r="J28" s="134"/>
      <c r="K28" s="134"/>
      <c r="L28" s="134"/>
      <c r="M28" s="134"/>
      <c r="N28" s="134"/>
      <c r="O28" s="134"/>
      <c r="P28" s="134"/>
      <c r="Q28" s="134"/>
      <c r="R28" s="134"/>
    </row>
    <row r="29" spans="2:18" s="29" customFormat="1" outlineLevel="1" x14ac:dyDescent="0.25">
      <c r="B29" s="189"/>
      <c r="C29" s="56"/>
      <c r="D29" s="28"/>
      <c r="E29" s="31"/>
      <c r="F29" s="31"/>
      <c r="G29" s="30"/>
      <c r="I29" s="134"/>
      <c r="J29" s="134"/>
      <c r="K29" s="134"/>
      <c r="L29" s="134"/>
      <c r="M29" s="134"/>
      <c r="N29" s="134"/>
      <c r="O29" s="134"/>
      <c r="P29" s="134"/>
      <c r="Q29" s="134"/>
      <c r="R29" s="134"/>
    </row>
    <row r="30" spans="2:18" s="29" customFormat="1" outlineLevel="1" x14ac:dyDescent="0.25">
      <c r="B30" s="189"/>
      <c r="C30" s="56"/>
      <c r="D30" s="28"/>
      <c r="E30" s="31"/>
      <c r="F30" s="31"/>
      <c r="G30" s="30"/>
      <c r="I30" s="134"/>
      <c r="J30" s="134"/>
      <c r="K30" s="134"/>
      <c r="L30" s="134"/>
      <c r="M30" s="134"/>
      <c r="N30" s="134"/>
      <c r="O30" s="134"/>
      <c r="P30" s="134"/>
      <c r="Q30" s="134"/>
      <c r="R30" s="134"/>
    </row>
    <row r="31" spans="2:18" outlineLevel="1" x14ac:dyDescent="0.25">
      <c r="B31" s="14" t="s">
        <v>67</v>
      </c>
      <c r="C31" s="33"/>
      <c r="D31" s="47"/>
      <c r="E31" s="33"/>
      <c r="F31" s="33"/>
      <c r="G31" s="33"/>
    </row>
    <row r="32" spans="2:18" outlineLevel="1" x14ac:dyDescent="0.25">
      <c r="B32" s="24" t="s">
        <v>68</v>
      </c>
      <c r="C32" s="33"/>
      <c r="D32" s="62" t="s">
        <v>6</v>
      </c>
      <c r="E32" s="63" t="s">
        <v>6</v>
      </c>
      <c r="F32" s="63" t="s">
        <v>54</v>
      </c>
      <c r="G32" s="33"/>
    </row>
    <row r="33" spans="2:18" outlineLevel="1" x14ac:dyDescent="0.25">
      <c r="B33" s="24" t="s">
        <v>69</v>
      </c>
      <c r="C33" s="33"/>
      <c r="D33" s="62" t="s">
        <v>6</v>
      </c>
      <c r="E33" s="63" t="s">
        <v>6</v>
      </c>
      <c r="F33" s="63" t="s">
        <v>54</v>
      </c>
      <c r="G33" s="33"/>
    </row>
    <row r="34" spans="2:18" ht="148.5" outlineLevel="1" x14ac:dyDescent="0.25">
      <c r="B34" s="24" t="s">
        <v>70</v>
      </c>
      <c r="C34" s="33"/>
      <c r="D34" s="67" t="s">
        <v>120</v>
      </c>
      <c r="E34" s="67" t="s">
        <v>121</v>
      </c>
      <c r="F34" s="68" t="s">
        <v>54</v>
      </c>
      <c r="G34" s="33"/>
    </row>
    <row r="35" spans="2:18" outlineLevel="1" x14ac:dyDescent="0.25">
      <c r="B35" s="24"/>
      <c r="C35" s="33"/>
      <c r="D35" s="143"/>
      <c r="E35" s="144"/>
      <c r="F35" s="144"/>
      <c r="G35" s="33"/>
    </row>
    <row r="36" spans="2:18" s="26" customFormat="1" outlineLevel="1" x14ac:dyDescent="0.25">
      <c r="B36" s="25" t="s">
        <v>73</v>
      </c>
      <c r="C36" s="32"/>
      <c r="D36" s="145" t="s">
        <v>75</v>
      </c>
      <c r="E36" s="145" t="s">
        <v>75</v>
      </c>
      <c r="F36" s="145" t="s">
        <v>54</v>
      </c>
      <c r="G36" s="32"/>
      <c r="I36" s="134"/>
      <c r="J36" s="134"/>
      <c r="K36" s="134"/>
      <c r="L36" s="134"/>
      <c r="M36" s="134"/>
      <c r="N36" s="134"/>
      <c r="O36" s="134"/>
      <c r="P36" s="134"/>
      <c r="Q36" s="134"/>
      <c r="R36" s="134"/>
    </row>
    <row r="37" spans="2:18" s="26" customFormat="1" ht="160.5" customHeight="1" outlineLevel="1" x14ac:dyDescent="0.25">
      <c r="B37" s="15" t="s">
        <v>76</v>
      </c>
      <c r="C37" s="32"/>
      <c r="D37" s="199" t="s">
        <v>77</v>
      </c>
      <c r="E37" s="200"/>
      <c r="F37" s="200"/>
      <c r="G37" s="132" t="s">
        <v>6</v>
      </c>
      <c r="I37" s="134"/>
      <c r="J37" s="134"/>
      <c r="K37" s="134"/>
      <c r="L37" s="134"/>
      <c r="M37" s="134"/>
      <c r="N37" s="134"/>
      <c r="O37" s="134"/>
      <c r="P37" s="134"/>
      <c r="Q37" s="134"/>
      <c r="R37" s="134"/>
    </row>
    <row r="38" spans="2:18" outlineLevel="1" x14ac:dyDescent="0.25">
      <c r="B38" s="24" t="s">
        <v>47</v>
      </c>
      <c r="C38" s="33"/>
      <c r="D38" s="204" t="s">
        <v>122</v>
      </c>
      <c r="E38" s="204"/>
      <c r="F38" s="204"/>
      <c r="G38" s="204"/>
    </row>
    <row r="39" spans="2:18" x14ac:dyDescent="0.25">
      <c r="C39" s="33"/>
      <c r="D39" s="47"/>
      <c r="E39" s="33"/>
      <c r="F39" s="33"/>
      <c r="G39" s="33"/>
    </row>
    <row r="40" spans="2:18" ht="20.25" x14ac:dyDescent="0.25">
      <c r="B40" s="18"/>
      <c r="C40" s="17" t="s">
        <v>78</v>
      </c>
      <c r="D40" s="21" t="s">
        <v>79</v>
      </c>
      <c r="E40" s="66" t="s">
        <v>6</v>
      </c>
    </row>
    <row r="41" spans="2:18" ht="15.75" customHeight="1" x14ac:dyDescent="0.25">
      <c r="B41" s="18"/>
      <c r="E41" s="50"/>
    </row>
    <row r="42" spans="2:18" outlineLevel="1" x14ac:dyDescent="0.25">
      <c r="B42" s="16" t="s">
        <v>80</v>
      </c>
      <c r="D42" s="13" t="s">
        <v>81</v>
      </c>
    </row>
    <row r="43" spans="2:18" outlineLevel="1" x14ac:dyDescent="0.25">
      <c r="B43" s="18"/>
      <c r="D43" s="34" t="s">
        <v>82</v>
      </c>
      <c r="E43" s="35" t="s">
        <v>104</v>
      </c>
      <c r="F43" s="35" t="s">
        <v>83</v>
      </c>
      <c r="G43" s="35" t="s">
        <v>84</v>
      </c>
    </row>
    <row r="44" spans="2:18" outlineLevel="1" x14ac:dyDescent="0.25">
      <c r="B44" s="24" t="s">
        <v>85</v>
      </c>
      <c r="D44" s="44" t="s">
        <v>6</v>
      </c>
      <c r="E44" s="44" t="s">
        <v>6</v>
      </c>
      <c r="F44" s="44" t="s">
        <v>6</v>
      </c>
      <c r="G44" s="44" t="s">
        <v>6</v>
      </c>
    </row>
    <row r="45" spans="2:18" outlineLevel="1" x14ac:dyDescent="0.25">
      <c r="B45" s="24" t="s">
        <v>86</v>
      </c>
      <c r="D45" s="44" t="s">
        <v>6</v>
      </c>
      <c r="E45" s="44" t="s">
        <v>6</v>
      </c>
      <c r="F45" s="44" t="s">
        <v>6</v>
      </c>
      <c r="G45" s="44" t="s">
        <v>6</v>
      </c>
    </row>
    <row r="46" spans="2:18" outlineLevel="1" x14ac:dyDescent="0.25">
      <c r="B46" s="24" t="s">
        <v>87</v>
      </c>
      <c r="D46" s="46" t="s">
        <v>6</v>
      </c>
      <c r="E46" s="46" t="s">
        <v>6</v>
      </c>
      <c r="F46" s="46" t="s">
        <v>6</v>
      </c>
      <c r="G46" s="46" t="s">
        <v>6</v>
      </c>
    </row>
    <row r="47" spans="2:18" ht="63.75" customHeight="1" outlineLevel="1" x14ac:dyDescent="0.25">
      <c r="B47" s="24" t="s">
        <v>47</v>
      </c>
      <c r="D47" s="69"/>
      <c r="E47" s="69"/>
      <c r="F47" s="65"/>
      <c r="G47" s="65"/>
    </row>
    <row r="48" spans="2:18" outlineLevel="1" x14ac:dyDescent="0.25">
      <c r="B48" s="18"/>
    </row>
    <row r="49" spans="2:5" outlineLevel="1" x14ac:dyDescent="0.25">
      <c r="B49" s="18"/>
      <c r="D49" s="24" t="s">
        <v>89</v>
      </c>
      <c r="E49" s="44" t="s">
        <v>6</v>
      </c>
    </row>
    <row r="50" spans="2:5" x14ac:dyDescent="0.25">
      <c r="B50" s="18"/>
      <c r="C50" s="33"/>
      <c r="D50" s="47"/>
      <c r="E50" s="33"/>
    </row>
    <row r="52" spans="2:5" ht="40.5" x14ac:dyDescent="0.25">
      <c r="C52" s="17" t="s">
        <v>90</v>
      </c>
      <c r="D52" s="21" t="s">
        <v>91</v>
      </c>
      <c r="E52" s="66" t="s">
        <v>6</v>
      </c>
    </row>
    <row r="53" spans="2:5" outlineLevel="1" x14ac:dyDescent="0.25"/>
    <row r="54" spans="2:5" outlineLevel="1" x14ac:dyDescent="0.25">
      <c r="B54" s="24" t="s">
        <v>92</v>
      </c>
      <c r="D54" s="44" t="s">
        <v>6</v>
      </c>
    </row>
    <row r="55" spans="2:5" ht="63" customHeight="1" outlineLevel="1" x14ac:dyDescent="0.25">
      <c r="B55" s="36" t="s">
        <v>93</v>
      </c>
      <c r="D55" s="46" t="s">
        <v>6</v>
      </c>
    </row>
    <row r="56" spans="2:5" outlineLevel="1" x14ac:dyDescent="0.25">
      <c r="B56" s="24" t="s">
        <v>47</v>
      </c>
      <c r="D56" s="69"/>
    </row>
    <row r="59" spans="2:5" x14ac:dyDescent="0.25">
      <c r="D59" s="201" t="s">
        <v>46</v>
      </c>
    </row>
    <row r="60" spans="2:5" x14ac:dyDescent="0.25">
      <c r="D60" s="202"/>
    </row>
    <row r="61" spans="2:5" x14ac:dyDescent="0.25">
      <c r="D61" s="202"/>
    </row>
    <row r="62" spans="2:5" x14ac:dyDescent="0.25">
      <c r="D62" s="202"/>
    </row>
    <row r="63" spans="2:5" x14ac:dyDescent="0.25">
      <c r="D63" s="203"/>
    </row>
  </sheetData>
  <mergeCells count="8">
    <mergeCell ref="D38:G38"/>
    <mergeCell ref="D59:D63"/>
    <mergeCell ref="D1:E1"/>
    <mergeCell ref="B4:C4"/>
    <mergeCell ref="B5:C5"/>
    <mergeCell ref="G22:G25"/>
    <mergeCell ref="B27:B28"/>
    <mergeCell ref="D37:F37"/>
  </mergeCells>
  <conditionalFormatting sqref="G26">
    <cfRule type="cellIs" dxfId="383" priority="12" operator="lessThan">
      <formula>424.28</formula>
    </cfRule>
  </conditionalFormatting>
  <conditionalFormatting sqref="D36:F36">
    <cfRule type="cellIs" dxfId="382" priority="3" operator="equal">
      <formula>"No"</formula>
    </cfRule>
  </conditionalFormatting>
  <conditionalFormatting sqref="D36:F36">
    <cfRule type="cellIs" dxfId="381" priority="2" operator="equal">
      <formula>"Si"</formula>
    </cfRule>
  </conditionalFormatting>
  <conditionalFormatting sqref="D36:F36">
    <cfRule type="cellIs" dxfId="380" priority="1" operator="equal">
      <formula>"NO APLICA"</formula>
    </cfRule>
  </conditionalFormatting>
  <dataValidations count="3">
    <dataValidation type="list" allowBlank="1" showInputMessage="1" showErrorMessage="1" sqref="E28:F28 E32:F33" xr:uid="{DB617380-792D-4419-BD80-4B4E3A963D34}">
      <formula1>$K$17:$K$19</formula1>
    </dataValidation>
    <dataValidation type="list" allowBlank="1" showInputMessage="1" showErrorMessage="1" sqref="E14 D59:D63 E8" xr:uid="{E5544BB8-949E-451D-BEE2-DAA2CC3A5CFA}">
      <formula1>$K$11:$K$12</formula1>
    </dataValidation>
    <dataValidation type="list" allowBlank="1" showInputMessage="1" showErrorMessage="1" sqref="E18:E19 E49 D44:G46 E11 E29:F30 G37 D32:D33 H26 E40 D28:D30" xr:uid="{5A565DFB-101C-4033-B35D-96F56A85A826}">
      <formula1>$K$17:$K$18</formula1>
    </dataValidation>
  </dataValidations>
  <pageMargins left="0.7" right="0.7" top="0.75" bottom="0.75" header="0.3" footer="0.3"/>
  <pageSetup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9" operator="containsText" id="{0D051121-7474-4C49-9F41-42733E92998F}">
            <xm:f>NOT(ISERROR(SEARCH($K$18,D28)))</xm:f>
            <xm:f>$K$18</xm:f>
            <x14:dxf>
              <font>
                <color rgb="FF9C0006"/>
              </font>
              <fill>
                <patternFill>
                  <bgColor rgb="FFFFC7CE"/>
                </patternFill>
              </fill>
            </x14:dxf>
          </x14:cfRule>
          <xm:sqref>D28:F30</xm:sqref>
        </x14:conditionalFormatting>
        <x14:conditionalFormatting xmlns:xm="http://schemas.microsoft.com/office/excel/2006/main">
          <x14:cfRule type="containsText" priority="18" operator="containsText" id="{1DE02A67-CC98-460A-81F5-B078AD283A9B}">
            <xm:f>NOT(ISERROR(SEARCH($K$18,D32)))</xm:f>
            <xm:f>$K$18</xm:f>
            <x14:dxf>
              <font>
                <color rgb="FF9C0006"/>
              </font>
              <fill>
                <patternFill>
                  <bgColor rgb="FFFFC7CE"/>
                </patternFill>
              </fill>
            </x14:dxf>
          </x14:cfRule>
          <xm:sqref>D32:D33</xm:sqref>
        </x14:conditionalFormatting>
        <x14:conditionalFormatting xmlns:xm="http://schemas.microsoft.com/office/excel/2006/main">
          <x14:cfRule type="containsText" priority="17" operator="containsText" id="{D6406B42-AE4F-4984-97B3-902107B37D2B}">
            <xm:f>NOT(ISERROR(SEARCH($K$18,E32)))</xm:f>
            <xm:f>$K$18</xm:f>
            <x14:dxf>
              <font>
                <color rgb="FF9C0006"/>
              </font>
              <fill>
                <patternFill>
                  <bgColor rgb="FFFFC7CE"/>
                </patternFill>
              </fill>
            </x14:dxf>
          </x14:cfRule>
          <xm:sqref>E32:E33</xm:sqref>
        </x14:conditionalFormatting>
        <x14:conditionalFormatting xmlns:xm="http://schemas.microsoft.com/office/excel/2006/main">
          <x14:cfRule type="containsText" priority="16" operator="containsText" id="{B5C47E7E-A981-495D-B253-4018BFCB7511}">
            <xm:f>NOT(ISERROR(SEARCH($K$18,G37)))</xm:f>
            <xm:f>$K$18</xm:f>
            <x14:dxf>
              <font>
                <color rgb="FF9C0006"/>
              </font>
              <fill>
                <patternFill>
                  <bgColor rgb="FFFFC7CE"/>
                </patternFill>
              </fill>
            </x14:dxf>
          </x14:cfRule>
          <xm:sqref>G37</xm:sqref>
        </x14:conditionalFormatting>
        <x14:conditionalFormatting xmlns:xm="http://schemas.microsoft.com/office/excel/2006/main">
          <x14:cfRule type="containsText" priority="15" operator="containsText" id="{BC1656DA-60B7-42D7-ADFA-019C05C954EA}">
            <xm:f>NOT(ISERROR(SEARCH($K$18,E11)))</xm:f>
            <xm:f>$K$18</xm:f>
            <x14:dxf>
              <font>
                <color rgb="FF9C0006"/>
              </font>
              <fill>
                <patternFill>
                  <bgColor rgb="FFFFC7CE"/>
                </patternFill>
              </fill>
            </x14:dxf>
          </x14:cfRule>
          <xm:sqref>E11</xm:sqref>
        </x14:conditionalFormatting>
        <x14:conditionalFormatting xmlns:xm="http://schemas.microsoft.com/office/excel/2006/main">
          <x14:cfRule type="containsText" priority="14" operator="containsText" id="{09D42161-FC0D-4050-965F-C02667A82434}">
            <xm:f>NOT(ISERROR(SEARCH($K$18,D44)))</xm:f>
            <xm:f>$K$18</xm:f>
            <x14:dxf>
              <font>
                <color rgb="FF9C0006"/>
              </font>
              <fill>
                <patternFill>
                  <bgColor rgb="FFFFC7CE"/>
                </patternFill>
              </fill>
            </x14:dxf>
          </x14:cfRule>
          <xm:sqref>D44:G46</xm:sqref>
        </x14:conditionalFormatting>
        <x14:conditionalFormatting xmlns:xm="http://schemas.microsoft.com/office/excel/2006/main">
          <x14:cfRule type="containsText" priority="20" operator="containsText" id="{742E660E-741E-4C9E-AEE7-267384F71260}">
            <xm:f>NOT(ISERROR(SEARCH($K$12,E8)))</xm:f>
            <xm:f>$K$12</xm:f>
            <x14:dxf>
              <font>
                <color rgb="FF9C0006"/>
              </font>
              <fill>
                <patternFill>
                  <bgColor rgb="FFFFC7CE"/>
                </patternFill>
              </fill>
            </x14:dxf>
          </x14:cfRule>
          <xm:sqref>E8 E14</xm:sqref>
        </x14:conditionalFormatting>
        <x14:conditionalFormatting xmlns:xm="http://schemas.microsoft.com/office/excel/2006/main">
          <x14:cfRule type="containsText" priority="13" operator="containsText" id="{38F1E0B6-D1ED-43EE-AA52-6075A00664F4}">
            <xm:f>NOT(ISERROR(SEARCH($K$18,D54)))</xm:f>
            <xm:f>$K$18</xm:f>
            <x14:dxf>
              <font>
                <color rgb="FF9C0006"/>
              </font>
              <fill>
                <patternFill>
                  <bgColor rgb="FFFFC7CE"/>
                </patternFill>
              </fill>
            </x14:dxf>
          </x14:cfRule>
          <xm:sqref>D54:D55</xm:sqref>
        </x14:conditionalFormatting>
        <x14:conditionalFormatting xmlns:xm="http://schemas.microsoft.com/office/excel/2006/main">
          <x14:cfRule type="containsText" priority="11" operator="containsText" id="{9817F553-CE46-4A49-9F20-BBB39001DA13}">
            <xm:f>NOT(ISERROR(SEARCH($K$18,H26)))</xm:f>
            <xm:f>$K$18</xm:f>
            <x14:dxf>
              <font>
                <color rgb="FF9C0006"/>
              </font>
              <fill>
                <patternFill>
                  <bgColor rgb="FFFFC7CE"/>
                </patternFill>
              </fill>
            </x14:dxf>
          </x14:cfRule>
          <xm:sqref>H26</xm:sqref>
        </x14:conditionalFormatting>
        <x14:conditionalFormatting xmlns:xm="http://schemas.microsoft.com/office/excel/2006/main">
          <x14:cfRule type="containsText" priority="10" operator="containsText" id="{52264129-2CDC-45BD-88F4-96BD9CD03E14}">
            <xm:f>NOT(ISERROR(SEARCH($K$11,D59)))</xm:f>
            <xm:f>$K$11</xm:f>
            <x14:dxf>
              <font>
                <color rgb="FF006100"/>
              </font>
              <fill>
                <patternFill>
                  <bgColor rgb="FFC6EFCE"/>
                </patternFill>
              </fill>
            </x14:dxf>
          </x14:cfRule>
          <xm:sqref>D59:D63</xm:sqref>
        </x14:conditionalFormatting>
        <x14:conditionalFormatting xmlns:xm="http://schemas.microsoft.com/office/excel/2006/main">
          <x14:cfRule type="containsText" priority="9" operator="containsText" id="{673C6DB9-4398-4ECC-85AE-39D53CE3F10C}">
            <xm:f>NOT(ISERROR(SEARCH($K$18,E40)))</xm:f>
            <xm:f>$K$18</xm:f>
            <x14:dxf>
              <font>
                <color rgb="FF9C0006"/>
              </font>
              <fill>
                <patternFill>
                  <bgColor rgb="FFFFC7CE"/>
                </patternFill>
              </fill>
            </x14:dxf>
          </x14:cfRule>
          <xm:sqref>E40</xm:sqref>
        </x14:conditionalFormatting>
        <x14:conditionalFormatting xmlns:xm="http://schemas.microsoft.com/office/excel/2006/main">
          <x14:cfRule type="containsText" priority="8" operator="containsText" id="{C4F940B0-CC34-48C6-A472-58B2446A4431}">
            <xm:f>NOT(ISERROR(SEARCH($K$18,E52)))</xm:f>
            <xm:f>$K$18</xm:f>
            <x14:dxf>
              <font>
                <color rgb="FF9C0006"/>
              </font>
              <fill>
                <patternFill>
                  <bgColor rgb="FFFFC7CE"/>
                </patternFill>
              </fill>
            </x14:dxf>
          </x14:cfRule>
          <xm:sqref>E52</xm:sqref>
        </x14:conditionalFormatting>
        <x14:conditionalFormatting xmlns:xm="http://schemas.microsoft.com/office/excel/2006/main">
          <x14:cfRule type="containsText" priority="7" operator="containsText" id="{CA2A082A-F04E-43F6-916F-904AF91F56AD}">
            <xm:f>NOT(ISERROR(SEARCH($K$18,E18)))</xm:f>
            <xm:f>$K$18</xm:f>
            <x14:dxf>
              <font>
                <color rgb="FF9C0006"/>
              </font>
              <fill>
                <patternFill>
                  <bgColor rgb="FFFFC7CE"/>
                </patternFill>
              </fill>
            </x14:dxf>
          </x14:cfRule>
          <xm:sqref>E18:E19</xm:sqref>
        </x14:conditionalFormatting>
        <x14:conditionalFormatting xmlns:xm="http://schemas.microsoft.com/office/excel/2006/main">
          <x14:cfRule type="containsText" priority="6" operator="containsText" id="{51F1BE5B-F663-49D2-9BCA-47D14292CE45}">
            <xm:f>NOT(ISERROR(SEARCH($K$18,E49)))</xm:f>
            <xm:f>$K$18</xm:f>
            <x14:dxf>
              <font>
                <color rgb="FF9C0006"/>
              </font>
              <fill>
                <patternFill>
                  <bgColor rgb="FFFFC7CE"/>
                </patternFill>
              </fill>
            </x14:dxf>
          </x14:cfRule>
          <xm:sqref>E49</xm:sqref>
        </x14:conditionalFormatting>
        <x14:conditionalFormatting xmlns:xm="http://schemas.microsoft.com/office/excel/2006/main">
          <x14:cfRule type="containsText" priority="5" operator="containsText" id="{BDEFAE9D-6B67-49DF-9EFE-D0A51867DA5D}">
            <xm:f>NOT(ISERROR(SEARCH($K$18,F32)))</xm:f>
            <xm:f>$K$18</xm:f>
            <x14:dxf>
              <font>
                <color rgb="FF9C0006"/>
              </font>
              <fill>
                <patternFill>
                  <bgColor rgb="FFFFC7CE"/>
                </patternFill>
              </fill>
            </x14:dxf>
          </x14:cfRule>
          <xm:sqref>F32</xm:sqref>
        </x14:conditionalFormatting>
        <x14:conditionalFormatting xmlns:xm="http://schemas.microsoft.com/office/excel/2006/main">
          <x14:cfRule type="containsText" priority="4" operator="containsText" id="{61612665-B855-46AA-910C-C41C07D6759E}">
            <xm:f>NOT(ISERROR(SEARCH($K$18,F33)))</xm:f>
            <xm:f>$K$18</xm:f>
            <x14:dxf>
              <font>
                <color rgb="FF9C0006"/>
              </font>
              <fill>
                <patternFill>
                  <bgColor rgb="FFFFC7CE"/>
                </patternFill>
              </fill>
            </x14:dxf>
          </x14:cfRule>
          <xm:sqref>F33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63F525C4-B95F-443C-A881-F01AA680E373}">
          <x14:formula1>
            <xm:f>Hoja1!$H$22:$H$24</xm:f>
          </x14:formula1>
          <xm:sqref>D36:F36</xm:sqref>
        </x14:dataValidation>
        <x14:dataValidation type="list" allowBlank="1" showInputMessage="1" showErrorMessage="1" xr:uid="{3C08FAA1-7B0F-4361-96D4-D7580358A537}">
          <x14:formula1>
            <xm:f>'EVALUACIÓN TÉCNICA'!$B$8:$B$17</xm:f>
          </x14:formula1>
          <xm:sqref>C3</xm:sqref>
        </x14:dataValidation>
        <x14:dataValidation type="list" allowBlank="1" showInputMessage="1" showErrorMessage="1" xr:uid="{2715EA19-CD17-4276-BD14-64ABAF9BDFE0}">
          <x14:formula1>
            <xm:f>Hoja1!$H$18:$H$20</xm:f>
          </x14:formula1>
          <xm:sqref>D54 D55 E52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4B761-A0D2-4E36-B283-3A46F4E1C433}">
  <dimension ref="B1:R63"/>
  <sheetViews>
    <sheetView showGridLines="0" topLeftCell="B37" zoomScale="70" zoomScaleNormal="70" workbookViewId="0">
      <selection activeCell="D38" sqref="D38:G38"/>
    </sheetView>
  </sheetViews>
  <sheetFormatPr baseColWidth="10" defaultColWidth="11.42578125" defaultRowHeight="16.5" outlineLevelRow="1" x14ac:dyDescent="0.25"/>
  <cols>
    <col min="1" max="1" width="11.42578125" style="18"/>
    <col min="2" max="2" width="28.42578125" style="19" customWidth="1"/>
    <col min="3" max="3" width="3.7109375" style="18" bestFit="1" customWidth="1"/>
    <col min="4" max="4" width="60.85546875" style="20" customWidth="1"/>
    <col min="5" max="5" width="37.28515625" style="18" customWidth="1"/>
    <col min="6" max="6" width="38.28515625" style="18" customWidth="1"/>
    <col min="7" max="7" width="26.28515625" style="18" bestFit="1" customWidth="1"/>
    <col min="8" max="8" width="16.7109375" style="18" customWidth="1"/>
    <col min="9" max="10" width="9.140625" style="134"/>
    <col min="11" max="11" width="0" style="134" hidden="1" customWidth="1"/>
    <col min="12" max="18" width="11.42578125" style="134"/>
    <col min="19" max="16384" width="11.42578125" style="18"/>
  </cols>
  <sheetData>
    <row r="1" spans="2:18" ht="55.5" customHeight="1" x14ac:dyDescent="0.25">
      <c r="B1" s="8"/>
      <c r="D1" s="208" t="s">
        <v>0</v>
      </c>
      <c r="E1" s="208"/>
    </row>
    <row r="2" spans="2:18" x14ac:dyDescent="0.25">
      <c r="B2" s="9"/>
      <c r="D2" s="10"/>
    </row>
    <row r="3" spans="2:18" x14ac:dyDescent="0.25">
      <c r="B3" s="37" t="s">
        <v>36</v>
      </c>
      <c r="C3" s="38">
        <v>5</v>
      </c>
      <c r="D3" s="39" t="s">
        <v>37</v>
      </c>
      <c r="E3" s="40">
        <v>372433320</v>
      </c>
      <c r="F3" s="41"/>
    </row>
    <row r="4" spans="2:18" x14ac:dyDescent="0.25">
      <c r="B4" s="197" t="s">
        <v>38</v>
      </c>
      <c r="C4" s="197"/>
      <c r="D4" s="42" t="str">
        <f>IFERROR(VLOOKUP(C3,'EVALUACIÓN TÉCNICA'!$B$8:$C$17,2,FALSE)," ")</f>
        <v>Aqua Financial and Accounting Serveces SAS</v>
      </c>
      <c r="E4" s="188" t="s">
        <v>94</v>
      </c>
      <c r="F4" s="11" t="s">
        <v>123</v>
      </c>
    </row>
    <row r="5" spans="2:18" x14ac:dyDescent="0.25">
      <c r="B5" s="206" t="s">
        <v>40</v>
      </c>
      <c r="C5" s="207"/>
      <c r="D5" s="12" t="s">
        <v>124</v>
      </c>
      <c r="E5" s="188" t="s">
        <v>96</v>
      </c>
      <c r="F5" s="139">
        <v>1033711669</v>
      </c>
    </row>
    <row r="6" spans="2:18" x14ac:dyDescent="0.25">
      <c r="B6" s="43"/>
      <c r="C6" s="41"/>
      <c r="D6" s="43"/>
      <c r="E6" s="41"/>
      <c r="F6" s="41"/>
    </row>
    <row r="8" spans="2:18" ht="20.25" x14ac:dyDescent="0.25">
      <c r="C8" s="17" t="s">
        <v>42</v>
      </c>
      <c r="D8" s="21" t="s">
        <v>43</v>
      </c>
      <c r="E8" s="180"/>
    </row>
    <row r="9" spans="2:18" ht="13.5" customHeight="1" outlineLevel="1" x14ac:dyDescent="0.25">
      <c r="C9" s="48"/>
      <c r="D9" s="49"/>
    </row>
    <row r="10" spans="2:18" ht="31.5" outlineLevel="1" x14ac:dyDescent="0.25">
      <c r="C10" s="51" t="s">
        <v>44</v>
      </c>
      <c r="D10" s="52" t="s">
        <v>45</v>
      </c>
    </row>
    <row r="11" spans="2:18" outlineLevel="1" x14ac:dyDescent="0.25">
      <c r="C11" s="51"/>
      <c r="D11" s="23">
        <v>841115</v>
      </c>
      <c r="E11" s="182"/>
      <c r="K11" s="134" t="s">
        <v>46</v>
      </c>
    </row>
    <row r="12" spans="2:18" outlineLevel="1" x14ac:dyDescent="0.25">
      <c r="B12" s="24" t="s">
        <v>47</v>
      </c>
      <c r="D12" s="65" t="s">
        <v>125</v>
      </c>
      <c r="K12" s="134" t="s">
        <v>2</v>
      </c>
    </row>
    <row r="13" spans="2:18" s="26" customFormat="1" x14ac:dyDescent="0.25">
      <c r="B13" s="25"/>
      <c r="D13" s="27"/>
      <c r="I13" s="134"/>
      <c r="J13" s="134"/>
      <c r="K13" s="134"/>
      <c r="L13" s="134"/>
      <c r="M13" s="134"/>
      <c r="N13" s="134"/>
      <c r="O13" s="134"/>
      <c r="P13" s="134"/>
      <c r="Q13" s="134"/>
      <c r="R13" s="134"/>
    </row>
    <row r="14" spans="2:18" ht="20.25" x14ac:dyDescent="0.25">
      <c r="C14" s="17" t="s">
        <v>49</v>
      </c>
      <c r="D14" s="21" t="s">
        <v>50</v>
      </c>
      <c r="E14" s="66" t="s">
        <v>2</v>
      </c>
    </row>
    <row r="15" spans="2:18" ht="12" customHeight="1" x14ac:dyDescent="0.25">
      <c r="E15" s="33"/>
      <c r="F15" s="33"/>
      <c r="G15" s="33"/>
    </row>
    <row r="16" spans="2:18" ht="31.5" outlineLevel="1" x14ac:dyDescent="0.25">
      <c r="B16" s="18"/>
      <c r="C16" s="51" t="s">
        <v>51</v>
      </c>
      <c r="D16" s="52" t="s">
        <v>52</v>
      </c>
      <c r="E16" s="33"/>
      <c r="F16" s="33"/>
      <c r="G16" s="33"/>
    </row>
    <row r="17" spans="2:18" ht="12.75" customHeight="1" outlineLevel="1" x14ac:dyDescent="0.25">
      <c r="C17" s="31"/>
      <c r="D17" s="53" t="s">
        <v>53</v>
      </c>
      <c r="E17" s="33"/>
      <c r="F17" s="33"/>
      <c r="G17" s="33"/>
      <c r="K17" s="134" t="s">
        <v>6</v>
      </c>
    </row>
    <row r="18" spans="2:18" outlineLevel="1" x14ac:dyDescent="0.25">
      <c r="C18" s="31"/>
      <c r="D18" s="23">
        <v>841115</v>
      </c>
      <c r="E18" s="183"/>
      <c r="F18" s="33"/>
      <c r="G18" s="33"/>
      <c r="K18" s="134" t="s">
        <v>5</v>
      </c>
    </row>
    <row r="19" spans="2:18" outlineLevel="1" x14ac:dyDescent="0.25">
      <c r="B19" s="24" t="s">
        <v>47</v>
      </c>
      <c r="C19" s="33"/>
      <c r="D19" s="65"/>
      <c r="E19" s="28"/>
      <c r="F19" s="33"/>
      <c r="G19" s="33"/>
      <c r="K19" s="134" t="s">
        <v>54</v>
      </c>
    </row>
    <row r="20" spans="2:18" outlineLevel="1" x14ac:dyDescent="0.25">
      <c r="C20" s="31"/>
      <c r="D20" s="33"/>
      <c r="E20" s="33"/>
      <c r="F20" s="33"/>
      <c r="G20" s="33"/>
    </row>
    <row r="21" spans="2:18" ht="30" customHeight="1" outlineLevel="1" x14ac:dyDescent="0.25">
      <c r="C21" s="51" t="s">
        <v>55</v>
      </c>
      <c r="D21" s="52" t="s">
        <v>56</v>
      </c>
      <c r="E21" s="33"/>
      <c r="F21" s="33"/>
      <c r="G21" s="33"/>
    </row>
    <row r="22" spans="2:18" outlineLevel="1" x14ac:dyDescent="0.25">
      <c r="B22" s="9"/>
      <c r="C22" s="33"/>
      <c r="D22" s="54" t="s">
        <v>57</v>
      </c>
      <c r="E22" s="55" t="s">
        <v>98</v>
      </c>
      <c r="F22" s="55" t="s">
        <v>58</v>
      </c>
      <c r="G22" s="205" t="s">
        <v>59</v>
      </c>
    </row>
    <row r="23" spans="2:18" ht="31.5" outlineLevel="1" x14ac:dyDescent="0.25">
      <c r="B23" s="189" t="s">
        <v>60</v>
      </c>
      <c r="C23" s="33"/>
      <c r="D23" s="135" t="s">
        <v>126</v>
      </c>
      <c r="E23" s="136" t="s">
        <v>127</v>
      </c>
      <c r="F23" s="135" t="s">
        <v>128</v>
      </c>
      <c r="G23" s="205"/>
    </row>
    <row r="24" spans="2:18" s="29" customFormat="1" ht="21" customHeight="1" outlineLevel="1" x14ac:dyDescent="0.25">
      <c r="B24" s="189" t="s">
        <v>63</v>
      </c>
      <c r="C24" s="56"/>
      <c r="D24" s="142">
        <v>326.04000000000002</v>
      </c>
      <c r="E24" s="57">
        <v>133.12</v>
      </c>
      <c r="F24" s="57">
        <v>183.39</v>
      </c>
      <c r="G24" s="205"/>
      <c r="I24" s="134"/>
      <c r="J24" s="134"/>
      <c r="K24" s="134"/>
      <c r="L24" s="134"/>
      <c r="M24" s="134"/>
      <c r="N24" s="134"/>
      <c r="O24" s="134"/>
      <c r="P24" s="134"/>
      <c r="Q24" s="134"/>
      <c r="R24" s="134"/>
    </row>
    <row r="25" spans="2:18" s="29" customFormat="1" ht="25.5" outlineLevel="1" x14ac:dyDescent="0.25">
      <c r="B25" s="189" t="s">
        <v>64</v>
      </c>
      <c r="C25" s="56"/>
      <c r="D25" s="140">
        <v>1</v>
      </c>
      <c r="E25" s="141">
        <v>1</v>
      </c>
      <c r="F25" s="141">
        <v>1</v>
      </c>
      <c r="G25" s="205"/>
      <c r="I25" s="134"/>
      <c r="J25" s="134"/>
      <c r="K25" s="134"/>
      <c r="L25" s="134"/>
      <c r="M25" s="134"/>
      <c r="N25" s="134"/>
      <c r="O25" s="134"/>
      <c r="P25" s="134"/>
      <c r="Q25" s="134"/>
      <c r="R25" s="134"/>
    </row>
    <row r="26" spans="2:18" s="29" customFormat="1" outlineLevel="1" x14ac:dyDescent="0.25">
      <c r="B26" s="189" t="s">
        <v>65</v>
      </c>
      <c r="C26" s="56"/>
      <c r="D26" s="59">
        <f>D24*D25</f>
        <v>326.04000000000002</v>
      </c>
      <c r="E26" s="59">
        <f t="shared" ref="E26:F26" si="0">E24*E25</f>
        <v>133.12</v>
      </c>
      <c r="F26" s="59">
        <f t="shared" si="0"/>
        <v>183.39</v>
      </c>
      <c r="G26" s="60">
        <f>+D26+E26+F26</f>
        <v>642.54999999999995</v>
      </c>
      <c r="H26" s="133" t="s">
        <v>6</v>
      </c>
      <c r="I26" s="134"/>
      <c r="J26" s="134"/>
      <c r="K26" s="134"/>
      <c r="L26" s="134"/>
      <c r="M26" s="134"/>
      <c r="N26" s="134"/>
      <c r="O26" s="134"/>
      <c r="P26" s="134"/>
      <c r="Q26" s="134"/>
      <c r="R26" s="134"/>
    </row>
    <row r="27" spans="2:18" s="29" customFormat="1" ht="22.5" customHeight="1" outlineLevel="1" x14ac:dyDescent="0.25">
      <c r="B27" s="198" t="s">
        <v>66</v>
      </c>
      <c r="C27" s="56"/>
      <c r="D27" s="58">
        <v>841115</v>
      </c>
      <c r="E27" s="61">
        <v>841115</v>
      </c>
      <c r="F27" s="61">
        <v>841115</v>
      </c>
      <c r="G27" s="56"/>
      <c r="I27" s="134"/>
      <c r="J27" s="134"/>
      <c r="K27" s="134"/>
      <c r="L27" s="134"/>
      <c r="M27" s="134"/>
      <c r="N27" s="134"/>
      <c r="O27" s="134"/>
      <c r="P27" s="134"/>
      <c r="Q27" s="134"/>
      <c r="R27" s="134"/>
    </row>
    <row r="28" spans="2:18" s="29" customFormat="1" outlineLevel="1" x14ac:dyDescent="0.25">
      <c r="B28" s="198"/>
      <c r="C28" s="56"/>
      <c r="D28" s="131" t="s">
        <v>6</v>
      </c>
      <c r="E28" s="132" t="s">
        <v>6</v>
      </c>
      <c r="F28" s="132" t="s">
        <v>6</v>
      </c>
      <c r="G28" s="30"/>
      <c r="I28" s="134"/>
      <c r="J28" s="134"/>
      <c r="K28" s="134"/>
      <c r="L28" s="134"/>
      <c r="M28" s="134"/>
      <c r="N28" s="134"/>
      <c r="O28" s="134"/>
      <c r="P28" s="134"/>
      <c r="Q28" s="134"/>
      <c r="R28" s="134"/>
    </row>
    <row r="29" spans="2:18" s="29" customFormat="1" outlineLevel="1" x14ac:dyDescent="0.25">
      <c r="B29" s="189"/>
      <c r="C29" s="56"/>
      <c r="D29" s="28"/>
      <c r="E29" s="31"/>
      <c r="F29" s="31"/>
      <c r="G29" s="30"/>
      <c r="I29" s="134"/>
      <c r="J29" s="134"/>
      <c r="K29" s="134"/>
      <c r="L29" s="134"/>
      <c r="M29" s="134"/>
      <c r="N29" s="134"/>
      <c r="O29" s="134"/>
      <c r="P29" s="134"/>
      <c r="Q29" s="134"/>
      <c r="R29" s="134"/>
    </row>
    <row r="30" spans="2:18" s="29" customFormat="1" outlineLevel="1" x14ac:dyDescent="0.25">
      <c r="B30" s="189"/>
      <c r="C30" s="56"/>
      <c r="D30" s="28"/>
      <c r="E30" s="31"/>
      <c r="F30" s="31"/>
      <c r="G30" s="30"/>
      <c r="I30" s="134"/>
      <c r="J30" s="134"/>
      <c r="K30" s="134"/>
      <c r="L30" s="134"/>
      <c r="M30" s="134"/>
      <c r="N30" s="134"/>
      <c r="O30" s="134"/>
      <c r="P30" s="134"/>
      <c r="Q30" s="134"/>
      <c r="R30" s="134"/>
    </row>
    <row r="31" spans="2:18" outlineLevel="1" x14ac:dyDescent="0.25">
      <c r="B31" s="14" t="s">
        <v>67</v>
      </c>
      <c r="C31" s="33"/>
      <c r="D31" s="47"/>
      <c r="E31" s="33"/>
      <c r="F31" s="33"/>
      <c r="G31" s="33"/>
    </row>
    <row r="32" spans="2:18" outlineLevel="1" x14ac:dyDescent="0.25">
      <c r="B32" s="24" t="s">
        <v>68</v>
      </c>
      <c r="C32" s="33"/>
      <c r="D32" s="62" t="s">
        <v>6</v>
      </c>
      <c r="E32" s="63" t="s">
        <v>6</v>
      </c>
      <c r="F32" s="63" t="s">
        <v>6</v>
      </c>
      <c r="G32" s="33"/>
    </row>
    <row r="33" spans="2:18" outlineLevel="1" x14ac:dyDescent="0.25">
      <c r="B33" s="24" t="s">
        <v>69</v>
      </c>
      <c r="C33" s="33"/>
      <c r="D33" s="62" t="s">
        <v>6</v>
      </c>
      <c r="E33" s="63" t="s">
        <v>6</v>
      </c>
      <c r="F33" s="63" t="s">
        <v>6</v>
      </c>
      <c r="G33" s="33"/>
    </row>
    <row r="34" spans="2:18" ht="237" customHeight="1" outlineLevel="1" x14ac:dyDescent="0.25">
      <c r="B34" s="24" t="s">
        <v>70</v>
      </c>
      <c r="C34" s="33"/>
      <c r="D34" s="67" t="s">
        <v>129</v>
      </c>
      <c r="E34" s="67" t="s">
        <v>130</v>
      </c>
      <c r="F34" s="67" t="s">
        <v>131</v>
      </c>
      <c r="G34" s="33"/>
    </row>
    <row r="35" spans="2:18" outlineLevel="1" x14ac:dyDescent="0.25">
      <c r="B35" s="24"/>
      <c r="C35" s="33"/>
      <c r="D35" s="143"/>
      <c r="E35" s="144"/>
      <c r="F35" s="144"/>
      <c r="G35" s="33"/>
    </row>
    <row r="36" spans="2:18" s="26" customFormat="1" outlineLevel="1" x14ac:dyDescent="0.25">
      <c r="B36" s="25" t="s">
        <v>73</v>
      </c>
      <c r="C36" s="32"/>
      <c r="D36" s="145" t="s">
        <v>132</v>
      </c>
      <c r="E36" s="145" t="s">
        <v>132</v>
      </c>
      <c r="F36" s="145" t="s">
        <v>132</v>
      </c>
      <c r="G36" s="32"/>
      <c r="I36" s="134"/>
      <c r="J36" s="134"/>
      <c r="K36" s="134"/>
      <c r="L36" s="134"/>
      <c r="M36" s="134"/>
      <c r="N36" s="134"/>
      <c r="O36" s="134"/>
      <c r="P36" s="134"/>
      <c r="Q36" s="134"/>
      <c r="R36" s="134"/>
    </row>
    <row r="37" spans="2:18" s="26" customFormat="1" ht="160.5" customHeight="1" outlineLevel="1" x14ac:dyDescent="0.25">
      <c r="B37" s="15" t="s">
        <v>76</v>
      </c>
      <c r="C37" s="32"/>
      <c r="D37" s="199" t="s">
        <v>77</v>
      </c>
      <c r="E37" s="200"/>
      <c r="F37" s="200"/>
      <c r="G37" s="132" t="s">
        <v>5</v>
      </c>
      <c r="I37" s="134"/>
      <c r="J37" s="134"/>
      <c r="K37" s="134"/>
      <c r="L37" s="134"/>
      <c r="M37" s="134"/>
      <c r="N37" s="134"/>
      <c r="O37" s="134"/>
      <c r="P37" s="134"/>
      <c r="Q37" s="134"/>
      <c r="R37" s="134"/>
    </row>
    <row r="38" spans="2:18" ht="76.5" customHeight="1" outlineLevel="1" x14ac:dyDescent="0.25">
      <c r="B38" s="24" t="s">
        <v>47</v>
      </c>
      <c r="C38" s="33"/>
      <c r="D38" s="204" t="s">
        <v>133</v>
      </c>
      <c r="E38" s="204"/>
      <c r="F38" s="204"/>
      <c r="G38" s="204"/>
    </row>
    <row r="39" spans="2:18" x14ac:dyDescent="0.25">
      <c r="C39" s="33"/>
      <c r="D39" s="47"/>
      <c r="E39" s="33"/>
      <c r="F39" s="33"/>
      <c r="G39" s="33"/>
    </row>
    <row r="40" spans="2:18" ht="20.25" x14ac:dyDescent="0.25">
      <c r="B40" s="18"/>
      <c r="C40" s="17" t="s">
        <v>78</v>
      </c>
      <c r="D40" s="21" t="s">
        <v>79</v>
      </c>
      <c r="E40" s="66" t="s">
        <v>6</v>
      </c>
    </row>
    <row r="41" spans="2:18" ht="15.75" customHeight="1" x14ac:dyDescent="0.25">
      <c r="B41" s="18"/>
      <c r="E41" s="50"/>
    </row>
    <row r="42" spans="2:18" outlineLevel="1" x14ac:dyDescent="0.25">
      <c r="B42" s="16" t="s">
        <v>80</v>
      </c>
      <c r="D42" s="13" t="s">
        <v>81</v>
      </c>
    </row>
    <row r="43" spans="2:18" outlineLevel="1" x14ac:dyDescent="0.25">
      <c r="B43" s="18"/>
      <c r="D43" s="34" t="s">
        <v>82</v>
      </c>
      <c r="E43" s="35" t="s">
        <v>104</v>
      </c>
      <c r="F43" s="35" t="s">
        <v>83</v>
      </c>
      <c r="G43" s="35" t="s">
        <v>84</v>
      </c>
    </row>
    <row r="44" spans="2:18" outlineLevel="1" x14ac:dyDescent="0.25">
      <c r="B44" s="24" t="s">
        <v>85</v>
      </c>
      <c r="D44" s="44" t="s">
        <v>6</v>
      </c>
      <c r="E44" s="44" t="s">
        <v>6</v>
      </c>
      <c r="F44" s="44" t="s">
        <v>6</v>
      </c>
      <c r="G44" s="44" t="s">
        <v>6</v>
      </c>
    </row>
    <row r="45" spans="2:18" outlineLevel="1" x14ac:dyDescent="0.25">
      <c r="B45" s="24" t="s">
        <v>86</v>
      </c>
      <c r="D45" s="44" t="s">
        <v>6</v>
      </c>
      <c r="E45" s="44" t="s">
        <v>6</v>
      </c>
      <c r="F45" s="44" t="s">
        <v>6</v>
      </c>
      <c r="G45" s="44" t="s">
        <v>6</v>
      </c>
    </row>
    <row r="46" spans="2:18" outlineLevel="1" x14ac:dyDescent="0.25">
      <c r="B46" s="24" t="s">
        <v>87</v>
      </c>
      <c r="D46" s="46" t="s">
        <v>6</v>
      </c>
      <c r="E46" s="46" t="s">
        <v>6</v>
      </c>
      <c r="F46" s="46" t="s">
        <v>6</v>
      </c>
      <c r="G46" s="46" t="s">
        <v>6</v>
      </c>
    </row>
    <row r="47" spans="2:18" outlineLevel="1" x14ac:dyDescent="0.25">
      <c r="B47" s="24" t="s">
        <v>47</v>
      </c>
      <c r="D47" s="69"/>
      <c r="E47" s="69"/>
      <c r="F47" s="65"/>
      <c r="G47" s="69"/>
    </row>
    <row r="48" spans="2:18" outlineLevel="1" x14ac:dyDescent="0.25">
      <c r="B48" s="18"/>
    </row>
    <row r="49" spans="2:5" outlineLevel="1" x14ac:dyDescent="0.25">
      <c r="B49" s="18"/>
      <c r="D49" s="24" t="s">
        <v>89</v>
      </c>
      <c r="E49" s="44" t="s">
        <v>6</v>
      </c>
    </row>
    <row r="50" spans="2:5" x14ac:dyDescent="0.25">
      <c r="B50" s="18"/>
      <c r="C50" s="33"/>
      <c r="D50" s="47"/>
      <c r="E50" s="33"/>
    </row>
    <row r="52" spans="2:5" ht="40.5" x14ac:dyDescent="0.25">
      <c r="C52" s="17" t="s">
        <v>90</v>
      </c>
      <c r="D52" s="21" t="s">
        <v>91</v>
      </c>
      <c r="E52" s="66" t="s">
        <v>5</v>
      </c>
    </row>
    <row r="53" spans="2:5" outlineLevel="1" x14ac:dyDescent="0.25"/>
    <row r="54" spans="2:5" outlineLevel="1" x14ac:dyDescent="0.25">
      <c r="B54" s="24" t="s">
        <v>92</v>
      </c>
      <c r="D54" s="44" t="s">
        <v>5</v>
      </c>
    </row>
    <row r="55" spans="2:5" ht="63" customHeight="1" outlineLevel="1" x14ac:dyDescent="0.25">
      <c r="B55" s="36" t="s">
        <v>93</v>
      </c>
      <c r="D55" s="46" t="s">
        <v>6</v>
      </c>
    </row>
    <row r="56" spans="2:5" ht="66" outlineLevel="1" x14ac:dyDescent="0.25">
      <c r="B56" s="24" t="s">
        <v>47</v>
      </c>
      <c r="D56" s="65" t="s">
        <v>134</v>
      </c>
    </row>
    <row r="59" spans="2:5" x14ac:dyDescent="0.25">
      <c r="D59" s="201" t="s">
        <v>2</v>
      </c>
    </row>
    <row r="60" spans="2:5" x14ac:dyDescent="0.25">
      <c r="D60" s="202"/>
    </row>
    <row r="61" spans="2:5" x14ac:dyDescent="0.25">
      <c r="D61" s="202"/>
    </row>
    <row r="62" spans="2:5" x14ac:dyDescent="0.25">
      <c r="D62" s="202"/>
    </row>
    <row r="63" spans="2:5" x14ac:dyDescent="0.25">
      <c r="D63" s="203"/>
    </row>
  </sheetData>
  <mergeCells count="8">
    <mergeCell ref="D38:G38"/>
    <mergeCell ref="D59:D63"/>
    <mergeCell ref="D1:E1"/>
    <mergeCell ref="B4:C4"/>
    <mergeCell ref="B5:C5"/>
    <mergeCell ref="G22:G25"/>
    <mergeCell ref="B27:B28"/>
    <mergeCell ref="D37:F37"/>
  </mergeCells>
  <conditionalFormatting sqref="G26">
    <cfRule type="cellIs" dxfId="363" priority="12" operator="lessThan">
      <formula>424.28</formula>
    </cfRule>
  </conditionalFormatting>
  <conditionalFormatting sqref="D36:F36">
    <cfRule type="cellIs" dxfId="362" priority="3" operator="equal">
      <formula>"No"</formula>
    </cfRule>
  </conditionalFormatting>
  <conditionalFormatting sqref="D36:F36">
    <cfRule type="cellIs" dxfId="361" priority="2" operator="equal">
      <formula>"Si"</formula>
    </cfRule>
  </conditionalFormatting>
  <conditionalFormatting sqref="D36:F36">
    <cfRule type="cellIs" dxfId="360" priority="1" operator="equal">
      <formula>"NO APLICA"</formula>
    </cfRule>
  </conditionalFormatting>
  <dataValidations count="3">
    <dataValidation type="list" allowBlank="1" showInputMessage="1" showErrorMessage="1" sqref="E18:E19 E49 D44:G46 E11 E29:F30 G37 D32:D33 H26 E40 D28:D30" xr:uid="{824BA517-438B-449D-9E6A-0C2734618FF3}">
      <formula1>$K$17:$K$18</formula1>
    </dataValidation>
    <dataValidation type="list" allowBlank="1" showInputMessage="1" showErrorMessage="1" sqref="E14 D59:D63 E8" xr:uid="{A92905D7-0387-401C-BD80-567C75AD365F}">
      <formula1>$K$11:$K$12</formula1>
    </dataValidation>
    <dataValidation type="list" allowBlank="1" showInputMessage="1" showErrorMessage="1" sqref="E28:F28 E32:F33" xr:uid="{D3E29B6B-E5F3-4104-BF81-75644EC2EE71}">
      <formula1>$K$17:$K$19</formula1>
    </dataValidation>
  </dataValidations>
  <pageMargins left="0.7" right="0.7" top="0.75" bottom="0.75" header="0.3" footer="0.3"/>
  <pageSetup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9" operator="containsText" id="{F60842BB-91E3-4C75-AD2D-D860448AB05C}">
            <xm:f>NOT(ISERROR(SEARCH($K$18,D28)))</xm:f>
            <xm:f>$K$18</xm:f>
            <x14:dxf>
              <font>
                <color rgb="FF9C0006"/>
              </font>
              <fill>
                <patternFill>
                  <bgColor rgb="FFFFC7CE"/>
                </patternFill>
              </fill>
            </x14:dxf>
          </x14:cfRule>
          <xm:sqref>D28:F30</xm:sqref>
        </x14:conditionalFormatting>
        <x14:conditionalFormatting xmlns:xm="http://schemas.microsoft.com/office/excel/2006/main">
          <x14:cfRule type="containsText" priority="18" operator="containsText" id="{86A7A8F6-88C9-42BE-B732-6B11E4AC3047}">
            <xm:f>NOT(ISERROR(SEARCH($K$18,D32)))</xm:f>
            <xm:f>$K$18</xm:f>
            <x14:dxf>
              <font>
                <color rgb="FF9C0006"/>
              </font>
              <fill>
                <patternFill>
                  <bgColor rgb="FFFFC7CE"/>
                </patternFill>
              </fill>
            </x14:dxf>
          </x14:cfRule>
          <xm:sqref>D32:D33</xm:sqref>
        </x14:conditionalFormatting>
        <x14:conditionalFormatting xmlns:xm="http://schemas.microsoft.com/office/excel/2006/main">
          <x14:cfRule type="containsText" priority="17" operator="containsText" id="{2E8B8621-80D2-4964-9896-0CF77608740F}">
            <xm:f>NOT(ISERROR(SEARCH($K$18,E32)))</xm:f>
            <xm:f>$K$18</xm:f>
            <x14:dxf>
              <font>
                <color rgb="FF9C0006"/>
              </font>
              <fill>
                <patternFill>
                  <bgColor rgb="FFFFC7CE"/>
                </patternFill>
              </fill>
            </x14:dxf>
          </x14:cfRule>
          <xm:sqref>E32:E33</xm:sqref>
        </x14:conditionalFormatting>
        <x14:conditionalFormatting xmlns:xm="http://schemas.microsoft.com/office/excel/2006/main">
          <x14:cfRule type="containsText" priority="16" operator="containsText" id="{C086C4A2-8205-4109-B4D9-60971E0721E3}">
            <xm:f>NOT(ISERROR(SEARCH($K$18,G37)))</xm:f>
            <xm:f>$K$18</xm:f>
            <x14:dxf>
              <font>
                <color rgb="FF9C0006"/>
              </font>
              <fill>
                <patternFill>
                  <bgColor rgb="FFFFC7CE"/>
                </patternFill>
              </fill>
            </x14:dxf>
          </x14:cfRule>
          <xm:sqref>G37</xm:sqref>
        </x14:conditionalFormatting>
        <x14:conditionalFormatting xmlns:xm="http://schemas.microsoft.com/office/excel/2006/main">
          <x14:cfRule type="containsText" priority="15" operator="containsText" id="{9400DFC3-83AB-4AF1-8CBB-A6CB41EE29A6}">
            <xm:f>NOT(ISERROR(SEARCH($K$18,E11)))</xm:f>
            <xm:f>$K$18</xm:f>
            <x14:dxf>
              <font>
                <color rgb="FF9C0006"/>
              </font>
              <fill>
                <patternFill>
                  <bgColor rgb="FFFFC7CE"/>
                </patternFill>
              </fill>
            </x14:dxf>
          </x14:cfRule>
          <xm:sqref>E11</xm:sqref>
        </x14:conditionalFormatting>
        <x14:conditionalFormatting xmlns:xm="http://schemas.microsoft.com/office/excel/2006/main">
          <x14:cfRule type="containsText" priority="14" operator="containsText" id="{68C52692-ADDA-4E63-94FF-73B9E52251CA}">
            <xm:f>NOT(ISERROR(SEARCH($K$18,D44)))</xm:f>
            <xm:f>$K$18</xm:f>
            <x14:dxf>
              <font>
                <color rgb="FF9C0006"/>
              </font>
              <fill>
                <patternFill>
                  <bgColor rgb="FFFFC7CE"/>
                </patternFill>
              </fill>
            </x14:dxf>
          </x14:cfRule>
          <xm:sqref>D44:G46</xm:sqref>
        </x14:conditionalFormatting>
        <x14:conditionalFormatting xmlns:xm="http://schemas.microsoft.com/office/excel/2006/main">
          <x14:cfRule type="containsText" priority="20" operator="containsText" id="{AC852A2D-305F-4271-92C9-8E7F48EC5069}">
            <xm:f>NOT(ISERROR(SEARCH($K$12,E8)))</xm:f>
            <xm:f>$K$12</xm:f>
            <x14:dxf>
              <font>
                <color rgb="FF9C0006"/>
              </font>
              <fill>
                <patternFill>
                  <bgColor rgb="FFFFC7CE"/>
                </patternFill>
              </fill>
            </x14:dxf>
          </x14:cfRule>
          <xm:sqref>E8 E14</xm:sqref>
        </x14:conditionalFormatting>
        <x14:conditionalFormatting xmlns:xm="http://schemas.microsoft.com/office/excel/2006/main">
          <x14:cfRule type="containsText" priority="13" operator="containsText" id="{0A501305-5761-4A43-A171-CBE8390A8EAD}">
            <xm:f>NOT(ISERROR(SEARCH($K$18,D54)))</xm:f>
            <xm:f>$K$18</xm:f>
            <x14:dxf>
              <font>
                <color rgb="FF9C0006"/>
              </font>
              <fill>
                <patternFill>
                  <bgColor rgb="FFFFC7CE"/>
                </patternFill>
              </fill>
            </x14:dxf>
          </x14:cfRule>
          <xm:sqref>D54:D55</xm:sqref>
        </x14:conditionalFormatting>
        <x14:conditionalFormatting xmlns:xm="http://schemas.microsoft.com/office/excel/2006/main">
          <x14:cfRule type="containsText" priority="11" operator="containsText" id="{C0F7736E-DA4B-45E0-B515-CDE73F48E12E}">
            <xm:f>NOT(ISERROR(SEARCH($K$18,H26)))</xm:f>
            <xm:f>$K$18</xm:f>
            <x14:dxf>
              <font>
                <color rgb="FF9C0006"/>
              </font>
              <fill>
                <patternFill>
                  <bgColor rgb="FFFFC7CE"/>
                </patternFill>
              </fill>
            </x14:dxf>
          </x14:cfRule>
          <xm:sqref>H26</xm:sqref>
        </x14:conditionalFormatting>
        <x14:conditionalFormatting xmlns:xm="http://schemas.microsoft.com/office/excel/2006/main">
          <x14:cfRule type="containsText" priority="10" operator="containsText" id="{A41F1413-0CB2-4834-B5F7-102D8655ED01}">
            <xm:f>NOT(ISERROR(SEARCH($K$11,D59)))</xm:f>
            <xm:f>$K$11</xm:f>
            <x14:dxf>
              <font>
                <color rgb="FF006100"/>
              </font>
              <fill>
                <patternFill>
                  <bgColor rgb="FFC6EFCE"/>
                </patternFill>
              </fill>
            </x14:dxf>
          </x14:cfRule>
          <xm:sqref>D59:D63</xm:sqref>
        </x14:conditionalFormatting>
        <x14:conditionalFormatting xmlns:xm="http://schemas.microsoft.com/office/excel/2006/main">
          <x14:cfRule type="containsText" priority="9" operator="containsText" id="{EBD8E70A-ED20-4AA7-B4DE-452388D98647}">
            <xm:f>NOT(ISERROR(SEARCH($K$18,E40)))</xm:f>
            <xm:f>$K$18</xm:f>
            <x14:dxf>
              <font>
                <color rgb="FF9C0006"/>
              </font>
              <fill>
                <patternFill>
                  <bgColor rgb="FFFFC7CE"/>
                </patternFill>
              </fill>
            </x14:dxf>
          </x14:cfRule>
          <xm:sqref>E40</xm:sqref>
        </x14:conditionalFormatting>
        <x14:conditionalFormatting xmlns:xm="http://schemas.microsoft.com/office/excel/2006/main">
          <x14:cfRule type="containsText" priority="8" operator="containsText" id="{F62B6EC5-E1B4-4121-88AA-66AB455A3D90}">
            <xm:f>NOT(ISERROR(SEARCH($K$18,E52)))</xm:f>
            <xm:f>$K$18</xm:f>
            <x14:dxf>
              <font>
                <color rgb="FF9C0006"/>
              </font>
              <fill>
                <patternFill>
                  <bgColor rgb="FFFFC7CE"/>
                </patternFill>
              </fill>
            </x14:dxf>
          </x14:cfRule>
          <xm:sqref>E52</xm:sqref>
        </x14:conditionalFormatting>
        <x14:conditionalFormatting xmlns:xm="http://schemas.microsoft.com/office/excel/2006/main">
          <x14:cfRule type="containsText" priority="7" operator="containsText" id="{2720284F-219B-45B9-A5D8-CC9F830F0AD9}">
            <xm:f>NOT(ISERROR(SEARCH($K$18,E18)))</xm:f>
            <xm:f>$K$18</xm:f>
            <x14:dxf>
              <font>
                <color rgb="FF9C0006"/>
              </font>
              <fill>
                <patternFill>
                  <bgColor rgb="FFFFC7CE"/>
                </patternFill>
              </fill>
            </x14:dxf>
          </x14:cfRule>
          <xm:sqref>E18:E19</xm:sqref>
        </x14:conditionalFormatting>
        <x14:conditionalFormatting xmlns:xm="http://schemas.microsoft.com/office/excel/2006/main">
          <x14:cfRule type="containsText" priority="6" operator="containsText" id="{DDA170F6-66AF-4844-8DC4-4DC211936A20}">
            <xm:f>NOT(ISERROR(SEARCH($K$18,E49)))</xm:f>
            <xm:f>$K$18</xm:f>
            <x14:dxf>
              <font>
                <color rgb="FF9C0006"/>
              </font>
              <fill>
                <patternFill>
                  <bgColor rgb="FFFFC7CE"/>
                </patternFill>
              </fill>
            </x14:dxf>
          </x14:cfRule>
          <xm:sqref>E49</xm:sqref>
        </x14:conditionalFormatting>
        <x14:conditionalFormatting xmlns:xm="http://schemas.microsoft.com/office/excel/2006/main">
          <x14:cfRule type="containsText" priority="5" operator="containsText" id="{42227F6A-0A0A-43C4-AABC-396E7975B279}">
            <xm:f>NOT(ISERROR(SEARCH($K$18,F32)))</xm:f>
            <xm:f>$K$18</xm:f>
            <x14:dxf>
              <font>
                <color rgb="FF9C0006"/>
              </font>
              <fill>
                <patternFill>
                  <bgColor rgb="FFFFC7CE"/>
                </patternFill>
              </fill>
            </x14:dxf>
          </x14:cfRule>
          <xm:sqref>F32</xm:sqref>
        </x14:conditionalFormatting>
        <x14:conditionalFormatting xmlns:xm="http://schemas.microsoft.com/office/excel/2006/main">
          <x14:cfRule type="containsText" priority="4" operator="containsText" id="{7318D46F-C060-485C-9779-8ADBFBB85F86}">
            <xm:f>NOT(ISERROR(SEARCH($K$18,F33)))</xm:f>
            <xm:f>$K$18</xm:f>
            <x14:dxf>
              <font>
                <color rgb="FF9C0006"/>
              </font>
              <fill>
                <patternFill>
                  <bgColor rgb="FFFFC7CE"/>
                </patternFill>
              </fill>
            </x14:dxf>
          </x14:cfRule>
          <xm:sqref>F33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145E6C7B-ECAD-4059-86F8-A04863DB80A4}">
          <x14:formula1>
            <xm:f>'EVALUACIÓN TÉCNICA'!$B$8:$B$17</xm:f>
          </x14:formula1>
          <xm:sqref>C3</xm:sqref>
        </x14:dataValidation>
        <x14:dataValidation type="list" allowBlank="1" showInputMessage="1" showErrorMessage="1" xr:uid="{97390B73-B620-47B9-A7A7-C3C9C07648F2}">
          <x14:formula1>
            <xm:f>Hoja1!$H$22:$H$24</xm:f>
          </x14:formula1>
          <xm:sqref>D36:F36</xm:sqref>
        </x14:dataValidation>
        <x14:dataValidation type="list" allowBlank="1" showInputMessage="1" showErrorMessage="1" xr:uid="{E410EC13-F0B8-4D97-94FE-20425D4A6BDB}">
          <x14:formula1>
            <xm:f>Hoja1!$H$18:$H$20</xm:f>
          </x14:formula1>
          <xm:sqref>D54 D55 E52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BFC3A-4E08-41FA-8620-1E76CB69B822}">
  <dimension ref="B1:R63"/>
  <sheetViews>
    <sheetView showGridLines="0" topLeftCell="B32" zoomScale="70" zoomScaleNormal="70" workbookViewId="0">
      <selection activeCell="D58" sqref="D58"/>
    </sheetView>
  </sheetViews>
  <sheetFormatPr baseColWidth="10" defaultColWidth="11.42578125" defaultRowHeight="16.5" outlineLevelRow="1" x14ac:dyDescent="0.25"/>
  <cols>
    <col min="1" max="1" width="11.42578125" style="18"/>
    <col min="2" max="2" width="28.42578125" style="19" customWidth="1"/>
    <col min="3" max="3" width="3.7109375" style="18" bestFit="1" customWidth="1"/>
    <col min="4" max="4" width="60.85546875" style="20" customWidth="1"/>
    <col min="5" max="5" width="32.5703125" style="18" customWidth="1"/>
    <col min="6" max="6" width="38.28515625" style="18" customWidth="1"/>
    <col min="7" max="7" width="26.28515625" style="18" bestFit="1" customWidth="1"/>
    <col min="8" max="8" width="16.7109375" style="18" customWidth="1"/>
    <col min="9" max="10" width="9.140625" style="134"/>
    <col min="11" max="11" width="0" style="134" hidden="1" customWidth="1"/>
    <col min="12" max="18" width="11.42578125" style="134"/>
    <col min="19" max="16384" width="11.42578125" style="18"/>
  </cols>
  <sheetData>
    <row r="1" spans="2:18" ht="55.5" customHeight="1" x14ac:dyDescent="0.25">
      <c r="B1" s="8"/>
      <c r="D1" s="208" t="s">
        <v>0</v>
      </c>
      <c r="E1" s="208"/>
    </row>
    <row r="2" spans="2:18" x14ac:dyDescent="0.25">
      <c r="B2" s="9"/>
      <c r="D2" s="10"/>
    </row>
    <row r="3" spans="2:18" x14ac:dyDescent="0.25">
      <c r="B3" s="37" t="s">
        <v>36</v>
      </c>
      <c r="C3" s="38">
        <v>6</v>
      </c>
      <c r="D3" s="39" t="s">
        <v>37</v>
      </c>
      <c r="E3" s="40">
        <v>372433320</v>
      </c>
      <c r="F3" s="41"/>
    </row>
    <row r="4" spans="2:18" x14ac:dyDescent="0.25">
      <c r="B4" s="197" t="s">
        <v>38</v>
      </c>
      <c r="C4" s="197"/>
      <c r="D4" s="42" t="str">
        <f>IFERROR(VLOOKUP(C3,'EVALUACIÓN TÉCNICA'!$B$8:$C$17,2,FALSE)," ")</f>
        <v>Beta Group Services SAS</v>
      </c>
      <c r="E4" s="188" t="s">
        <v>94</v>
      </c>
      <c r="F4" s="11" t="s">
        <v>135</v>
      </c>
    </row>
    <row r="5" spans="2:18" ht="31.5" x14ac:dyDescent="0.25">
      <c r="B5" s="206" t="s">
        <v>40</v>
      </c>
      <c r="C5" s="207"/>
      <c r="D5" s="12" t="s">
        <v>136</v>
      </c>
      <c r="E5" s="188" t="s">
        <v>96</v>
      </c>
      <c r="F5" s="139" t="s">
        <v>137</v>
      </c>
    </row>
    <row r="6" spans="2:18" x14ac:dyDescent="0.25">
      <c r="B6" s="43"/>
      <c r="C6" s="41"/>
      <c r="D6" s="43"/>
      <c r="E6" s="41"/>
      <c r="F6" s="41"/>
    </row>
    <row r="8" spans="2:18" ht="20.25" x14ac:dyDescent="0.25">
      <c r="C8" s="17" t="s">
        <v>42</v>
      </c>
      <c r="D8" s="21" t="s">
        <v>43</v>
      </c>
      <c r="E8" s="180"/>
    </row>
    <row r="9" spans="2:18" ht="13.5" customHeight="1" outlineLevel="1" x14ac:dyDescent="0.25">
      <c r="C9" s="48"/>
      <c r="D9" s="49"/>
    </row>
    <row r="10" spans="2:18" ht="31.5" outlineLevel="1" x14ac:dyDescent="0.25">
      <c r="C10" s="51" t="s">
        <v>44</v>
      </c>
      <c r="D10" s="52" t="s">
        <v>45</v>
      </c>
    </row>
    <row r="11" spans="2:18" outlineLevel="1" x14ac:dyDescent="0.25">
      <c r="C11" s="51"/>
      <c r="D11" s="23">
        <v>841115</v>
      </c>
      <c r="E11" s="182"/>
      <c r="K11" s="134" t="s">
        <v>46</v>
      </c>
    </row>
    <row r="12" spans="2:18" outlineLevel="1" x14ac:dyDescent="0.25">
      <c r="B12" s="24" t="s">
        <v>47</v>
      </c>
      <c r="D12" s="65" t="s">
        <v>138</v>
      </c>
      <c r="K12" s="134" t="s">
        <v>2</v>
      </c>
    </row>
    <row r="13" spans="2:18" s="26" customFormat="1" x14ac:dyDescent="0.25">
      <c r="B13" s="25"/>
      <c r="D13" s="27"/>
      <c r="I13" s="134"/>
      <c r="J13" s="134"/>
      <c r="K13" s="134"/>
      <c r="L13" s="134"/>
      <c r="M13" s="134"/>
      <c r="N13" s="134"/>
      <c r="O13" s="134"/>
      <c r="P13" s="134"/>
      <c r="Q13" s="134"/>
      <c r="R13" s="134"/>
    </row>
    <row r="14" spans="2:18" ht="20.25" x14ac:dyDescent="0.25">
      <c r="C14" s="17" t="s">
        <v>49</v>
      </c>
      <c r="D14" s="21" t="s">
        <v>50</v>
      </c>
      <c r="E14" s="66" t="s">
        <v>46</v>
      </c>
    </row>
    <row r="15" spans="2:18" ht="12" customHeight="1" x14ac:dyDescent="0.25">
      <c r="E15" s="33"/>
      <c r="F15" s="33"/>
      <c r="G15" s="33"/>
    </row>
    <row r="16" spans="2:18" ht="31.5" outlineLevel="1" x14ac:dyDescent="0.25">
      <c r="B16" s="18"/>
      <c r="C16" s="51" t="s">
        <v>51</v>
      </c>
      <c r="D16" s="52" t="s">
        <v>52</v>
      </c>
      <c r="E16" s="33"/>
      <c r="F16" s="33"/>
      <c r="G16" s="33"/>
    </row>
    <row r="17" spans="2:18" ht="12.75" customHeight="1" outlineLevel="1" x14ac:dyDescent="0.25">
      <c r="C17" s="31"/>
      <c r="D17" s="53" t="s">
        <v>53</v>
      </c>
      <c r="E17" s="33"/>
      <c r="F17" s="33"/>
      <c r="G17" s="33"/>
      <c r="K17" s="134" t="s">
        <v>6</v>
      </c>
    </row>
    <row r="18" spans="2:18" outlineLevel="1" x14ac:dyDescent="0.25">
      <c r="C18" s="31"/>
      <c r="D18" s="23">
        <v>841115</v>
      </c>
      <c r="E18" s="131" t="s">
        <v>6</v>
      </c>
      <c r="F18" s="33"/>
      <c r="G18" s="33"/>
      <c r="K18" s="134" t="s">
        <v>5</v>
      </c>
    </row>
    <row r="19" spans="2:18" outlineLevel="1" x14ac:dyDescent="0.25">
      <c r="B19" s="24" t="s">
        <v>47</v>
      </c>
      <c r="C19" s="33"/>
      <c r="D19" s="65"/>
      <c r="E19" s="28"/>
      <c r="F19" s="33"/>
      <c r="G19" s="33"/>
      <c r="K19" s="134" t="s">
        <v>54</v>
      </c>
    </row>
    <row r="20" spans="2:18" outlineLevel="1" x14ac:dyDescent="0.25">
      <c r="C20" s="31"/>
      <c r="D20" s="33"/>
      <c r="E20" s="33"/>
      <c r="F20" s="33"/>
      <c r="G20" s="33"/>
    </row>
    <row r="21" spans="2:18" ht="30" customHeight="1" outlineLevel="1" x14ac:dyDescent="0.25">
      <c r="C21" s="51" t="s">
        <v>55</v>
      </c>
      <c r="D21" s="52" t="s">
        <v>56</v>
      </c>
      <c r="E21" s="33"/>
      <c r="F21" s="33"/>
      <c r="G21" s="33"/>
    </row>
    <row r="22" spans="2:18" outlineLevel="1" x14ac:dyDescent="0.25">
      <c r="B22" s="9"/>
      <c r="C22" s="33"/>
      <c r="D22" s="54" t="s">
        <v>57</v>
      </c>
      <c r="E22" s="55" t="s">
        <v>98</v>
      </c>
      <c r="F22" s="55" t="s">
        <v>58</v>
      </c>
      <c r="G22" s="205" t="s">
        <v>59</v>
      </c>
    </row>
    <row r="23" spans="2:18" ht="31.5" outlineLevel="1" x14ac:dyDescent="0.25">
      <c r="B23" s="189" t="s">
        <v>60</v>
      </c>
      <c r="C23" s="33"/>
      <c r="D23" s="135" t="s">
        <v>139</v>
      </c>
      <c r="E23" s="135" t="s">
        <v>140</v>
      </c>
      <c r="F23" s="136" t="s">
        <v>141</v>
      </c>
      <c r="G23" s="205"/>
    </row>
    <row r="24" spans="2:18" s="29" customFormat="1" ht="21" customHeight="1" outlineLevel="1" x14ac:dyDescent="0.25">
      <c r="B24" s="189" t="s">
        <v>63</v>
      </c>
      <c r="C24" s="56"/>
      <c r="D24" s="142">
        <v>266.22000000000003</v>
      </c>
      <c r="E24" s="57">
        <v>3832.04</v>
      </c>
      <c r="F24" s="57">
        <v>482.94</v>
      </c>
      <c r="G24" s="205"/>
      <c r="I24" s="134"/>
      <c r="J24" s="134"/>
      <c r="K24" s="134"/>
      <c r="L24" s="134"/>
      <c r="M24" s="134"/>
      <c r="N24" s="134"/>
      <c r="O24" s="134"/>
      <c r="P24" s="134"/>
      <c r="Q24" s="134"/>
      <c r="R24" s="134"/>
    </row>
    <row r="25" spans="2:18" s="29" customFormat="1" ht="25.5" outlineLevel="1" x14ac:dyDescent="0.25">
      <c r="B25" s="189" t="s">
        <v>64</v>
      </c>
      <c r="C25" s="56"/>
      <c r="D25" s="140">
        <v>0.75</v>
      </c>
      <c r="E25" s="141">
        <v>1</v>
      </c>
      <c r="F25" s="141">
        <v>1</v>
      </c>
      <c r="G25" s="205"/>
      <c r="I25" s="134"/>
      <c r="J25" s="134"/>
      <c r="K25" s="134"/>
      <c r="L25" s="134"/>
      <c r="M25" s="134"/>
      <c r="N25" s="134"/>
      <c r="O25" s="134"/>
      <c r="P25" s="134"/>
      <c r="Q25" s="134"/>
      <c r="R25" s="134"/>
    </row>
    <row r="26" spans="2:18" s="29" customFormat="1" outlineLevel="1" x14ac:dyDescent="0.25">
      <c r="B26" s="189" t="s">
        <v>65</v>
      </c>
      <c r="C26" s="56"/>
      <c r="D26" s="59">
        <f>D24*D25</f>
        <v>199.66500000000002</v>
      </c>
      <c r="E26" s="59">
        <v>3832.04</v>
      </c>
      <c r="F26" s="59">
        <f t="shared" ref="F26" si="0">F24*F25</f>
        <v>482.94</v>
      </c>
      <c r="G26" s="60">
        <f>E26+F26</f>
        <v>4314.9799999999996</v>
      </c>
      <c r="H26" s="133" t="s">
        <v>6</v>
      </c>
      <c r="I26" s="134"/>
      <c r="J26" s="134"/>
      <c r="K26" s="134"/>
      <c r="L26" s="134"/>
      <c r="M26" s="134"/>
      <c r="N26" s="134"/>
      <c r="O26" s="134"/>
      <c r="P26" s="134"/>
      <c r="Q26" s="134"/>
      <c r="R26" s="134"/>
    </row>
    <row r="27" spans="2:18" s="29" customFormat="1" ht="38.25" customHeight="1" outlineLevel="1" x14ac:dyDescent="0.25">
      <c r="B27" s="198" t="s">
        <v>66</v>
      </c>
      <c r="C27" s="56"/>
      <c r="D27" s="58">
        <v>841115</v>
      </c>
      <c r="E27" s="61">
        <v>841115</v>
      </c>
      <c r="F27" s="61">
        <v>841115</v>
      </c>
      <c r="G27" s="172"/>
      <c r="I27" s="134"/>
      <c r="J27" s="134"/>
      <c r="K27" s="134"/>
      <c r="L27" s="134"/>
      <c r="M27" s="134"/>
      <c r="N27" s="134"/>
      <c r="O27" s="134"/>
      <c r="P27" s="134"/>
      <c r="Q27" s="134"/>
      <c r="R27" s="134"/>
    </row>
    <row r="28" spans="2:18" s="29" customFormat="1" outlineLevel="1" x14ac:dyDescent="0.25">
      <c r="B28" s="198"/>
      <c r="C28" s="56"/>
      <c r="D28" s="131" t="s">
        <v>5</v>
      </c>
      <c r="E28" s="132" t="s">
        <v>6</v>
      </c>
      <c r="F28" s="132" t="s">
        <v>6</v>
      </c>
      <c r="G28" s="30"/>
      <c r="I28" s="134"/>
      <c r="J28" s="134"/>
      <c r="K28" s="134"/>
      <c r="L28" s="134"/>
      <c r="M28" s="134"/>
      <c r="N28" s="134"/>
      <c r="O28" s="134"/>
      <c r="P28" s="134"/>
      <c r="Q28" s="134"/>
      <c r="R28" s="134"/>
    </row>
    <row r="29" spans="2:18" s="29" customFormat="1" ht="25.5" outlineLevel="1" x14ac:dyDescent="0.25">
      <c r="B29" s="189"/>
      <c r="C29" s="56"/>
      <c r="D29" s="172" t="s">
        <v>142</v>
      </c>
      <c r="E29" s="33"/>
      <c r="F29" s="33"/>
      <c r="G29" s="30"/>
      <c r="I29" s="134"/>
      <c r="J29" s="134"/>
      <c r="K29" s="134"/>
      <c r="L29" s="134"/>
      <c r="M29" s="134"/>
      <c r="N29" s="134"/>
      <c r="O29" s="134"/>
      <c r="P29" s="134"/>
      <c r="Q29" s="134"/>
      <c r="R29" s="134"/>
    </row>
    <row r="30" spans="2:18" s="29" customFormat="1" outlineLevel="1" x14ac:dyDescent="0.25">
      <c r="B30" s="189"/>
      <c r="C30" s="56"/>
      <c r="D30" s="28"/>
      <c r="E30" s="33"/>
      <c r="F30" s="33"/>
      <c r="G30" s="30"/>
      <c r="I30" s="134"/>
      <c r="J30" s="134"/>
      <c r="K30" s="134"/>
      <c r="L30" s="134"/>
      <c r="M30" s="134"/>
      <c r="N30" s="134"/>
      <c r="O30" s="134"/>
      <c r="P30" s="134"/>
      <c r="Q30" s="134"/>
      <c r="R30" s="134"/>
    </row>
    <row r="31" spans="2:18" outlineLevel="1" x14ac:dyDescent="0.25">
      <c r="B31" s="14" t="s">
        <v>67</v>
      </c>
      <c r="C31" s="33"/>
      <c r="D31" s="47"/>
      <c r="E31" s="33"/>
      <c r="F31" s="33"/>
      <c r="G31" s="33"/>
    </row>
    <row r="32" spans="2:18" outlineLevel="1" x14ac:dyDescent="0.25">
      <c r="B32" s="24" t="s">
        <v>68</v>
      </c>
      <c r="C32" s="33"/>
      <c r="D32" s="62" t="s">
        <v>6</v>
      </c>
      <c r="E32" s="63" t="s">
        <v>6</v>
      </c>
      <c r="F32" s="63" t="s">
        <v>6</v>
      </c>
      <c r="G32" s="33"/>
    </row>
    <row r="33" spans="2:18" outlineLevel="1" x14ac:dyDescent="0.25">
      <c r="B33" s="24" t="s">
        <v>69</v>
      </c>
      <c r="C33" s="33"/>
      <c r="D33" s="62" t="s">
        <v>6</v>
      </c>
      <c r="E33" s="63" t="s">
        <v>6</v>
      </c>
      <c r="F33" s="63" t="s">
        <v>6</v>
      </c>
      <c r="G33" s="33"/>
    </row>
    <row r="34" spans="2:18" ht="264" outlineLevel="1" x14ac:dyDescent="0.25">
      <c r="B34" s="24" t="s">
        <v>70</v>
      </c>
      <c r="C34" s="33"/>
      <c r="D34" s="67" t="s">
        <v>143</v>
      </c>
      <c r="E34" s="67" t="s">
        <v>144</v>
      </c>
      <c r="F34" s="67" t="s">
        <v>145</v>
      </c>
      <c r="G34" s="33"/>
    </row>
    <row r="35" spans="2:18" outlineLevel="1" x14ac:dyDescent="0.25">
      <c r="B35" s="24"/>
      <c r="C35" s="33"/>
      <c r="D35" s="143" t="s">
        <v>146</v>
      </c>
      <c r="E35" s="144"/>
      <c r="F35" s="144"/>
      <c r="G35" s="33"/>
    </row>
    <row r="36" spans="2:18" s="26" customFormat="1" outlineLevel="1" x14ac:dyDescent="0.25">
      <c r="B36" s="25" t="s">
        <v>73</v>
      </c>
      <c r="C36" s="32"/>
      <c r="D36" s="145" t="s">
        <v>132</v>
      </c>
      <c r="E36" s="145" t="s">
        <v>75</v>
      </c>
      <c r="F36" s="145" t="s">
        <v>75</v>
      </c>
      <c r="G36" s="32"/>
      <c r="I36" s="134"/>
      <c r="J36" s="134"/>
      <c r="K36" s="134"/>
      <c r="L36" s="134"/>
      <c r="M36" s="134"/>
      <c r="N36" s="134"/>
      <c r="O36" s="134"/>
      <c r="P36" s="134"/>
      <c r="Q36" s="134"/>
      <c r="R36" s="134"/>
    </row>
    <row r="37" spans="2:18" s="26" customFormat="1" ht="160.5" customHeight="1" outlineLevel="1" x14ac:dyDescent="0.25">
      <c r="B37" s="15" t="s">
        <v>76</v>
      </c>
      <c r="C37" s="32"/>
      <c r="D37" s="199" t="s">
        <v>77</v>
      </c>
      <c r="E37" s="200"/>
      <c r="F37" s="200"/>
      <c r="G37" s="132" t="s">
        <v>6</v>
      </c>
      <c r="I37" s="134"/>
      <c r="J37" s="134"/>
      <c r="K37" s="134"/>
      <c r="L37" s="134"/>
      <c r="M37" s="134"/>
      <c r="N37" s="134"/>
      <c r="O37" s="134"/>
      <c r="P37" s="134"/>
      <c r="Q37" s="134"/>
      <c r="R37" s="134"/>
    </row>
    <row r="38" spans="2:18" ht="30" customHeight="1" outlineLevel="1" x14ac:dyDescent="0.25">
      <c r="B38" s="24" t="s">
        <v>47</v>
      </c>
      <c r="C38" s="33"/>
      <c r="D38" s="204" t="s">
        <v>147</v>
      </c>
      <c r="E38" s="204"/>
      <c r="F38" s="204"/>
      <c r="G38" s="204"/>
    </row>
    <row r="39" spans="2:18" x14ac:dyDescent="0.25">
      <c r="C39" s="33"/>
      <c r="D39" s="47"/>
      <c r="E39" s="33"/>
      <c r="F39" s="33"/>
      <c r="G39" s="33"/>
    </row>
    <row r="40" spans="2:18" ht="20.25" x14ac:dyDescent="0.25">
      <c r="B40" s="18"/>
      <c r="C40" s="17" t="s">
        <v>78</v>
      </c>
      <c r="D40" s="21" t="s">
        <v>79</v>
      </c>
      <c r="E40" s="66" t="s">
        <v>6</v>
      </c>
    </row>
    <row r="41" spans="2:18" ht="15.75" customHeight="1" x14ac:dyDescent="0.25">
      <c r="B41" s="18"/>
      <c r="E41" s="50"/>
    </row>
    <row r="42" spans="2:18" outlineLevel="1" x14ac:dyDescent="0.25">
      <c r="B42" s="16" t="s">
        <v>80</v>
      </c>
      <c r="D42" s="13" t="s">
        <v>81</v>
      </c>
    </row>
    <row r="43" spans="2:18" outlineLevel="1" x14ac:dyDescent="0.25">
      <c r="B43" s="18"/>
      <c r="D43" s="34" t="s">
        <v>82</v>
      </c>
      <c r="E43" s="35" t="s">
        <v>104</v>
      </c>
      <c r="F43" s="35" t="s">
        <v>83</v>
      </c>
      <c r="G43" s="35" t="s">
        <v>84</v>
      </c>
    </row>
    <row r="44" spans="2:18" outlineLevel="1" x14ac:dyDescent="0.25">
      <c r="B44" s="24" t="s">
        <v>85</v>
      </c>
      <c r="D44" s="44" t="s">
        <v>6</v>
      </c>
      <c r="E44" s="44" t="s">
        <v>6</v>
      </c>
      <c r="F44" s="44" t="s">
        <v>6</v>
      </c>
      <c r="G44" s="44" t="s">
        <v>6</v>
      </c>
    </row>
    <row r="45" spans="2:18" outlineLevel="1" x14ac:dyDescent="0.25">
      <c r="B45" s="24" t="s">
        <v>86</v>
      </c>
      <c r="D45" s="44" t="s">
        <v>6</v>
      </c>
      <c r="E45" s="44" t="s">
        <v>6</v>
      </c>
      <c r="F45" s="44" t="s">
        <v>6</v>
      </c>
      <c r="G45" s="44" t="s">
        <v>6</v>
      </c>
    </row>
    <row r="46" spans="2:18" outlineLevel="1" x14ac:dyDescent="0.25">
      <c r="B46" s="24" t="s">
        <v>87</v>
      </c>
      <c r="D46" s="46" t="s">
        <v>6</v>
      </c>
      <c r="E46" s="46" t="s">
        <v>6</v>
      </c>
      <c r="F46" s="46" t="s">
        <v>6</v>
      </c>
      <c r="G46" s="46" t="s">
        <v>6</v>
      </c>
    </row>
    <row r="47" spans="2:18" outlineLevel="1" x14ac:dyDescent="0.25">
      <c r="B47" s="24" t="s">
        <v>47</v>
      </c>
      <c r="D47" s="69"/>
      <c r="E47" s="69"/>
      <c r="F47" s="65"/>
      <c r="G47" s="69"/>
    </row>
    <row r="48" spans="2:18" outlineLevel="1" x14ac:dyDescent="0.25">
      <c r="B48" s="18"/>
    </row>
    <row r="49" spans="2:5" outlineLevel="1" x14ac:dyDescent="0.25">
      <c r="B49" s="18"/>
      <c r="D49" s="24" t="s">
        <v>89</v>
      </c>
      <c r="E49" s="44" t="s">
        <v>6</v>
      </c>
    </row>
    <row r="50" spans="2:5" x14ac:dyDescent="0.25">
      <c r="B50" s="18"/>
      <c r="C50" s="33"/>
      <c r="D50" s="47"/>
      <c r="E50" s="33"/>
    </row>
    <row r="52" spans="2:5" ht="40.5" x14ac:dyDescent="0.25">
      <c r="C52" s="17" t="s">
        <v>90</v>
      </c>
      <c r="D52" s="21" t="s">
        <v>91</v>
      </c>
      <c r="E52" s="66" t="s">
        <v>54</v>
      </c>
    </row>
    <row r="53" spans="2:5" outlineLevel="1" x14ac:dyDescent="0.25"/>
    <row r="54" spans="2:5" outlineLevel="1" x14ac:dyDescent="0.25">
      <c r="B54" s="24" t="s">
        <v>92</v>
      </c>
      <c r="D54" s="44" t="s">
        <v>54</v>
      </c>
    </row>
    <row r="55" spans="2:5" ht="63" customHeight="1" outlineLevel="1" x14ac:dyDescent="0.25">
      <c r="B55" s="36" t="s">
        <v>93</v>
      </c>
      <c r="D55" s="46" t="s">
        <v>54</v>
      </c>
    </row>
    <row r="56" spans="2:5" outlineLevel="1" x14ac:dyDescent="0.25">
      <c r="B56" s="24" t="s">
        <v>47</v>
      </c>
      <c r="D56" s="69"/>
    </row>
    <row r="59" spans="2:5" x14ac:dyDescent="0.25">
      <c r="D59" s="201" t="s">
        <v>46</v>
      </c>
    </row>
    <row r="60" spans="2:5" x14ac:dyDescent="0.25">
      <c r="D60" s="202"/>
    </row>
    <row r="61" spans="2:5" x14ac:dyDescent="0.25">
      <c r="D61" s="202"/>
    </row>
    <row r="62" spans="2:5" x14ac:dyDescent="0.25">
      <c r="D62" s="202"/>
    </row>
    <row r="63" spans="2:5" x14ac:dyDescent="0.25">
      <c r="D63" s="203"/>
    </row>
  </sheetData>
  <mergeCells count="8">
    <mergeCell ref="D38:G38"/>
    <mergeCell ref="D59:D63"/>
    <mergeCell ref="D1:E1"/>
    <mergeCell ref="B4:C4"/>
    <mergeCell ref="B5:C5"/>
    <mergeCell ref="G22:G25"/>
    <mergeCell ref="B27:B28"/>
    <mergeCell ref="D37:F37"/>
  </mergeCells>
  <conditionalFormatting sqref="G26">
    <cfRule type="cellIs" dxfId="343" priority="12" operator="lessThan">
      <formula>424.28</formula>
    </cfRule>
  </conditionalFormatting>
  <conditionalFormatting sqref="D36:F36">
    <cfRule type="cellIs" dxfId="342" priority="3" operator="equal">
      <formula>"No"</formula>
    </cfRule>
  </conditionalFormatting>
  <conditionalFormatting sqref="D36:F36">
    <cfRule type="cellIs" dxfId="341" priority="2" operator="equal">
      <formula>"Si"</formula>
    </cfRule>
  </conditionalFormatting>
  <conditionalFormatting sqref="D36:F36">
    <cfRule type="cellIs" dxfId="340" priority="1" operator="equal">
      <formula>"NO APLICA"</formula>
    </cfRule>
  </conditionalFormatting>
  <dataValidations count="3">
    <dataValidation type="list" allowBlank="1" showInputMessage="1" showErrorMessage="1" sqref="E28:F28 E32:F33" xr:uid="{F418C161-4B65-4A12-9C12-AC8FC994F198}">
      <formula1>$K$17:$K$19</formula1>
    </dataValidation>
    <dataValidation type="list" allowBlank="1" showInputMessage="1" showErrorMessage="1" sqref="E14 D59:D63 E8" xr:uid="{7E4FBD51-AE72-49E5-A014-08C9FAD5EEAE}">
      <formula1>$K$11:$K$12</formula1>
    </dataValidation>
    <dataValidation type="list" allowBlank="1" showInputMessage="1" showErrorMessage="1" sqref="E18:E19 E49 D44:G46 E11 D30 G37 D28 H26 E40 D32:D33" xr:uid="{75044ABE-7B28-4E58-9AC9-FC443FF7B6CD}">
      <formula1>$K$17:$K$18</formula1>
    </dataValidation>
  </dataValidations>
  <pageMargins left="0.7" right="0.7" top="0.75" bottom="0.75" header="0.3" footer="0.3"/>
  <pageSetup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9" operator="containsText" id="{B1A9518C-0F45-46CC-9541-2B3EBFAEA1D1}">
            <xm:f>NOT(ISERROR(SEARCH($K$18,D28)))</xm:f>
            <xm:f>$K$18</xm:f>
            <x14:dxf>
              <font>
                <color rgb="FF9C0006"/>
              </font>
              <fill>
                <patternFill>
                  <bgColor rgb="FFFFC7CE"/>
                </patternFill>
              </fill>
            </x14:dxf>
          </x14:cfRule>
          <xm:sqref>D28:F28 D30</xm:sqref>
        </x14:conditionalFormatting>
        <x14:conditionalFormatting xmlns:xm="http://schemas.microsoft.com/office/excel/2006/main">
          <x14:cfRule type="containsText" priority="18" operator="containsText" id="{8147D22D-6D7C-48CE-8608-95942759DA18}">
            <xm:f>NOT(ISERROR(SEARCH($K$18,D32)))</xm:f>
            <xm:f>$K$18</xm:f>
            <x14:dxf>
              <font>
                <color rgb="FF9C0006"/>
              </font>
              <fill>
                <patternFill>
                  <bgColor rgb="FFFFC7CE"/>
                </patternFill>
              </fill>
            </x14:dxf>
          </x14:cfRule>
          <xm:sqref>D32:D33</xm:sqref>
        </x14:conditionalFormatting>
        <x14:conditionalFormatting xmlns:xm="http://schemas.microsoft.com/office/excel/2006/main">
          <x14:cfRule type="containsText" priority="17" operator="containsText" id="{B84BF160-2448-4ADB-A28F-F683BBFEE99D}">
            <xm:f>NOT(ISERROR(SEARCH($K$18,E32)))</xm:f>
            <xm:f>$K$18</xm:f>
            <x14:dxf>
              <font>
                <color rgb="FF9C0006"/>
              </font>
              <fill>
                <patternFill>
                  <bgColor rgb="FFFFC7CE"/>
                </patternFill>
              </fill>
            </x14:dxf>
          </x14:cfRule>
          <xm:sqref>E32:E33</xm:sqref>
        </x14:conditionalFormatting>
        <x14:conditionalFormatting xmlns:xm="http://schemas.microsoft.com/office/excel/2006/main">
          <x14:cfRule type="containsText" priority="16" operator="containsText" id="{3DE5329A-A80A-4DB0-8DEA-106B4067E1EA}">
            <xm:f>NOT(ISERROR(SEARCH($K$18,G37)))</xm:f>
            <xm:f>$K$18</xm:f>
            <x14:dxf>
              <font>
                <color rgb="FF9C0006"/>
              </font>
              <fill>
                <patternFill>
                  <bgColor rgb="FFFFC7CE"/>
                </patternFill>
              </fill>
            </x14:dxf>
          </x14:cfRule>
          <xm:sqref>G37</xm:sqref>
        </x14:conditionalFormatting>
        <x14:conditionalFormatting xmlns:xm="http://schemas.microsoft.com/office/excel/2006/main">
          <x14:cfRule type="containsText" priority="15" operator="containsText" id="{F25A61E9-2930-4CBA-AE5C-AC736C327FF8}">
            <xm:f>NOT(ISERROR(SEARCH($K$18,E11)))</xm:f>
            <xm:f>$K$18</xm:f>
            <x14:dxf>
              <font>
                <color rgb="FF9C0006"/>
              </font>
              <fill>
                <patternFill>
                  <bgColor rgb="FFFFC7CE"/>
                </patternFill>
              </fill>
            </x14:dxf>
          </x14:cfRule>
          <xm:sqref>E11</xm:sqref>
        </x14:conditionalFormatting>
        <x14:conditionalFormatting xmlns:xm="http://schemas.microsoft.com/office/excel/2006/main">
          <x14:cfRule type="containsText" priority="14" operator="containsText" id="{369AA43F-B359-4E40-BB37-BE70AC6B6F5A}">
            <xm:f>NOT(ISERROR(SEARCH($K$18,D44)))</xm:f>
            <xm:f>$K$18</xm:f>
            <x14:dxf>
              <font>
                <color rgb="FF9C0006"/>
              </font>
              <fill>
                <patternFill>
                  <bgColor rgb="FFFFC7CE"/>
                </patternFill>
              </fill>
            </x14:dxf>
          </x14:cfRule>
          <xm:sqref>D44:G46</xm:sqref>
        </x14:conditionalFormatting>
        <x14:conditionalFormatting xmlns:xm="http://schemas.microsoft.com/office/excel/2006/main">
          <x14:cfRule type="containsText" priority="20" operator="containsText" id="{BDEDC855-858E-4B6A-94B9-00DD60DEF1F3}">
            <xm:f>NOT(ISERROR(SEARCH($K$12,E8)))</xm:f>
            <xm:f>$K$12</xm:f>
            <x14:dxf>
              <font>
                <color rgb="FF9C0006"/>
              </font>
              <fill>
                <patternFill>
                  <bgColor rgb="FFFFC7CE"/>
                </patternFill>
              </fill>
            </x14:dxf>
          </x14:cfRule>
          <xm:sqref>E8 E14</xm:sqref>
        </x14:conditionalFormatting>
        <x14:conditionalFormatting xmlns:xm="http://schemas.microsoft.com/office/excel/2006/main">
          <x14:cfRule type="containsText" priority="13" operator="containsText" id="{5FFB1781-1568-4A49-B508-7F48EB3C73B5}">
            <xm:f>NOT(ISERROR(SEARCH($K$18,D54)))</xm:f>
            <xm:f>$K$18</xm:f>
            <x14:dxf>
              <font>
                <color rgb="FF9C0006"/>
              </font>
              <fill>
                <patternFill>
                  <bgColor rgb="FFFFC7CE"/>
                </patternFill>
              </fill>
            </x14:dxf>
          </x14:cfRule>
          <xm:sqref>D54:D55</xm:sqref>
        </x14:conditionalFormatting>
        <x14:conditionalFormatting xmlns:xm="http://schemas.microsoft.com/office/excel/2006/main">
          <x14:cfRule type="containsText" priority="11" operator="containsText" id="{D12A27AD-7D99-4CEA-AF08-F037118EC58E}">
            <xm:f>NOT(ISERROR(SEARCH($K$18,H26)))</xm:f>
            <xm:f>$K$18</xm:f>
            <x14:dxf>
              <font>
                <color rgb="FF9C0006"/>
              </font>
              <fill>
                <patternFill>
                  <bgColor rgb="FFFFC7CE"/>
                </patternFill>
              </fill>
            </x14:dxf>
          </x14:cfRule>
          <xm:sqref>H26</xm:sqref>
        </x14:conditionalFormatting>
        <x14:conditionalFormatting xmlns:xm="http://schemas.microsoft.com/office/excel/2006/main">
          <x14:cfRule type="containsText" priority="10" operator="containsText" id="{FE59C1AA-1314-4072-9939-4F749AE44059}">
            <xm:f>NOT(ISERROR(SEARCH($K$11,D59)))</xm:f>
            <xm:f>$K$11</xm:f>
            <x14:dxf>
              <font>
                <color rgb="FF006100"/>
              </font>
              <fill>
                <patternFill>
                  <bgColor rgb="FFC6EFCE"/>
                </patternFill>
              </fill>
            </x14:dxf>
          </x14:cfRule>
          <xm:sqref>D59:D63</xm:sqref>
        </x14:conditionalFormatting>
        <x14:conditionalFormatting xmlns:xm="http://schemas.microsoft.com/office/excel/2006/main">
          <x14:cfRule type="containsText" priority="9" operator="containsText" id="{D3C16497-2260-4A70-B971-13476D6D334E}">
            <xm:f>NOT(ISERROR(SEARCH($K$18,E40)))</xm:f>
            <xm:f>$K$18</xm:f>
            <x14:dxf>
              <font>
                <color rgb="FF9C0006"/>
              </font>
              <fill>
                <patternFill>
                  <bgColor rgb="FFFFC7CE"/>
                </patternFill>
              </fill>
            </x14:dxf>
          </x14:cfRule>
          <xm:sqref>E40</xm:sqref>
        </x14:conditionalFormatting>
        <x14:conditionalFormatting xmlns:xm="http://schemas.microsoft.com/office/excel/2006/main">
          <x14:cfRule type="containsText" priority="8" operator="containsText" id="{D0555202-1485-4E4F-833C-5977E4A28D4E}">
            <xm:f>NOT(ISERROR(SEARCH($K$18,E52)))</xm:f>
            <xm:f>$K$18</xm:f>
            <x14:dxf>
              <font>
                <color rgb="FF9C0006"/>
              </font>
              <fill>
                <patternFill>
                  <bgColor rgb="FFFFC7CE"/>
                </patternFill>
              </fill>
            </x14:dxf>
          </x14:cfRule>
          <xm:sqref>E52</xm:sqref>
        </x14:conditionalFormatting>
        <x14:conditionalFormatting xmlns:xm="http://schemas.microsoft.com/office/excel/2006/main">
          <x14:cfRule type="containsText" priority="7" operator="containsText" id="{A33FA14E-7B00-489F-A659-FBC5042FD80D}">
            <xm:f>NOT(ISERROR(SEARCH($K$18,E18)))</xm:f>
            <xm:f>$K$18</xm:f>
            <x14:dxf>
              <font>
                <color rgb="FF9C0006"/>
              </font>
              <fill>
                <patternFill>
                  <bgColor rgb="FFFFC7CE"/>
                </patternFill>
              </fill>
            </x14:dxf>
          </x14:cfRule>
          <xm:sqref>E18:E19</xm:sqref>
        </x14:conditionalFormatting>
        <x14:conditionalFormatting xmlns:xm="http://schemas.microsoft.com/office/excel/2006/main">
          <x14:cfRule type="containsText" priority="6" operator="containsText" id="{7A61A1FA-1E53-4514-ABD7-2CE32986195C}">
            <xm:f>NOT(ISERROR(SEARCH($K$18,E49)))</xm:f>
            <xm:f>$K$18</xm:f>
            <x14:dxf>
              <font>
                <color rgb="FF9C0006"/>
              </font>
              <fill>
                <patternFill>
                  <bgColor rgb="FFFFC7CE"/>
                </patternFill>
              </fill>
            </x14:dxf>
          </x14:cfRule>
          <xm:sqref>E49</xm:sqref>
        </x14:conditionalFormatting>
        <x14:conditionalFormatting xmlns:xm="http://schemas.microsoft.com/office/excel/2006/main">
          <x14:cfRule type="containsText" priority="5" operator="containsText" id="{EF40CA73-DFD4-42BE-AD14-5F9AFC2A3F7D}">
            <xm:f>NOT(ISERROR(SEARCH($K$18,F32)))</xm:f>
            <xm:f>$K$18</xm:f>
            <x14:dxf>
              <font>
                <color rgb="FF9C0006"/>
              </font>
              <fill>
                <patternFill>
                  <bgColor rgb="FFFFC7CE"/>
                </patternFill>
              </fill>
            </x14:dxf>
          </x14:cfRule>
          <xm:sqref>F32</xm:sqref>
        </x14:conditionalFormatting>
        <x14:conditionalFormatting xmlns:xm="http://schemas.microsoft.com/office/excel/2006/main">
          <x14:cfRule type="containsText" priority="4" operator="containsText" id="{2875212C-1F12-418F-BC34-B40E766F9AFA}">
            <xm:f>NOT(ISERROR(SEARCH($K$18,F33)))</xm:f>
            <xm:f>$K$18</xm:f>
            <x14:dxf>
              <font>
                <color rgb="FF9C0006"/>
              </font>
              <fill>
                <patternFill>
                  <bgColor rgb="FFFFC7CE"/>
                </patternFill>
              </fill>
            </x14:dxf>
          </x14:cfRule>
          <xm:sqref>F33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D44711F0-6356-4900-A8CA-0A35CDAF34F9}">
          <x14:formula1>
            <xm:f>Hoja1!$H$22:$H$24</xm:f>
          </x14:formula1>
          <xm:sqref>D36:F36</xm:sqref>
        </x14:dataValidation>
        <x14:dataValidation type="list" allowBlank="1" showInputMessage="1" showErrorMessage="1" xr:uid="{BD3E80EC-64A9-406B-A81D-A4791F6A4F05}">
          <x14:formula1>
            <xm:f>'EVALUACIÓN TÉCNICA'!$B$8:$B$17</xm:f>
          </x14:formula1>
          <xm:sqref>C3</xm:sqref>
        </x14:dataValidation>
        <x14:dataValidation type="list" allowBlank="1" showInputMessage="1" showErrorMessage="1" xr:uid="{FC7C13CA-24CD-4CC1-AF00-030B5D0B6CAE}">
          <x14:formula1>
            <xm:f>Hoja1!$H$18:$H$20</xm:f>
          </x14:formula1>
          <xm:sqref>D54 D55 E52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6577D-78B8-452F-80B7-FE5A51C10447}">
  <dimension ref="B1:R63"/>
  <sheetViews>
    <sheetView showGridLines="0" topLeftCell="A52" zoomScale="70" zoomScaleNormal="70" workbookViewId="0">
      <selection activeCell="B8" sqref="B8"/>
    </sheetView>
  </sheetViews>
  <sheetFormatPr baseColWidth="10" defaultColWidth="11.42578125" defaultRowHeight="16.5" outlineLevelRow="1" x14ac:dyDescent="0.25"/>
  <cols>
    <col min="1" max="1" width="11.42578125" style="18"/>
    <col min="2" max="2" width="28.42578125" style="19" customWidth="1"/>
    <col min="3" max="3" width="3.7109375" style="18" bestFit="1" customWidth="1"/>
    <col min="4" max="4" width="60.85546875" style="20" customWidth="1"/>
    <col min="5" max="5" width="40.42578125" style="18" customWidth="1"/>
    <col min="6" max="6" width="38.28515625" style="18" customWidth="1"/>
    <col min="7" max="7" width="26.28515625" style="18" bestFit="1" customWidth="1"/>
    <col min="8" max="8" width="16.7109375" style="18" customWidth="1"/>
    <col min="9" max="10" width="9.140625" style="134"/>
    <col min="11" max="11" width="0" style="134" hidden="1" customWidth="1"/>
    <col min="12" max="18" width="11.42578125" style="134"/>
    <col min="19" max="16384" width="11.42578125" style="18"/>
  </cols>
  <sheetData>
    <row r="1" spans="2:18" ht="55.5" customHeight="1" x14ac:dyDescent="0.25">
      <c r="B1" s="8"/>
      <c r="D1" s="208" t="s">
        <v>0</v>
      </c>
      <c r="E1" s="208"/>
    </row>
    <row r="2" spans="2:18" x14ac:dyDescent="0.25">
      <c r="B2" s="9"/>
      <c r="D2" s="10"/>
    </row>
    <row r="3" spans="2:18" x14ac:dyDescent="0.25">
      <c r="B3" s="37" t="s">
        <v>36</v>
      </c>
      <c r="C3" s="38">
        <v>7</v>
      </c>
      <c r="D3" s="39" t="s">
        <v>37</v>
      </c>
      <c r="E3" s="40">
        <v>372433320</v>
      </c>
      <c r="F3" s="41"/>
    </row>
    <row r="4" spans="2:18" x14ac:dyDescent="0.25">
      <c r="B4" s="197" t="s">
        <v>38</v>
      </c>
      <c r="C4" s="197"/>
      <c r="D4" s="42" t="str">
        <f>IFERROR(VLOOKUP(C3,'EVALUACIÓN TÉCNICA'!$B$8:$C$17,2,FALSE)," ")</f>
        <v>Globalcontable SAS</v>
      </c>
      <c r="E4" s="188" t="s">
        <v>94</v>
      </c>
      <c r="F4" s="11" t="s">
        <v>148</v>
      </c>
    </row>
    <row r="5" spans="2:18" x14ac:dyDescent="0.25">
      <c r="B5" s="206" t="s">
        <v>40</v>
      </c>
      <c r="C5" s="207"/>
      <c r="D5" s="12" t="s">
        <v>149</v>
      </c>
      <c r="E5" s="188" t="s">
        <v>96</v>
      </c>
      <c r="F5" s="139">
        <v>63485320</v>
      </c>
    </row>
    <row r="6" spans="2:18" x14ac:dyDescent="0.25">
      <c r="B6" s="43"/>
      <c r="C6" s="41"/>
      <c r="D6" s="43"/>
      <c r="E6" s="41"/>
      <c r="F6" s="41"/>
    </row>
    <row r="8" spans="2:18" ht="20.25" x14ac:dyDescent="0.25">
      <c r="C8" s="17" t="s">
        <v>42</v>
      </c>
      <c r="D8" s="21" t="s">
        <v>43</v>
      </c>
      <c r="E8" s="180"/>
    </row>
    <row r="9" spans="2:18" ht="13.5" customHeight="1" outlineLevel="1" x14ac:dyDescent="0.25">
      <c r="C9" s="48"/>
      <c r="D9" s="49"/>
      <c r="E9" s="56"/>
    </row>
    <row r="10" spans="2:18" ht="31.5" outlineLevel="1" x14ac:dyDescent="0.25">
      <c r="C10" s="51" t="s">
        <v>44</v>
      </c>
      <c r="D10" s="52" t="s">
        <v>45</v>
      </c>
      <c r="E10" s="56"/>
    </row>
    <row r="11" spans="2:18" outlineLevel="1" x14ac:dyDescent="0.25">
      <c r="C11" s="51"/>
      <c r="D11" s="23"/>
      <c r="E11" s="182"/>
      <c r="K11" s="134" t="s">
        <v>46</v>
      </c>
    </row>
    <row r="12" spans="2:18" outlineLevel="1" x14ac:dyDescent="0.25">
      <c r="B12" s="24" t="s">
        <v>47</v>
      </c>
      <c r="D12" s="65" t="s">
        <v>125</v>
      </c>
      <c r="K12" s="134" t="s">
        <v>2</v>
      </c>
    </row>
    <row r="13" spans="2:18" s="26" customFormat="1" x14ac:dyDescent="0.25">
      <c r="B13" s="25"/>
      <c r="D13" s="27"/>
      <c r="I13" s="134"/>
      <c r="J13" s="134"/>
      <c r="K13" s="134"/>
      <c r="L13" s="134"/>
      <c r="M13" s="134"/>
      <c r="N13" s="134"/>
      <c r="O13" s="134"/>
      <c r="P13" s="134"/>
      <c r="Q13" s="134"/>
      <c r="R13" s="134"/>
    </row>
    <row r="14" spans="2:18" ht="20.25" x14ac:dyDescent="0.25">
      <c r="C14" s="17" t="s">
        <v>49</v>
      </c>
      <c r="D14" s="21" t="s">
        <v>50</v>
      </c>
      <c r="E14" s="66" t="s">
        <v>46</v>
      </c>
    </row>
    <row r="15" spans="2:18" ht="12" customHeight="1" x14ac:dyDescent="0.25">
      <c r="E15" s="33"/>
      <c r="F15" s="33"/>
      <c r="G15" s="33"/>
    </row>
    <row r="16" spans="2:18" ht="31.5" outlineLevel="1" x14ac:dyDescent="0.25">
      <c r="B16" s="18"/>
      <c r="C16" s="51" t="s">
        <v>51</v>
      </c>
      <c r="D16" s="52" t="s">
        <v>52</v>
      </c>
      <c r="E16" s="33"/>
      <c r="F16" s="33"/>
      <c r="G16" s="33"/>
    </row>
    <row r="17" spans="2:18" ht="12.75" customHeight="1" outlineLevel="1" x14ac:dyDescent="0.25">
      <c r="C17" s="31"/>
      <c r="D17" s="53" t="s">
        <v>53</v>
      </c>
      <c r="E17" s="33"/>
      <c r="F17" s="33"/>
      <c r="G17" s="33"/>
      <c r="K17" s="134" t="s">
        <v>6</v>
      </c>
    </row>
    <row r="18" spans="2:18" outlineLevel="1" x14ac:dyDescent="0.25">
      <c r="C18" s="31"/>
      <c r="D18" s="23">
        <v>841115</v>
      </c>
      <c r="E18" s="131" t="s">
        <v>6</v>
      </c>
      <c r="F18" s="33"/>
      <c r="G18" s="33"/>
      <c r="K18" s="134" t="s">
        <v>5</v>
      </c>
    </row>
    <row r="19" spans="2:18" outlineLevel="1" x14ac:dyDescent="0.25">
      <c r="B19" s="24" t="s">
        <v>47</v>
      </c>
      <c r="C19" s="33"/>
      <c r="D19" s="65"/>
      <c r="E19" s="28"/>
      <c r="F19" s="33"/>
      <c r="G19" s="33"/>
      <c r="K19" s="134" t="s">
        <v>54</v>
      </c>
    </row>
    <row r="20" spans="2:18" outlineLevel="1" x14ac:dyDescent="0.25">
      <c r="C20" s="31"/>
      <c r="D20" s="33"/>
      <c r="E20" s="33"/>
      <c r="F20" s="33"/>
      <c r="G20" s="33"/>
    </row>
    <row r="21" spans="2:18" ht="30" customHeight="1" outlineLevel="1" x14ac:dyDescent="0.25">
      <c r="C21" s="51" t="s">
        <v>55</v>
      </c>
      <c r="D21" s="52" t="s">
        <v>56</v>
      </c>
      <c r="E21" s="33"/>
      <c r="F21" s="33"/>
      <c r="G21" s="33"/>
    </row>
    <row r="22" spans="2:18" outlineLevel="1" x14ac:dyDescent="0.25">
      <c r="B22" s="9"/>
      <c r="C22" s="33"/>
      <c r="D22" s="54" t="s">
        <v>57</v>
      </c>
      <c r="E22" s="55" t="s">
        <v>98</v>
      </c>
      <c r="F22" s="55" t="s">
        <v>58</v>
      </c>
      <c r="G22" s="205" t="s">
        <v>59</v>
      </c>
    </row>
    <row r="23" spans="2:18" outlineLevel="1" x14ac:dyDescent="0.25">
      <c r="B23" s="189" t="s">
        <v>60</v>
      </c>
      <c r="C23" s="33"/>
      <c r="D23" s="135" t="s">
        <v>150</v>
      </c>
      <c r="E23" s="136" t="s">
        <v>151</v>
      </c>
      <c r="F23" s="136"/>
      <c r="G23" s="205"/>
    </row>
    <row r="24" spans="2:18" s="29" customFormat="1" ht="21" customHeight="1" outlineLevel="1" x14ac:dyDescent="0.25">
      <c r="B24" s="189" t="s">
        <v>63</v>
      </c>
      <c r="C24" s="56"/>
      <c r="D24" s="142">
        <v>890.76</v>
      </c>
      <c r="E24" s="57">
        <v>459.27</v>
      </c>
      <c r="F24" s="57">
        <v>0</v>
      </c>
      <c r="G24" s="205"/>
      <c r="I24" s="134"/>
      <c r="J24" s="134"/>
      <c r="K24" s="134"/>
      <c r="L24" s="134"/>
      <c r="M24" s="134"/>
      <c r="N24" s="134"/>
      <c r="O24" s="134"/>
      <c r="P24" s="134"/>
      <c r="Q24" s="134"/>
      <c r="R24" s="134"/>
    </row>
    <row r="25" spans="2:18" s="29" customFormat="1" ht="25.5" outlineLevel="1" x14ac:dyDescent="0.25">
      <c r="B25" s="189" t="s">
        <v>64</v>
      </c>
      <c r="C25" s="56"/>
      <c r="D25" s="140">
        <v>1</v>
      </c>
      <c r="E25" s="141">
        <v>1</v>
      </c>
      <c r="F25" s="141">
        <v>0</v>
      </c>
      <c r="G25" s="205"/>
      <c r="I25" s="134"/>
      <c r="J25" s="134"/>
      <c r="K25" s="134"/>
      <c r="L25" s="134"/>
      <c r="M25" s="134"/>
      <c r="N25" s="134"/>
      <c r="O25" s="134"/>
      <c r="P25" s="134"/>
      <c r="Q25" s="134"/>
      <c r="R25" s="134"/>
    </row>
    <row r="26" spans="2:18" s="29" customFormat="1" outlineLevel="1" x14ac:dyDescent="0.25">
      <c r="B26" s="189" t="s">
        <v>65</v>
      </c>
      <c r="C26" s="56"/>
      <c r="D26" s="59">
        <f>D24*D25</f>
        <v>890.76</v>
      </c>
      <c r="E26" s="59">
        <f t="shared" ref="E26:F26" si="0">E24*E25</f>
        <v>459.27</v>
      </c>
      <c r="F26" s="59">
        <f t="shared" si="0"/>
        <v>0</v>
      </c>
      <c r="G26" s="60">
        <f>+D26+E26+F26</f>
        <v>1350.03</v>
      </c>
      <c r="H26" s="133" t="s">
        <v>6</v>
      </c>
      <c r="I26" s="134"/>
      <c r="J26" s="134"/>
      <c r="K26" s="134"/>
      <c r="L26" s="134"/>
      <c r="M26" s="134"/>
      <c r="N26" s="134"/>
      <c r="O26" s="134"/>
      <c r="P26" s="134"/>
      <c r="Q26" s="134"/>
      <c r="R26" s="134"/>
    </row>
    <row r="27" spans="2:18" s="29" customFormat="1" ht="22.5" customHeight="1" outlineLevel="1" x14ac:dyDescent="0.25">
      <c r="B27" s="198" t="s">
        <v>66</v>
      </c>
      <c r="C27" s="56"/>
      <c r="D27" s="58">
        <v>841115</v>
      </c>
      <c r="E27" s="61">
        <v>841115</v>
      </c>
      <c r="F27" s="61">
        <v>0</v>
      </c>
      <c r="G27" s="56"/>
      <c r="I27" s="134"/>
      <c r="J27" s="134"/>
      <c r="K27" s="134"/>
      <c r="L27" s="134"/>
      <c r="M27" s="134"/>
      <c r="N27" s="134"/>
      <c r="O27" s="134"/>
      <c r="P27" s="134"/>
      <c r="Q27" s="134"/>
      <c r="R27" s="134"/>
    </row>
    <row r="28" spans="2:18" s="29" customFormat="1" outlineLevel="1" x14ac:dyDescent="0.25">
      <c r="B28" s="198"/>
      <c r="C28" s="56"/>
      <c r="D28" s="131" t="s">
        <v>6</v>
      </c>
      <c r="E28" s="132" t="s">
        <v>6</v>
      </c>
      <c r="F28" s="132" t="s">
        <v>54</v>
      </c>
      <c r="G28" s="30"/>
      <c r="I28" s="134"/>
      <c r="J28" s="134"/>
      <c r="K28" s="134"/>
      <c r="L28" s="134"/>
      <c r="M28" s="134"/>
      <c r="N28" s="134"/>
      <c r="O28" s="134"/>
      <c r="P28" s="134"/>
      <c r="Q28" s="134"/>
      <c r="R28" s="134"/>
    </row>
    <row r="29" spans="2:18" s="29" customFormat="1" outlineLevel="1" x14ac:dyDescent="0.25">
      <c r="B29" s="189"/>
      <c r="C29" s="56"/>
      <c r="D29" s="153"/>
      <c r="E29" s="153"/>
      <c r="F29" s="153"/>
      <c r="G29" s="30"/>
      <c r="I29" s="134"/>
      <c r="J29" s="134"/>
      <c r="K29" s="134"/>
      <c r="L29" s="134"/>
      <c r="M29" s="134"/>
      <c r="N29" s="134"/>
      <c r="O29" s="134"/>
      <c r="P29" s="134"/>
      <c r="Q29" s="134"/>
      <c r="R29" s="134"/>
    </row>
    <row r="30" spans="2:18" s="29" customFormat="1" outlineLevel="1" x14ac:dyDescent="0.25">
      <c r="B30" s="189"/>
      <c r="C30" s="56"/>
      <c r="D30" s="153"/>
      <c r="E30" s="153"/>
      <c r="F30" s="153"/>
      <c r="G30" s="30"/>
      <c r="I30" s="134"/>
      <c r="J30" s="134"/>
      <c r="K30" s="134"/>
      <c r="L30" s="134"/>
      <c r="M30" s="134"/>
      <c r="N30" s="134"/>
      <c r="O30" s="134"/>
      <c r="P30" s="134"/>
      <c r="Q30" s="134"/>
      <c r="R30" s="134"/>
    </row>
    <row r="31" spans="2:18" outlineLevel="1" x14ac:dyDescent="0.25">
      <c r="B31" s="14" t="s">
        <v>67</v>
      </c>
      <c r="C31" s="33"/>
      <c r="D31" s="47"/>
      <c r="E31" s="153"/>
      <c r="F31" s="153"/>
      <c r="G31" s="33"/>
    </row>
    <row r="32" spans="2:18" outlineLevel="1" x14ac:dyDescent="0.25">
      <c r="B32" s="24" t="s">
        <v>68</v>
      </c>
      <c r="C32" s="33"/>
      <c r="D32" s="62" t="s">
        <v>6</v>
      </c>
      <c r="E32" s="63" t="s">
        <v>6</v>
      </c>
      <c r="F32" s="63" t="s">
        <v>54</v>
      </c>
      <c r="G32" s="33"/>
    </row>
    <row r="33" spans="2:18" outlineLevel="1" x14ac:dyDescent="0.25">
      <c r="B33" s="24" t="s">
        <v>69</v>
      </c>
      <c r="C33" s="33"/>
      <c r="D33" s="62" t="s">
        <v>6</v>
      </c>
      <c r="E33" s="63" t="s">
        <v>6</v>
      </c>
      <c r="F33" s="63" t="s">
        <v>54</v>
      </c>
      <c r="G33" s="33"/>
    </row>
    <row r="34" spans="2:18" ht="168.75" customHeight="1" outlineLevel="1" x14ac:dyDescent="0.25">
      <c r="B34" s="24" t="s">
        <v>70</v>
      </c>
      <c r="C34" s="33"/>
      <c r="D34" s="67" t="s">
        <v>152</v>
      </c>
      <c r="E34" s="67" t="s">
        <v>153</v>
      </c>
      <c r="F34" s="68" t="s">
        <v>54</v>
      </c>
      <c r="G34" s="33"/>
    </row>
    <row r="35" spans="2:18" outlineLevel="1" x14ac:dyDescent="0.25">
      <c r="B35" s="24"/>
      <c r="C35" s="33"/>
      <c r="D35" s="143"/>
      <c r="E35" s="144"/>
      <c r="F35" s="144"/>
      <c r="G35" s="33"/>
    </row>
    <row r="36" spans="2:18" s="26" customFormat="1" outlineLevel="1" x14ac:dyDescent="0.25">
      <c r="B36" s="25" t="s">
        <v>73</v>
      </c>
      <c r="C36" s="32"/>
      <c r="D36" s="145" t="s">
        <v>75</v>
      </c>
      <c r="E36" s="145" t="s">
        <v>75</v>
      </c>
      <c r="F36" s="145" t="s">
        <v>54</v>
      </c>
      <c r="G36" s="32"/>
      <c r="I36" s="134"/>
      <c r="J36" s="134"/>
      <c r="K36" s="134"/>
      <c r="L36" s="134"/>
      <c r="M36" s="134"/>
      <c r="N36" s="134"/>
      <c r="O36" s="134"/>
      <c r="P36" s="134"/>
      <c r="Q36" s="134"/>
      <c r="R36" s="134"/>
    </row>
    <row r="37" spans="2:18" s="26" customFormat="1" ht="160.5" customHeight="1" outlineLevel="1" x14ac:dyDescent="0.25">
      <c r="B37" s="15" t="s">
        <v>76</v>
      </c>
      <c r="C37" s="32"/>
      <c r="D37" s="199" t="s">
        <v>77</v>
      </c>
      <c r="E37" s="200"/>
      <c r="F37" s="200"/>
      <c r="G37" s="132" t="s">
        <v>6</v>
      </c>
      <c r="I37" s="134"/>
      <c r="J37" s="134"/>
      <c r="K37" s="134"/>
      <c r="L37" s="134"/>
      <c r="M37" s="134"/>
      <c r="N37" s="134"/>
      <c r="O37" s="134"/>
      <c r="P37" s="134"/>
      <c r="Q37" s="134"/>
      <c r="R37" s="134"/>
    </row>
    <row r="38" spans="2:18" outlineLevel="1" x14ac:dyDescent="0.25">
      <c r="B38" s="24" t="s">
        <v>47</v>
      </c>
      <c r="C38" s="33"/>
      <c r="D38" s="204" t="s">
        <v>154</v>
      </c>
      <c r="E38" s="204"/>
      <c r="F38" s="204"/>
      <c r="G38" s="204"/>
    </row>
    <row r="39" spans="2:18" x14ac:dyDescent="0.25">
      <c r="C39" s="33"/>
      <c r="D39" s="47"/>
      <c r="E39" s="33"/>
      <c r="F39" s="33"/>
      <c r="G39" s="33"/>
    </row>
    <row r="40" spans="2:18" ht="20.25" x14ac:dyDescent="0.25">
      <c r="B40" s="18"/>
      <c r="C40" s="17" t="s">
        <v>78</v>
      </c>
      <c r="D40" s="21" t="s">
        <v>79</v>
      </c>
      <c r="E40" s="66" t="s">
        <v>5</v>
      </c>
    </row>
    <row r="41" spans="2:18" ht="15.75" customHeight="1" x14ac:dyDescent="0.25">
      <c r="B41" s="18"/>
      <c r="E41" s="50"/>
    </row>
    <row r="42" spans="2:18" outlineLevel="1" x14ac:dyDescent="0.25">
      <c r="B42" s="16" t="s">
        <v>80</v>
      </c>
      <c r="D42" s="13" t="s">
        <v>81</v>
      </c>
    </row>
    <row r="43" spans="2:18" outlineLevel="1" x14ac:dyDescent="0.25">
      <c r="B43" s="18"/>
      <c r="D43" s="34" t="s">
        <v>82</v>
      </c>
      <c r="E43" s="35" t="s">
        <v>104</v>
      </c>
      <c r="F43" s="35" t="s">
        <v>83</v>
      </c>
      <c r="G43" s="35" t="s">
        <v>84</v>
      </c>
    </row>
    <row r="44" spans="2:18" outlineLevel="1" x14ac:dyDescent="0.25">
      <c r="B44" s="24" t="s">
        <v>85</v>
      </c>
      <c r="D44" s="44" t="s">
        <v>6</v>
      </c>
      <c r="E44" s="44" t="s">
        <v>6</v>
      </c>
      <c r="F44" s="44" t="s">
        <v>6</v>
      </c>
      <c r="G44" s="44" t="s">
        <v>6</v>
      </c>
    </row>
    <row r="45" spans="2:18" outlineLevel="1" x14ac:dyDescent="0.25">
      <c r="B45" s="24" t="s">
        <v>86</v>
      </c>
      <c r="D45" s="44" t="s">
        <v>6</v>
      </c>
      <c r="E45" s="44" t="s">
        <v>6</v>
      </c>
      <c r="F45" s="44" t="s">
        <v>6</v>
      </c>
      <c r="G45" s="44" t="s">
        <v>6</v>
      </c>
    </row>
    <row r="46" spans="2:18" outlineLevel="1" x14ac:dyDescent="0.25">
      <c r="B46" s="24" t="s">
        <v>87</v>
      </c>
      <c r="D46" s="46" t="s">
        <v>6</v>
      </c>
      <c r="E46" s="46" t="s">
        <v>5</v>
      </c>
      <c r="F46" s="46" t="s">
        <v>6</v>
      </c>
      <c r="G46" s="46" t="s">
        <v>6</v>
      </c>
    </row>
    <row r="47" spans="2:18" outlineLevel="1" x14ac:dyDescent="0.25">
      <c r="B47" s="24" t="s">
        <v>47</v>
      </c>
      <c r="D47" s="69"/>
      <c r="E47" s="69" t="s">
        <v>155</v>
      </c>
      <c r="F47" s="65"/>
      <c r="G47" s="69"/>
    </row>
    <row r="48" spans="2:18" outlineLevel="1" x14ac:dyDescent="0.25">
      <c r="B48" s="18"/>
    </row>
    <row r="49" spans="2:5" outlineLevel="1" x14ac:dyDescent="0.25">
      <c r="B49" s="18"/>
      <c r="D49" s="24" t="s">
        <v>89</v>
      </c>
      <c r="E49" s="44" t="s">
        <v>6</v>
      </c>
    </row>
    <row r="50" spans="2:5" x14ac:dyDescent="0.25">
      <c r="B50" s="18"/>
      <c r="C50" s="33"/>
      <c r="D50" s="47"/>
      <c r="E50" s="33"/>
    </row>
    <row r="52" spans="2:5" ht="40.5" x14ac:dyDescent="0.25">
      <c r="C52" s="17" t="s">
        <v>90</v>
      </c>
      <c r="D52" s="21" t="s">
        <v>91</v>
      </c>
      <c r="E52" s="66" t="s">
        <v>6</v>
      </c>
    </row>
    <row r="53" spans="2:5" outlineLevel="1" x14ac:dyDescent="0.25"/>
    <row r="54" spans="2:5" outlineLevel="1" x14ac:dyDescent="0.25">
      <c r="B54" s="24" t="s">
        <v>92</v>
      </c>
      <c r="D54" s="44" t="s">
        <v>6</v>
      </c>
    </row>
    <row r="55" spans="2:5" ht="63" customHeight="1" outlineLevel="1" x14ac:dyDescent="0.25">
      <c r="B55" s="36" t="s">
        <v>93</v>
      </c>
      <c r="D55" s="46" t="s">
        <v>6</v>
      </c>
    </row>
    <row r="56" spans="2:5" outlineLevel="1" x14ac:dyDescent="0.25">
      <c r="B56" s="24" t="s">
        <v>47</v>
      </c>
      <c r="D56" s="69"/>
    </row>
    <row r="59" spans="2:5" x14ac:dyDescent="0.25">
      <c r="D59" s="201" t="s">
        <v>2</v>
      </c>
    </row>
    <row r="60" spans="2:5" x14ac:dyDescent="0.25">
      <c r="D60" s="202"/>
    </row>
    <row r="61" spans="2:5" x14ac:dyDescent="0.25">
      <c r="D61" s="202"/>
    </row>
    <row r="62" spans="2:5" x14ac:dyDescent="0.25">
      <c r="D62" s="202"/>
    </row>
    <row r="63" spans="2:5" x14ac:dyDescent="0.25">
      <c r="D63" s="203"/>
    </row>
  </sheetData>
  <mergeCells count="8">
    <mergeCell ref="D38:G38"/>
    <mergeCell ref="D59:D63"/>
    <mergeCell ref="D1:E1"/>
    <mergeCell ref="B4:C4"/>
    <mergeCell ref="B5:C5"/>
    <mergeCell ref="G22:G25"/>
    <mergeCell ref="B27:B28"/>
    <mergeCell ref="D37:F37"/>
  </mergeCells>
  <conditionalFormatting sqref="G26">
    <cfRule type="cellIs" dxfId="323" priority="12" operator="lessThan">
      <formula>424.28</formula>
    </cfRule>
  </conditionalFormatting>
  <conditionalFormatting sqref="D36:F36">
    <cfRule type="cellIs" dxfId="322" priority="3" operator="equal">
      <formula>"No"</formula>
    </cfRule>
  </conditionalFormatting>
  <conditionalFormatting sqref="D36:F36">
    <cfRule type="cellIs" dxfId="321" priority="2" operator="equal">
      <formula>"Si"</formula>
    </cfRule>
  </conditionalFormatting>
  <conditionalFormatting sqref="D36:F36">
    <cfRule type="cellIs" dxfId="320" priority="1" operator="equal">
      <formula>"NO APLICA"</formula>
    </cfRule>
  </conditionalFormatting>
  <dataValidations count="3">
    <dataValidation type="list" allowBlank="1" showInputMessage="1" showErrorMessage="1" sqref="E18:E19 E49 D44:G46 E11 D28 G37 D32:D33 H26 E40" xr:uid="{4AC57742-BCA7-4CB5-B6C3-BBAD25FCCB82}">
      <formula1>$K$17:$K$18</formula1>
    </dataValidation>
    <dataValidation type="list" allowBlank="1" showInputMessage="1" showErrorMessage="1" sqref="E14 D59:D63 E8" xr:uid="{A3E3481E-5FE2-4F6E-87C9-6B96E2E74D50}">
      <formula1>$K$11:$K$12</formula1>
    </dataValidation>
    <dataValidation type="list" allowBlank="1" showInputMessage="1" showErrorMessage="1" sqref="E28:F28 E32:F33" xr:uid="{0C489680-E84F-413E-9CBF-AAE3C0C620F4}">
      <formula1>$K$17:$K$19</formula1>
    </dataValidation>
  </dataValidations>
  <pageMargins left="0.7" right="0.7" top="0.75" bottom="0.75" header="0.3" footer="0.3"/>
  <pageSetup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9" operator="containsText" id="{BF1FDCBB-E679-44FC-A240-CBF0C4CF709A}">
            <xm:f>NOT(ISERROR(SEARCH($K$18,D28)))</xm:f>
            <xm:f>$K$18</xm:f>
            <x14:dxf>
              <font>
                <color rgb="FF9C0006"/>
              </font>
              <fill>
                <patternFill>
                  <bgColor rgb="FFFFC7CE"/>
                </patternFill>
              </fill>
            </x14:dxf>
          </x14:cfRule>
          <xm:sqref>D28:F30</xm:sqref>
        </x14:conditionalFormatting>
        <x14:conditionalFormatting xmlns:xm="http://schemas.microsoft.com/office/excel/2006/main">
          <x14:cfRule type="containsText" priority="18" operator="containsText" id="{1CE14A47-74C9-45A5-A0AD-3D5C9F25746E}">
            <xm:f>NOT(ISERROR(SEARCH($K$18,D32)))</xm:f>
            <xm:f>$K$18</xm:f>
            <x14:dxf>
              <font>
                <color rgb="FF9C0006"/>
              </font>
              <fill>
                <patternFill>
                  <bgColor rgb="FFFFC7CE"/>
                </patternFill>
              </fill>
            </x14:dxf>
          </x14:cfRule>
          <xm:sqref>D32:D33</xm:sqref>
        </x14:conditionalFormatting>
        <x14:conditionalFormatting xmlns:xm="http://schemas.microsoft.com/office/excel/2006/main">
          <x14:cfRule type="containsText" priority="17" operator="containsText" id="{D244DB65-7085-40FC-942A-A163065EA07A}">
            <xm:f>NOT(ISERROR(SEARCH($K$18,E32)))</xm:f>
            <xm:f>$K$18</xm:f>
            <x14:dxf>
              <font>
                <color rgb="FF9C0006"/>
              </font>
              <fill>
                <patternFill>
                  <bgColor rgb="FFFFC7CE"/>
                </patternFill>
              </fill>
            </x14:dxf>
          </x14:cfRule>
          <xm:sqref>E32:E33</xm:sqref>
        </x14:conditionalFormatting>
        <x14:conditionalFormatting xmlns:xm="http://schemas.microsoft.com/office/excel/2006/main">
          <x14:cfRule type="containsText" priority="16" operator="containsText" id="{841E8C96-573C-4EAB-B04A-9B01AF5D7F11}">
            <xm:f>NOT(ISERROR(SEARCH($K$18,G37)))</xm:f>
            <xm:f>$K$18</xm:f>
            <x14:dxf>
              <font>
                <color rgb="FF9C0006"/>
              </font>
              <fill>
                <patternFill>
                  <bgColor rgb="FFFFC7CE"/>
                </patternFill>
              </fill>
            </x14:dxf>
          </x14:cfRule>
          <xm:sqref>G37</xm:sqref>
        </x14:conditionalFormatting>
        <x14:conditionalFormatting xmlns:xm="http://schemas.microsoft.com/office/excel/2006/main">
          <x14:cfRule type="containsText" priority="15" operator="containsText" id="{7652F4BE-2856-4AF3-A083-AC6CCD21D6B8}">
            <xm:f>NOT(ISERROR(SEARCH($K$18,E11)))</xm:f>
            <xm:f>$K$18</xm:f>
            <x14:dxf>
              <font>
                <color rgb="FF9C0006"/>
              </font>
              <fill>
                <patternFill>
                  <bgColor rgb="FFFFC7CE"/>
                </patternFill>
              </fill>
            </x14:dxf>
          </x14:cfRule>
          <xm:sqref>E11</xm:sqref>
        </x14:conditionalFormatting>
        <x14:conditionalFormatting xmlns:xm="http://schemas.microsoft.com/office/excel/2006/main">
          <x14:cfRule type="containsText" priority="14" operator="containsText" id="{4B8D15FF-B666-452E-ABB8-917A4246A34A}">
            <xm:f>NOT(ISERROR(SEARCH($K$18,D44)))</xm:f>
            <xm:f>$K$18</xm:f>
            <x14:dxf>
              <font>
                <color rgb="FF9C0006"/>
              </font>
              <fill>
                <patternFill>
                  <bgColor rgb="FFFFC7CE"/>
                </patternFill>
              </fill>
            </x14:dxf>
          </x14:cfRule>
          <xm:sqref>D44:G46</xm:sqref>
        </x14:conditionalFormatting>
        <x14:conditionalFormatting xmlns:xm="http://schemas.microsoft.com/office/excel/2006/main">
          <x14:cfRule type="containsText" priority="20" operator="containsText" id="{739E2296-6070-4085-8D04-E9BCE0175A9F}">
            <xm:f>NOT(ISERROR(SEARCH($K$12,E8)))</xm:f>
            <xm:f>$K$12</xm:f>
            <x14:dxf>
              <font>
                <color rgb="FF9C0006"/>
              </font>
              <fill>
                <patternFill>
                  <bgColor rgb="FFFFC7CE"/>
                </patternFill>
              </fill>
            </x14:dxf>
          </x14:cfRule>
          <xm:sqref>E8 E14</xm:sqref>
        </x14:conditionalFormatting>
        <x14:conditionalFormatting xmlns:xm="http://schemas.microsoft.com/office/excel/2006/main">
          <x14:cfRule type="containsText" priority="13" operator="containsText" id="{9B95265C-188C-44DE-A269-88F3AE560FFC}">
            <xm:f>NOT(ISERROR(SEARCH($K$18,D54)))</xm:f>
            <xm:f>$K$18</xm:f>
            <x14:dxf>
              <font>
                <color rgb="FF9C0006"/>
              </font>
              <fill>
                <patternFill>
                  <bgColor rgb="FFFFC7CE"/>
                </patternFill>
              </fill>
            </x14:dxf>
          </x14:cfRule>
          <xm:sqref>D54:D55</xm:sqref>
        </x14:conditionalFormatting>
        <x14:conditionalFormatting xmlns:xm="http://schemas.microsoft.com/office/excel/2006/main">
          <x14:cfRule type="containsText" priority="11" operator="containsText" id="{7125A3DD-60A6-4B20-BF65-A510C5DFE75B}">
            <xm:f>NOT(ISERROR(SEARCH($K$18,H26)))</xm:f>
            <xm:f>$K$18</xm:f>
            <x14:dxf>
              <font>
                <color rgb="FF9C0006"/>
              </font>
              <fill>
                <patternFill>
                  <bgColor rgb="FFFFC7CE"/>
                </patternFill>
              </fill>
            </x14:dxf>
          </x14:cfRule>
          <xm:sqref>H26</xm:sqref>
        </x14:conditionalFormatting>
        <x14:conditionalFormatting xmlns:xm="http://schemas.microsoft.com/office/excel/2006/main">
          <x14:cfRule type="containsText" priority="10" operator="containsText" id="{48E77C41-1DDE-4896-9AED-0B3B9B3AA66B}">
            <xm:f>NOT(ISERROR(SEARCH($K$11,D59)))</xm:f>
            <xm:f>$K$11</xm:f>
            <x14:dxf>
              <font>
                <color rgb="FF006100"/>
              </font>
              <fill>
                <patternFill>
                  <bgColor rgb="FFC6EFCE"/>
                </patternFill>
              </fill>
            </x14:dxf>
          </x14:cfRule>
          <xm:sqref>D59:D63</xm:sqref>
        </x14:conditionalFormatting>
        <x14:conditionalFormatting xmlns:xm="http://schemas.microsoft.com/office/excel/2006/main">
          <x14:cfRule type="containsText" priority="9" operator="containsText" id="{7B2EF97B-6497-4C4E-8674-AEB9EF815263}">
            <xm:f>NOT(ISERROR(SEARCH($K$18,E40)))</xm:f>
            <xm:f>$K$18</xm:f>
            <x14:dxf>
              <font>
                <color rgb="FF9C0006"/>
              </font>
              <fill>
                <patternFill>
                  <bgColor rgb="FFFFC7CE"/>
                </patternFill>
              </fill>
            </x14:dxf>
          </x14:cfRule>
          <xm:sqref>E40</xm:sqref>
        </x14:conditionalFormatting>
        <x14:conditionalFormatting xmlns:xm="http://schemas.microsoft.com/office/excel/2006/main">
          <x14:cfRule type="containsText" priority="8" operator="containsText" id="{3F807027-7908-4297-AB4F-9DEB39FAB28B}">
            <xm:f>NOT(ISERROR(SEARCH($K$18,E52)))</xm:f>
            <xm:f>$K$18</xm:f>
            <x14:dxf>
              <font>
                <color rgb="FF9C0006"/>
              </font>
              <fill>
                <patternFill>
                  <bgColor rgb="FFFFC7CE"/>
                </patternFill>
              </fill>
            </x14:dxf>
          </x14:cfRule>
          <xm:sqref>E52</xm:sqref>
        </x14:conditionalFormatting>
        <x14:conditionalFormatting xmlns:xm="http://schemas.microsoft.com/office/excel/2006/main">
          <x14:cfRule type="containsText" priority="7" operator="containsText" id="{DB0EBEDC-E590-41E9-9795-3A99BE26EE05}">
            <xm:f>NOT(ISERROR(SEARCH($K$18,E18)))</xm:f>
            <xm:f>$K$18</xm:f>
            <x14:dxf>
              <font>
                <color rgb="FF9C0006"/>
              </font>
              <fill>
                <patternFill>
                  <bgColor rgb="FFFFC7CE"/>
                </patternFill>
              </fill>
            </x14:dxf>
          </x14:cfRule>
          <xm:sqref>E18:E19</xm:sqref>
        </x14:conditionalFormatting>
        <x14:conditionalFormatting xmlns:xm="http://schemas.microsoft.com/office/excel/2006/main">
          <x14:cfRule type="containsText" priority="6" operator="containsText" id="{A2F7F8D4-9964-4E58-952F-853181FA1E21}">
            <xm:f>NOT(ISERROR(SEARCH($K$18,E49)))</xm:f>
            <xm:f>$K$18</xm:f>
            <x14:dxf>
              <font>
                <color rgb="FF9C0006"/>
              </font>
              <fill>
                <patternFill>
                  <bgColor rgb="FFFFC7CE"/>
                </patternFill>
              </fill>
            </x14:dxf>
          </x14:cfRule>
          <xm:sqref>E49</xm:sqref>
        </x14:conditionalFormatting>
        <x14:conditionalFormatting xmlns:xm="http://schemas.microsoft.com/office/excel/2006/main">
          <x14:cfRule type="containsText" priority="5" operator="containsText" id="{EA920188-F5D4-4E60-A4E1-6C099A1610A6}">
            <xm:f>NOT(ISERROR(SEARCH($K$18,F32)))</xm:f>
            <xm:f>$K$18</xm:f>
            <x14:dxf>
              <font>
                <color rgb="FF9C0006"/>
              </font>
              <fill>
                <patternFill>
                  <bgColor rgb="FFFFC7CE"/>
                </patternFill>
              </fill>
            </x14:dxf>
          </x14:cfRule>
          <xm:sqref>F32</xm:sqref>
        </x14:conditionalFormatting>
        <x14:conditionalFormatting xmlns:xm="http://schemas.microsoft.com/office/excel/2006/main">
          <x14:cfRule type="containsText" priority="4" operator="containsText" id="{FA77478E-AD59-47AE-8A68-02D67081406B}">
            <xm:f>NOT(ISERROR(SEARCH($K$18,F33)))</xm:f>
            <xm:f>$K$18</xm:f>
            <x14:dxf>
              <font>
                <color rgb="FF9C0006"/>
              </font>
              <fill>
                <patternFill>
                  <bgColor rgb="FFFFC7CE"/>
                </patternFill>
              </fill>
            </x14:dxf>
          </x14:cfRule>
          <xm:sqref>F33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D30FD7AE-19DC-4C57-9B7E-76B634BD9AF1}">
          <x14:formula1>
            <xm:f>'EVALUACIÓN TÉCNICA'!$B$8:$B$17</xm:f>
          </x14:formula1>
          <xm:sqref>C3</xm:sqref>
        </x14:dataValidation>
        <x14:dataValidation type="list" allowBlank="1" showInputMessage="1" showErrorMessage="1" xr:uid="{E60C14A2-8322-4B3E-8F58-8481C85AD796}">
          <x14:formula1>
            <xm:f>Hoja1!$H$22:$H$24</xm:f>
          </x14:formula1>
          <xm:sqref>D36:F36</xm:sqref>
        </x14:dataValidation>
        <x14:dataValidation type="list" allowBlank="1" showInputMessage="1" showErrorMessage="1" xr:uid="{02744D98-4219-4462-92D8-6227C98D1BFF}">
          <x14:formula1>
            <xm:f>Hoja1!$H$18:$H$20</xm:f>
          </x14:formula1>
          <xm:sqref>D54 D55 E52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95B10-5151-4343-9970-A348D6BF1BDF}">
  <dimension ref="B1:R63"/>
  <sheetViews>
    <sheetView showGridLines="0" topLeftCell="A16" zoomScale="70" zoomScaleNormal="70" workbookViewId="0">
      <selection activeCell="G27" sqref="G27"/>
    </sheetView>
  </sheetViews>
  <sheetFormatPr baseColWidth="10" defaultColWidth="11.42578125" defaultRowHeight="16.5" outlineLevelRow="1" x14ac:dyDescent="0.25"/>
  <cols>
    <col min="1" max="1" width="11.42578125" style="18"/>
    <col min="2" max="2" width="28.42578125" style="19" customWidth="1"/>
    <col min="3" max="3" width="3.7109375" style="18" bestFit="1" customWidth="1"/>
    <col min="4" max="4" width="60.85546875" style="20" customWidth="1"/>
    <col min="5" max="5" width="32.5703125" style="18" customWidth="1"/>
    <col min="6" max="6" width="38.28515625" style="18" customWidth="1"/>
    <col min="7" max="7" width="26.28515625" style="18" bestFit="1" customWidth="1"/>
    <col min="8" max="8" width="16.7109375" style="18" customWidth="1"/>
    <col min="9" max="10" width="9.140625" style="134"/>
    <col min="11" max="11" width="0" style="134" hidden="1" customWidth="1"/>
    <col min="12" max="18" width="11.42578125" style="134"/>
    <col min="19" max="16384" width="11.42578125" style="18"/>
  </cols>
  <sheetData>
    <row r="1" spans="2:18" ht="55.5" customHeight="1" x14ac:dyDescent="0.25">
      <c r="B1" s="8"/>
      <c r="D1" s="208" t="s">
        <v>0</v>
      </c>
      <c r="E1" s="208"/>
    </row>
    <row r="2" spans="2:18" x14ac:dyDescent="0.25">
      <c r="B2" s="9"/>
      <c r="D2" s="10"/>
    </row>
    <row r="3" spans="2:18" x14ac:dyDescent="0.25">
      <c r="B3" s="37" t="s">
        <v>36</v>
      </c>
      <c r="C3" s="38">
        <v>8</v>
      </c>
      <c r="D3" s="39" t="s">
        <v>37</v>
      </c>
      <c r="E3" s="40">
        <v>372433320</v>
      </c>
      <c r="F3" s="41"/>
    </row>
    <row r="4" spans="2:18" x14ac:dyDescent="0.25">
      <c r="B4" s="197" t="s">
        <v>38</v>
      </c>
      <c r="C4" s="197"/>
      <c r="D4" s="42" t="str">
        <f>IFERROR(VLOOKUP(C3,'EVALUACIÓN TÉCNICA'!$B$8:$C$17,2,FALSE)," ")</f>
        <v>L&amp;Q Auditores Externos SAS</v>
      </c>
      <c r="E4" s="188" t="s">
        <v>94</v>
      </c>
      <c r="F4" s="11" t="s">
        <v>156</v>
      </c>
    </row>
    <row r="5" spans="2:18" x14ac:dyDescent="0.25">
      <c r="B5" s="206" t="s">
        <v>40</v>
      </c>
      <c r="C5" s="207"/>
      <c r="D5" s="12" t="s">
        <v>157</v>
      </c>
      <c r="E5" s="188" t="s">
        <v>96</v>
      </c>
      <c r="F5" s="139">
        <v>80219944</v>
      </c>
    </row>
    <row r="6" spans="2:18" x14ac:dyDescent="0.25">
      <c r="B6" s="43"/>
      <c r="C6" s="41"/>
      <c r="D6" s="43"/>
      <c r="E6" s="41"/>
      <c r="F6" s="41"/>
    </row>
    <row r="8" spans="2:18" ht="20.25" x14ac:dyDescent="0.25">
      <c r="C8" s="17" t="s">
        <v>42</v>
      </c>
      <c r="D8" s="21" t="s">
        <v>43</v>
      </c>
      <c r="E8" s="66" t="s">
        <v>46</v>
      </c>
    </row>
    <row r="9" spans="2:18" ht="13.5" customHeight="1" outlineLevel="1" x14ac:dyDescent="0.25">
      <c r="C9" s="48"/>
      <c r="D9" s="49"/>
    </row>
    <row r="10" spans="2:18" ht="31.5" outlineLevel="1" x14ac:dyDescent="0.25">
      <c r="C10" s="51" t="s">
        <v>44</v>
      </c>
      <c r="D10" s="52" t="s">
        <v>45</v>
      </c>
    </row>
    <row r="11" spans="2:18" outlineLevel="1" x14ac:dyDescent="0.25">
      <c r="C11" s="51"/>
      <c r="D11" s="23">
        <v>841115</v>
      </c>
      <c r="E11" s="64" t="s">
        <v>6</v>
      </c>
      <c r="K11" s="134" t="s">
        <v>46</v>
      </c>
    </row>
    <row r="12" spans="2:18" outlineLevel="1" x14ac:dyDescent="0.25">
      <c r="B12" s="24" t="s">
        <v>47</v>
      </c>
      <c r="D12" s="65" t="s">
        <v>158</v>
      </c>
      <c r="K12" s="134" t="s">
        <v>2</v>
      </c>
    </row>
    <row r="13" spans="2:18" s="26" customFormat="1" x14ac:dyDescent="0.25">
      <c r="B13" s="25"/>
      <c r="D13" s="27"/>
      <c r="I13" s="134"/>
      <c r="J13" s="134"/>
      <c r="K13" s="134"/>
      <c r="L13" s="134"/>
      <c r="M13" s="134"/>
      <c r="N13" s="134"/>
      <c r="O13" s="134"/>
      <c r="P13" s="134"/>
      <c r="Q13" s="134"/>
      <c r="R13" s="134"/>
    </row>
    <row r="14" spans="2:18" ht="20.25" x14ac:dyDescent="0.25">
      <c r="C14" s="17" t="s">
        <v>49</v>
      </c>
      <c r="D14" s="21" t="s">
        <v>50</v>
      </c>
      <c r="E14" s="66" t="s">
        <v>46</v>
      </c>
    </row>
    <row r="15" spans="2:18" ht="12" customHeight="1" x14ac:dyDescent="0.25">
      <c r="E15" s="33"/>
      <c r="F15" s="33"/>
      <c r="G15" s="33"/>
    </row>
    <row r="16" spans="2:18" ht="31.5" outlineLevel="1" x14ac:dyDescent="0.25">
      <c r="B16" s="18"/>
      <c r="C16" s="51" t="s">
        <v>51</v>
      </c>
      <c r="D16" s="52" t="s">
        <v>52</v>
      </c>
      <c r="E16" s="33"/>
      <c r="F16" s="33"/>
      <c r="G16" s="33"/>
    </row>
    <row r="17" spans="2:18" ht="12.75" customHeight="1" outlineLevel="1" x14ac:dyDescent="0.25">
      <c r="C17" s="31"/>
      <c r="D17" s="53" t="s">
        <v>53</v>
      </c>
      <c r="E17" s="33"/>
      <c r="F17" s="33"/>
      <c r="G17" s="33"/>
      <c r="K17" s="134" t="s">
        <v>6</v>
      </c>
    </row>
    <row r="18" spans="2:18" outlineLevel="1" x14ac:dyDescent="0.25">
      <c r="C18" s="31"/>
      <c r="D18" s="23">
        <v>841115</v>
      </c>
      <c r="E18" s="131" t="s">
        <v>6</v>
      </c>
      <c r="F18" s="33"/>
      <c r="G18" s="33"/>
      <c r="K18" s="134" t="s">
        <v>5</v>
      </c>
    </row>
    <row r="19" spans="2:18" outlineLevel="1" x14ac:dyDescent="0.25">
      <c r="B19" s="24" t="s">
        <v>47</v>
      </c>
      <c r="C19" s="33"/>
      <c r="D19" s="65"/>
      <c r="E19" s="28"/>
      <c r="F19" s="33"/>
      <c r="G19" s="33"/>
      <c r="K19" s="134" t="s">
        <v>54</v>
      </c>
    </row>
    <row r="20" spans="2:18" outlineLevel="1" x14ac:dyDescent="0.25">
      <c r="C20" s="31"/>
      <c r="D20" s="33"/>
      <c r="E20" s="33"/>
      <c r="F20" s="33"/>
      <c r="G20" s="33"/>
    </row>
    <row r="21" spans="2:18" ht="30" customHeight="1" outlineLevel="1" x14ac:dyDescent="0.25">
      <c r="C21" s="51" t="s">
        <v>55</v>
      </c>
      <c r="D21" s="52" t="s">
        <v>56</v>
      </c>
      <c r="E21" s="33"/>
      <c r="F21" s="33"/>
      <c r="G21" s="33"/>
    </row>
    <row r="22" spans="2:18" outlineLevel="1" x14ac:dyDescent="0.25">
      <c r="B22" s="9"/>
      <c r="C22" s="33"/>
      <c r="D22" s="54" t="s">
        <v>57</v>
      </c>
      <c r="E22" s="55" t="s">
        <v>98</v>
      </c>
      <c r="F22" s="55" t="s">
        <v>58</v>
      </c>
      <c r="G22" s="205" t="s">
        <v>59</v>
      </c>
    </row>
    <row r="23" spans="2:18" outlineLevel="1" x14ac:dyDescent="0.25">
      <c r="B23" s="189" t="s">
        <v>60</v>
      </c>
      <c r="C23" s="33"/>
      <c r="D23" s="135" t="s">
        <v>159</v>
      </c>
      <c r="E23" s="136" t="s">
        <v>160</v>
      </c>
      <c r="F23" s="136"/>
      <c r="G23" s="205"/>
    </row>
    <row r="24" spans="2:18" s="29" customFormat="1" ht="21" customHeight="1" outlineLevel="1" x14ac:dyDescent="0.25">
      <c r="B24" s="189" t="s">
        <v>63</v>
      </c>
      <c r="C24" s="56"/>
      <c r="D24" s="142">
        <v>407.71</v>
      </c>
      <c r="E24" s="146">
        <v>146.49</v>
      </c>
      <c r="F24" s="57"/>
      <c r="G24" s="205"/>
      <c r="I24" s="134"/>
      <c r="J24" s="134"/>
      <c r="K24" s="134"/>
      <c r="L24" s="134"/>
      <c r="M24" s="134"/>
      <c r="N24" s="134"/>
      <c r="O24" s="134"/>
      <c r="P24" s="134"/>
      <c r="Q24" s="134"/>
      <c r="R24" s="134"/>
    </row>
    <row r="25" spans="2:18" s="29" customFormat="1" ht="25.5" outlineLevel="1" x14ac:dyDescent="0.25">
      <c r="B25" s="189" t="s">
        <v>64</v>
      </c>
      <c r="C25" s="56"/>
      <c r="D25" s="140">
        <v>1</v>
      </c>
      <c r="E25" s="141">
        <v>1</v>
      </c>
      <c r="F25" s="141"/>
      <c r="G25" s="205"/>
      <c r="I25" s="134"/>
      <c r="J25" s="134"/>
      <c r="K25" s="134"/>
      <c r="L25" s="134"/>
      <c r="M25" s="134"/>
      <c r="N25" s="134"/>
      <c r="O25" s="134"/>
      <c r="P25" s="134"/>
      <c r="Q25" s="134"/>
      <c r="R25" s="134"/>
    </row>
    <row r="26" spans="2:18" s="29" customFormat="1" outlineLevel="1" x14ac:dyDescent="0.25">
      <c r="B26" s="189" t="s">
        <v>65</v>
      </c>
      <c r="C26" s="56"/>
      <c r="D26" s="59">
        <f>D24*D25</f>
        <v>407.71</v>
      </c>
      <c r="E26" s="59">
        <f t="shared" ref="E26:F26" si="0">E24*E25</f>
        <v>146.49</v>
      </c>
      <c r="F26" s="59">
        <f t="shared" si="0"/>
        <v>0</v>
      </c>
      <c r="G26" s="60">
        <f>+D26+E26+F26</f>
        <v>554.20000000000005</v>
      </c>
      <c r="H26" s="133" t="s">
        <v>6</v>
      </c>
      <c r="I26" s="134"/>
      <c r="J26" s="134"/>
      <c r="K26" s="134"/>
      <c r="L26" s="134"/>
      <c r="M26" s="134"/>
      <c r="N26" s="134"/>
      <c r="O26" s="134"/>
      <c r="P26" s="134"/>
      <c r="Q26" s="134"/>
      <c r="R26" s="134"/>
    </row>
    <row r="27" spans="2:18" s="29" customFormat="1" ht="22.5" customHeight="1" outlineLevel="1" x14ac:dyDescent="0.25">
      <c r="B27" s="198" t="s">
        <v>66</v>
      </c>
      <c r="C27" s="56"/>
      <c r="D27" s="58">
        <v>841115</v>
      </c>
      <c r="E27" s="58">
        <v>841115</v>
      </c>
      <c r="F27" s="61"/>
      <c r="G27" s="56"/>
      <c r="I27" s="134"/>
      <c r="J27" s="134"/>
      <c r="K27" s="134"/>
      <c r="L27" s="134"/>
      <c r="M27" s="134"/>
      <c r="N27" s="134"/>
      <c r="O27" s="134"/>
      <c r="P27" s="134"/>
      <c r="Q27" s="134"/>
      <c r="R27" s="134"/>
    </row>
    <row r="28" spans="2:18" s="29" customFormat="1" outlineLevel="1" x14ac:dyDescent="0.25">
      <c r="B28" s="198"/>
      <c r="C28" s="56"/>
      <c r="D28" s="131" t="s">
        <v>6</v>
      </c>
      <c r="E28" s="132" t="s">
        <v>6</v>
      </c>
      <c r="F28" s="132" t="s">
        <v>54</v>
      </c>
      <c r="G28" s="30"/>
      <c r="I28" s="134"/>
      <c r="J28" s="134"/>
      <c r="K28" s="134"/>
      <c r="L28" s="134"/>
      <c r="M28" s="134"/>
      <c r="N28" s="134"/>
      <c r="O28" s="134"/>
      <c r="P28" s="134"/>
      <c r="Q28" s="134"/>
      <c r="R28" s="134"/>
    </row>
    <row r="29" spans="2:18" s="29" customFormat="1" outlineLevel="1" x14ac:dyDescent="0.25">
      <c r="B29" s="189"/>
      <c r="C29" s="56"/>
      <c r="D29" s="28"/>
      <c r="E29" s="31"/>
      <c r="F29" s="31"/>
      <c r="G29" s="30"/>
      <c r="I29" s="134"/>
      <c r="J29" s="134"/>
      <c r="K29" s="134"/>
      <c r="L29" s="134"/>
      <c r="M29" s="134"/>
      <c r="N29" s="134"/>
      <c r="O29" s="134"/>
      <c r="P29" s="134"/>
      <c r="Q29" s="134"/>
      <c r="R29" s="134"/>
    </row>
    <row r="30" spans="2:18" s="29" customFormat="1" outlineLevel="1" x14ac:dyDescent="0.25">
      <c r="B30" s="189"/>
      <c r="C30" s="56"/>
      <c r="D30" s="28"/>
      <c r="E30" s="31"/>
      <c r="F30" s="31"/>
      <c r="G30" s="30"/>
      <c r="I30" s="134"/>
      <c r="J30" s="134"/>
      <c r="K30" s="134"/>
      <c r="L30" s="134"/>
      <c r="M30" s="134"/>
      <c r="N30" s="134"/>
      <c r="O30" s="134"/>
      <c r="P30" s="134"/>
      <c r="Q30" s="134"/>
      <c r="R30" s="134"/>
    </row>
    <row r="31" spans="2:18" outlineLevel="1" x14ac:dyDescent="0.25">
      <c r="B31" s="14" t="s">
        <v>67</v>
      </c>
      <c r="C31" s="33"/>
      <c r="D31" s="47"/>
      <c r="E31" s="33"/>
      <c r="F31" s="33"/>
      <c r="G31" s="33"/>
    </row>
    <row r="32" spans="2:18" outlineLevel="1" x14ac:dyDescent="0.25">
      <c r="B32" s="24" t="s">
        <v>68</v>
      </c>
      <c r="C32" s="33"/>
      <c r="D32" s="62" t="s">
        <v>6</v>
      </c>
      <c r="E32" s="63" t="s">
        <v>6</v>
      </c>
      <c r="F32" s="63" t="s">
        <v>54</v>
      </c>
      <c r="G32" s="33"/>
    </row>
    <row r="33" spans="2:18" outlineLevel="1" x14ac:dyDescent="0.25">
      <c r="B33" s="24" t="s">
        <v>69</v>
      </c>
      <c r="C33" s="33"/>
      <c r="D33" s="62" t="s">
        <v>6</v>
      </c>
      <c r="E33" s="63" t="s">
        <v>6</v>
      </c>
      <c r="F33" s="63" t="s">
        <v>54</v>
      </c>
      <c r="G33" s="33"/>
    </row>
    <row r="34" spans="2:18" ht="115.5" outlineLevel="1" x14ac:dyDescent="0.25">
      <c r="B34" s="24" t="s">
        <v>70</v>
      </c>
      <c r="C34" s="33"/>
      <c r="D34" s="67" t="s">
        <v>161</v>
      </c>
      <c r="E34" s="67" t="s">
        <v>161</v>
      </c>
      <c r="F34" s="68"/>
      <c r="G34" s="33"/>
    </row>
    <row r="35" spans="2:18" outlineLevel="1" x14ac:dyDescent="0.25">
      <c r="B35" s="24"/>
      <c r="C35" s="33"/>
      <c r="D35" s="67"/>
      <c r="E35" s="67"/>
      <c r="F35" s="67"/>
      <c r="G35" s="33"/>
    </row>
    <row r="36" spans="2:18" s="26" customFormat="1" outlineLevel="1" x14ac:dyDescent="0.25">
      <c r="B36" s="25" t="s">
        <v>73</v>
      </c>
      <c r="C36" s="32"/>
      <c r="D36" s="145" t="s">
        <v>75</v>
      </c>
      <c r="E36" s="145" t="s">
        <v>75</v>
      </c>
      <c r="F36" s="145" t="s">
        <v>54</v>
      </c>
      <c r="G36" s="32"/>
      <c r="I36" s="134"/>
      <c r="J36" s="134"/>
      <c r="K36" s="134"/>
      <c r="L36" s="134"/>
      <c r="M36" s="134"/>
      <c r="N36" s="134"/>
      <c r="O36" s="134"/>
      <c r="P36" s="134"/>
      <c r="Q36" s="134"/>
      <c r="R36" s="134"/>
    </row>
    <row r="37" spans="2:18" s="26" customFormat="1" ht="160.5" customHeight="1" outlineLevel="1" x14ac:dyDescent="0.25">
      <c r="B37" s="15" t="s">
        <v>76</v>
      </c>
      <c r="C37" s="32"/>
      <c r="D37" s="199" t="s">
        <v>77</v>
      </c>
      <c r="E37" s="200"/>
      <c r="F37" s="200"/>
      <c r="G37" s="132" t="s">
        <v>6</v>
      </c>
      <c r="I37" s="134"/>
      <c r="J37" s="134"/>
      <c r="K37" s="134"/>
      <c r="L37" s="134"/>
      <c r="M37" s="134"/>
      <c r="N37" s="134"/>
      <c r="O37" s="134"/>
      <c r="P37" s="134"/>
      <c r="Q37" s="134"/>
      <c r="R37" s="134"/>
    </row>
    <row r="38" spans="2:18" outlineLevel="1" x14ac:dyDescent="0.25">
      <c r="B38" s="24" t="s">
        <v>47</v>
      </c>
      <c r="C38" s="33"/>
      <c r="D38" s="204"/>
      <c r="E38" s="204"/>
      <c r="F38" s="204"/>
      <c r="G38" s="204"/>
    </row>
    <row r="39" spans="2:18" x14ac:dyDescent="0.25">
      <c r="C39" s="33"/>
      <c r="D39" s="47"/>
      <c r="E39" s="33"/>
      <c r="F39" s="33"/>
      <c r="G39" s="33"/>
    </row>
    <row r="40" spans="2:18" ht="20.25" x14ac:dyDescent="0.25">
      <c r="B40" s="18"/>
      <c r="C40" s="17" t="s">
        <v>78</v>
      </c>
      <c r="D40" s="21" t="s">
        <v>79</v>
      </c>
      <c r="E40" s="66" t="s">
        <v>6</v>
      </c>
    </row>
    <row r="41" spans="2:18" ht="15.75" customHeight="1" x14ac:dyDescent="0.25">
      <c r="B41" s="18"/>
      <c r="E41" s="50"/>
    </row>
    <row r="42" spans="2:18" outlineLevel="1" x14ac:dyDescent="0.25">
      <c r="B42" s="16" t="s">
        <v>80</v>
      </c>
      <c r="D42" s="13" t="s">
        <v>81</v>
      </c>
    </row>
    <row r="43" spans="2:18" outlineLevel="1" x14ac:dyDescent="0.25">
      <c r="B43" s="18"/>
      <c r="D43" s="34" t="s">
        <v>82</v>
      </c>
      <c r="E43" s="35" t="s">
        <v>104</v>
      </c>
      <c r="F43" s="35" t="s">
        <v>83</v>
      </c>
      <c r="G43" s="35" t="s">
        <v>84</v>
      </c>
    </row>
    <row r="44" spans="2:18" outlineLevel="1" x14ac:dyDescent="0.25">
      <c r="B44" s="24" t="s">
        <v>85</v>
      </c>
      <c r="D44" s="44" t="s">
        <v>6</v>
      </c>
      <c r="E44" s="44" t="s">
        <v>6</v>
      </c>
      <c r="F44" s="44" t="s">
        <v>6</v>
      </c>
      <c r="G44" s="44" t="s">
        <v>6</v>
      </c>
    </row>
    <row r="45" spans="2:18" outlineLevel="1" x14ac:dyDescent="0.25">
      <c r="B45" s="24" t="s">
        <v>86</v>
      </c>
      <c r="D45" s="44" t="s">
        <v>6</v>
      </c>
      <c r="E45" s="44" t="s">
        <v>6</v>
      </c>
      <c r="F45" s="44" t="s">
        <v>6</v>
      </c>
      <c r="G45" s="44" t="s">
        <v>6</v>
      </c>
    </row>
    <row r="46" spans="2:18" outlineLevel="1" x14ac:dyDescent="0.25">
      <c r="B46" s="24" t="s">
        <v>87</v>
      </c>
      <c r="D46" s="46" t="s">
        <v>6</v>
      </c>
      <c r="E46" s="46" t="s">
        <v>6</v>
      </c>
      <c r="F46" s="46" t="s">
        <v>6</v>
      </c>
      <c r="G46" s="46" t="s">
        <v>6</v>
      </c>
    </row>
    <row r="47" spans="2:18" outlineLevel="1" x14ac:dyDescent="0.25">
      <c r="B47" s="24" t="s">
        <v>47</v>
      </c>
      <c r="D47" s="69"/>
      <c r="E47" s="69"/>
      <c r="F47" s="65"/>
      <c r="G47" s="69"/>
    </row>
    <row r="48" spans="2:18" outlineLevel="1" x14ac:dyDescent="0.25">
      <c r="B48" s="18"/>
    </row>
    <row r="49" spans="2:5" outlineLevel="1" x14ac:dyDescent="0.25">
      <c r="B49" s="18"/>
      <c r="D49" s="24" t="s">
        <v>89</v>
      </c>
      <c r="E49" s="44" t="s">
        <v>6</v>
      </c>
    </row>
    <row r="50" spans="2:5" x14ac:dyDescent="0.25">
      <c r="B50" s="18"/>
      <c r="C50" s="33"/>
      <c r="D50" s="47"/>
      <c r="E50" s="33"/>
    </row>
    <row r="52" spans="2:5" ht="40.5" x14ac:dyDescent="0.25">
      <c r="C52" s="17" t="s">
        <v>90</v>
      </c>
      <c r="D52" s="21" t="s">
        <v>91</v>
      </c>
      <c r="E52" s="66" t="s">
        <v>6</v>
      </c>
    </row>
    <row r="53" spans="2:5" outlineLevel="1" x14ac:dyDescent="0.25"/>
    <row r="54" spans="2:5" outlineLevel="1" x14ac:dyDescent="0.25">
      <c r="B54" s="24" t="s">
        <v>92</v>
      </c>
      <c r="D54" s="44" t="s">
        <v>6</v>
      </c>
    </row>
    <row r="55" spans="2:5" ht="63" customHeight="1" outlineLevel="1" x14ac:dyDescent="0.25">
      <c r="B55" s="36" t="s">
        <v>93</v>
      </c>
      <c r="D55" s="46" t="s">
        <v>6</v>
      </c>
    </row>
    <row r="56" spans="2:5" outlineLevel="1" x14ac:dyDescent="0.25">
      <c r="B56" s="24" t="s">
        <v>47</v>
      </c>
      <c r="D56" s="69"/>
    </row>
    <row r="59" spans="2:5" x14ac:dyDescent="0.25">
      <c r="D59" s="201" t="s">
        <v>46</v>
      </c>
    </row>
    <row r="60" spans="2:5" x14ac:dyDescent="0.25">
      <c r="D60" s="202"/>
    </row>
    <row r="61" spans="2:5" x14ac:dyDescent="0.25">
      <c r="D61" s="202"/>
    </row>
    <row r="62" spans="2:5" x14ac:dyDescent="0.25">
      <c r="D62" s="202"/>
    </row>
    <row r="63" spans="2:5" x14ac:dyDescent="0.25">
      <c r="D63" s="203"/>
    </row>
  </sheetData>
  <mergeCells count="8">
    <mergeCell ref="D38:G38"/>
    <mergeCell ref="D59:D63"/>
    <mergeCell ref="D1:E1"/>
    <mergeCell ref="B4:C4"/>
    <mergeCell ref="B5:C5"/>
    <mergeCell ref="G22:G25"/>
    <mergeCell ref="B27:B28"/>
    <mergeCell ref="D37:F37"/>
  </mergeCells>
  <conditionalFormatting sqref="G26">
    <cfRule type="cellIs" dxfId="303" priority="12" operator="lessThan">
      <formula>424.28</formula>
    </cfRule>
  </conditionalFormatting>
  <conditionalFormatting sqref="D36:F36">
    <cfRule type="cellIs" dxfId="302" priority="3" operator="equal">
      <formula>"No"</formula>
    </cfRule>
  </conditionalFormatting>
  <conditionalFormatting sqref="D36:F36">
    <cfRule type="cellIs" dxfId="301" priority="2" operator="equal">
      <formula>"Si"</formula>
    </cfRule>
  </conditionalFormatting>
  <conditionalFormatting sqref="D36:F36">
    <cfRule type="cellIs" dxfId="300" priority="1" operator="equal">
      <formula>"NO APLICA"</formula>
    </cfRule>
  </conditionalFormatting>
  <dataValidations count="3">
    <dataValidation type="list" allowBlank="1" showInputMessage="1" showErrorMessage="1" sqref="E28:F28 E32:F33" xr:uid="{D64385EA-E63C-4FFD-9A72-2FC45E68E43F}">
      <formula1>$K$17:$K$19</formula1>
    </dataValidation>
    <dataValidation type="list" allowBlank="1" showInputMessage="1" showErrorMessage="1" sqref="E14 D59:D63 E8" xr:uid="{D4C73729-6728-42AE-B74B-620DD4099162}">
      <formula1>$K$11:$K$12</formula1>
    </dataValidation>
    <dataValidation type="list" allowBlank="1" showInputMessage="1" showErrorMessage="1" sqref="E18:E19 E49 D44:G46 E11 E29:F30 G37 D32:D33 H26 E40 D28:D30" xr:uid="{198ACF97-525E-4526-9753-3A103B055E14}">
      <formula1>$K$17:$K$18</formula1>
    </dataValidation>
  </dataValidations>
  <pageMargins left="0.7" right="0.7" top="0.75" bottom="0.75" header="0.3" footer="0.3"/>
  <pageSetup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9" operator="containsText" id="{B3B303D8-8312-451B-A8E9-F2E58140CD20}">
            <xm:f>NOT(ISERROR(SEARCH($K$18,D28)))</xm:f>
            <xm:f>$K$18</xm:f>
            <x14:dxf>
              <font>
                <color rgb="FF9C0006"/>
              </font>
              <fill>
                <patternFill>
                  <bgColor rgb="FFFFC7CE"/>
                </patternFill>
              </fill>
            </x14:dxf>
          </x14:cfRule>
          <xm:sqref>D28:F30</xm:sqref>
        </x14:conditionalFormatting>
        <x14:conditionalFormatting xmlns:xm="http://schemas.microsoft.com/office/excel/2006/main">
          <x14:cfRule type="containsText" priority="18" operator="containsText" id="{7A9BC6AD-34E7-481D-95A6-948AC97DA60B}">
            <xm:f>NOT(ISERROR(SEARCH($K$18,D32)))</xm:f>
            <xm:f>$K$18</xm:f>
            <x14:dxf>
              <font>
                <color rgb="FF9C0006"/>
              </font>
              <fill>
                <patternFill>
                  <bgColor rgb="FFFFC7CE"/>
                </patternFill>
              </fill>
            </x14:dxf>
          </x14:cfRule>
          <xm:sqref>D32:D33</xm:sqref>
        </x14:conditionalFormatting>
        <x14:conditionalFormatting xmlns:xm="http://schemas.microsoft.com/office/excel/2006/main">
          <x14:cfRule type="containsText" priority="17" operator="containsText" id="{DA0F80FB-EF8E-41D8-8D6D-F34CA32CD0AD}">
            <xm:f>NOT(ISERROR(SEARCH($K$18,E32)))</xm:f>
            <xm:f>$K$18</xm:f>
            <x14:dxf>
              <font>
                <color rgb="FF9C0006"/>
              </font>
              <fill>
                <patternFill>
                  <bgColor rgb="FFFFC7CE"/>
                </patternFill>
              </fill>
            </x14:dxf>
          </x14:cfRule>
          <xm:sqref>E32:E33</xm:sqref>
        </x14:conditionalFormatting>
        <x14:conditionalFormatting xmlns:xm="http://schemas.microsoft.com/office/excel/2006/main">
          <x14:cfRule type="containsText" priority="16" operator="containsText" id="{843263CA-7E71-4C9E-8485-D61A6AB5AD69}">
            <xm:f>NOT(ISERROR(SEARCH($K$18,G37)))</xm:f>
            <xm:f>$K$18</xm:f>
            <x14:dxf>
              <font>
                <color rgb="FF9C0006"/>
              </font>
              <fill>
                <patternFill>
                  <bgColor rgb="FFFFC7CE"/>
                </patternFill>
              </fill>
            </x14:dxf>
          </x14:cfRule>
          <xm:sqref>G37</xm:sqref>
        </x14:conditionalFormatting>
        <x14:conditionalFormatting xmlns:xm="http://schemas.microsoft.com/office/excel/2006/main">
          <x14:cfRule type="containsText" priority="15" operator="containsText" id="{C6D11E73-0323-4811-94FB-FAD686E567A4}">
            <xm:f>NOT(ISERROR(SEARCH($K$18,E11)))</xm:f>
            <xm:f>$K$18</xm:f>
            <x14:dxf>
              <font>
                <color rgb="FF9C0006"/>
              </font>
              <fill>
                <patternFill>
                  <bgColor rgb="FFFFC7CE"/>
                </patternFill>
              </fill>
            </x14:dxf>
          </x14:cfRule>
          <xm:sqref>E11</xm:sqref>
        </x14:conditionalFormatting>
        <x14:conditionalFormatting xmlns:xm="http://schemas.microsoft.com/office/excel/2006/main">
          <x14:cfRule type="containsText" priority="14" operator="containsText" id="{4C16711E-9965-406B-8D90-1C866ED1F605}">
            <xm:f>NOT(ISERROR(SEARCH($K$18,D44)))</xm:f>
            <xm:f>$K$18</xm:f>
            <x14:dxf>
              <font>
                <color rgb="FF9C0006"/>
              </font>
              <fill>
                <patternFill>
                  <bgColor rgb="FFFFC7CE"/>
                </patternFill>
              </fill>
            </x14:dxf>
          </x14:cfRule>
          <xm:sqref>D44:G46</xm:sqref>
        </x14:conditionalFormatting>
        <x14:conditionalFormatting xmlns:xm="http://schemas.microsoft.com/office/excel/2006/main">
          <x14:cfRule type="containsText" priority="20" operator="containsText" id="{F8C0609A-FF27-43D9-81C5-AC749098857B}">
            <xm:f>NOT(ISERROR(SEARCH($K$12,E8)))</xm:f>
            <xm:f>$K$12</xm:f>
            <x14:dxf>
              <font>
                <color rgb="FF9C0006"/>
              </font>
              <fill>
                <patternFill>
                  <bgColor rgb="FFFFC7CE"/>
                </patternFill>
              </fill>
            </x14:dxf>
          </x14:cfRule>
          <xm:sqref>E8 E14</xm:sqref>
        </x14:conditionalFormatting>
        <x14:conditionalFormatting xmlns:xm="http://schemas.microsoft.com/office/excel/2006/main">
          <x14:cfRule type="containsText" priority="13" operator="containsText" id="{0E8054A2-C9B9-41A5-BAB8-978A157D0FB4}">
            <xm:f>NOT(ISERROR(SEARCH($K$18,D54)))</xm:f>
            <xm:f>$K$18</xm:f>
            <x14:dxf>
              <font>
                <color rgb="FF9C0006"/>
              </font>
              <fill>
                <patternFill>
                  <bgColor rgb="FFFFC7CE"/>
                </patternFill>
              </fill>
            </x14:dxf>
          </x14:cfRule>
          <xm:sqref>D54:D55</xm:sqref>
        </x14:conditionalFormatting>
        <x14:conditionalFormatting xmlns:xm="http://schemas.microsoft.com/office/excel/2006/main">
          <x14:cfRule type="containsText" priority="11" operator="containsText" id="{E37FC803-9A86-45A3-9735-66D497F2CC43}">
            <xm:f>NOT(ISERROR(SEARCH($K$18,H26)))</xm:f>
            <xm:f>$K$18</xm:f>
            <x14:dxf>
              <font>
                <color rgb="FF9C0006"/>
              </font>
              <fill>
                <patternFill>
                  <bgColor rgb="FFFFC7CE"/>
                </patternFill>
              </fill>
            </x14:dxf>
          </x14:cfRule>
          <xm:sqref>H26</xm:sqref>
        </x14:conditionalFormatting>
        <x14:conditionalFormatting xmlns:xm="http://schemas.microsoft.com/office/excel/2006/main">
          <x14:cfRule type="containsText" priority="10" operator="containsText" id="{B14B266C-90F7-43A7-8C9A-BC9231F0CD81}">
            <xm:f>NOT(ISERROR(SEARCH($K$11,D59)))</xm:f>
            <xm:f>$K$11</xm:f>
            <x14:dxf>
              <font>
                <color rgb="FF006100"/>
              </font>
              <fill>
                <patternFill>
                  <bgColor rgb="FFC6EFCE"/>
                </patternFill>
              </fill>
            </x14:dxf>
          </x14:cfRule>
          <xm:sqref>D59:D63</xm:sqref>
        </x14:conditionalFormatting>
        <x14:conditionalFormatting xmlns:xm="http://schemas.microsoft.com/office/excel/2006/main">
          <x14:cfRule type="containsText" priority="9" operator="containsText" id="{D0354A11-EFBB-4D0A-B31A-717E1703657A}">
            <xm:f>NOT(ISERROR(SEARCH($K$18,E40)))</xm:f>
            <xm:f>$K$18</xm:f>
            <x14:dxf>
              <font>
                <color rgb="FF9C0006"/>
              </font>
              <fill>
                <patternFill>
                  <bgColor rgb="FFFFC7CE"/>
                </patternFill>
              </fill>
            </x14:dxf>
          </x14:cfRule>
          <xm:sqref>E40</xm:sqref>
        </x14:conditionalFormatting>
        <x14:conditionalFormatting xmlns:xm="http://schemas.microsoft.com/office/excel/2006/main">
          <x14:cfRule type="containsText" priority="8" operator="containsText" id="{E7915243-1BB4-47A9-B345-DA0E41046417}">
            <xm:f>NOT(ISERROR(SEARCH($K$18,E52)))</xm:f>
            <xm:f>$K$18</xm:f>
            <x14:dxf>
              <font>
                <color rgb="FF9C0006"/>
              </font>
              <fill>
                <patternFill>
                  <bgColor rgb="FFFFC7CE"/>
                </patternFill>
              </fill>
            </x14:dxf>
          </x14:cfRule>
          <xm:sqref>E52</xm:sqref>
        </x14:conditionalFormatting>
        <x14:conditionalFormatting xmlns:xm="http://schemas.microsoft.com/office/excel/2006/main">
          <x14:cfRule type="containsText" priority="7" operator="containsText" id="{69788B8C-AF30-4987-B0F4-676B6D7C0ADE}">
            <xm:f>NOT(ISERROR(SEARCH($K$18,E18)))</xm:f>
            <xm:f>$K$18</xm:f>
            <x14:dxf>
              <font>
                <color rgb="FF9C0006"/>
              </font>
              <fill>
                <patternFill>
                  <bgColor rgb="FFFFC7CE"/>
                </patternFill>
              </fill>
            </x14:dxf>
          </x14:cfRule>
          <xm:sqref>E18:E19</xm:sqref>
        </x14:conditionalFormatting>
        <x14:conditionalFormatting xmlns:xm="http://schemas.microsoft.com/office/excel/2006/main">
          <x14:cfRule type="containsText" priority="6" operator="containsText" id="{800C2E2A-F48A-49C8-93DE-206A0AB1953F}">
            <xm:f>NOT(ISERROR(SEARCH($K$18,E49)))</xm:f>
            <xm:f>$K$18</xm:f>
            <x14:dxf>
              <font>
                <color rgb="FF9C0006"/>
              </font>
              <fill>
                <patternFill>
                  <bgColor rgb="FFFFC7CE"/>
                </patternFill>
              </fill>
            </x14:dxf>
          </x14:cfRule>
          <xm:sqref>E49</xm:sqref>
        </x14:conditionalFormatting>
        <x14:conditionalFormatting xmlns:xm="http://schemas.microsoft.com/office/excel/2006/main">
          <x14:cfRule type="containsText" priority="5" operator="containsText" id="{B0B72BFB-B548-4C85-BFB3-562164ECB73A}">
            <xm:f>NOT(ISERROR(SEARCH($K$18,F32)))</xm:f>
            <xm:f>$K$18</xm:f>
            <x14:dxf>
              <font>
                <color rgb="FF9C0006"/>
              </font>
              <fill>
                <patternFill>
                  <bgColor rgb="FFFFC7CE"/>
                </patternFill>
              </fill>
            </x14:dxf>
          </x14:cfRule>
          <xm:sqref>F32</xm:sqref>
        </x14:conditionalFormatting>
        <x14:conditionalFormatting xmlns:xm="http://schemas.microsoft.com/office/excel/2006/main">
          <x14:cfRule type="containsText" priority="4" operator="containsText" id="{93AC601E-9AB0-4A6D-B42D-8078BCD58957}">
            <xm:f>NOT(ISERROR(SEARCH($K$18,F33)))</xm:f>
            <xm:f>$K$18</xm:f>
            <x14:dxf>
              <font>
                <color rgb="FF9C0006"/>
              </font>
              <fill>
                <patternFill>
                  <bgColor rgb="FFFFC7CE"/>
                </patternFill>
              </fill>
            </x14:dxf>
          </x14:cfRule>
          <xm:sqref>F33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E8904D65-37B7-41F2-8B15-B30E7975EC72}">
          <x14:formula1>
            <xm:f>Hoja1!$H$22:$H$24</xm:f>
          </x14:formula1>
          <xm:sqref>D36:F36</xm:sqref>
        </x14:dataValidation>
        <x14:dataValidation type="list" allowBlank="1" showInputMessage="1" showErrorMessage="1" xr:uid="{F39D89C2-E054-490A-A41C-0CA140E8C80F}">
          <x14:formula1>
            <xm:f>'EVALUACIÓN TÉCNICA'!$B$8:$B$17</xm:f>
          </x14:formula1>
          <xm:sqref>C3</xm:sqref>
        </x14:dataValidation>
        <x14:dataValidation type="list" allowBlank="1" showInputMessage="1" showErrorMessage="1" xr:uid="{0482AB52-7D18-4DC8-A1C9-4E925B2743B8}">
          <x14:formula1>
            <xm:f>Hoja1!$H$18:$H$20</xm:f>
          </x14:formula1>
          <xm:sqref>D54 D55 E52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0C07B-3570-42C1-A6D8-74247D9DEC63}">
  <dimension ref="B1:R63"/>
  <sheetViews>
    <sheetView showGridLines="0" topLeftCell="B8" zoomScale="70" zoomScaleNormal="70" workbookViewId="0">
      <selection activeCell="E8" sqref="E8"/>
    </sheetView>
  </sheetViews>
  <sheetFormatPr baseColWidth="10" defaultColWidth="11.42578125" defaultRowHeight="16.5" outlineLevelRow="1" x14ac:dyDescent="0.25"/>
  <cols>
    <col min="1" max="1" width="11.42578125" style="18"/>
    <col min="2" max="2" width="28.42578125" style="19" customWidth="1"/>
    <col min="3" max="3" width="3.7109375" style="18" bestFit="1" customWidth="1"/>
    <col min="4" max="4" width="60.85546875" style="20" customWidth="1"/>
    <col min="5" max="5" width="48.5703125" style="18" customWidth="1"/>
    <col min="6" max="6" width="38.28515625" style="18" customWidth="1"/>
    <col min="7" max="7" width="26.28515625" style="18" bestFit="1" customWidth="1"/>
    <col min="8" max="8" width="16.7109375" style="18" customWidth="1"/>
    <col min="9" max="10" width="9.140625" style="134"/>
    <col min="11" max="11" width="0" style="134" hidden="1" customWidth="1"/>
    <col min="12" max="18" width="11.42578125" style="134"/>
    <col min="19" max="16384" width="11.42578125" style="18"/>
  </cols>
  <sheetData>
    <row r="1" spans="2:18" ht="55.5" customHeight="1" x14ac:dyDescent="0.25">
      <c r="B1" s="8"/>
      <c r="D1" s="208" t="s">
        <v>0</v>
      </c>
      <c r="E1" s="208"/>
    </row>
    <row r="2" spans="2:18" x14ac:dyDescent="0.25">
      <c r="B2" s="9"/>
      <c r="D2" s="10"/>
    </row>
    <row r="3" spans="2:18" x14ac:dyDescent="0.25">
      <c r="B3" s="37" t="s">
        <v>36</v>
      </c>
      <c r="C3" s="38">
        <v>9</v>
      </c>
      <c r="D3" s="39" t="s">
        <v>37</v>
      </c>
      <c r="E3" s="40">
        <v>372433320</v>
      </c>
      <c r="F3" s="41"/>
    </row>
    <row r="4" spans="2:18" x14ac:dyDescent="0.25">
      <c r="B4" s="197" t="s">
        <v>38</v>
      </c>
      <c r="C4" s="197"/>
      <c r="D4" s="42" t="str">
        <f>IFERROR(VLOOKUP(C3,'EVALUACIÓN TÉCNICA'!$B$8:$C$17,2,FALSE)," ")</f>
        <v>Parker Randall Colombia SAS</v>
      </c>
      <c r="E4" s="188" t="s">
        <v>94</v>
      </c>
      <c r="F4" s="11" t="s">
        <v>162</v>
      </c>
    </row>
    <row r="5" spans="2:18" x14ac:dyDescent="0.25">
      <c r="B5" s="206" t="s">
        <v>40</v>
      </c>
      <c r="C5" s="207"/>
      <c r="D5" s="12" t="s">
        <v>163</v>
      </c>
      <c r="E5" s="188" t="s">
        <v>96</v>
      </c>
      <c r="F5" s="139">
        <v>1032375135</v>
      </c>
    </row>
    <row r="6" spans="2:18" x14ac:dyDescent="0.25">
      <c r="B6" s="43"/>
      <c r="C6" s="41"/>
      <c r="D6" s="43"/>
      <c r="E6" s="41"/>
      <c r="F6" s="41"/>
    </row>
    <row r="8" spans="2:18" ht="20.25" x14ac:dyDescent="0.25">
      <c r="C8" s="17" t="s">
        <v>42</v>
      </c>
      <c r="D8" s="21" t="s">
        <v>43</v>
      </c>
      <c r="E8" s="180"/>
    </row>
    <row r="9" spans="2:18" ht="13.5" customHeight="1" outlineLevel="1" x14ac:dyDescent="0.25">
      <c r="C9" s="48"/>
      <c r="D9" s="49"/>
    </row>
    <row r="10" spans="2:18" ht="31.5" outlineLevel="1" x14ac:dyDescent="0.25">
      <c r="C10" s="51" t="s">
        <v>44</v>
      </c>
      <c r="D10" s="52" t="s">
        <v>45</v>
      </c>
    </row>
    <row r="11" spans="2:18" outlineLevel="1" x14ac:dyDescent="0.25">
      <c r="C11" s="51"/>
      <c r="D11" s="23">
        <v>841115</v>
      </c>
      <c r="E11" s="179"/>
      <c r="K11" s="134" t="s">
        <v>46</v>
      </c>
    </row>
    <row r="12" spans="2:18" outlineLevel="1" x14ac:dyDescent="0.25">
      <c r="B12" s="24" t="s">
        <v>47</v>
      </c>
      <c r="D12" s="65" t="s">
        <v>164</v>
      </c>
      <c r="K12" s="134" t="s">
        <v>2</v>
      </c>
    </row>
    <row r="13" spans="2:18" s="26" customFormat="1" x14ac:dyDescent="0.25">
      <c r="B13" s="25"/>
      <c r="D13" s="27"/>
      <c r="I13" s="134"/>
      <c r="J13" s="134"/>
      <c r="K13" s="134"/>
      <c r="L13" s="134"/>
      <c r="M13" s="134"/>
      <c r="N13" s="134"/>
      <c r="O13" s="134"/>
      <c r="P13" s="134"/>
      <c r="Q13" s="134"/>
      <c r="R13" s="134"/>
    </row>
    <row r="14" spans="2:18" ht="20.25" x14ac:dyDescent="0.25">
      <c r="C14" s="17" t="s">
        <v>49</v>
      </c>
      <c r="D14" s="21" t="s">
        <v>50</v>
      </c>
      <c r="E14" s="66" t="s">
        <v>2</v>
      </c>
    </row>
    <row r="15" spans="2:18" ht="12" customHeight="1" x14ac:dyDescent="0.25">
      <c r="E15" s="33"/>
      <c r="F15" s="33"/>
      <c r="G15" s="33"/>
    </row>
    <row r="16" spans="2:18" ht="31.5" outlineLevel="1" x14ac:dyDescent="0.25">
      <c r="B16" s="18"/>
      <c r="C16" s="51" t="s">
        <v>51</v>
      </c>
      <c r="D16" s="52" t="s">
        <v>52</v>
      </c>
      <c r="E16" s="33"/>
      <c r="F16" s="33"/>
      <c r="G16" s="33"/>
    </row>
    <row r="17" spans="2:18" ht="12.75" customHeight="1" outlineLevel="1" x14ac:dyDescent="0.25">
      <c r="C17" s="31"/>
      <c r="D17" s="53" t="s">
        <v>53</v>
      </c>
      <c r="E17" s="33"/>
      <c r="F17" s="33"/>
      <c r="G17" s="33"/>
      <c r="K17" s="134" t="s">
        <v>6</v>
      </c>
    </row>
    <row r="18" spans="2:18" outlineLevel="1" x14ac:dyDescent="0.25">
      <c r="C18" s="31"/>
      <c r="D18" s="23">
        <v>841115</v>
      </c>
      <c r="E18" s="183"/>
      <c r="F18" s="33"/>
      <c r="G18" s="33"/>
      <c r="K18" s="134" t="s">
        <v>5</v>
      </c>
    </row>
    <row r="19" spans="2:18" outlineLevel="1" x14ac:dyDescent="0.25">
      <c r="B19" s="24" t="s">
        <v>47</v>
      </c>
      <c r="C19" s="33"/>
      <c r="D19" s="65"/>
      <c r="E19" s="28"/>
      <c r="F19" s="33"/>
      <c r="G19" s="33"/>
      <c r="K19" s="134" t="s">
        <v>54</v>
      </c>
    </row>
    <row r="20" spans="2:18" outlineLevel="1" x14ac:dyDescent="0.25">
      <c r="C20" s="31"/>
      <c r="D20" s="33"/>
      <c r="E20" s="33"/>
      <c r="F20" s="33"/>
      <c r="G20" s="33"/>
    </row>
    <row r="21" spans="2:18" ht="30" customHeight="1" outlineLevel="1" x14ac:dyDescent="0.25">
      <c r="C21" s="51" t="s">
        <v>55</v>
      </c>
      <c r="D21" s="52" t="s">
        <v>56</v>
      </c>
      <c r="E21" s="33"/>
      <c r="F21" s="33"/>
      <c r="G21" s="33"/>
    </row>
    <row r="22" spans="2:18" outlineLevel="1" x14ac:dyDescent="0.25">
      <c r="B22" s="9"/>
      <c r="C22" s="33"/>
      <c r="D22" s="54" t="s">
        <v>57</v>
      </c>
      <c r="E22" s="55" t="s">
        <v>98</v>
      </c>
      <c r="F22" s="55" t="s">
        <v>58</v>
      </c>
      <c r="G22" s="205" t="s">
        <v>59</v>
      </c>
    </row>
    <row r="23" spans="2:18" ht="47.25" outlineLevel="1" x14ac:dyDescent="0.25">
      <c r="B23" s="189" t="s">
        <v>60</v>
      </c>
      <c r="C23" s="33"/>
      <c r="D23" s="135" t="s">
        <v>165</v>
      </c>
      <c r="E23" s="135" t="s">
        <v>166</v>
      </c>
      <c r="F23" s="135" t="s">
        <v>167</v>
      </c>
      <c r="G23" s="205"/>
    </row>
    <row r="24" spans="2:18" s="29" customFormat="1" ht="21" customHeight="1" outlineLevel="1" x14ac:dyDescent="0.25">
      <c r="B24" s="189" t="s">
        <v>63</v>
      </c>
      <c r="C24" s="56"/>
      <c r="D24" s="142">
        <v>249.96</v>
      </c>
      <c r="E24" s="142">
        <v>116.09</v>
      </c>
      <c r="F24" s="142">
        <v>103.88</v>
      </c>
      <c r="G24" s="205"/>
      <c r="I24" s="134"/>
      <c r="J24" s="134"/>
      <c r="K24" s="134"/>
      <c r="L24" s="134"/>
      <c r="M24" s="134"/>
      <c r="N24" s="134"/>
      <c r="O24" s="134"/>
      <c r="P24" s="134"/>
      <c r="Q24" s="134"/>
      <c r="R24" s="134"/>
    </row>
    <row r="25" spans="2:18" s="29" customFormat="1" ht="25.5" outlineLevel="1" x14ac:dyDescent="0.25">
      <c r="B25" s="189" t="s">
        <v>64</v>
      </c>
      <c r="C25" s="56"/>
      <c r="D25" s="140">
        <v>1</v>
      </c>
      <c r="E25" s="140">
        <v>1</v>
      </c>
      <c r="F25" s="140">
        <v>1</v>
      </c>
      <c r="G25" s="205"/>
      <c r="I25" s="134"/>
      <c r="J25" s="134"/>
      <c r="K25" s="134"/>
      <c r="L25" s="134"/>
      <c r="M25" s="134"/>
      <c r="N25" s="134"/>
      <c r="O25" s="134"/>
      <c r="P25" s="134"/>
      <c r="Q25" s="134"/>
      <c r="R25" s="134"/>
    </row>
    <row r="26" spans="2:18" s="29" customFormat="1" outlineLevel="1" x14ac:dyDescent="0.25">
      <c r="B26" s="189" t="s">
        <v>65</v>
      </c>
      <c r="C26" s="56"/>
      <c r="D26" s="59">
        <f>D24*D25</f>
        <v>249.96</v>
      </c>
      <c r="E26" s="59">
        <f t="shared" ref="E26:F26" si="0">E24*E25</f>
        <v>116.09</v>
      </c>
      <c r="F26" s="59">
        <f t="shared" si="0"/>
        <v>103.88</v>
      </c>
      <c r="G26" s="60">
        <f>+D26+E26+F26</f>
        <v>469.93</v>
      </c>
      <c r="H26" s="133" t="s">
        <v>6</v>
      </c>
      <c r="I26" s="134"/>
      <c r="J26" s="134"/>
      <c r="K26" s="134"/>
      <c r="L26" s="134"/>
      <c r="M26" s="134"/>
      <c r="N26" s="134"/>
      <c r="O26" s="134"/>
      <c r="P26" s="134"/>
      <c r="Q26" s="134"/>
      <c r="R26" s="134"/>
    </row>
    <row r="27" spans="2:18" s="29" customFormat="1" ht="22.5" customHeight="1" outlineLevel="1" x14ac:dyDescent="0.25">
      <c r="B27" s="198" t="s">
        <v>66</v>
      </c>
      <c r="C27" s="56"/>
      <c r="D27" s="58">
        <v>841115</v>
      </c>
      <c r="E27" s="61">
        <v>841115</v>
      </c>
      <c r="F27" s="61">
        <v>841115</v>
      </c>
      <c r="G27" s="56"/>
      <c r="I27" s="134"/>
      <c r="J27" s="134"/>
      <c r="K27" s="134"/>
      <c r="L27" s="134"/>
      <c r="M27" s="134"/>
      <c r="N27" s="134"/>
      <c r="O27" s="134"/>
      <c r="P27" s="134"/>
      <c r="Q27" s="134"/>
      <c r="R27" s="134"/>
    </row>
    <row r="28" spans="2:18" s="29" customFormat="1" outlineLevel="1" x14ac:dyDescent="0.25">
      <c r="B28" s="198"/>
      <c r="C28" s="56"/>
      <c r="D28" s="131" t="s">
        <v>6</v>
      </c>
      <c r="E28" s="132" t="s">
        <v>6</v>
      </c>
      <c r="F28" s="132" t="s">
        <v>6</v>
      </c>
      <c r="G28" s="30"/>
      <c r="I28" s="134"/>
      <c r="J28" s="134"/>
      <c r="K28" s="134"/>
      <c r="L28" s="134"/>
      <c r="M28" s="134"/>
      <c r="N28" s="134"/>
      <c r="O28" s="134"/>
      <c r="P28" s="134"/>
      <c r="Q28" s="134"/>
      <c r="R28" s="134"/>
    </row>
    <row r="29" spans="2:18" s="29" customFormat="1" outlineLevel="1" x14ac:dyDescent="0.25">
      <c r="B29" s="189"/>
      <c r="C29" s="56"/>
      <c r="D29" s="28"/>
      <c r="E29" s="31"/>
      <c r="F29" s="31"/>
      <c r="G29" s="30"/>
      <c r="I29" s="134"/>
      <c r="J29" s="134"/>
      <c r="K29" s="134"/>
      <c r="L29" s="134"/>
      <c r="M29" s="134"/>
      <c r="N29" s="134"/>
      <c r="O29" s="134"/>
      <c r="P29" s="134"/>
      <c r="Q29" s="134"/>
      <c r="R29" s="134"/>
    </row>
    <row r="30" spans="2:18" s="29" customFormat="1" outlineLevel="1" x14ac:dyDescent="0.25">
      <c r="B30" s="189"/>
      <c r="C30" s="56"/>
      <c r="D30" s="28"/>
      <c r="E30" s="31"/>
      <c r="F30" s="31"/>
      <c r="G30" s="30"/>
      <c r="I30" s="134"/>
      <c r="J30" s="134"/>
      <c r="K30" s="134"/>
      <c r="L30" s="134"/>
      <c r="M30" s="134"/>
      <c r="N30" s="134"/>
      <c r="O30" s="134"/>
      <c r="P30" s="134"/>
      <c r="Q30" s="134"/>
      <c r="R30" s="134"/>
    </row>
    <row r="31" spans="2:18" outlineLevel="1" x14ac:dyDescent="0.25">
      <c r="B31" s="14" t="s">
        <v>67</v>
      </c>
      <c r="C31" s="33"/>
      <c r="D31" s="47"/>
      <c r="E31" s="33"/>
      <c r="F31" s="33"/>
      <c r="G31" s="33"/>
    </row>
    <row r="32" spans="2:18" outlineLevel="1" x14ac:dyDescent="0.25">
      <c r="B32" s="24" t="s">
        <v>68</v>
      </c>
      <c r="C32" s="33"/>
      <c r="D32" s="62" t="s">
        <v>6</v>
      </c>
      <c r="E32" s="63" t="s">
        <v>6</v>
      </c>
      <c r="F32" s="63" t="s">
        <v>6</v>
      </c>
      <c r="G32" s="33"/>
    </row>
    <row r="33" spans="2:18" outlineLevel="1" x14ac:dyDescent="0.25">
      <c r="B33" s="24" t="s">
        <v>69</v>
      </c>
      <c r="C33" s="33"/>
      <c r="D33" s="62" t="s">
        <v>6</v>
      </c>
      <c r="E33" s="63" t="s">
        <v>6</v>
      </c>
      <c r="F33" s="63" t="s">
        <v>6</v>
      </c>
      <c r="G33" s="33"/>
    </row>
    <row r="34" spans="2:18" ht="192.75" customHeight="1" outlineLevel="1" x14ac:dyDescent="0.25">
      <c r="B34" s="24" t="s">
        <v>70</v>
      </c>
      <c r="C34" s="33"/>
      <c r="D34" s="67" t="s">
        <v>168</v>
      </c>
      <c r="E34" s="67" t="s">
        <v>169</v>
      </c>
      <c r="F34" s="67" t="s">
        <v>170</v>
      </c>
      <c r="G34" s="33"/>
    </row>
    <row r="35" spans="2:18" outlineLevel="1" x14ac:dyDescent="0.25">
      <c r="B35" s="24"/>
      <c r="C35" s="33"/>
      <c r="D35" s="143"/>
      <c r="E35" s="144"/>
      <c r="F35" s="144"/>
      <c r="G35" s="33"/>
    </row>
    <row r="36" spans="2:18" s="26" customFormat="1" outlineLevel="1" x14ac:dyDescent="0.25">
      <c r="B36" s="25" t="s">
        <v>73</v>
      </c>
      <c r="C36" s="32"/>
      <c r="D36" s="145" t="s">
        <v>75</v>
      </c>
      <c r="E36" s="145" t="s">
        <v>75</v>
      </c>
      <c r="F36" s="145" t="s">
        <v>75</v>
      </c>
      <c r="G36" s="32"/>
      <c r="I36" s="134"/>
      <c r="J36" s="134"/>
      <c r="K36" s="134"/>
      <c r="L36" s="134"/>
      <c r="M36" s="134"/>
      <c r="N36" s="134"/>
      <c r="O36" s="134"/>
      <c r="P36" s="134"/>
      <c r="Q36" s="134"/>
      <c r="R36" s="134"/>
    </row>
    <row r="37" spans="2:18" s="26" customFormat="1" ht="160.5" customHeight="1" outlineLevel="1" x14ac:dyDescent="0.25">
      <c r="B37" s="15" t="s">
        <v>76</v>
      </c>
      <c r="C37" s="32"/>
      <c r="D37" s="199" t="s">
        <v>77</v>
      </c>
      <c r="E37" s="200"/>
      <c r="F37" s="200"/>
      <c r="G37" s="132" t="s">
        <v>5</v>
      </c>
      <c r="I37" s="134"/>
      <c r="J37" s="134"/>
      <c r="K37" s="134"/>
      <c r="L37" s="134"/>
      <c r="M37" s="134"/>
      <c r="N37" s="134"/>
      <c r="O37" s="134"/>
      <c r="P37" s="134"/>
      <c r="Q37" s="134"/>
      <c r="R37" s="134"/>
    </row>
    <row r="38" spans="2:18" ht="26.25" customHeight="1" outlineLevel="1" x14ac:dyDescent="0.25">
      <c r="B38" s="24" t="s">
        <v>47</v>
      </c>
      <c r="C38" s="33"/>
      <c r="D38" s="204" t="s">
        <v>171</v>
      </c>
      <c r="E38" s="204"/>
      <c r="F38" s="204"/>
      <c r="G38" s="204"/>
    </row>
    <row r="39" spans="2:18" x14ac:dyDescent="0.25">
      <c r="C39" s="33"/>
      <c r="D39" s="47"/>
      <c r="E39" s="33"/>
      <c r="F39" s="33"/>
      <c r="G39" s="33"/>
    </row>
    <row r="40" spans="2:18" ht="20.25" x14ac:dyDescent="0.25">
      <c r="B40" s="18"/>
      <c r="C40" s="17" t="s">
        <v>78</v>
      </c>
      <c r="D40" s="21" t="s">
        <v>79</v>
      </c>
      <c r="E40" s="66" t="s">
        <v>6</v>
      </c>
    </row>
    <row r="41" spans="2:18" ht="15.75" customHeight="1" x14ac:dyDescent="0.25">
      <c r="B41" s="18"/>
      <c r="E41" s="50"/>
    </row>
    <row r="42" spans="2:18" outlineLevel="1" x14ac:dyDescent="0.25">
      <c r="B42" s="16" t="s">
        <v>80</v>
      </c>
      <c r="D42" s="13" t="s">
        <v>81</v>
      </c>
    </row>
    <row r="43" spans="2:18" outlineLevel="1" x14ac:dyDescent="0.25">
      <c r="B43" s="18"/>
      <c r="D43" s="34" t="s">
        <v>82</v>
      </c>
      <c r="E43" s="35" t="s">
        <v>104</v>
      </c>
      <c r="F43" s="35" t="s">
        <v>83</v>
      </c>
      <c r="G43" s="35" t="s">
        <v>84</v>
      </c>
    </row>
    <row r="44" spans="2:18" outlineLevel="1" x14ac:dyDescent="0.25">
      <c r="B44" s="24" t="s">
        <v>85</v>
      </c>
      <c r="D44" s="44" t="s">
        <v>6</v>
      </c>
      <c r="E44" s="44" t="s">
        <v>6</v>
      </c>
      <c r="F44" s="44" t="s">
        <v>6</v>
      </c>
      <c r="G44" s="44" t="s">
        <v>6</v>
      </c>
    </row>
    <row r="45" spans="2:18" outlineLevel="1" x14ac:dyDescent="0.25">
      <c r="B45" s="24" t="s">
        <v>86</v>
      </c>
      <c r="D45" s="44" t="s">
        <v>6</v>
      </c>
      <c r="E45" s="44" t="s">
        <v>6</v>
      </c>
      <c r="F45" s="44" t="s">
        <v>6</v>
      </c>
      <c r="G45" s="44" t="s">
        <v>6</v>
      </c>
    </row>
    <row r="46" spans="2:18" outlineLevel="1" x14ac:dyDescent="0.25">
      <c r="B46" s="24" t="s">
        <v>87</v>
      </c>
      <c r="D46" s="46" t="s">
        <v>6</v>
      </c>
      <c r="E46" s="46" t="s">
        <v>6</v>
      </c>
      <c r="F46" s="46" t="s">
        <v>6</v>
      </c>
      <c r="G46" s="46" t="s">
        <v>6</v>
      </c>
    </row>
    <row r="47" spans="2:18" outlineLevel="1" x14ac:dyDescent="0.25">
      <c r="B47" s="24" t="s">
        <v>47</v>
      </c>
      <c r="D47" s="69"/>
      <c r="E47" s="65"/>
      <c r="F47" s="65"/>
      <c r="G47" s="69"/>
    </row>
    <row r="48" spans="2:18" outlineLevel="1" x14ac:dyDescent="0.25">
      <c r="B48" s="18"/>
    </row>
    <row r="49" spans="2:5" outlineLevel="1" x14ac:dyDescent="0.25">
      <c r="B49" s="18"/>
      <c r="D49" s="24" t="s">
        <v>89</v>
      </c>
      <c r="E49" s="44" t="s">
        <v>6</v>
      </c>
    </row>
    <row r="50" spans="2:5" x14ac:dyDescent="0.25">
      <c r="B50" s="18"/>
      <c r="C50" s="33"/>
      <c r="D50" s="47"/>
      <c r="E50" s="33"/>
    </row>
    <row r="52" spans="2:5" ht="40.5" x14ac:dyDescent="0.25">
      <c r="C52" s="17" t="s">
        <v>90</v>
      </c>
      <c r="D52" s="21" t="s">
        <v>91</v>
      </c>
      <c r="E52" s="66" t="s">
        <v>6</v>
      </c>
    </row>
    <row r="53" spans="2:5" outlineLevel="1" x14ac:dyDescent="0.25"/>
    <row r="54" spans="2:5" outlineLevel="1" x14ac:dyDescent="0.25">
      <c r="B54" s="24" t="s">
        <v>92</v>
      </c>
      <c r="D54" s="44" t="s">
        <v>6</v>
      </c>
    </row>
    <row r="55" spans="2:5" ht="63" customHeight="1" outlineLevel="1" x14ac:dyDescent="0.25">
      <c r="B55" s="36" t="s">
        <v>93</v>
      </c>
      <c r="D55" s="46" t="s">
        <v>6</v>
      </c>
    </row>
    <row r="56" spans="2:5" outlineLevel="1" x14ac:dyDescent="0.25">
      <c r="B56" s="24" t="s">
        <v>47</v>
      </c>
      <c r="D56" s="69"/>
    </row>
    <row r="59" spans="2:5" x14ac:dyDescent="0.25">
      <c r="D59" s="201" t="s">
        <v>2</v>
      </c>
    </row>
    <row r="60" spans="2:5" x14ac:dyDescent="0.25">
      <c r="D60" s="202"/>
    </row>
    <row r="61" spans="2:5" x14ac:dyDescent="0.25">
      <c r="D61" s="202"/>
    </row>
    <row r="62" spans="2:5" x14ac:dyDescent="0.25">
      <c r="D62" s="202"/>
    </row>
    <row r="63" spans="2:5" x14ac:dyDescent="0.25">
      <c r="D63" s="203"/>
    </row>
  </sheetData>
  <mergeCells count="8">
    <mergeCell ref="D38:G38"/>
    <mergeCell ref="D59:D63"/>
    <mergeCell ref="D1:E1"/>
    <mergeCell ref="B4:C4"/>
    <mergeCell ref="B5:C5"/>
    <mergeCell ref="G22:G25"/>
    <mergeCell ref="B27:B28"/>
    <mergeCell ref="D37:F37"/>
  </mergeCells>
  <conditionalFormatting sqref="G26">
    <cfRule type="cellIs" dxfId="283" priority="12" operator="lessThan">
      <formula>424.28</formula>
    </cfRule>
  </conditionalFormatting>
  <conditionalFormatting sqref="D36:F36">
    <cfRule type="cellIs" dxfId="282" priority="3" operator="equal">
      <formula>"No"</formula>
    </cfRule>
  </conditionalFormatting>
  <conditionalFormatting sqref="D36:F36">
    <cfRule type="cellIs" dxfId="281" priority="2" operator="equal">
      <formula>"Si"</formula>
    </cfRule>
  </conditionalFormatting>
  <conditionalFormatting sqref="D36:F36">
    <cfRule type="cellIs" dxfId="280" priority="1" operator="equal">
      <formula>"NO APLICA"</formula>
    </cfRule>
  </conditionalFormatting>
  <dataValidations count="3">
    <dataValidation type="list" allowBlank="1" showInputMessage="1" showErrorMessage="1" sqref="E18:E19 E49 D44:G46 E11 E29:F30 G37 D32:D33 H26 E40 D28:D30" xr:uid="{4231520A-FDF4-4D51-9B73-E241A5923CAC}">
      <formula1>$K$17:$K$18</formula1>
    </dataValidation>
    <dataValidation type="list" allowBlank="1" showInputMessage="1" showErrorMessage="1" sqref="E14 D59:D63 E8" xr:uid="{B33A308B-0A2F-4961-93D8-FEC3933822F2}">
      <formula1>$K$11:$K$12</formula1>
    </dataValidation>
    <dataValidation type="list" allowBlank="1" showInputMessage="1" showErrorMessage="1" sqref="E28:F28 E32:F33" xr:uid="{488A976C-9503-44A2-9B0E-EB74A0BCD44F}">
      <formula1>$K$17:$K$19</formula1>
    </dataValidation>
  </dataValidations>
  <pageMargins left="0.7" right="0.7" top="0.75" bottom="0.75" header="0.3" footer="0.3"/>
  <pageSetup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9" operator="containsText" id="{2BEA5523-8A5B-4DB4-A17D-C5730F424655}">
            <xm:f>NOT(ISERROR(SEARCH($K$18,D28)))</xm:f>
            <xm:f>$K$18</xm:f>
            <x14:dxf>
              <font>
                <color rgb="FF9C0006"/>
              </font>
              <fill>
                <patternFill>
                  <bgColor rgb="FFFFC7CE"/>
                </patternFill>
              </fill>
            </x14:dxf>
          </x14:cfRule>
          <xm:sqref>D28:F30</xm:sqref>
        </x14:conditionalFormatting>
        <x14:conditionalFormatting xmlns:xm="http://schemas.microsoft.com/office/excel/2006/main">
          <x14:cfRule type="containsText" priority="18" operator="containsText" id="{990CFCDA-D766-40A6-B932-2F32A1F44387}">
            <xm:f>NOT(ISERROR(SEARCH($K$18,D32)))</xm:f>
            <xm:f>$K$18</xm:f>
            <x14:dxf>
              <font>
                <color rgb="FF9C0006"/>
              </font>
              <fill>
                <patternFill>
                  <bgColor rgb="FFFFC7CE"/>
                </patternFill>
              </fill>
            </x14:dxf>
          </x14:cfRule>
          <xm:sqref>D32:D33</xm:sqref>
        </x14:conditionalFormatting>
        <x14:conditionalFormatting xmlns:xm="http://schemas.microsoft.com/office/excel/2006/main">
          <x14:cfRule type="containsText" priority="17" operator="containsText" id="{CB07CCAA-9C3A-4EF4-83F8-0AE638B7D4C2}">
            <xm:f>NOT(ISERROR(SEARCH($K$18,E32)))</xm:f>
            <xm:f>$K$18</xm:f>
            <x14:dxf>
              <font>
                <color rgb="FF9C0006"/>
              </font>
              <fill>
                <patternFill>
                  <bgColor rgb="FFFFC7CE"/>
                </patternFill>
              </fill>
            </x14:dxf>
          </x14:cfRule>
          <xm:sqref>E32:E33</xm:sqref>
        </x14:conditionalFormatting>
        <x14:conditionalFormatting xmlns:xm="http://schemas.microsoft.com/office/excel/2006/main">
          <x14:cfRule type="containsText" priority="16" operator="containsText" id="{17BF3DCD-3752-4684-B021-D2EBD0271C2F}">
            <xm:f>NOT(ISERROR(SEARCH($K$18,G37)))</xm:f>
            <xm:f>$K$18</xm:f>
            <x14:dxf>
              <font>
                <color rgb="FF9C0006"/>
              </font>
              <fill>
                <patternFill>
                  <bgColor rgb="FFFFC7CE"/>
                </patternFill>
              </fill>
            </x14:dxf>
          </x14:cfRule>
          <xm:sqref>G37</xm:sqref>
        </x14:conditionalFormatting>
        <x14:conditionalFormatting xmlns:xm="http://schemas.microsoft.com/office/excel/2006/main">
          <x14:cfRule type="containsText" priority="15" operator="containsText" id="{5007A217-F5A4-474A-AAA6-D11E52CBEE52}">
            <xm:f>NOT(ISERROR(SEARCH($K$18,E11)))</xm:f>
            <xm:f>$K$18</xm:f>
            <x14:dxf>
              <font>
                <color rgb="FF9C0006"/>
              </font>
              <fill>
                <patternFill>
                  <bgColor rgb="FFFFC7CE"/>
                </patternFill>
              </fill>
            </x14:dxf>
          </x14:cfRule>
          <xm:sqref>E11</xm:sqref>
        </x14:conditionalFormatting>
        <x14:conditionalFormatting xmlns:xm="http://schemas.microsoft.com/office/excel/2006/main">
          <x14:cfRule type="containsText" priority="14" operator="containsText" id="{E190138E-E47B-4816-B2C0-C127C5A8D9DA}">
            <xm:f>NOT(ISERROR(SEARCH($K$18,D44)))</xm:f>
            <xm:f>$K$18</xm:f>
            <x14:dxf>
              <font>
                <color rgb="FF9C0006"/>
              </font>
              <fill>
                <patternFill>
                  <bgColor rgb="FFFFC7CE"/>
                </patternFill>
              </fill>
            </x14:dxf>
          </x14:cfRule>
          <xm:sqref>D44:G46</xm:sqref>
        </x14:conditionalFormatting>
        <x14:conditionalFormatting xmlns:xm="http://schemas.microsoft.com/office/excel/2006/main">
          <x14:cfRule type="containsText" priority="20" operator="containsText" id="{BAD1A4DE-0E8C-46D6-94C3-F4ED7B263949}">
            <xm:f>NOT(ISERROR(SEARCH($K$12,E8)))</xm:f>
            <xm:f>$K$12</xm:f>
            <x14:dxf>
              <font>
                <color rgb="FF9C0006"/>
              </font>
              <fill>
                <patternFill>
                  <bgColor rgb="FFFFC7CE"/>
                </patternFill>
              </fill>
            </x14:dxf>
          </x14:cfRule>
          <xm:sqref>E8 E14</xm:sqref>
        </x14:conditionalFormatting>
        <x14:conditionalFormatting xmlns:xm="http://schemas.microsoft.com/office/excel/2006/main">
          <x14:cfRule type="containsText" priority="13" operator="containsText" id="{68D54D5E-167B-47F6-8937-9B2689DD31D9}">
            <xm:f>NOT(ISERROR(SEARCH($K$18,D54)))</xm:f>
            <xm:f>$K$18</xm:f>
            <x14:dxf>
              <font>
                <color rgb="FF9C0006"/>
              </font>
              <fill>
                <patternFill>
                  <bgColor rgb="FFFFC7CE"/>
                </patternFill>
              </fill>
            </x14:dxf>
          </x14:cfRule>
          <xm:sqref>D54:D55</xm:sqref>
        </x14:conditionalFormatting>
        <x14:conditionalFormatting xmlns:xm="http://schemas.microsoft.com/office/excel/2006/main">
          <x14:cfRule type="containsText" priority="11" operator="containsText" id="{FCC447DD-89E9-4B5F-9D5A-2D022AC6689D}">
            <xm:f>NOT(ISERROR(SEARCH($K$18,H26)))</xm:f>
            <xm:f>$K$18</xm:f>
            <x14:dxf>
              <font>
                <color rgb="FF9C0006"/>
              </font>
              <fill>
                <patternFill>
                  <bgColor rgb="FFFFC7CE"/>
                </patternFill>
              </fill>
            </x14:dxf>
          </x14:cfRule>
          <xm:sqref>H26</xm:sqref>
        </x14:conditionalFormatting>
        <x14:conditionalFormatting xmlns:xm="http://schemas.microsoft.com/office/excel/2006/main">
          <x14:cfRule type="containsText" priority="10" operator="containsText" id="{D73573CC-AFB3-44EF-A51C-EACBCAEAA45B}">
            <xm:f>NOT(ISERROR(SEARCH($K$11,D59)))</xm:f>
            <xm:f>$K$11</xm:f>
            <x14:dxf>
              <font>
                <color rgb="FF006100"/>
              </font>
              <fill>
                <patternFill>
                  <bgColor rgb="FFC6EFCE"/>
                </patternFill>
              </fill>
            </x14:dxf>
          </x14:cfRule>
          <xm:sqref>D59:D63</xm:sqref>
        </x14:conditionalFormatting>
        <x14:conditionalFormatting xmlns:xm="http://schemas.microsoft.com/office/excel/2006/main">
          <x14:cfRule type="containsText" priority="9" operator="containsText" id="{CC1BC2FD-1BAF-4BE6-9F13-7097DC9D3E69}">
            <xm:f>NOT(ISERROR(SEARCH($K$18,E40)))</xm:f>
            <xm:f>$K$18</xm:f>
            <x14:dxf>
              <font>
                <color rgb="FF9C0006"/>
              </font>
              <fill>
                <patternFill>
                  <bgColor rgb="FFFFC7CE"/>
                </patternFill>
              </fill>
            </x14:dxf>
          </x14:cfRule>
          <xm:sqref>E40</xm:sqref>
        </x14:conditionalFormatting>
        <x14:conditionalFormatting xmlns:xm="http://schemas.microsoft.com/office/excel/2006/main">
          <x14:cfRule type="containsText" priority="8" operator="containsText" id="{1BA6EDD5-6109-4CBF-B428-B9D45D9AF0AE}">
            <xm:f>NOT(ISERROR(SEARCH($K$18,E52)))</xm:f>
            <xm:f>$K$18</xm:f>
            <x14:dxf>
              <font>
                <color rgb="FF9C0006"/>
              </font>
              <fill>
                <patternFill>
                  <bgColor rgb="FFFFC7CE"/>
                </patternFill>
              </fill>
            </x14:dxf>
          </x14:cfRule>
          <xm:sqref>E52</xm:sqref>
        </x14:conditionalFormatting>
        <x14:conditionalFormatting xmlns:xm="http://schemas.microsoft.com/office/excel/2006/main">
          <x14:cfRule type="containsText" priority="7" operator="containsText" id="{8A5997D3-57EC-4A00-8B97-EB57E5B9F645}">
            <xm:f>NOT(ISERROR(SEARCH($K$18,E18)))</xm:f>
            <xm:f>$K$18</xm:f>
            <x14:dxf>
              <font>
                <color rgb="FF9C0006"/>
              </font>
              <fill>
                <patternFill>
                  <bgColor rgb="FFFFC7CE"/>
                </patternFill>
              </fill>
            </x14:dxf>
          </x14:cfRule>
          <xm:sqref>E18:E19</xm:sqref>
        </x14:conditionalFormatting>
        <x14:conditionalFormatting xmlns:xm="http://schemas.microsoft.com/office/excel/2006/main">
          <x14:cfRule type="containsText" priority="6" operator="containsText" id="{D7030108-1CF9-442E-BA9D-0A79E9B155FC}">
            <xm:f>NOT(ISERROR(SEARCH($K$18,E49)))</xm:f>
            <xm:f>$K$18</xm:f>
            <x14:dxf>
              <font>
                <color rgb="FF9C0006"/>
              </font>
              <fill>
                <patternFill>
                  <bgColor rgb="FFFFC7CE"/>
                </patternFill>
              </fill>
            </x14:dxf>
          </x14:cfRule>
          <xm:sqref>E49</xm:sqref>
        </x14:conditionalFormatting>
        <x14:conditionalFormatting xmlns:xm="http://schemas.microsoft.com/office/excel/2006/main">
          <x14:cfRule type="containsText" priority="5" operator="containsText" id="{141EB9CC-4FD6-472E-B817-4575C0B38D5D}">
            <xm:f>NOT(ISERROR(SEARCH($K$18,F32)))</xm:f>
            <xm:f>$K$18</xm:f>
            <x14:dxf>
              <font>
                <color rgb="FF9C0006"/>
              </font>
              <fill>
                <patternFill>
                  <bgColor rgb="FFFFC7CE"/>
                </patternFill>
              </fill>
            </x14:dxf>
          </x14:cfRule>
          <xm:sqref>F32</xm:sqref>
        </x14:conditionalFormatting>
        <x14:conditionalFormatting xmlns:xm="http://schemas.microsoft.com/office/excel/2006/main">
          <x14:cfRule type="containsText" priority="4" operator="containsText" id="{944CBF21-FE24-4435-8583-9EE06483ED32}">
            <xm:f>NOT(ISERROR(SEARCH($K$18,F33)))</xm:f>
            <xm:f>$K$18</xm:f>
            <x14:dxf>
              <font>
                <color rgb="FF9C0006"/>
              </font>
              <fill>
                <patternFill>
                  <bgColor rgb="FFFFC7CE"/>
                </patternFill>
              </fill>
            </x14:dxf>
          </x14:cfRule>
          <xm:sqref>F33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EDBBE71A-D77A-4B43-83B0-479C9AF3B1AB}">
          <x14:formula1>
            <xm:f>'EVALUACIÓN TÉCNICA'!$B$8:$B$17</xm:f>
          </x14:formula1>
          <xm:sqref>C3</xm:sqref>
        </x14:dataValidation>
        <x14:dataValidation type="list" allowBlank="1" showInputMessage="1" showErrorMessage="1" xr:uid="{7024EE44-5190-43ED-9B45-73AB9BE55EBA}">
          <x14:formula1>
            <xm:f>Hoja1!$H$22:$H$24</xm:f>
          </x14:formula1>
          <xm:sqref>D36:F36</xm:sqref>
        </x14:dataValidation>
        <x14:dataValidation type="list" allowBlank="1" showInputMessage="1" showErrorMessage="1" xr:uid="{304B189A-9A6C-4812-85D3-140AC63D388B}">
          <x14:formula1>
            <xm:f>Hoja1!$H$18:$H$20</xm:f>
          </x14:formula1>
          <xm:sqref>D54 D55 E52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38"/>
  <sheetViews>
    <sheetView topLeftCell="A36" workbookViewId="0">
      <selection activeCell="C52" sqref="C52"/>
    </sheetView>
  </sheetViews>
  <sheetFormatPr baseColWidth="10" defaultColWidth="11.42578125" defaultRowHeight="15" x14ac:dyDescent="0.25"/>
  <cols>
    <col min="1" max="1" width="11.42578125" style="1"/>
    <col min="2" max="2" width="21.5703125" style="2" customWidth="1"/>
    <col min="8" max="8" width="22.85546875" bestFit="1" customWidth="1"/>
    <col min="9" max="9" width="50.7109375" bestFit="1" customWidth="1"/>
  </cols>
  <sheetData>
    <row r="1" spans="1:18" x14ac:dyDescent="0.25">
      <c r="A1" s="1" t="s">
        <v>172</v>
      </c>
      <c r="B1" s="2" t="s">
        <v>173</v>
      </c>
      <c r="C1" t="s">
        <v>174</v>
      </c>
    </row>
    <row r="2" spans="1:18" x14ac:dyDescent="0.25">
      <c r="A2" s="1">
        <v>1984</v>
      </c>
      <c r="B2" s="2">
        <v>11298</v>
      </c>
      <c r="C2" t="s">
        <v>175</v>
      </c>
    </row>
    <row r="3" spans="1:18" x14ac:dyDescent="0.25">
      <c r="A3" s="1">
        <v>1985</v>
      </c>
      <c r="B3" s="2">
        <v>13558</v>
      </c>
      <c r="C3" t="s">
        <v>176</v>
      </c>
    </row>
    <row r="4" spans="1:18" x14ac:dyDescent="0.25">
      <c r="A4" s="1">
        <v>1986</v>
      </c>
      <c r="B4" s="2">
        <v>16811</v>
      </c>
      <c r="C4" t="s">
        <v>177</v>
      </c>
      <c r="I4" t="s">
        <v>178</v>
      </c>
    </row>
    <row r="5" spans="1:18" x14ac:dyDescent="0.25">
      <c r="A5" s="1">
        <v>1987</v>
      </c>
      <c r="B5" s="2">
        <v>20510</v>
      </c>
      <c r="C5" t="s">
        <v>179</v>
      </c>
    </row>
    <row r="6" spans="1:18" x14ac:dyDescent="0.25">
      <c r="A6" s="1">
        <v>1988</v>
      </c>
      <c r="B6" s="2">
        <v>25637</v>
      </c>
      <c r="C6" t="s">
        <v>180</v>
      </c>
    </row>
    <row r="7" spans="1:18" x14ac:dyDescent="0.25">
      <c r="A7" s="1">
        <v>1989</v>
      </c>
      <c r="B7" s="2">
        <v>32560</v>
      </c>
      <c r="C7" t="s">
        <v>181</v>
      </c>
      <c r="I7" t="s">
        <v>182</v>
      </c>
    </row>
    <row r="8" spans="1:18" x14ac:dyDescent="0.25">
      <c r="A8" s="1">
        <v>1990</v>
      </c>
      <c r="B8" s="2">
        <v>41025</v>
      </c>
      <c r="C8" t="s">
        <v>183</v>
      </c>
      <c r="I8" t="s">
        <v>184</v>
      </c>
    </row>
    <row r="9" spans="1:18" x14ac:dyDescent="0.25">
      <c r="A9" s="1">
        <v>1991</v>
      </c>
      <c r="B9" s="2">
        <v>51716</v>
      </c>
      <c r="C9" t="s">
        <v>185</v>
      </c>
      <c r="H9" t="s">
        <v>186</v>
      </c>
      <c r="I9">
        <f>IF('EO1'!E11=Hoja1!I8,1,2)</f>
        <v>1</v>
      </c>
    </row>
    <row r="10" spans="1:18" x14ac:dyDescent="0.25">
      <c r="A10" s="1">
        <v>1992</v>
      </c>
      <c r="B10" s="2">
        <v>65190</v>
      </c>
      <c r="C10" t="s">
        <v>187</v>
      </c>
      <c r="H10" t="s">
        <v>188</v>
      </c>
      <c r="I10">
        <f>IF('EO1'!H11=Hoja1!I8,1,2)</f>
        <v>1</v>
      </c>
    </row>
    <row r="11" spans="1:18" x14ac:dyDescent="0.25">
      <c r="A11" s="1">
        <v>1993</v>
      </c>
      <c r="B11" s="2">
        <v>81510</v>
      </c>
      <c r="C11" t="s">
        <v>189</v>
      </c>
      <c r="I11">
        <f>SUM(I9:I10)</f>
        <v>2</v>
      </c>
    </row>
    <row r="12" spans="1:18" x14ac:dyDescent="0.25">
      <c r="A12" s="1">
        <v>1994</v>
      </c>
      <c r="B12" s="2">
        <v>98700</v>
      </c>
      <c r="C12" t="s">
        <v>190</v>
      </c>
    </row>
    <row r="13" spans="1:18" x14ac:dyDescent="0.25">
      <c r="A13" s="1">
        <v>1995</v>
      </c>
      <c r="B13" s="2">
        <v>118934</v>
      </c>
      <c r="C13" t="s">
        <v>191</v>
      </c>
    </row>
    <row r="14" spans="1:18" x14ac:dyDescent="0.25">
      <c r="A14" s="1">
        <v>1996</v>
      </c>
      <c r="B14" s="2">
        <v>142125</v>
      </c>
      <c r="C14" t="s">
        <v>192</v>
      </c>
    </row>
    <row r="15" spans="1:18" ht="75" x14ac:dyDescent="0.25">
      <c r="A15" s="1">
        <v>1997</v>
      </c>
      <c r="B15" s="2">
        <v>172005</v>
      </c>
      <c r="C15" t="s">
        <v>193</v>
      </c>
      <c r="H15" s="77" t="s">
        <v>194</v>
      </c>
      <c r="I15">
        <f>IF('EO1'!E41="CUMPLE",10,0)</f>
        <v>10</v>
      </c>
      <c r="J15">
        <f>IF('EO2'!E41="CUMPLE",10,0)</f>
        <v>10</v>
      </c>
      <c r="K15">
        <f>IF('EO3'!E41="CUMPLE",10,0)</f>
        <v>10</v>
      </c>
      <c r="L15">
        <f>IF('EO4'!E41="CUMPLE",10,0)</f>
        <v>10</v>
      </c>
      <c r="M15">
        <f>IF('EO5'!E41="CUMPLE",10,0)</f>
        <v>10</v>
      </c>
      <c r="N15">
        <f>IF('EO6'!E41="CUMPLE",10,0)</f>
        <v>10</v>
      </c>
      <c r="O15">
        <f>IF('EO7'!E41="CUMPLE",10,0)</f>
        <v>0</v>
      </c>
      <c r="P15">
        <f>IF('EO8'!E41="CUMPLE",10,0)</f>
        <v>10</v>
      </c>
      <c r="Q15">
        <f>IF('EO9'!E41="CUMPLE",10,0)</f>
        <v>10</v>
      </c>
      <c r="R15">
        <f>IF('EO10'!E41="CUMPLE",10,0)</f>
        <v>10</v>
      </c>
    </row>
    <row r="16" spans="1:18" x14ac:dyDescent="0.25">
      <c r="A16" s="1">
        <v>1998</v>
      </c>
      <c r="B16" s="2">
        <v>203826</v>
      </c>
      <c r="C16" t="s">
        <v>195</v>
      </c>
      <c r="H16" t="s">
        <v>196</v>
      </c>
      <c r="I16">
        <f>IF('EO1'!E44="CUMPLE",5,0)</f>
        <v>0</v>
      </c>
      <c r="J16">
        <f>IF('EO2'!E44="CUMPLE",5,0)</f>
        <v>0</v>
      </c>
      <c r="K16">
        <f>IF('EO3'!E44="CUMPLE",5,0)</f>
        <v>0</v>
      </c>
      <c r="L16">
        <f>IF('EO4'!E44="CUMPLE",5,0)</f>
        <v>0</v>
      </c>
      <c r="M16">
        <f>IF('EO5'!E44="CUMPLE",5,0)</f>
        <v>0</v>
      </c>
      <c r="N16">
        <f>IF('EO6'!E44="CUMPLE",5,0)</f>
        <v>0</v>
      </c>
      <c r="O16">
        <f>IF('EO7'!E44="CUMPLE",5,0)</f>
        <v>0</v>
      </c>
      <c r="P16">
        <f>IF('EO8'!E44="CUMPLE",5,0)</f>
        <v>0</v>
      </c>
      <c r="Q16">
        <f>IF('EO9'!E44="CUMPLE",5,0)</f>
        <v>0</v>
      </c>
      <c r="R16">
        <f>IF('EO10'!E44="CUMPLE",5,0)</f>
        <v>0</v>
      </c>
    </row>
    <row r="17" spans="1:18" x14ac:dyDescent="0.25">
      <c r="A17" s="1">
        <v>1999</v>
      </c>
      <c r="B17" s="2">
        <v>236460</v>
      </c>
      <c r="C17" t="s">
        <v>197</v>
      </c>
      <c r="I17">
        <f>SUM(I15:I16)</f>
        <v>10</v>
      </c>
      <c r="J17">
        <f t="shared" ref="J17:R17" si="0">SUM(J15:J16)</f>
        <v>10</v>
      </c>
      <c r="K17">
        <f t="shared" si="0"/>
        <v>10</v>
      </c>
      <c r="L17">
        <f t="shared" si="0"/>
        <v>10</v>
      </c>
      <c r="M17">
        <f t="shared" si="0"/>
        <v>10</v>
      </c>
      <c r="N17">
        <f t="shared" si="0"/>
        <v>10</v>
      </c>
      <c r="O17">
        <f t="shared" si="0"/>
        <v>0</v>
      </c>
      <c r="P17">
        <f t="shared" si="0"/>
        <v>10</v>
      </c>
      <c r="Q17">
        <f t="shared" si="0"/>
        <v>10</v>
      </c>
      <c r="R17">
        <f t="shared" si="0"/>
        <v>10</v>
      </c>
    </row>
    <row r="18" spans="1:18" x14ac:dyDescent="0.25">
      <c r="A18" s="1">
        <v>2000</v>
      </c>
      <c r="B18" s="2">
        <v>260100</v>
      </c>
      <c r="C18" t="s">
        <v>198</v>
      </c>
      <c r="H18" t="s">
        <v>6</v>
      </c>
    </row>
    <row r="19" spans="1:18" x14ac:dyDescent="0.25">
      <c r="A19" s="1">
        <v>2001</v>
      </c>
      <c r="B19" s="2">
        <v>286000</v>
      </c>
      <c r="C19" t="s">
        <v>199</v>
      </c>
      <c r="H19" t="s">
        <v>5</v>
      </c>
    </row>
    <row r="20" spans="1:18" x14ac:dyDescent="0.25">
      <c r="A20" s="1">
        <v>2002</v>
      </c>
      <c r="B20" s="2">
        <v>309000</v>
      </c>
      <c r="C20" t="s">
        <v>200</v>
      </c>
      <c r="H20" t="s">
        <v>54</v>
      </c>
    </row>
    <row r="21" spans="1:18" x14ac:dyDescent="0.25">
      <c r="A21" s="1">
        <v>2003</v>
      </c>
      <c r="B21" s="2">
        <v>332000</v>
      </c>
      <c r="C21" t="s">
        <v>201</v>
      </c>
    </row>
    <row r="22" spans="1:18" x14ac:dyDescent="0.25">
      <c r="A22" s="1">
        <v>2004</v>
      </c>
      <c r="B22" s="2">
        <v>358000</v>
      </c>
      <c r="C22" t="s">
        <v>202</v>
      </c>
      <c r="H22" t="s">
        <v>75</v>
      </c>
    </row>
    <row r="23" spans="1:18" x14ac:dyDescent="0.25">
      <c r="A23" s="1">
        <v>2005</v>
      </c>
      <c r="B23" s="2">
        <v>381500</v>
      </c>
      <c r="C23" t="s">
        <v>203</v>
      </c>
      <c r="H23" t="s">
        <v>132</v>
      </c>
    </row>
    <row r="24" spans="1:18" x14ac:dyDescent="0.25">
      <c r="A24" s="1">
        <v>2006</v>
      </c>
      <c r="B24" s="2">
        <v>408000</v>
      </c>
      <c r="C24" t="s">
        <v>204</v>
      </c>
      <c r="H24" t="s">
        <v>54</v>
      </c>
    </row>
    <row r="25" spans="1:18" x14ac:dyDescent="0.25">
      <c r="A25" s="1">
        <v>2007</v>
      </c>
      <c r="B25" s="2">
        <v>433700</v>
      </c>
      <c r="C25" t="s">
        <v>205</v>
      </c>
    </row>
    <row r="26" spans="1:18" x14ac:dyDescent="0.25">
      <c r="A26" s="1">
        <v>2008</v>
      </c>
      <c r="B26" s="2">
        <v>461500</v>
      </c>
      <c r="C26" t="s">
        <v>206</v>
      </c>
    </row>
    <row r="27" spans="1:18" x14ac:dyDescent="0.25">
      <c r="A27" s="1">
        <v>2009</v>
      </c>
      <c r="B27" s="2">
        <v>496900</v>
      </c>
      <c r="C27" t="s">
        <v>207</v>
      </c>
    </row>
    <row r="28" spans="1:18" x14ac:dyDescent="0.25">
      <c r="A28" s="1">
        <v>2010</v>
      </c>
      <c r="B28" s="2">
        <v>515000</v>
      </c>
      <c r="C28" t="s">
        <v>208</v>
      </c>
    </row>
    <row r="29" spans="1:18" x14ac:dyDescent="0.25">
      <c r="A29" s="1">
        <v>2011</v>
      </c>
      <c r="B29" s="2">
        <v>535600</v>
      </c>
      <c r="C29" t="s">
        <v>209</v>
      </c>
    </row>
    <row r="30" spans="1:18" x14ac:dyDescent="0.25">
      <c r="A30" s="1">
        <v>2012</v>
      </c>
      <c r="B30" s="2">
        <v>566700</v>
      </c>
      <c r="C30" t="s">
        <v>210</v>
      </c>
    </row>
    <row r="31" spans="1:18" x14ac:dyDescent="0.25">
      <c r="A31" s="1">
        <v>2013</v>
      </c>
      <c r="B31" s="2">
        <v>589500</v>
      </c>
      <c r="C31" t="s">
        <v>211</v>
      </c>
    </row>
    <row r="32" spans="1:18" x14ac:dyDescent="0.25">
      <c r="A32" s="1">
        <v>2014</v>
      </c>
      <c r="B32" s="2">
        <v>616000</v>
      </c>
      <c r="C32" t="s">
        <v>212</v>
      </c>
    </row>
    <row r="33" spans="1:3" x14ac:dyDescent="0.25">
      <c r="A33" s="1">
        <v>2015</v>
      </c>
      <c r="B33" s="2">
        <v>644350</v>
      </c>
      <c r="C33" t="s">
        <v>213</v>
      </c>
    </row>
    <row r="34" spans="1:3" x14ac:dyDescent="0.25">
      <c r="A34" s="1">
        <v>2016</v>
      </c>
      <c r="B34" s="2">
        <v>689455</v>
      </c>
      <c r="C34" t="s">
        <v>214</v>
      </c>
    </row>
    <row r="35" spans="1:3" x14ac:dyDescent="0.25">
      <c r="A35" s="1">
        <v>2017</v>
      </c>
      <c r="B35" s="2">
        <v>737717</v>
      </c>
      <c r="C35" t="s">
        <v>215</v>
      </c>
    </row>
    <row r="36" spans="1:3" x14ac:dyDescent="0.25">
      <c r="A36" s="1">
        <v>2018</v>
      </c>
      <c r="B36" s="2">
        <v>781242</v>
      </c>
      <c r="C36" t="s">
        <v>216</v>
      </c>
    </row>
    <row r="37" spans="1:3" x14ac:dyDescent="0.25">
      <c r="A37" s="1">
        <v>2019</v>
      </c>
      <c r="B37" s="2">
        <v>828116</v>
      </c>
      <c r="C37" t="s">
        <v>217</v>
      </c>
    </row>
    <row r="38" spans="1:3" x14ac:dyDescent="0.25">
      <c r="A38" s="1">
        <v>2020</v>
      </c>
      <c r="B38" s="2">
        <v>877803</v>
      </c>
      <c r="C38" t="s">
        <v>218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874D-1A77-4556-AB69-4936706324AC}">
  <dimension ref="B1:R63"/>
  <sheetViews>
    <sheetView showGridLines="0" topLeftCell="B1" zoomScale="70" zoomScaleNormal="70" workbookViewId="0">
      <selection activeCell="G2" sqref="G2"/>
    </sheetView>
  </sheetViews>
  <sheetFormatPr baseColWidth="10" defaultColWidth="11.42578125" defaultRowHeight="16.5" outlineLevelRow="1" x14ac:dyDescent="0.25"/>
  <cols>
    <col min="1" max="1" width="11.42578125" style="18"/>
    <col min="2" max="2" width="28.42578125" style="19" customWidth="1"/>
    <col min="3" max="3" width="3.7109375" style="18" bestFit="1" customWidth="1"/>
    <col min="4" max="4" width="60.85546875" style="20" customWidth="1"/>
    <col min="5" max="5" width="32.5703125" style="18" customWidth="1"/>
    <col min="6" max="6" width="38.28515625" style="18" customWidth="1"/>
    <col min="7" max="7" width="26.28515625" style="18" bestFit="1" customWidth="1"/>
    <col min="8" max="8" width="16.7109375" style="18" customWidth="1"/>
    <col min="9" max="10" width="9.140625" style="134"/>
    <col min="11" max="11" width="0" style="134" hidden="1" customWidth="1"/>
    <col min="12" max="18" width="11.42578125" style="134"/>
    <col min="19" max="16384" width="11.42578125" style="18"/>
  </cols>
  <sheetData>
    <row r="1" spans="2:18" ht="55.5" customHeight="1" x14ac:dyDescent="0.25">
      <c r="B1" s="8"/>
      <c r="D1" s="208" t="s">
        <v>0</v>
      </c>
      <c r="E1" s="208"/>
    </row>
    <row r="2" spans="2:18" x14ac:dyDescent="0.25">
      <c r="B2" s="9"/>
      <c r="D2" s="10"/>
    </row>
    <row r="3" spans="2:18" x14ac:dyDescent="0.25">
      <c r="B3" s="37" t="s">
        <v>36</v>
      </c>
      <c r="C3" s="38">
        <v>10</v>
      </c>
      <c r="D3" s="39" t="s">
        <v>37</v>
      </c>
      <c r="E3" s="40">
        <v>372433320</v>
      </c>
      <c r="F3" s="41"/>
    </row>
    <row r="4" spans="2:18" x14ac:dyDescent="0.25">
      <c r="B4" s="197" t="s">
        <v>38</v>
      </c>
      <c r="C4" s="197"/>
      <c r="D4" s="42" t="str">
        <f>IFERROR(VLOOKUP(C3,'EVALUACIÓN TÉCNICA'!$B$8:$C$17,2,FALSE)," ")</f>
        <v xml:space="preserve">Amezquita &amp; CÍA S.A.S </v>
      </c>
      <c r="E4" s="188" t="s">
        <v>94</v>
      </c>
      <c r="F4" s="11" t="s">
        <v>219</v>
      </c>
    </row>
    <row r="5" spans="2:18" x14ac:dyDescent="0.25">
      <c r="B5" s="206" t="s">
        <v>40</v>
      </c>
      <c r="C5" s="207"/>
      <c r="D5" s="12" t="s">
        <v>220</v>
      </c>
      <c r="E5" s="188" t="s">
        <v>96</v>
      </c>
      <c r="F5" s="139">
        <v>52694207</v>
      </c>
    </row>
    <row r="6" spans="2:18" x14ac:dyDescent="0.25">
      <c r="B6" s="43"/>
      <c r="C6" s="41"/>
      <c r="D6" s="43"/>
      <c r="E6" s="41"/>
      <c r="F6" s="41"/>
    </row>
    <row r="8" spans="2:18" ht="20.25" x14ac:dyDescent="0.25">
      <c r="C8" s="17" t="s">
        <v>42</v>
      </c>
      <c r="D8" s="21" t="s">
        <v>43</v>
      </c>
      <c r="E8" s="180"/>
    </row>
    <row r="9" spans="2:18" ht="13.5" customHeight="1" outlineLevel="1" x14ac:dyDescent="0.25">
      <c r="C9" s="48"/>
      <c r="D9" s="49"/>
    </row>
    <row r="10" spans="2:18" ht="31.5" outlineLevel="1" x14ac:dyDescent="0.25">
      <c r="C10" s="51" t="s">
        <v>44</v>
      </c>
      <c r="D10" s="52" t="s">
        <v>45</v>
      </c>
    </row>
    <row r="11" spans="2:18" outlineLevel="1" x14ac:dyDescent="0.25">
      <c r="C11" s="51"/>
      <c r="D11" s="23">
        <v>841115</v>
      </c>
      <c r="E11" s="179"/>
      <c r="K11" s="134" t="s">
        <v>46</v>
      </c>
    </row>
    <row r="12" spans="2:18" outlineLevel="1" x14ac:dyDescent="0.25">
      <c r="B12" s="24" t="s">
        <v>47</v>
      </c>
      <c r="D12" s="65" t="s">
        <v>221</v>
      </c>
      <c r="K12" s="134" t="s">
        <v>2</v>
      </c>
    </row>
    <row r="13" spans="2:18" s="26" customFormat="1" x14ac:dyDescent="0.25">
      <c r="B13" s="25"/>
      <c r="D13" s="27"/>
      <c r="I13" s="134"/>
      <c r="J13" s="134"/>
      <c r="K13" s="134"/>
      <c r="L13" s="134"/>
      <c r="M13" s="134"/>
      <c r="N13" s="134"/>
      <c r="O13" s="134"/>
      <c r="P13" s="134"/>
      <c r="Q13" s="134"/>
      <c r="R13" s="134"/>
    </row>
    <row r="14" spans="2:18" ht="20.25" x14ac:dyDescent="0.25">
      <c r="C14" s="17" t="s">
        <v>49</v>
      </c>
      <c r="D14" s="21" t="s">
        <v>50</v>
      </c>
      <c r="E14" s="187" t="s">
        <v>46</v>
      </c>
    </row>
    <row r="15" spans="2:18" ht="12" customHeight="1" x14ac:dyDescent="0.25">
      <c r="E15" s="33"/>
      <c r="F15" s="33"/>
      <c r="G15" s="33"/>
    </row>
    <row r="16" spans="2:18" ht="31.5" outlineLevel="1" x14ac:dyDescent="0.25">
      <c r="B16" s="18"/>
      <c r="C16" s="51" t="s">
        <v>51</v>
      </c>
      <c r="D16" s="52" t="s">
        <v>52</v>
      </c>
      <c r="E16" s="33"/>
      <c r="F16" s="33"/>
      <c r="G16" s="33"/>
    </row>
    <row r="17" spans="2:18" ht="12.75" customHeight="1" outlineLevel="1" x14ac:dyDescent="0.25">
      <c r="C17" s="31"/>
      <c r="D17" s="53" t="s">
        <v>53</v>
      </c>
      <c r="E17" s="33"/>
      <c r="F17" s="33"/>
      <c r="G17" s="33"/>
      <c r="K17" s="134" t="s">
        <v>6</v>
      </c>
    </row>
    <row r="18" spans="2:18" outlineLevel="1" x14ac:dyDescent="0.25">
      <c r="C18" s="31"/>
      <c r="D18" s="23">
        <v>841115</v>
      </c>
      <c r="E18" s="183"/>
      <c r="F18" s="33"/>
      <c r="G18" s="33"/>
      <c r="K18" s="134" t="s">
        <v>5</v>
      </c>
    </row>
    <row r="19" spans="2:18" outlineLevel="1" x14ac:dyDescent="0.25">
      <c r="B19" s="24" t="s">
        <v>47</v>
      </c>
      <c r="C19" s="33"/>
      <c r="D19" s="65"/>
      <c r="E19" s="28"/>
      <c r="F19" s="33"/>
      <c r="G19" s="33"/>
      <c r="K19" s="134" t="s">
        <v>54</v>
      </c>
    </row>
    <row r="20" spans="2:18" outlineLevel="1" x14ac:dyDescent="0.25">
      <c r="C20" s="31"/>
      <c r="D20" s="33"/>
      <c r="E20" s="33"/>
      <c r="F20" s="33"/>
      <c r="G20" s="33"/>
    </row>
    <row r="21" spans="2:18" ht="30" customHeight="1" outlineLevel="1" x14ac:dyDescent="0.25">
      <c r="C21" s="51" t="s">
        <v>55</v>
      </c>
      <c r="D21" s="52" t="s">
        <v>56</v>
      </c>
      <c r="E21" s="33"/>
      <c r="F21" s="33"/>
      <c r="G21" s="33"/>
    </row>
    <row r="22" spans="2:18" outlineLevel="1" x14ac:dyDescent="0.25">
      <c r="B22" s="9"/>
      <c r="C22" s="33"/>
      <c r="D22" s="54" t="s">
        <v>57</v>
      </c>
      <c r="E22" s="55" t="s">
        <v>98</v>
      </c>
      <c r="F22" s="55" t="s">
        <v>58</v>
      </c>
      <c r="G22" s="205" t="s">
        <v>59</v>
      </c>
    </row>
    <row r="23" spans="2:18" outlineLevel="1" x14ac:dyDescent="0.25">
      <c r="B23" s="189" t="s">
        <v>60</v>
      </c>
      <c r="C23" s="33"/>
      <c r="D23" s="135" t="s">
        <v>222</v>
      </c>
      <c r="E23" s="135" t="s">
        <v>222</v>
      </c>
      <c r="F23" s="135" t="s">
        <v>222</v>
      </c>
      <c r="G23" s="205"/>
    </row>
    <row r="24" spans="2:18" s="29" customFormat="1" ht="21" customHeight="1" outlineLevel="1" x14ac:dyDescent="0.25">
      <c r="B24" s="189" t="s">
        <v>63</v>
      </c>
      <c r="C24" s="56"/>
      <c r="D24" s="142">
        <v>882.3</v>
      </c>
      <c r="E24" s="142">
        <v>511.73</v>
      </c>
      <c r="F24" s="142">
        <v>452.76</v>
      </c>
      <c r="G24" s="205"/>
      <c r="I24" s="134"/>
      <c r="J24" s="134"/>
      <c r="K24" s="134"/>
      <c r="L24" s="134"/>
      <c r="M24" s="134"/>
      <c r="N24" s="134"/>
      <c r="O24" s="134"/>
      <c r="P24" s="134"/>
      <c r="Q24" s="134"/>
      <c r="R24" s="134"/>
    </row>
    <row r="25" spans="2:18" s="29" customFormat="1" ht="25.5" outlineLevel="1" x14ac:dyDescent="0.25">
      <c r="B25" s="189" t="s">
        <v>64</v>
      </c>
      <c r="C25" s="56"/>
      <c r="D25" s="140">
        <v>1</v>
      </c>
      <c r="E25" s="141">
        <v>1</v>
      </c>
      <c r="F25" s="141">
        <v>1</v>
      </c>
      <c r="G25" s="205"/>
      <c r="I25" s="134"/>
      <c r="J25" s="134"/>
      <c r="K25" s="134"/>
      <c r="L25" s="134"/>
      <c r="M25" s="134"/>
      <c r="N25" s="134"/>
      <c r="O25" s="134"/>
      <c r="P25" s="134"/>
      <c r="Q25" s="134"/>
      <c r="R25" s="134"/>
    </row>
    <row r="26" spans="2:18" s="29" customFormat="1" outlineLevel="1" x14ac:dyDescent="0.25">
      <c r="B26" s="189" t="s">
        <v>65</v>
      </c>
      <c r="C26" s="56"/>
      <c r="D26" s="59">
        <f>D24*D25</f>
        <v>882.3</v>
      </c>
      <c r="E26" s="59">
        <f t="shared" ref="E26:F26" si="0">E24*E25</f>
        <v>511.73</v>
      </c>
      <c r="F26" s="59">
        <f t="shared" si="0"/>
        <v>452.76</v>
      </c>
      <c r="G26" s="60">
        <f>+D26+E26+F26</f>
        <v>1846.79</v>
      </c>
      <c r="H26" s="133" t="s">
        <v>6</v>
      </c>
      <c r="I26" s="134"/>
      <c r="J26" s="134"/>
      <c r="K26" s="134"/>
      <c r="L26" s="134"/>
      <c r="M26" s="134"/>
      <c r="N26" s="134"/>
      <c r="O26" s="134"/>
      <c r="P26" s="134"/>
      <c r="Q26" s="134"/>
      <c r="R26" s="134"/>
    </row>
    <row r="27" spans="2:18" s="29" customFormat="1" ht="22.5" customHeight="1" outlineLevel="1" x14ac:dyDescent="0.25">
      <c r="B27" s="198" t="s">
        <v>66</v>
      </c>
      <c r="C27" s="56"/>
      <c r="D27" s="58">
        <v>841115</v>
      </c>
      <c r="E27" s="61">
        <v>841115</v>
      </c>
      <c r="F27" s="61">
        <v>841115</v>
      </c>
      <c r="G27" s="56"/>
      <c r="I27" s="134"/>
      <c r="J27" s="134"/>
      <c r="K27" s="134"/>
      <c r="L27" s="134"/>
      <c r="M27" s="134"/>
      <c r="N27" s="134"/>
      <c r="O27" s="134"/>
      <c r="P27" s="134"/>
      <c r="Q27" s="134"/>
      <c r="R27" s="134"/>
    </row>
    <row r="28" spans="2:18" s="29" customFormat="1" outlineLevel="1" x14ac:dyDescent="0.25">
      <c r="B28" s="198"/>
      <c r="C28" s="56"/>
      <c r="D28" s="131" t="s">
        <v>6</v>
      </c>
      <c r="E28" s="132" t="s">
        <v>6</v>
      </c>
      <c r="F28" s="132" t="s">
        <v>6</v>
      </c>
      <c r="G28" s="30"/>
      <c r="I28" s="134"/>
      <c r="J28" s="134"/>
      <c r="K28" s="134"/>
      <c r="L28" s="134"/>
      <c r="M28" s="134"/>
      <c r="N28" s="134"/>
      <c r="O28" s="134"/>
      <c r="P28" s="134"/>
      <c r="Q28" s="134"/>
      <c r="R28" s="134"/>
    </row>
    <row r="29" spans="2:18" s="29" customFormat="1" outlineLevel="1" x14ac:dyDescent="0.25">
      <c r="B29" s="189"/>
      <c r="C29" s="56"/>
      <c r="D29" s="28"/>
      <c r="E29" s="31"/>
      <c r="F29" s="31"/>
      <c r="G29" s="30"/>
      <c r="I29" s="134"/>
      <c r="J29" s="134"/>
      <c r="K29" s="134"/>
      <c r="L29" s="134"/>
      <c r="M29" s="134"/>
      <c r="N29" s="134"/>
      <c r="O29" s="134"/>
      <c r="P29" s="134"/>
      <c r="Q29" s="134"/>
      <c r="R29" s="134"/>
    </row>
    <row r="30" spans="2:18" s="29" customFormat="1" outlineLevel="1" x14ac:dyDescent="0.25">
      <c r="B30" s="189"/>
      <c r="C30" s="56"/>
      <c r="D30" s="28"/>
      <c r="E30" s="31"/>
      <c r="F30" s="31"/>
      <c r="G30" s="30"/>
      <c r="I30" s="134"/>
      <c r="J30" s="134"/>
      <c r="K30" s="134"/>
      <c r="L30" s="134"/>
      <c r="M30" s="134"/>
      <c r="N30" s="134"/>
      <c r="O30" s="134"/>
      <c r="P30" s="134"/>
      <c r="Q30" s="134"/>
      <c r="R30" s="134"/>
    </row>
    <row r="31" spans="2:18" outlineLevel="1" x14ac:dyDescent="0.25">
      <c r="B31" s="14" t="s">
        <v>67</v>
      </c>
      <c r="C31" s="33"/>
      <c r="D31" s="47"/>
      <c r="E31" s="33"/>
      <c r="F31" s="33"/>
      <c r="G31" s="33"/>
    </row>
    <row r="32" spans="2:18" outlineLevel="1" x14ac:dyDescent="0.25">
      <c r="B32" s="24" t="s">
        <v>68</v>
      </c>
      <c r="C32" s="33"/>
      <c r="D32" s="62" t="s">
        <v>6</v>
      </c>
      <c r="E32" s="63" t="s">
        <v>6</v>
      </c>
      <c r="F32" s="63" t="s">
        <v>6</v>
      </c>
      <c r="G32" s="33"/>
    </row>
    <row r="33" spans="2:18" outlineLevel="1" x14ac:dyDescent="0.25">
      <c r="B33" s="24" t="s">
        <v>69</v>
      </c>
      <c r="C33" s="33"/>
      <c r="D33" s="62" t="s">
        <v>6</v>
      </c>
      <c r="E33" s="63" t="s">
        <v>6</v>
      </c>
      <c r="F33" s="63" t="s">
        <v>6</v>
      </c>
      <c r="G33" s="33"/>
    </row>
    <row r="34" spans="2:18" ht="198" outlineLevel="1" x14ac:dyDescent="0.25">
      <c r="B34" s="24" t="s">
        <v>70</v>
      </c>
      <c r="C34" s="33"/>
      <c r="D34" s="67" t="s">
        <v>223</v>
      </c>
      <c r="E34" s="67" t="s">
        <v>224</v>
      </c>
      <c r="F34" s="67" t="s">
        <v>225</v>
      </c>
      <c r="G34" s="33"/>
    </row>
    <row r="35" spans="2:18" outlineLevel="1" x14ac:dyDescent="0.25">
      <c r="B35" s="24"/>
      <c r="C35" s="33"/>
      <c r="D35" s="143"/>
      <c r="E35" s="144"/>
      <c r="F35" s="144"/>
      <c r="G35" s="33"/>
    </row>
    <row r="36" spans="2:18" s="26" customFormat="1" outlineLevel="1" x14ac:dyDescent="0.25">
      <c r="B36" s="25" t="s">
        <v>73</v>
      </c>
      <c r="C36" s="32"/>
      <c r="D36" s="145" t="s">
        <v>54</v>
      </c>
      <c r="E36" s="145" t="s">
        <v>54</v>
      </c>
      <c r="F36" s="145" t="s">
        <v>54</v>
      </c>
      <c r="G36" s="32"/>
      <c r="I36" s="134"/>
      <c r="J36" s="134"/>
      <c r="K36" s="134"/>
      <c r="L36" s="134"/>
      <c r="M36" s="134"/>
      <c r="N36" s="134"/>
      <c r="O36" s="134"/>
      <c r="P36" s="134"/>
      <c r="Q36" s="134"/>
      <c r="R36" s="134"/>
    </row>
    <row r="37" spans="2:18" s="26" customFormat="1" ht="160.5" customHeight="1" outlineLevel="1" x14ac:dyDescent="0.25">
      <c r="B37" s="15" t="s">
        <v>76</v>
      </c>
      <c r="C37" s="32"/>
      <c r="D37" s="199" t="s">
        <v>77</v>
      </c>
      <c r="E37" s="200"/>
      <c r="F37" s="200"/>
      <c r="G37" s="132" t="s">
        <v>6</v>
      </c>
      <c r="I37" s="134"/>
      <c r="J37" s="134"/>
      <c r="K37" s="134"/>
      <c r="L37" s="134"/>
      <c r="M37" s="134"/>
      <c r="N37" s="134"/>
      <c r="O37" s="134"/>
      <c r="P37" s="134"/>
      <c r="Q37" s="134"/>
      <c r="R37" s="134"/>
    </row>
    <row r="38" spans="2:18" outlineLevel="1" x14ac:dyDescent="0.25">
      <c r="B38" s="24" t="s">
        <v>47</v>
      </c>
      <c r="C38" s="33"/>
      <c r="D38" s="204" t="s">
        <v>226</v>
      </c>
      <c r="E38" s="204"/>
      <c r="F38" s="204"/>
      <c r="G38" s="204"/>
    </row>
    <row r="39" spans="2:18" x14ac:dyDescent="0.25">
      <c r="C39" s="33"/>
      <c r="D39" s="47"/>
      <c r="E39" s="33"/>
      <c r="F39" s="33"/>
      <c r="G39" s="33"/>
    </row>
    <row r="40" spans="2:18" ht="20.25" x14ac:dyDescent="0.25">
      <c r="B40" s="18"/>
      <c r="C40" s="17" t="s">
        <v>78</v>
      </c>
      <c r="D40" s="21" t="s">
        <v>79</v>
      </c>
      <c r="E40" s="66" t="s">
        <v>5</v>
      </c>
    </row>
    <row r="41" spans="2:18" ht="15.75" customHeight="1" x14ac:dyDescent="0.25">
      <c r="B41" s="18"/>
      <c r="E41" s="50"/>
    </row>
    <row r="42" spans="2:18" outlineLevel="1" x14ac:dyDescent="0.25">
      <c r="B42" s="16" t="s">
        <v>80</v>
      </c>
      <c r="D42" s="13" t="s">
        <v>81</v>
      </c>
    </row>
    <row r="43" spans="2:18" outlineLevel="1" x14ac:dyDescent="0.25">
      <c r="B43" s="18"/>
      <c r="D43" s="34" t="s">
        <v>82</v>
      </c>
      <c r="E43" s="35" t="s">
        <v>104</v>
      </c>
      <c r="F43" s="35" t="s">
        <v>83</v>
      </c>
      <c r="G43" s="35" t="s">
        <v>84</v>
      </c>
    </row>
    <row r="44" spans="2:18" outlineLevel="1" x14ac:dyDescent="0.25">
      <c r="B44" s="24" t="s">
        <v>85</v>
      </c>
      <c r="D44" s="44" t="s">
        <v>6</v>
      </c>
      <c r="E44" s="44" t="s">
        <v>6</v>
      </c>
      <c r="F44" s="44" t="s">
        <v>6</v>
      </c>
      <c r="G44" s="44" t="s">
        <v>6</v>
      </c>
    </row>
    <row r="45" spans="2:18" outlineLevel="1" x14ac:dyDescent="0.25">
      <c r="B45" s="24" t="s">
        <v>86</v>
      </c>
      <c r="D45" s="44" t="s">
        <v>6</v>
      </c>
      <c r="E45" s="44" t="s">
        <v>6</v>
      </c>
      <c r="F45" s="44" t="s">
        <v>6</v>
      </c>
      <c r="G45" s="44" t="s">
        <v>6</v>
      </c>
    </row>
    <row r="46" spans="2:18" outlineLevel="1" x14ac:dyDescent="0.25">
      <c r="B46" s="24" t="s">
        <v>87</v>
      </c>
      <c r="D46" s="46" t="s">
        <v>6</v>
      </c>
      <c r="E46" s="46" t="s">
        <v>5</v>
      </c>
      <c r="F46" s="46" t="s">
        <v>6</v>
      </c>
      <c r="G46" s="46" t="s">
        <v>6</v>
      </c>
    </row>
    <row r="47" spans="2:18" ht="49.5" outlineLevel="1" x14ac:dyDescent="0.25">
      <c r="B47" s="24" t="s">
        <v>47</v>
      </c>
      <c r="D47" s="69"/>
      <c r="E47" s="65" t="s">
        <v>227</v>
      </c>
      <c r="F47" s="65"/>
      <c r="G47" s="69"/>
    </row>
    <row r="48" spans="2:18" outlineLevel="1" x14ac:dyDescent="0.25">
      <c r="B48" s="18"/>
    </row>
    <row r="49" spans="2:5" outlineLevel="1" x14ac:dyDescent="0.25">
      <c r="B49" s="18"/>
      <c r="D49" s="24" t="s">
        <v>89</v>
      </c>
      <c r="E49" s="44" t="s">
        <v>6</v>
      </c>
    </row>
    <row r="50" spans="2:5" x14ac:dyDescent="0.25">
      <c r="B50" s="18"/>
      <c r="C50" s="33"/>
      <c r="D50" s="47"/>
      <c r="E50" s="33"/>
    </row>
    <row r="52" spans="2:5" ht="40.5" x14ac:dyDescent="0.25">
      <c r="C52" s="17" t="s">
        <v>90</v>
      </c>
      <c r="D52" s="21" t="s">
        <v>91</v>
      </c>
      <c r="E52" s="66" t="s">
        <v>6</v>
      </c>
    </row>
    <row r="53" spans="2:5" outlineLevel="1" x14ac:dyDescent="0.25"/>
    <row r="54" spans="2:5" outlineLevel="1" x14ac:dyDescent="0.25">
      <c r="B54" s="24" t="s">
        <v>92</v>
      </c>
      <c r="D54" s="44" t="s">
        <v>6</v>
      </c>
    </row>
    <row r="55" spans="2:5" ht="63" customHeight="1" outlineLevel="1" x14ac:dyDescent="0.25">
      <c r="B55" s="36" t="s">
        <v>93</v>
      </c>
      <c r="D55" s="46" t="s">
        <v>6</v>
      </c>
    </row>
    <row r="56" spans="2:5" outlineLevel="1" x14ac:dyDescent="0.25">
      <c r="B56" s="24" t="s">
        <v>47</v>
      </c>
      <c r="D56" s="69"/>
    </row>
    <row r="59" spans="2:5" x14ac:dyDescent="0.25">
      <c r="D59" s="201" t="s">
        <v>2</v>
      </c>
    </row>
    <row r="60" spans="2:5" x14ac:dyDescent="0.25">
      <c r="D60" s="202"/>
    </row>
    <row r="61" spans="2:5" x14ac:dyDescent="0.25">
      <c r="D61" s="202"/>
    </row>
    <row r="62" spans="2:5" x14ac:dyDescent="0.25">
      <c r="D62" s="202"/>
    </row>
    <row r="63" spans="2:5" x14ac:dyDescent="0.25">
      <c r="D63" s="203"/>
    </row>
  </sheetData>
  <mergeCells count="8">
    <mergeCell ref="D38:G38"/>
    <mergeCell ref="D59:D63"/>
    <mergeCell ref="D1:E1"/>
    <mergeCell ref="B4:C4"/>
    <mergeCell ref="B5:C5"/>
    <mergeCell ref="G22:G25"/>
    <mergeCell ref="B27:B28"/>
    <mergeCell ref="D37:F37"/>
  </mergeCells>
  <conditionalFormatting sqref="G26">
    <cfRule type="cellIs" dxfId="263" priority="12" operator="lessThan">
      <formula>424.28</formula>
    </cfRule>
  </conditionalFormatting>
  <conditionalFormatting sqref="D36:F36">
    <cfRule type="cellIs" dxfId="262" priority="3" operator="equal">
      <formula>"No"</formula>
    </cfRule>
  </conditionalFormatting>
  <conditionalFormatting sqref="D36:F36">
    <cfRule type="cellIs" dxfId="261" priority="2" operator="equal">
      <formula>"Si"</formula>
    </cfRule>
  </conditionalFormatting>
  <conditionalFormatting sqref="D36:F36">
    <cfRule type="cellIs" dxfId="260" priority="1" operator="equal">
      <formula>"NO APLICA"</formula>
    </cfRule>
  </conditionalFormatting>
  <dataValidations count="3">
    <dataValidation type="list" allowBlank="1" showInputMessage="1" showErrorMessage="1" sqref="E28:F28 E32:F33" xr:uid="{D85CA39B-E73E-449C-946A-338B20B23BCB}">
      <formula1>$K$17:$K$19</formula1>
    </dataValidation>
    <dataValidation type="list" allowBlank="1" showInputMessage="1" showErrorMessage="1" sqref="E14 D59:D63 E8" xr:uid="{72BB52DB-4BAA-4372-B56E-F7408C58D2F8}">
      <formula1>$K$11:$K$12</formula1>
    </dataValidation>
    <dataValidation type="list" allowBlank="1" showInputMessage="1" showErrorMessage="1" sqref="E18:E19 E49 D44:G46 E11 E29:F30 G37 D32:D33 H26 E40 D28:D30" xr:uid="{45A5E3BF-6C0A-4850-BFA4-2600ACF7B269}">
      <formula1>$K$17:$K$18</formula1>
    </dataValidation>
  </dataValidations>
  <pageMargins left="0.7" right="0.7" top="0.75" bottom="0.75" header="0.3" footer="0.3"/>
  <pageSetup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9" operator="containsText" id="{5F1D55F3-D534-47AA-BD15-AD25B9B13747}">
            <xm:f>NOT(ISERROR(SEARCH($K$18,D28)))</xm:f>
            <xm:f>$K$18</xm:f>
            <x14:dxf>
              <font>
                <color rgb="FF9C0006"/>
              </font>
              <fill>
                <patternFill>
                  <bgColor rgb="FFFFC7CE"/>
                </patternFill>
              </fill>
            </x14:dxf>
          </x14:cfRule>
          <xm:sqref>D28:F30</xm:sqref>
        </x14:conditionalFormatting>
        <x14:conditionalFormatting xmlns:xm="http://schemas.microsoft.com/office/excel/2006/main">
          <x14:cfRule type="containsText" priority="18" operator="containsText" id="{24DFC07A-84B0-46DB-89B5-ED904A17344D}">
            <xm:f>NOT(ISERROR(SEARCH($K$18,D32)))</xm:f>
            <xm:f>$K$18</xm:f>
            <x14:dxf>
              <font>
                <color rgb="FF9C0006"/>
              </font>
              <fill>
                <patternFill>
                  <bgColor rgb="FFFFC7CE"/>
                </patternFill>
              </fill>
            </x14:dxf>
          </x14:cfRule>
          <xm:sqref>D32:D33</xm:sqref>
        </x14:conditionalFormatting>
        <x14:conditionalFormatting xmlns:xm="http://schemas.microsoft.com/office/excel/2006/main">
          <x14:cfRule type="containsText" priority="17" operator="containsText" id="{77EC51F6-2E3D-4863-B3BD-35F5F6DA1219}">
            <xm:f>NOT(ISERROR(SEARCH($K$18,E32)))</xm:f>
            <xm:f>$K$18</xm:f>
            <x14:dxf>
              <font>
                <color rgb="FF9C0006"/>
              </font>
              <fill>
                <patternFill>
                  <bgColor rgb="FFFFC7CE"/>
                </patternFill>
              </fill>
            </x14:dxf>
          </x14:cfRule>
          <xm:sqref>E32:E33</xm:sqref>
        </x14:conditionalFormatting>
        <x14:conditionalFormatting xmlns:xm="http://schemas.microsoft.com/office/excel/2006/main">
          <x14:cfRule type="containsText" priority="16" operator="containsText" id="{2D18808B-95D5-4CCF-8976-096A7244711E}">
            <xm:f>NOT(ISERROR(SEARCH($K$18,G37)))</xm:f>
            <xm:f>$K$18</xm:f>
            <x14:dxf>
              <font>
                <color rgb="FF9C0006"/>
              </font>
              <fill>
                <patternFill>
                  <bgColor rgb="FFFFC7CE"/>
                </patternFill>
              </fill>
            </x14:dxf>
          </x14:cfRule>
          <xm:sqref>G37</xm:sqref>
        </x14:conditionalFormatting>
        <x14:conditionalFormatting xmlns:xm="http://schemas.microsoft.com/office/excel/2006/main">
          <x14:cfRule type="containsText" priority="15" operator="containsText" id="{4BB40519-AE80-431F-B8A3-CFCB82B35FD1}">
            <xm:f>NOT(ISERROR(SEARCH($K$18,E11)))</xm:f>
            <xm:f>$K$18</xm:f>
            <x14:dxf>
              <font>
                <color rgb="FF9C0006"/>
              </font>
              <fill>
                <patternFill>
                  <bgColor rgb="FFFFC7CE"/>
                </patternFill>
              </fill>
            </x14:dxf>
          </x14:cfRule>
          <xm:sqref>E11</xm:sqref>
        </x14:conditionalFormatting>
        <x14:conditionalFormatting xmlns:xm="http://schemas.microsoft.com/office/excel/2006/main">
          <x14:cfRule type="containsText" priority="14" operator="containsText" id="{5DCC4329-FAC9-4788-8A82-74280147C99B}">
            <xm:f>NOT(ISERROR(SEARCH($K$18,D44)))</xm:f>
            <xm:f>$K$18</xm:f>
            <x14:dxf>
              <font>
                <color rgb="FF9C0006"/>
              </font>
              <fill>
                <patternFill>
                  <bgColor rgb="FFFFC7CE"/>
                </patternFill>
              </fill>
            </x14:dxf>
          </x14:cfRule>
          <xm:sqref>D44:G46</xm:sqref>
        </x14:conditionalFormatting>
        <x14:conditionalFormatting xmlns:xm="http://schemas.microsoft.com/office/excel/2006/main">
          <x14:cfRule type="containsText" priority="20" operator="containsText" id="{35203390-F307-4502-B85A-0C474F39BE83}">
            <xm:f>NOT(ISERROR(SEARCH($K$12,E8)))</xm:f>
            <xm:f>$K$12</xm:f>
            <x14:dxf>
              <font>
                <color rgb="FF9C0006"/>
              </font>
              <fill>
                <patternFill>
                  <bgColor rgb="FFFFC7CE"/>
                </patternFill>
              </fill>
            </x14:dxf>
          </x14:cfRule>
          <xm:sqref>E8 E14</xm:sqref>
        </x14:conditionalFormatting>
        <x14:conditionalFormatting xmlns:xm="http://schemas.microsoft.com/office/excel/2006/main">
          <x14:cfRule type="containsText" priority="13" operator="containsText" id="{AA9B5C4D-DC77-40A4-91BB-3220BE010BE2}">
            <xm:f>NOT(ISERROR(SEARCH($K$18,D54)))</xm:f>
            <xm:f>$K$18</xm:f>
            <x14:dxf>
              <font>
                <color rgb="FF9C0006"/>
              </font>
              <fill>
                <patternFill>
                  <bgColor rgb="FFFFC7CE"/>
                </patternFill>
              </fill>
            </x14:dxf>
          </x14:cfRule>
          <xm:sqref>D54:D55</xm:sqref>
        </x14:conditionalFormatting>
        <x14:conditionalFormatting xmlns:xm="http://schemas.microsoft.com/office/excel/2006/main">
          <x14:cfRule type="containsText" priority="11" operator="containsText" id="{1E699540-5AC8-4A1D-B95F-84AB23952B42}">
            <xm:f>NOT(ISERROR(SEARCH($K$18,H26)))</xm:f>
            <xm:f>$K$18</xm:f>
            <x14:dxf>
              <font>
                <color rgb="FF9C0006"/>
              </font>
              <fill>
                <patternFill>
                  <bgColor rgb="FFFFC7CE"/>
                </patternFill>
              </fill>
            </x14:dxf>
          </x14:cfRule>
          <xm:sqref>H26</xm:sqref>
        </x14:conditionalFormatting>
        <x14:conditionalFormatting xmlns:xm="http://schemas.microsoft.com/office/excel/2006/main">
          <x14:cfRule type="containsText" priority="10" operator="containsText" id="{8370C542-F712-4465-800F-B359E137B8B5}">
            <xm:f>NOT(ISERROR(SEARCH($K$11,D59)))</xm:f>
            <xm:f>$K$11</xm:f>
            <x14:dxf>
              <font>
                <color rgb="FF006100"/>
              </font>
              <fill>
                <patternFill>
                  <bgColor rgb="FFC6EFCE"/>
                </patternFill>
              </fill>
            </x14:dxf>
          </x14:cfRule>
          <xm:sqref>D59:D63</xm:sqref>
        </x14:conditionalFormatting>
        <x14:conditionalFormatting xmlns:xm="http://schemas.microsoft.com/office/excel/2006/main">
          <x14:cfRule type="containsText" priority="9" operator="containsText" id="{4FC12FA7-9F0D-4A77-8281-39B11FF9108F}">
            <xm:f>NOT(ISERROR(SEARCH($K$18,E40)))</xm:f>
            <xm:f>$K$18</xm:f>
            <x14:dxf>
              <font>
                <color rgb="FF9C0006"/>
              </font>
              <fill>
                <patternFill>
                  <bgColor rgb="FFFFC7CE"/>
                </patternFill>
              </fill>
            </x14:dxf>
          </x14:cfRule>
          <xm:sqref>E40</xm:sqref>
        </x14:conditionalFormatting>
        <x14:conditionalFormatting xmlns:xm="http://schemas.microsoft.com/office/excel/2006/main">
          <x14:cfRule type="containsText" priority="8" operator="containsText" id="{1C2BCFE1-5875-408E-8AD5-F0F05E837698}">
            <xm:f>NOT(ISERROR(SEARCH($K$18,E52)))</xm:f>
            <xm:f>$K$18</xm:f>
            <x14:dxf>
              <font>
                <color rgb="FF9C0006"/>
              </font>
              <fill>
                <patternFill>
                  <bgColor rgb="FFFFC7CE"/>
                </patternFill>
              </fill>
            </x14:dxf>
          </x14:cfRule>
          <xm:sqref>E52</xm:sqref>
        </x14:conditionalFormatting>
        <x14:conditionalFormatting xmlns:xm="http://schemas.microsoft.com/office/excel/2006/main">
          <x14:cfRule type="containsText" priority="7" operator="containsText" id="{E41B6E85-5939-47B4-A72B-C65B122693CC}">
            <xm:f>NOT(ISERROR(SEARCH($K$18,E18)))</xm:f>
            <xm:f>$K$18</xm:f>
            <x14:dxf>
              <font>
                <color rgb="FF9C0006"/>
              </font>
              <fill>
                <patternFill>
                  <bgColor rgb="FFFFC7CE"/>
                </patternFill>
              </fill>
            </x14:dxf>
          </x14:cfRule>
          <xm:sqref>E18:E19</xm:sqref>
        </x14:conditionalFormatting>
        <x14:conditionalFormatting xmlns:xm="http://schemas.microsoft.com/office/excel/2006/main">
          <x14:cfRule type="containsText" priority="6" operator="containsText" id="{6804F598-190A-4287-AA03-ABACE7A1F88E}">
            <xm:f>NOT(ISERROR(SEARCH($K$18,E49)))</xm:f>
            <xm:f>$K$18</xm:f>
            <x14:dxf>
              <font>
                <color rgb="FF9C0006"/>
              </font>
              <fill>
                <patternFill>
                  <bgColor rgb="FFFFC7CE"/>
                </patternFill>
              </fill>
            </x14:dxf>
          </x14:cfRule>
          <xm:sqref>E49</xm:sqref>
        </x14:conditionalFormatting>
        <x14:conditionalFormatting xmlns:xm="http://schemas.microsoft.com/office/excel/2006/main">
          <x14:cfRule type="containsText" priority="5" operator="containsText" id="{C4487690-4EC4-4E40-9544-C55C8A62B40F}">
            <xm:f>NOT(ISERROR(SEARCH($K$18,F32)))</xm:f>
            <xm:f>$K$18</xm:f>
            <x14:dxf>
              <font>
                <color rgb="FF9C0006"/>
              </font>
              <fill>
                <patternFill>
                  <bgColor rgb="FFFFC7CE"/>
                </patternFill>
              </fill>
            </x14:dxf>
          </x14:cfRule>
          <xm:sqref>F32</xm:sqref>
        </x14:conditionalFormatting>
        <x14:conditionalFormatting xmlns:xm="http://schemas.microsoft.com/office/excel/2006/main">
          <x14:cfRule type="containsText" priority="4" operator="containsText" id="{BD25F6A1-3EA9-4B12-BA8E-6C9AAF90BA4A}">
            <xm:f>NOT(ISERROR(SEARCH($K$18,F33)))</xm:f>
            <xm:f>$K$18</xm:f>
            <x14:dxf>
              <font>
                <color rgb="FF9C0006"/>
              </font>
              <fill>
                <patternFill>
                  <bgColor rgb="FFFFC7CE"/>
                </patternFill>
              </fill>
            </x14:dxf>
          </x14:cfRule>
          <xm:sqref>F33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5A6279A6-3141-4C2A-AB70-9B3DAB01D410}">
          <x14:formula1>
            <xm:f>Hoja1!$H$22:$H$24</xm:f>
          </x14:formula1>
          <xm:sqref>D36:F36</xm:sqref>
        </x14:dataValidation>
        <x14:dataValidation type="list" allowBlank="1" showInputMessage="1" showErrorMessage="1" xr:uid="{7C2102C9-900B-4103-8BC5-5121B38B8523}">
          <x14:formula1>
            <xm:f>'EVALUACIÓN TÉCNICA'!$B$8:$B$17</xm:f>
          </x14:formula1>
          <xm:sqref>C3</xm:sqref>
        </x14:dataValidation>
        <x14:dataValidation type="list" allowBlank="1" showInputMessage="1" showErrorMessage="1" xr:uid="{AD57DF09-0A98-46A1-9E1C-AC7141876876}">
          <x14:formula1>
            <xm:f>Hoja1!$H$18:$H$20</xm:f>
          </x14:formula1>
          <xm:sqref>D54 D55 E52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15"/>
  <sheetViews>
    <sheetView tabSelected="1" zoomScale="80" zoomScaleNormal="80" workbookViewId="0">
      <selection activeCell="J12" sqref="J12"/>
    </sheetView>
  </sheetViews>
  <sheetFormatPr baseColWidth="10" defaultColWidth="11.42578125" defaultRowHeight="12.75" x14ac:dyDescent="0.25"/>
  <cols>
    <col min="1" max="1" width="3.28515625" style="4" customWidth="1"/>
    <col min="2" max="2" width="4.140625" style="4" bestFit="1" customWidth="1"/>
    <col min="3" max="3" width="31.42578125" style="4" customWidth="1"/>
    <col min="4" max="4" width="17.85546875" style="4" customWidth="1"/>
    <col min="5" max="5" width="19.140625" style="4" customWidth="1"/>
    <col min="6" max="8" width="12.7109375" style="4" customWidth="1"/>
    <col min="9" max="9" width="10.140625" style="4" customWidth="1"/>
    <col min="10" max="10" width="38.7109375" style="163" customWidth="1"/>
    <col min="11" max="11" width="11.42578125" style="4" customWidth="1"/>
    <col min="12" max="14" width="11.42578125" style="4"/>
    <col min="15" max="15" width="0" style="4" hidden="1" customWidth="1"/>
    <col min="16" max="16384" width="11.42578125" style="4"/>
  </cols>
  <sheetData>
    <row r="1" spans="2:16" x14ac:dyDescent="0.25">
      <c r="M1" s="72"/>
    </row>
    <row r="2" spans="2:16" ht="53.25" customHeight="1" x14ac:dyDescent="0.25">
      <c r="C2" s="3"/>
      <c r="D2" s="3"/>
      <c r="E2" s="196" t="s">
        <v>228</v>
      </c>
      <c r="F2" s="196"/>
      <c r="G2" s="196"/>
      <c r="H2" s="196"/>
      <c r="I2" s="130"/>
      <c r="K2" s="4" t="s">
        <v>229</v>
      </c>
      <c r="M2" s="72" t="s">
        <v>1</v>
      </c>
      <c r="O2" s="4" t="s">
        <v>132</v>
      </c>
    </row>
    <row r="3" spans="2:16" ht="24.75" customHeight="1" x14ac:dyDescent="0.25">
      <c r="C3" s="7" t="s">
        <v>4</v>
      </c>
      <c r="D3" s="7"/>
      <c r="E3" s="7"/>
      <c r="F3" s="3"/>
      <c r="G3" s="3"/>
      <c r="H3" s="3"/>
      <c r="I3" s="3"/>
      <c r="M3" s="72" t="s">
        <v>5</v>
      </c>
    </row>
    <row r="4" spans="2:16" ht="24.75" customHeight="1" x14ac:dyDescent="0.25">
      <c r="E4" s="210" t="s">
        <v>230</v>
      </c>
      <c r="F4" s="211"/>
      <c r="G4" s="211"/>
      <c r="H4" s="212"/>
      <c r="I4" s="3"/>
      <c r="M4" s="72" t="s">
        <v>6</v>
      </c>
    </row>
    <row r="5" spans="2:16" s="70" customFormat="1" ht="38.25" x14ac:dyDescent="0.25">
      <c r="B5" s="5" t="s">
        <v>7</v>
      </c>
      <c r="C5" s="126" t="s">
        <v>8</v>
      </c>
      <c r="D5" s="126" t="s">
        <v>231</v>
      </c>
      <c r="E5" s="126" t="s">
        <v>232</v>
      </c>
      <c r="F5" s="5" t="s">
        <v>233</v>
      </c>
      <c r="G5" s="5" t="s">
        <v>234</v>
      </c>
      <c r="H5" s="5" t="s">
        <v>235</v>
      </c>
      <c r="I5" s="120" t="s">
        <v>236</v>
      </c>
      <c r="J5" s="161" t="s">
        <v>237</v>
      </c>
      <c r="M5" s="73"/>
    </row>
    <row r="6" spans="2:16" ht="16.5" x14ac:dyDescent="0.25">
      <c r="B6" s="122">
        <v>1</v>
      </c>
      <c r="C6" s="128" t="s">
        <v>15</v>
      </c>
      <c r="D6" s="160" t="str">
        <f>'EVALUACIÓN TÉCNICA'!H8</f>
        <v>NO HABILITA</v>
      </c>
      <c r="E6" s="123" t="str">
        <f>+'EO1'!F8</f>
        <v>OFERTA ACEPTADA</v>
      </c>
      <c r="F6" s="125">
        <f>+'EO1'!E8</f>
        <v>150.20954621848739</v>
      </c>
      <c r="G6" s="121">
        <f>+'EO1'!E21</f>
        <v>30</v>
      </c>
      <c r="H6" s="121">
        <f>+'EO1'!E39</f>
        <v>10</v>
      </c>
      <c r="I6" s="129">
        <f t="shared" ref="I6:I15" si="0">+F6+G6+H6</f>
        <v>190.20954621848739</v>
      </c>
      <c r="J6" s="164" t="s">
        <v>238</v>
      </c>
      <c r="L6" s="155">
        <f>'EO1'!D11</f>
        <v>2975000</v>
      </c>
    </row>
    <row r="7" spans="2:16" ht="25.5" x14ac:dyDescent="0.25">
      <c r="B7" s="6">
        <v>2</v>
      </c>
      <c r="C7" s="127" t="s">
        <v>19</v>
      </c>
      <c r="D7" s="160" t="str">
        <f>'EVALUACIÓN TÉCNICA'!H9</f>
        <v>NO HABILITA</v>
      </c>
      <c r="E7" s="123" t="str">
        <f>'EO2'!F8</f>
        <v>OFERTA ACEPTADA</v>
      </c>
      <c r="F7" s="125">
        <f>'EO2'!E8</f>
        <v>59.993749216302625</v>
      </c>
      <c r="G7" s="121">
        <f>'EO2'!E21</f>
        <v>15</v>
      </c>
      <c r="H7" s="121">
        <f>'EO2'!E39</f>
        <v>10</v>
      </c>
      <c r="I7" s="129">
        <f t="shared" si="0"/>
        <v>84.993749216302632</v>
      </c>
      <c r="J7" s="162" t="s">
        <v>239</v>
      </c>
      <c r="L7" s="155">
        <f>'EO2'!D11</f>
        <v>7448666</v>
      </c>
    </row>
    <row r="8" spans="2:16" ht="38.25" x14ac:dyDescent="0.25">
      <c r="B8" s="6">
        <v>3</v>
      </c>
      <c r="C8" s="122" t="s">
        <v>22</v>
      </c>
      <c r="D8" s="160" t="str">
        <f>'EVALUACIÓN TÉCNICA'!H10</f>
        <v>NO HABILITA</v>
      </c>
      <c r="E8" s="123" t="str">
        <f>'EO3'!F8</f>
        <v>OFERTA ACEPTADA</v>
      </c>
      <c r="F8" s="125">
        <f>'EO3'!E8</f>
        <v>72.076354838709676</v>
      </c>
      <c r="G8" s="121">
        <f>'EO3'!E21</f>
        <v>15</v>
      </c>
      <c r="H8" s="121">
        <f>'EO3'!E39</f>
        <v>10</v>
      </c>
      <c r="I8" s="129">
        <f t="shared" si="0"/>
        <v>97.076354838709676</v>
      </c>
      <c r="J8" s="162" t="s">
        <v>240</v>
      </c>
      <c r="L8" s="155">
        <f>'EO3'!D11</f>
        <v>6200000</v>
      </c>
    </row>
    <row r="9" spans="2:16" ht="50.25" customHeight="1" x14ac:dyDescent="0.25">
      <c r="B9" s="6">
        <v>4</v>
      </c>
      <c r="C9" s="122" t="s">
        <v>25</v>
      </c>
      <c r="D9" s="160" t="s">
        <v>2</v>
      </c>
      <c r="E9" s="124" t="str">
        <f>'EO4'!F8</f>
        <v>OFERTA ACEPTADA</v>
      </c>
      <c r="F9" s="125">
        <f>'EO4'!E8</f>
        <v>53.215052098838939</v>
      </c>
      <c r="G9" s="121">
        <f>'EO4'!E21</f>
        <v>0</v>
      </c>
      <c r="H9" s="121">
        <f>'EO4'!E39</f>
        <v>10</v>
      </c>
      <c r="I9" s="129">
        <f t="shared" si="0"/>
        <v>63.215052098838939</v>
      </c>
      <c r="J9" s="162" t="s">
        <v>241</v>
      </c>
      <c r="L9" s="186">
        <f>'EO4'!D11</f>
        <v>8397500</v>
      </c>
    </row>
    <row r="10" spans="2:16" ht="16.5" x14ac:dyDescent="0.25">
      <c r="B10" s="6">
        <v>5</v>
      </c>
      <c r="C10" s="122" t="s">
        <v>26</v>
      </c>
      <c r="D10" s="160" t="str">
        <f>'EVALUACIÓN TÉCNICA'!H12</f>
        <v>NO HABILITA</v>
      </c>
      <c r="E10" s="123" t="str">
        <f>'EO5'!F8</f>
        <v>OFERTA ACEPTADA</v>
      </c>
      <c r="F10" s="150">
        <f>'EO5'!E8</f>
        <v>75.741254237288146</v>
      </c>
      <c r="G10" s="151">
        <f>'EO5'!E21</f>
        <v>30</v>
      </c>
      <c r="H10" s="121">
        <f>'EO5'!E39</f>
        <v>10</v>
      </c>
      <c r="I10" s="129">
        <f t="shared" si="0"/>
        <v>115.74125423728815</v>
      </c>
      <c r="J10" s="162" t="s">
        <v>242</v>
      </c>
      <c r="L10" s="155">
        <f>'EO5'!D11</f>
        <v>5900000</v>
      </c>
    </row>
    <row r="11" spans="2:16" ht="16.5" x14ac:dyDescent="0.25">
      <c r="B11" s="195">
        <v>6</v>
      </c>
      <c r="C11" s="195" t="s">
        <v>28</v>
      </c>
      <c r="D11" s="160" t="str">
        <f>'EVALUACIÓN TÉCNICA'!H13</f>
        <v>HABILITA</v>
      </c>
      <c r="E11" s="124" t="str">
        <f>'EO6'!F8</f>
        <v>OFERTA ACEPTADA</v>
      </c>
      <c r="F11" s="121">
        <f>'EO6'!E8</f>
        <v>59.999999999999993</v>
      </c>
      <c r="G11" s="121">
        <f>'EO6'!E21</f>
        <v>30</v>
      </c>
      <c r="H11" s="121">
        <f>'EO6'!E39</f>
        <v>10</v>
      </c>
      <c r="I11" s="129">
        <f t="shared" si="0"/>
        <v>100</v>
      </c>
      <c r="J11" s="162" t="s">
        <v>242</v>
      </c>
      <c r="L11" s="192">
        <f>'EO6'!D11</f>
        <v>7447890</v>
      </c>
      <c r="P11" s="4">
        <v>7447890</v>
      </c>
    </row>
    <row r="12" spans="2:16" ht="89.25" customHeight="1" x14ac:dyDescent="0.25">
      <c r="B12" s="193">
        <v>7</v>
      </c>
      <c r="C12" s="194" t="s">
        <v>29</v>
      </c>
      <c r="D12" s="185" t="str">
        <f>'EVALUACIÓN TÉCNICA'!H14</f>
        <v>NO HABILITA</v>
      </c>
      <c r="E12" s="124" t="str">
        <f>'EO7'!F8</f>
        <v>OFERTA ACEPTADA</v>
      </c>
      <c r="F12" s="121">
        <f>'EO7'!E8</f>
        <v>68.392879799360784</v>
      </c>
      <c r="G12" s="121">
        <f>'EO7'!E21</f>
        <v>15</v>
      </c>
      <c r="H12" s="121">
        <f>'EO7'!E39</f>
        <v>0</v>
      </c>
      <c r="I12" s="129">
        <f t="shared" si="0"/>
        <v>83.392879799360784</v>
      </c>
      <c r="J12" s="162" t="s">
        <v>243</v>
      </c>
      <c r="L12" s="155">
        <f>'EO7'!D11</f>
        <v>6533917</v>
      </c>
      <c r="P12" s="4">
        <v>6533917</v>
      </c>
    </row>
    <row r="13" spans="2:16" ht="25.5" x14ac:dyDescent="0.25">
      <c r="B13" s="195">
        <v>8</v>
      </c>
      <c r="C13" s="195" t="s">
        <v>31</v>
      </c>
      <c r="D13" s="160" t="str">
        <f>'EVALUACIÓN TÉCNICA'!H15</f>
        <v>HABILITA</v>
      </c>
      <c r="E13" s="124" t="str">
        <f>'EO8'!F8</f>
        <v>OFERTA ACEPTADA</v>
      </c>
      <c r="F13" s="121">
        <f>'EO8'!E8</f>
        <v>59.993749216302625</v>
      </c>
      <c r="G13" s="121">
        <f>'EO8'!E21</f>
        <v>0</v>
      </c>
      <c r="H13" s="121">
        <f>'EO8'!E39</f>
        <v>10</v>
      </c>
      <c r="I13" s="129">
        <f t="shared" si="0"/>
        <v>69.993749216302632</v>
      </c>
      <c r="J13" s="162" t="s">
        <v>244</v>
      </c>
      <c r="L13" s="186">
        <f>'EO8'!D11</f>
        <v>7448666</v>
      </c>
    </row>
    <row r="14" spans="2:16" ht="38.25" x14ac:dyDescent="0.25">
      <c r="B14" s="6">
        <v>9</v>
      </c>
      <c r="C14" s="122" t="s">
        <v>32</v>
      </c>
      <c r="D14" s="160" t="str">
        <f>'EVALUACIÓN TÉCNICA'!H16</f>
        <v>NO HABILITA</v>
      </c>
      <c r="E14" s="123" t="str">
        <f>'EO9'!F8</f>
        <v>OFERTA ACEPTADA</v>
      </c>
      <c r="F14" s="125">
        <f>'EO9'!E8</f>
        <v>52.635265017667848</v>
      </c>
      <c r="G14" s="121">
        <f>'EO9'!E21</f>
        <v>15</v>
      </c>
      <c r="H14" s="121">
        <f>'EO9'!E39</f>
        <v>10</v>
      </c>
      <c r="I14" s="129">
        <f t="shared" si="0"/>
        <v>77.635265017667848</v>
      </c>
      <c r="J14" s="162" t="s">
        <v>245</v>
      </c>
      <c r="L14" s="155">
        <f>'EO9'!D11</f>
        <v>8490000</v>
      </c>
    </row>
    <row r="15" spans="2:16" ht="45" customHeight="1" x14ac:dyDescent="0.25">
      <c r="B15" s="6">
        <v>10</v>
      </c>
      <c r="C15" s="122" t="s">
        <v>246</v>
      </c>
      <c r="D15" s="160" t="str">
        <f>'EVALUACIÓN TÉCNICA'!H17</f>
        <v>NO HABILITA</v>
      </c>
      <c r="E15" s="123" t="str">
        <f>'EO10'!F8</f>
        <v>OFERTA ACEPTADA</v>
      </c>
      <c r="F15" s="125">
        <f>'EO10'!E8</f>
        <v>64.745494059692845</v>
      </c>
      <c r="G15" s="121">
        <f>'EO10'!E21</f>
        <v>15</v>
      </c>
      <c r="H15" s="121">
        <f>'EO10'!E39</f>
        <v>10</v>
      </c>
      <c r="I15" s="129">
        <f t="shared" si="0"/>
        <v>89.745494059692845</v>
      </c>
      <c r="J15" s="162" t="s">
        <v>247</v>
      </c>
      <c r="L15" s="155">
        <f>'EO10'!D11</f>
        <v>6902000</v>
      </c>
    </row>
  </sheetData>
  <mergeCells count="2">
    <mergeCell ref="E2:H2"/>
    <mergeCell ref="E4:H4"/>
  </mergeCells>
  <conditionalFormatting sqref="I6:I8 I14:I15 I10">
    <cfRule type="cellIs" dxfId="243" priority="20" operator="greaterThan">
      <formula>100</formula>
    </cfRule>
  </conditionalFormatting>
  <conditionalFormatting sqref="F6:F8 F10:F15">
    <cfRule type="cellIs" dxfId="242" priority="18" operator="greaterThan">
      <formula>60</formula>
    </cfRule>
  </conditionalFormatting>
  <conditionalFormatting sqref="G6:G8 G14:G15 G10">
    <cfRule type="cellIs" dxfId="241" priority="17" operator="greaterThan">
      <formula>30</formula>
    </cfRule>
  </conditionalFormatting>
  <conditionalFormatting sqref="H6:H8 H14:H15 H10">
    <cfRule type="cellIs" dxfId="240" priority="16" operator="greaterThan">
      <formula>10</formula>
    </cfRule>
  </conditionalFormatting>
  <conditionalFormatting sqref="I11:I13">
    <cfRule type="cellIs" dxfId="239" priority="8" operator="greaterThan">
      <formula>100</formula>
    </cfRule>
  </conditionalFormatting>
  <conditionalFormatting sqref="G11:G13">
    <cfRule type="cellIs" dxfId="238" priority="7" operator="greaterThan">
      <formula>30</formula>
    </cfRule>
  </conditionalFormatting>
  <conditionalFormatting sqref="H11:H13">
    <cfRule type="cellIs" dxfId="237" priority="6" operator="greaterThan">
      <formula>10</formula>
    </cfRule>
  </conditionalFormatting>
  <conditionalFormatting sqref="I9">
    <cfRule type="cellIs" dxfId="236" priority="4" operator="greaterThan">
      <formula>100</formula>
    </cfRule>
  </conditionalFormatting>
  <conditionalFormatting sqref="F9">
    <cfRule type="cellIs" dxfId="235" priority="3" operator="greaterThan">
      <formula>60</formula>
    </cfRule>
  </conditionalFormatting>
  <conditionalFormatting sqref="G9">
    <cfRule type="cellIs" dxfId="234" priority="2" operator="greaterThan">
      <formula>30</formula>
    </cfRule>
  </conditionalFormatting>
  <conditionalFormatting sqref="H9">
    <cfRule type="cellIs" dxfId="233" priority="1" operator="greaterThan">
      <formula>10</formula>
    </cfRule>
  </conditionalFormatting>
  <hyperlinks>
    <hyperlink ref="C6" location="'EO1'!A1" display="Gerencia Publica y Privada Ltda" xr:uid="{00000000-0004-0000-0200-000000000000}"/>
  </hyperlinks>
  <pageMargins left="0.7" right="0.7" top="0.75" bottom="0.75" header="0.3" footer="0.3"/>
  <pageSetup paperSize="9" orientation="portrait" horizontalDpi="300" verticalDpi="300" r:id="rId1"/>
  <drawing r:id="rId2"/>
  <extLst>
    <ext xmlns:x14="http://schemas.microsoft.com/office/spreadsheetml/2009/9/main" uri="{78C0D931-6437-407d-A8EE-F0AAD7539E65}">
      <x14:conditionalFormattings>
        <x14:conditionalFormatting xmlns:xm="http://schemas.microsoft.com/office/excel/2006/main">
          <x14:cfRule type="containsText" priority="15" operator="containsText" id="{79DB6AE6-E6FA-4D98-A507-0C82CD28A589}">
            <xm:f>NOT(ISERROR(SEARCH($K$2,E6)))</xm:f>
            <xm:f>$K$2</xm:f>
            <x14:dxf>
              <font>
                <color rgb="FF9C0006"/>
              </font>
              <fill>
                <patternFill>
                  <bgColor rgb="FFFFC7CE"/>
                </patternFill>
              </fill>
            </x14:dxf>
          </x14:cfRule>
          <xm:sqref>E6</xm:sqref>
        </x14:conditionalFormatting>
        <x14:conditionalFormatting xmlns:xm="http://schemas.microsoft.com/office/excel/2006/main">
          <x14:cfRule type="containsText" priority="14" operator="containsText" id="{6F524F56-7FA5-4E40-B7C5-3BC8753E4834}">
            <xm:f>NOT(ISERROR(SEARCH($K$2,E7)))</xm:f>
            <xm:f>$K$2</xm:f>
            <x14:dxf>
              <font>
                <color rgb="FF9C0006"/>
              </font>
              <fill>
                <patternFill>
                  <bgColor rgb="FFFFC7CE"/>
                </patternFill>
              </fill>
            </x14:dxf>
          </x14:cfRule>
          <xm:sqref>E7:E15</xm:sqref>
        </x14:conditionalFormatting>
        <x14:conditionalFormatting xmlns:xm="http://schemas.microsoft.com/office/excel/2006/main">
          <x14:cfRule type="containsText" priority="10" operator="containsText" id="{FF4CE350-C2BC-45C7-88B1-D893600EEF52}">
            <xm:f>NOT(ISERROR(SEARCH($O$2,D6)))</xm:f>
            <xm:f>$O$2</xm:f>
            <x14:dxf>
              <font>
                <color rgb="FF9C0006"/>
              </font>
              <fill>
                <patternFill>
                  <bgColor rgb="FFFFC7CE"/>
                </patternFill>
              </fill>
            </x14:dxf>
          </x14:cfRule>
          <xm:sqref>D6:D15</xm:sqref>
        </x14:conditionalFormatting>
      </x14:conditionalFormatting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M50"/>
  <sheetViews>
    <sheetView showGridLines="0" topLeftCell="H1" zoomScale="70" zoomScaleNormal="70" workbookViewId="0">
      <selection activeCell="D15" sqref="D15"/>
    </sheetView>
  </sheetViews>
  <sheetFormatPr baseColWidth="10" defaultColWidth="11.42578125" defaultRowHeight="16.5" outlineLevelRow="1" x14ac:dyDescent="0.3"/>
  <cols>
    <col min="1" max="1" width="4.5703125" style="96" customWidth="1"/>
    <col min="2" max="2" width="24.28515625" style="96" customWidth="1"/>
    <col min="3" max="3" width="5" style="96" customWidth="1"/>
    <col min="4" max="4" width="45.7109375" style="96" customWidth="1"/>
    <col min="5" max="5" width="33.5703125" style="96" customWidth="1"/>
    <col min="6" max="6" width="38.28515625" style="96" customWidth="1"/>
    <col min="7" max="7" width="33.42578125" style="96" customWidth="1"/>
    <col min="8" max="8" width="35" style="96" bestFit="1" customWidth="1"/>
    <col min="9" max="10" width="11.42578125" style="96"/>
    <col min="11" max="14" width="0" style="96" hidden="1" customWidth="1"/>
    <col min="15" max="16384" width="11.42578125" style="96"/>
  </cols>
  <sheetData>
    <row r="1" spans="2:13" s="18" customFormat="1" ht="55.5" customHeight="1" x14ac:dyDescent="0.25">
      <c r="B1" s="8"/>
      <c r="D1" s="208" t="s">
        <v>228</v>
      </c>
      <c r="E1" s="208"/>
      <c r="I1" s="45"/>
      <c r="J1" s="45"/>
      <c r="K1" s="22"/>
      <c r="L1" s="45"/>
      <c r="M1" s="45"/>
    </row>
    <row r="2" spans="2:13" x14ac:dyDescent="0.3">
      <c r="K2" s="96" t="s">
        <v>75</v>
      </c>
    </row>
    <row r="3" spans="2:13" x14ac:dyDescent="0.3">
      <c r="B3" s="37" t="s">
        <v>36</v>
      </c>
      <c r="C3" s="38">
        <v>1</v>
      </c>
      <c r="D3" s="39" t="s">
        <v>37</v>
      </c>
      <c r="E3" s="40">
        <v>372433320</v>
      </c>
      <c r="F3" s="41"/>
      <c r="K3" s="96" t="s">
        <v>132</v>
      </c>
    </row>
    <row r="4" spans="2:13" x14ac:dyDescent="0.3">
      <c r="B4" s="197" t="s">
        <v>38</v>
      </c>
      <c r="C4" s="197"/>
      <c r="D4" s="42" t="str">
        <f>IFERROR(VLOOKUP(C3,'EVALUACIÓN TÉCNICA'!$B$8:$C$17,2,FALSE)," ")</f>
        <v>Gerencia Publica y Privada Ltda</v>
      </c>
      <c r="E4" s="188" t="s">
        <v>94</v>
      </c>
      <c r="F4" s="11" t="str">
        <f>IF(Proponente1!E4&lt;&gt;0,Proponente1!E4," ")</f>
        <v>830.014.292-6</v>
      </c>
    </row>
    <row r="5" spans="2:13" x14ac:dyDescent="0.3">
      <c r="B5" s="206" t="s">
        <v>40</v>
      </c>
      <c r="C5" s="207"/>
      <c r="D5" s="12" t="str">
        <f>IF(Proponente1!D5&lt;&gt;0,Proponente1!D5," ")</f>
        <v>GILBERTO ALGEL BORBON ACOSTA</v>
      </c>
      <c r="E5" s="188" t="s">
        <v>96</v>
      </c>
      <c r="F5" s="11">
        <f>IF(Proponente1!E5&lt;&gt;0,Proponente1!E5," ")</f>
        <v>19100047</v>
      </c>
      <c r="K5" s="96" t="s">
        <v>86</v>
      </c>
    </row>
    <row r="6" spans="2:13" x14ac:dyDescent="0.3">
      <c r="K6" s="96" t="s">
        <v>87</v>
      </c>
    </row>
    <row r="7" spans="2:13" x14ac:dyDescent="0.3">
      <c r="K7" s="96" t="s">
        <v>248</v>
      </c>
    </row>
    <row r="8" spans="2:13" ht="51" x14ac:dyDescent="0.3">
      <c r="C8" s="86" t="s">
        <v>42</v>
      </c>
      <c r="D8" s="85" t="s">
        <v>249</v>
      </c>
      <c r="E8" s="154">
        <f>IF(F8="OFERTA ACEPTADA",IFERROR((D17*F17)/E17,0),0)</f>
        <v>150.20954621848739</v>
      </c>
      <c r="F8" s="97" t="str">
        <f>IF(Hoja1!I11=2,"OFERTA ACEPTADA","OFERTA RECHAZADA")</f>
        <v>OFERTA ACEPTADA</v>
      </c>
      <c r="K8" s="96" t="s">
        <v>250</v>
      </c>
    </row>
    <row r="9" spans="2:13" outlineLevel="1" x14ac:dyDescent="0.3">
      <c r="D9" s="218" t="str">
        <f>CONCATENATE(Hoja1!$I$4," ",C3," ","(VI)")</f>
        <v>Propuesta económica del Proponente No. 1 (VI)</v>
      </c>
      <c r="E9" s="218"/>
      <c r="F9" s="218"/>
      <c r="G9" s="218"/>
      <c r="H9" s="218"/>
      <c r="K9" s="96" t="s">
        <v>248</v>
      </c>
    </row>
    <row r="10" spans="2:13" ht="25.5" customHeight="1" outlineLevel="1" x14ac:dyDescent="0.3">
      <c r="D10" s="215" t="s">
        <v>251</v>
      </c>
      <c r="E10" s="216"/>
      <c r="F10" s="191" t="s">
        <v>252</v>
      </c>
      <c r="G10" s="215" t="s">
        <v>253</v>
      </c>
      <c r="H10" s="217"/>
    </row>
    <row r="11" spans="2:13" s="18" customFormat="1" ht="42.75" customHeight="1" outlineLevel="1" x14ac:dyDescent="0.25">
      <c r="D11" s="98">
        <v>2975000</v>
      </c>
      <c r="E11" s="99" t="str">
        <f>IF(D11&gt;9310833,"OFERTA RECHAZADA POR SUPERAR VALOR REFERENCIA","ADMITIDA")</f>
        <v>ADMITIDA</v>
      </c>
      <c r="F11" s="100">
        <f>IFERROR(G11/D11," ")</f>
        <v>125.18767058823529</v>
      </c>
      <c r="G11" s="98">
        <v>372433320</v>
      </c>
      <c r="H11" s="101" t="str">
        <f>IF(G11&gt;372433320,"OFERTA RECHAZADA POR SUPERAR VALOR REFERENCIA","ADMITIDA")</f>
        <v>ADMITIDA</v>
      </c>
      <c r="K11" s="18" t="s">
        <v>75</v>
      </c>
    </row>
    <row r="12" spans="2:13" s="18" customFormat="1" outlineLevel="1" x14ac:dyDescent="0.3">
      <c r="B12" s="24" t="s">
        <v>254</v>
      </c>
      <c r="D12" s="138">
        <v>9310833</v>
      </c>
      <c r="E12" s="137"/>
      <c r="F12" s="158" t="s">
        <v>255</v>
      </c>
      <c r="G12" s="138">
        <v>372433320</v>
      </c>
      <c r="H12" s="137"/>
    </row>
    <row r="13" spans="2:13" ht="15" customHeight="1" outlineLevel="1" x14ac:dyDescent="0.3">
      <c r="D13" s="96" t="s">
        <v>256</v>
      </c>
      <c r="E13" s="102"/>
    </row>
    <row r="14" spans="2:13" outlineLevel="1" x14ac:dyDescent="0.3">
      <c r="D14" s="75" t="s">
        <v>257</v>
      </c>
      <c r="K14" s="96" t="s">
        <v>6</v>
      </c>
    </row>
    <row r="15" spans="2:13" outlineLevel="1" x14ac:dyDescent="0.3">
      <c r="D15" s="103">
        <f>'EVALUACIÓN DE LA OFERTA'!L11</f>
        <v>7447890</v>
      </c>
      <c r="K15" s="96" t="s">
        <v>5</v>
      </c>
    </row>
    <row r="16" spans="2:13" outlineLevel="1" x14ac:dyDescent="0.3">
      <c r="D16" s="96" t="s">
        <v>258</v>
      </c>
      <c r="E16" s="96" t="s">
        <v>259</v>
      </c>
      <c r="F16" s="96" t="s">
        <v>260</v>
      </c>
      <c r="K16" s="96" t="s">
        <v>54</v>
      </c>
    </row>
    <row r="17" spans="2:8" outlineLevel="1" x14ac:dyDescent="0.3">
      <c r="D17" s="104">
        <v>60</v>
      </c>
      <c r="E17" s="138">
        <f>D11*0.840336134453782</f>
        <v>2500000.0000000014</v>
      </c>
      <c r="F17" s="138">
        <f>D15*0.840336134453782</f>
        <v>6258731.0924369786</v>
      </c>
    </row>
    <row r="18" spans="2:8" outlineLevel="1" x14ac:dyDescent="0.3">
      <c r="B18" s="24" t="s">
        <v>47</v>
      </c>
      <c r="C18" s="18"/>
      <c r="D18" s="213"/>
      <c r="E18" s="214"/>
    </row>
    <row r="21" spans="2:8" ht="33.75" customHeight="1" x14ac:dyDescent="0.3">
      <c r="C21" s="86" t="s">
        <v>49</v>
      </c>
      <c r="D21" s="89" t="s">
        <v>261</v>
      </c>
      <c r="E21" s="105">
        <f>(IF(C27=K11,E22,0)+IF(C36=K11,E31,0))</f>
        <v>30</v>
      </c>
      <c r="F21" s="106"/>
    </row>
    <row r="22" spans="2:8" ht="42" customHeight="1" outlineLevel="1" x14ac:dyDescent="0.3">
      <c r="B22" s="14" t="s">
        <v>262</v>
      </c>
      <c r="C22" s="92" t="s">
        <v>51</v>
      </c>
      <c r="D22" s="88" t="s">
        <v>263</v>
      </c>
      <c r="E22" s="93">
        <f>IF(C27=K11,15,0)</f>
        <v>15</v>
      </c>
    </row>
    <row r="23" spans="2:8" s="108" customFormat="1" ht="16.5" customHeight="1" outlineLevel="1" x14ac:dyDescent="0.3">
      <c r="B23" s="107"/>
      <c r="C23" s="76"/>
      <c r="D23" s="90" t="s">
        <v>82</v>
      </c>
      <c r="E23" s="91" t="s">
        <v>104</v>
      </c>
      <c r="F23" s="79" t="s">
        <v>264</v>
      </c>
      <c r="G23" s="79" t="s">
        <v>83</v>
      </c>
      <c r="H23" s="79" t="s">
        <v>84</v>
      </c>
    </row>
    <row r="24" spans="2:8" s="108" customFormat="1" ht="30" customHeight="1" outlineLevel="1" x14ac:dyDescent="0.3">
      <c r="B24" s="109" t="s">
        <v>70</v>
      </c>
      <c r="C24" s="76"/>
      <c r="D24" s="81" t="s">
        <v>265</v>
      </c>
      <c r="E24" s="81" t="s">
        <v>266</v>
      </c>
      <c r="F24" s="80" t="s">
        <v>267</v>
      </c>
      <c r="G24" s="80" t="s">
        <v>268</v>
      </c>
      <c r="H24" s="80" t="s">
        <v>269</v>
      </c>
    </row>
    <row r="25" spans="2:8" s="108" customFormat="1" ht="16.5" customHeight="1" outlineLevel="1" x14ac:dyDescent="0.3">
      <c r="B25" s="107"/>
      <c r="C25" s="76"/>
      <c r="D25" s="82" t="s">
        <v>6</v>
      </c>
      <c r="E25" s="82" t="s">
        <v>6</v>
      </c>
      <c r="F25" s="82" t="s">
        <v>6</v>
      </c>
      <c r="G25" s="82" t="s">
        <v>6</v>
      </c>
      <c r="H25" s="82" t="s">
        <v>6</v>
      </c>
    </row>
    <row r="26" spans="2:8" s="108" customFormat="1" ht="16.5" customHeight="1" outlineLevel="1" x14ac:dyDescent="0.3">
      <c r="B26" s="107"/>
      <c r="C26" s="76"/>
      <c r="D26" s="78"/>
      <c r="E26" s="78"/>
      <c r="F26" s="78"/>
      <c r="G26" s="78"/>
    </row>
    <row r="27" spans="2:8" ht="18.75" outlineLevel="1" x14ac:dyDescent="0.3">
      <c r="B27" s="110" t="s">
        <v>270</v>
      </c>
      <c r="C27" s="87" t="s">
        <v>75</v>
      </c>
      <c r="D27" s="111" t="s">
        <v>87</v>
      </c>
    </row>
    <row r="28" spans="2:8" ht="18" outlineLevel="1" x14ac:dyDescent="0.3">
      <c r="B28" s="109" t="s">
        <v>237</v>
      </c>
      <c r="C28" s="94"/>
      <c r="D28" s="95"/>
    </row>
    <row r="29" spans="2:8" s="108" customFormat="1" outlineLevel="1" x14ac:dyDescent="0.3">
      <c r="B29" s="112"/>
      <c r="C29" s="76"/>
      <c r="D29" s="113"/>
    </row>
    <row r="30" spans="2:8" outlineLevel="1" x14ac:dyDescent="0.3">
      <c r="B30" s="14" t="s">
        <v>262</v>
      </c>
    </row>
    <row r="31" spans="2:8" ht="20.25" outlineLevel="1" x14ac:dyDescent="0.3">
      <c r="C31" s="92" t="s">
        <v>55</v>
      </c>
      <c r="D31" s="88" t="s">
        <v>271</v>
      </c>
      <c r="E31" s="84">
        <f>IF(C36=K11,15,0)</f>
        <v>15</v>
      </c>
    </row>
    <row r="32" spans="2:8" s="108" customFormat="1" outlineLevel="1" x14ac:dyDescent="0.3">
      <c r="C32" s="76"/>
      <c r="D32" s="90" t="s">
        <v>82</v>
      </c>
      <c r="E32" s="91" t="s">
        <v>104</v>
      </c>
      <c r="F32" s="79" t="s">
        <v>264</v>
      </c>
      <c r="G32" s="79" t="s">
        <v>83</v>
      </c>
      <c r="H32" s="149"/>
    </row>
    <row r="33" spans="2:8" s="108" customFormat="1" outlineLevel="1" x14ac:dyDescent="0.3">
      <c r="B33" s="109" t="s">
        <v>70</v>
      </c>
      <c r="C33" s="76"/>
      <c r="D33" s="81" t="s">
        <v>272</v>
      </c>
      <c r="E33" s="80" t="s">
        <v>273</v>
      </c>
      <c r="F33" s="80" t="s">
        <v>274</v>
      </c>
      <c r="G33" s="80" t="s">
        <v>275</v>
      </c>
      <c r="H33" s="149"/>
    </row>
    <row r="34" spans="2:8" s="108" customFormat="1" outlineLevel="1" x14ac:dyDescent="0.3">
      <c r="C34" s="76"/>
      <c r="D34" s="82" t="s">
        <v>6</v>
      </c>
      <c r="E34" s="82" t="s">
        <v>6</v>
      </c>
      <c r="F34" s="82" t="s">
        <v>6</v>
      </c>
      <c r="G34" s="82" t="s">
        <v>6</v>
      </c>
      <c r="H34" s="149"/>
    </row>
    <row r="35" spans="2:8" s="108" customFormat="1" outlineLevel="1" x14ac:dyDescent="0.3">
      <c r="C35" s="76"/>
      <c r="D35" s="83"/>
      <c r="E35" s="83"/>
      <c r="F35" s="83"/>
    </row>
    <row r="36" spans="2:8" ht="18.75" outlineLevel="1" x14ac:dyDescent="0.3">
      <c r="B36" s="110" t="s">
        <v>276</v>
      </c>
      <c r="C36" s="87" t="s">
        <v>75</v>
      </c>
      <c r="D36" s="111" t="s">
        <v>250</v>
      </c>
    </row>
    <row r="37" spans="2:8" ht="18" outlineLevel="1" x14ac:dyDescent="0.3">
      <c r="B37" s="109" t="s">
        <v>237</v>
      </c>
      <c r="C37" s="94"/>
      <c r="D37" s="95"/>
    </row>
    <row r="38" spans="2:8" x14ac:dyDescent="0.3">
      <c r="D38" s="114"/>
    </row>
    <row r="39" spans="2:8" ht="51" x14ac:dyDescent="0.3">
      <c r="C39" s="86" t="s">
        <v>78</v>
      </c>
      <c r="D39" s="85" t="s">
        <v>277</v>
      </c>
      <c r="E39" s="105">
        <f>IF(Hoja1!I17&gt;10,10,Hoja1!I17)</f>
        <v>10</v>
      </c>
      <c r="F39" s="18"/>
    </row>
    <row r="40" spans="2:8" outlineLevel="1" x14ac:dyDescent="0.3">
      <c r="C40" s="51" t="s">
        <v>278</v>
      </c>
      <c r="D40" s="52" t="s">
        <v>279</v>
      </c>
      <c r="E40" s="115">
        <f>Hoja1!$I$15</f>
        <v>10</v>
      </c>
    </row>
    <row r="41" spans="2:8" ht="54" customHeight="1" outlineLevel="1" x14ac:dyDescent="0.3">
      <c r="C41" s="51"/>
      <c r="D41" s="20" t="s">
        <v>194</v>
      </c>
      <c r="E41" s="116" t="s">
        <v>6</v>
      </c>
    </row>
    <row r="42" spans="2:8" ht="18" customHeight="1" outlineLevel="1" x14ac:dyDescent="0.3">
      <c r="C42" s="51"/>
      <c r="D42" s="20"/>
      <c r="E42" s="117"/>
    </row>
    <row r="43" spans="2:8" outlineLevel="1" x14ac:dyDescent="0.3">
      <c r="B43" s="14" t="s">
        <v>280</v>
      </c>
      <c r="C43" s="51" t="s">
        <v>281</v>
      </c>
      <c r="D43" s="52" t="s">
        <v>282</v>
      </c>
      <c r="E43" s="118">
        <f>Hoja1!$I$16</f>
        <v>0</v>
      </c>
    </row>
    <row r="44" spans="2:8" outlineLevel="1" x14ac:dyDescent="0.3">
      <c r="D44" s="96" t="s">
        <v>196</v>
      </c>
      <c r="E44" s="116" t="s">
        <v>5</v>
      </c>
    </row>
    <row r="45" spans="2:8" outlineLevel="1" x14ac:dyDescent="0.3"/>
    <row r="50" spans="4:4" ht="46.5" customHeight="1" x14ac:dyDescent="0.3">
      <c r="D50" s="119">
        <f>IFERROR(E8+E21+E39," ")</f>
        <v>190.20954621848739</v>
      </c>
    </row>
  </sheetData>
  <mergeCells count="7">
    <mergeCell ref="B4:C4"/>
    <mergeCell ref="B5:C5"/>
    <mergeCell ref="D18:E18"/>
    <mergeCell ref="D10:E10"/>
    <mergeCell ref="G10:H10"/>
    <mergeCell ref="D9:H9"/>
    <mergeCell ref="D1:E1"/>
  </mergeCells>
  <conditionalFormatting sqref="E11:E12">
    <cfRule type="cellIs" dxfId="229" priority="26" operator="equal">
      <formula>"OFERTA RECHAZADA POR SUPERAR VALOR REFERENCIA"</formula>
    </cfRule>
  </conditionalFormatting>
  <conditionalFormatting sqref="E11:E12">
    <cfRule type="cellIs" dxfId="228" priority="25" operator="equal">
      <formula>"ADMITIDA"</formula>
    </cfRule>
  </conditionalFormatting>
  <conditionalFormatting sqref="H11:H12">
    <cfRule type="cellIs" dxfId="227" priority="24" operator="equal">
      <formula>"OFERTA RECHAZADA POR SUPERAR VALOR REFERENCIA"</formula>
    </cfRule>
  </conditionalFormatting>
  <conditionalFormatting sqref="H11:H12">
    <cfRule type="cellIs" dxfId="226" priority="23" operator="equal">
      <formula>"ADMITIDA"</formula>
    </cfRule>
  </conditionalFormatting>
  <conditionalFormatting sqref="F8">
    <cfRule type="cellIs" dxfId="225" priority="22" operator="equal">
      <formula>"OFERTA RECHAZADA"</formula>
    </cfRule>
  </conditionalFormatting>
  <conditionalFormatting sqref="F8">
    <cfRule type="cellIs" dxfId="224" priority="21" operator="equal">
      <formula>"OFERTA ACEPTADA"</formula>
    </cfRule>
  </conditionalFormatting>
  <conditionalFormatting sqref="F21">
    <cfRule type="cellIs" dxfId="223" priority="20" operator="equal">
      <formula>"OFERTA RECHAZADA"</formula>
    </cfRule>
  </conditionalFormatting>
  <conditionalFormatting sqref="F21">
    <cfRule type="cellIs" dxfId="222" priority="19" operator="equal">
      <formula>"OFERTA ACEPTADA"</formula>
    </cfRule>
  </conditionalFormatting>
  <conditionalFormatting sqref="E41">
    <cfRule type="cellIs" dxfId="221" priority="14" operator="equal">
      <formula>"NO CUMPLE"</formula>
    </cfRule>
  </conditionalFormatting>
  <conditionalFormatting sqref="E41">
    <cfRule type="cellIs" dxfId="220" priority="10" operator="equal">
      <formula>"CUMPLE"</formula>
    </cfRule>
  </conditionalFormatting>
  <conditionalFormatting sqref="E44">
    <cfRule type="cellIs" dxfId="219" priority="8" operator="equal">
      <formula>"NO CUMPLE"</formula>
    </cfRule>
  </conditionalFormatting>
  <conditionalFormatting sqref="E44">
    <cfRule type="cellIs" dxfId="218" priority="7" operator="equal">
      <formula>"CUMPLE"</formula>
    </cfRule>
  </conditionalFormatting>
  <dataValidations count="6">
    <dataValidation type="list" allowBlank="1" showInputMessage="1" showErrorMessage="1" sqref="C27:C29 C36:C37" xr:uid="{00000000-0002-0000-0300-000000000000}">
      <formula1>$K$2:$K$3</formula1>
    </dataValidation>
    <dataValidation type="list" allowBlank="1" showInputMessage="1" showErrorMessage="1" sqref="D27 D29" xr:uid="{00000000-0002-0000-0300-000001000000}">
      <formula1>$K$5:$K$7</formula1>
    </dataValidation>
    <dataValidation type="list" allowBlank="1" showInputMessage="1" showErrorMessage="1" sqref="D36" xr:uid="{00000000-0002-0000-0300-000002000000}">
      <formula1>$K$8:$K$9</formula1>
    </dataValidation>
    <dataValidation type="list" allowBlank="1" showInputMessage="1" showErrorMessage="1" sqref="E42 D26:G26" xr:uid="{00000000-0002-0000-0300-000003000000}">
      <formula1>$K$18:$K$19</formula1>
    </dataValidation>
    <dataValidation type="list" allowBlank="1" showInputMessage="1" showErrorMessage="1" sqref="D34:H34 G25:H25 D25:E25 D35:F35" xr:uid="{00000000-0002-0000-0300-000004000000}">
      <formula1>$K$14:$K$15</formula1>
    </dataValidation>
    <dataValidation type="list" allowBlank="1" showInputMessage="1" showErrorMessage="1" sqref="F25" xr:uid="{00000000-0002-0000-0300-000005000000}">
      <formula1>$K$14:$K$16</formula1>
    </dataValidation>
  </dataValidations>
  <pageMargins left="0.7" right="0.7" top="0.75" bottom="0.75" header="0.3" footer="0.3"/>
  <pageSetup paperSize="9" orientation="portrait" horizontalDpi="300" verticalDpi="300"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8" operator="containsText" id="{43710670-51F5-447F-80DD-5BD937022609}">
            <xm:f>NOT(ISERROR(SEARCH($K$19,E41)))</xm:f>
            <xm:f>$K$19</xm:f>
            <x14:dxf>
              <font>
                <color rgb="FF9C0006"/>
              </font>
              <fill>
                <patternFill>
                  <bgColor rgb="FFFFC7CE"/>
                </patternFill>
              </fill>
            </x14:dxf>
          </x14:cfRule>
          <xm:sqref>E41:E42</xm:sqref>
        </x14:conditionalFormatting>
        <x14:conditionalFormatting xmlns:xm="http://schemas.microsoft.com/office/excel/2006/main">
          <x14:cfRule type="containsText" priority="16" operator="containsText" id="{E4359437-272E-4FF3-BCCC-5800DC4B282A}">
            <xm:f>NOT(ISERROR(SEARCH($K$19,D26)))</xm:f>
            <xm:f>$K$19</xm:f>
            <x14:dxf>
              <font>
                <color rgb="FF9C0006"/>
              </font>
              <fill>
                <patternFill>
                  <bgColor rgb="FFFFC7CE"/>
                </patternFill>
              </fill>
            </x14:dxf>
          </x14:cfRule>
          <xm:sqref>D26:G26</xm:sqref>
        </x14:conditionalFormatting>
        <x14:conditionalFormatting xmlns:xm="http://schemas.microsoft.com/office/excel/2006/main">
          <x14:cfRule type="containsText" priority="15" operator="containsText" id="{92508B20-979B-4485-87D4-B24FFDC3F9A7}">
            <xm:f>NOT(ISERROR(SEARCH("NO CUMPLE",D25)))</xm:f>
            <xm:f>"NO CUMPLE"</xm:f>
            <x14:dxf>
              <font>
                <color rgb="FF9C0006"/>
              </font>
              <fill>
                <patternFill>
                  <bgColor rgb="FFFFC7CE"/>
                </patternFill>
              </fill>
            </x14:dxf>
          </x14:cfRule>
          <xm:sqref>D25 F35 G34</xm:sqref>
        </x14:conditionalFormatting>
        <x14:conditionalFormatting xmlns:xm="http://schemas.microsoft.com/office/excel/2006/main">
          <x14:cfRule type="containsText" priority="13" operator="containsText" id="{3C9D02CA-2797-4012-9F95-987737C9E150}">
            <xm:f>NOT(ISERROR(SEARCH("NO CUMPLE",E25)))</xm:f>
            <xm:f>"NO CUMPLE"</xm:f>
            <x14:dxf>
              <font>
                <color rgb="FF9C0006"/>
              </font>
              <fill>
                <patternFill>
                  <bgColor rgb="FFFFC7CE"/>
                </patternFill>
              </fill>
            </x14:dxf>
          </x14:cfRule>
          <xm:sqref>E25</xm:sqref>
        </x14:conditionalFormatting>
        <x14:conditionalFormatting xmlns:xm="http://schemas.microsoft.com/office/excel/2006/main">
          <x14:cfRule type="containsText" priority="12" operator="containsText" id="{A4E57072-AF2D-4C3B-98D4-226EC79758B2}">
            <xm:f>NOT(ISERROR(SEARCH("NO CUMPLE",F25)))</xm:f>
            <xm:f>"NO CUMPLE"</xm:f>
            <x14:dxf>
              <font>
                <color rgb="FF9C0006"/>
              </font>
              <fill>
                <patternFill>
                  <bgColor rgb="FFFFC7CE"/>
                </patternFill>
              </fill>
            </x14:dxf>
          </x14:cfRule>
          <xm:sqref>F25</xm:sqref>
        </x14:conditionalFormatting>
        <x14:conditionalFormatting xmlns:xm="http://schemas.microsoft.com/office/excel/2006/main">
          <x14:cfRule type="containsText" priority="11" operator="containsText" id="{085FBB59-5210-4584-9F7A-897579E45C10}">
            <xm:f>NOT(ISERROR(SEARCH("NO CUMPLE",H25)))</xm:f>
            <xm:f>"NO CUMPLE"</xm:f>
            <x14:dxf>
              <font>
                <color rgb="FF9C0006"/>
              </font>
              <fill>
                <patternFill>
                  <bgColor rgb="FFFFC7CE"/>
                </patternFill>
              </fill>
            </x14:dxf>
          </x14:cfRule>
          <xm:sqref>H25</xm:sqref>
        </x14:conditionalFormatting>
        <x14:conditionalFormatting xmlns:xm="http://schemas.microsoft.com/office/excel/2006/main">
          <x14:cfRule type="containsText" priority="9" operator="containsText" id="{6D3CAB4D-17EC-4801-9382-E7B89B0487F3}">
            <xm:f>NOT(ISERROR(SEARCH($K$19,E44)))</xm:f>
            <xm:f>$K$19</xm:f>
            <x14:dxf>
              <font>
                <color rgb="FF9C0006"/>
              </font>
              <fill>
                <patternFill>
                  <bgColor rgb="FFFFC7CE"/>
                </patternFill>
              </fill>
            </x14:dxf>
          </x14:cfRule>
          <xm:sqref>E44</xm:sqref>
        </x14:conditionalFormatting>
        <x14:conditionalFormatting xmlns:xm="http://schemas.microsoft.com/office/excel/2006/main">
          <x14:cfRule type="containsText" priority="6" operator="containsText" id="{AA58B2D6-253D-4004-BDCD-5BF30E15E1CD}">
            <xm:f>NOT(ISERROR(SEARCH("NO CUMPLE",D34)))</xm:f>
            <xm:f>"NO CUMPLE"</xm:f>
            <x14:dxf>
              <font>
                <color rgb="FF9C0006"/>
              </font>
              <fill>
                <patternFill>
                  <bgColor rgb="FFFFC7CE"/>
                </patternFill>
              </fill>
            </x14:dxf>
          </x14:cfRule>
          <xm:sqref>D34:D35</xm:sqref>
        </x14:conditionalFormatting>
        <x14:conditionalFormatting xmlns:xm="http://schemas.microsoft.com/office/excel/2006/main">
          <x14:cfRule type="containsText" priority="5" operator="containsText" id="{15096BC2-434E-4D43-AB43-4854A9024424}">
            <xm:f>NOT(ISERROR(SEARCH("NO CUMPLE",E34)))</xm:f>
            <xm:f>"NO CUMPLE"</xm:f>
            <x14:dxf>
              <font>
                <color rgb="FF9C0006"/>
              </font>
              <fill>
                <patternFill>
                  <bgColor rgb="FFFFC7CE"/>
                </patternFill>
              </fill>
            </x14:dxf>
          </x14:cfRule>
          <xm:sqref>E34:E35</xm:sqref>
        </x14:conditionalFormatting>
        <x14:conditionalFormatting xmlns:xm="http://schemas.microsoft.com/office/excel/2006/main">
          <x14:cfRule type="containsText" priority="3" operator="containsText" id="{B8D73794-492A-4048-94F2-1CC78E49E629}">
            <xm:f>NOT(ISERROR(SEARCH("NO CUMPLE",F34)))</xm:f>
            <xm:f>"NO CUMPLE"</xm:f>
            <x14:dxf>
              <font>
                <color rgb="FF9C0006"/>
              </font>
              <fill>
                <patternFill>
                  <bgColor rgb="FFFFC7CE"/>
                </patternFill>
              </fill>
            </x14:dxf>
          </x14:cfRule>
          <xm:sqref>F34</xm:sqref>
        </x14:conditionalFormatting>
        <x14:conditionalFormatting xmlns:xm="http://schemas.microsoft.com/office/excel/2006/main">
          <x14:cfRule type="containsText" priority="2" operator="containsText" id="{56B19C1D-1004-45FF-89DB-78C4AC497CCB}">
            <xm:f>NOT(ISERROR(SEARCH("NO CUMPLE",G25)))</xm:f>
            <xm:f>"NO CUMPLE"</xm:f>
            <x14:dxf>
              <font>
                <color rgb="FF9C0006"/>
              </font>
              <fill>
                <patternFill>
                  <bgColor rgb="FFFFC7CE"/>
                </patternFill>
              </fill>
            </x14:dxf>
          </x14:cfRule>
          <xm:sqref>G25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6000000}">
          <x14:formula1>
            <xm:f>'EVALUACIÓN TÉCNICA'!$B$8:$B$17</xm:f>
          </x14:formula1>
          <xm:sqref>C3</xm:sqref>
        </x14:dataValidation>
        <x14:dataValidation type="list" allowBlank="1" showInputMessage="1" showErrorMessage="1" xr:uid="{00000000-0002-0000-0300-000007000000}">
          <x14:formula1>
            <xm:f>Hoja1!$H$18:$H$19</xm:f>
          </x14:formula1>
          <xm:sqref>E41 E44</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E043F-65E9-4F4D-90F2-BF138349A6EF}">
  <dimension ref="B1:M50"/>
  <sheetViews>
    <sheetView showGridLines="0" zoomScale="70" zoomScaleNormal="70" workbookViewId="0">
      <selection activeCell="D16" sqref="D16"/>
    </sheetView>
  </sheetViews>
  <sheetFormatPr baseColWidth="10" defaultColWidth="11.42578125" defaultRowHeight="16.5" outlineLevelRow="1" x14ac:dyDescent="0.3"/>
  <cols>
    <col min="1" max="1" width="4.5703125" style="96" customWidth="1"/>
    <col min="2" max="2" width="24.28515625" style="96" customWidth="1"/>
    <col min="3" max="3" width="5" style="96" customWidth="1"/>
    <col min="4" max="4" width="45.7109375" style="96" customWidth="1"/>
    <col min="5" max="5" width="30.5703125" style="96" bestFit="1" customWidth="1"/>
    <col min="6" max="6" width="38.28515625" style="96" customWidth="1"/>
    <col min="7" max="7" width="33.42578125" style="96" customWidth="1"/>
    <col min="8" max="8" width="35" style="96" bestFit="1" customWidth="1"/>
    <col min="9" max="10" width="9.140625" style="96"/>
    <col min="11" max="14" width="0" style="96" hidden="1" customWidth="1"/>
    <col min="15" max="16384" width="11.42578125" style="96"/>
  </cols>
  <sheetData>
    <row r="1" spans="2:13" s="18" customFormat="1" ht="55.5" customHeight="1" x14ac:dyDescent="0.25">
      <c r="B1" s="8"/>
      <c r="D1" s="208" t="s">
        <v>228</v>
      </c>
      <c r="E1" s="208"/>
      <c r="I1" s="45"/>
      <c r="J1" s="45"/>
      <c r="K1" s="22"/>
      <c r="L1" s="45"/>
      <c r="M1" s="45"/>
    </row>
    <row r="2" spans="2:13" x14ac:dyDescent="0.3">
      <c r="K2" s="96" t="s">
        <v>75</v>
      </c>
    </row>
    <row r="3" spans="2:13" x14ac:dyDescent="0.3">
      <c r="B3" s="37" t="s">
        <v>36</v>
      </c>
      <c r="C3" s="38">
        <v>2</v>
      </c>
      <c r="D3" s="39" t="s">
        <v>37</v>
      </c>
      <c r="E3" s="40">
        <v>372433320</v>
      </c>
      <c r="F3" s="41"/>
      <c r="K3" s="96" t="s">
        <v>132</v>
      </c>
    </row>
    <row r="4" spans="2:13" x14ac:dyDescent="0.3">
      <c r="B4" s="197" t="s">
        <v>38</v>
      </c>
      <c r="C4" s="197"/>
      <c r="D4" s="42" t="str">
        <f>IFERROR(VLOOKUP(C3,'EVALUACIÓN TÉCNICA'!$B$8:$C$17,2,FALSE)," ")</f>
        <v>Fama Consultores SAS</v>
      </c>
      <c r="E4" s="188" t="s">
        <v>94</v>
      </c>
      <c r="F4" s="139">
        <v>900497610</v>
      </c>
    </row>
    <row r="5" spans="2:13" x14ac:dyDescent="0.3">
      <c r="B5" s="206" t="s">
        <v>40</v>
      </c>
      <c r="C5" s="207"/>
      <c r="D5" s="12" t="s">
        <v>95</v>
      </c>
      <c r="E5" s="188" t="s">
        <v>96</v>
      </c>
      <c r="F5" s="139">
        <v>15043065</v>
      </c>
      <c r="K5" s="96" t="s">
        <v>86</v>
      </c>
    </row>
    <row r="6" spans="2:13" x14ac:dyDescent="0.3">
      <c r="K6" s="96" t="s">
        <v>87</v>
      </c>
    </row>
    <row r="7" spans="2:13" x14ac:dyDescent="0.3">
      <c r="K7" s="96" t="s">
        <v>248</v>
      </c>
    </row>
    <row r="8" spans="2:13" ht="51" x14ac:dyDescent="0.3">
      <c r="C8" s="86" t="s">
        <v>42</v>
      </c>
      <c r="D8" s="85" t="s">
        <v>249</v>
      </c>
      <c r="E8" s="154">
        <f>IF(F8="OFERTA ACEPTADA",IFERROR((D17*F17)/E17,0),0)</f>
        <v>59.993749216302625</v>
      </c>
      <c r="F8" s="97" t="str">
        <f>IF(Hoja1!I11=2,"OFERTA ACEPTADA","OFERTA RECHAZADA")</f>
        <v>OFERTA ACEPTADA</v>
      </c>
      <c r="K8" s="96" t="s">
        <v>250</v>
      </c>
    </row>
    <row r="9" spans="2:13" outlineLevel="1" x14ac:dyDescent="0.3">
      <c r="D9" s="218" t="str">
        <f>CONCATENATE(Hoja1!$I$4," ",C3," ","(VI)")</f>
        <v>Propuesta económica del Proponente No. 2 (VI)</v>
      </c>
      <c r="E9" s="218"/>
      <c r="F9" s="218"/>
      <c r="G9" s="218"/>
      <c r="H9" s="218"/>
      <c r="K9" s="96" t="s">
        <v>248</v>
      </c>
    </row>
    <row r="10" spans="2:13" ht="25.5" customHeight="1" outlineLevel="1" x14ac:dyDescent="0.3">
      <c r="D10" s="215" t="s">
        <v>251</v>
      </c>
      <c r="E10" s="216"/>
      <c r="F10" s="191" t="s">
        <v>252</v>
      </c>
      <c r="G10" s="215" t="s">
        <v>253</v>
      </c>
      <c r="H10" s="217"/>
    </row>
    <row r="11" spans="2:13" s="18" customFormat="1" ht="42.75" customHeight="1" outlineLevel="1" x14ac:dyDescent="0.25">
      <c r="D11" s="98">
        <v>7448666</v>
      </c>
      <c r="E11" s="99" t="str">
        <f>IF(D11&gt;9310833,"OFERTA RECHAZADA POR SUPERAR VALOR REFERENCIA","ADMITIDA")</f>
        <v>ADMITIDA</v>
      </c>
      <c r="F11" s="100">
        <f>IFERROR(G11/D11," ")</f>
        <v>50.000002685044542</v>
      </c>
      <c r="G11" s="98">
        <v>372433320</v>
      </c>
      <c r="H11" s="101" t="str">
        <f>IF(G11&gt;372433320,"OFERTA RECHAZADA POR SUPERAR VALOR REFERENCIA","ADMITIDA")</f>
        <v>ADMITIDA</v>
      </c>
      <c r="K11" s="18" t="s">
        <v>75</v>
      </c>
    </row>
    <row r="12" spans="2:13" s="18" customFormat="1" outlineLevel="1" x14ac:dyDescent="0.3">
      <c r="B12" s="24" t="s">
        <v>254</v>
      </c>
      <c r="D12" s="138">
        <v>9310833</v>
      </c>
      <c r="E12" s="137"/>
      <c r="F12" s="158" t="s">
        <v>255</v>
      </c>
      <c r="G12" s="138">
        <v>372433320</v>
      </c>
      <c r="H12" s="137"/>
    </row>
    <row r="13" spans="2:13" ht="15" customHeight="1" outlineLevel="1" x14ac:dyDescent="0.3">
      <c r="D13" s="96" t="s">
        <v>256</v>
      </c>
      <c r="E13" s="102"/>
    </row>
    <row r="14" spans="2:13" outlineLevel="1" x14ac:dyDescent="0.3">
      <c r="D14" s="75" t="s">
        <v>186</v>
      </c>
      <c r="K14" s="96" t="s">
        <v>6</v>
      </c>
    </row>
    <row r="15" spans="2:13" outlineLevel="1" x14ac:dyDescent="0.3">
      <c r="D15" s="103">
        <f>'EVALUACIÓN DE LA OFERTA'!L11</f>
        <v>7447890</v>
      </c>
      <c r="K15" s="96" t="s">
        <v>5</v>
      </c>
    </row>
    <row r="16" spans="2:13" outlineLevel="1" x14ac:dyDescent="0.3">
      <c r="D16" s="96" t="s">
        <v>258</v>
      </c>
      <c r="E16" s="96" t="s">
        <v>259</v>
      </c>
      <c r="F16" s="96" t="s">
        <v>260</v>
      </c>
      <c r="K16" s="96" t="s">
        <v>54</v>
      </c>
    </row>
    <row r="17" spans="2:8" outlineLevel="1" x14ac:dyDescent="0.3">
      <c r="D17" s="104">
        <v>60</v>
      </c>
      <c r="E17" s="138">
        <f>D11*0.840336134453782</f>
        <v>6259383.1932773143</v>
      </c>
      <c r="F17" s="138">
        <f>D15*0.840336134453782</f>
        <v>6258731.0924369786</v>
      </c>
    </row>
    <row r="18" spans="2:8" outlineLevel="1" x14ac:dyDescent="0.3">
      <c r="B18" s="24" t="s">
        <v>47</v>
      </c>
      <c r="C18" s="18"/>
      <c r="D18" s="213"/>
      <c r="E18" s="214"/>
    </row>
    <row r="21" spans="2:8" ht="33.75" customHeight="1" x14ac:dyDescent="0.3">
      <c r="C21" s="86" t="s">
        <v>49</v>
      </c>
      <c r="D21" s="89" t="s">
        <v>261</v>
      </c>
      <c r="E21" s="105">
        <f>(IF(C27=K11,E22,0)+IF(C36=K11,E31,0))</f>
        <v>15</v>
      </c>
      <c r="F21" s="106"/>
    </row>
    <row r="22" spans="2:8" ht="42" customHeight="1" outlineLevel="1" x14ac:dyDescent="0.3">
      <c r="B22" s="14" t="s">
        <v>262</v>
      </c>
      <c r="C22" s="92" t="s">
        <v>51</v>
      </c>
      <c r="D22" s="88" t="s">
        <v>263</v>
      </c>
      <c r="E22" s="93">
        <f>IF(C27=K11,15,0)</f>
        <v>0</v>
      </c>
    </row>
    <row r="23" spans="2:8" s="108" customFormat="1" ht="16.5" customHeight="1" outlineLevel="1" x14ac:dyDescent="0.3">
      <c r="B23" s="107"/>
      <c r="C23" s="76"/>
      <c r="D23" s="90" t="s">
        <v>82</v>
      </c>
      <c r="E23" s="91" t="s">
        <v>104</v>
      </c>
      <c r="F23" s="79" t="s">
        <v>264</v>
      </c>
      <c r="G23" s="79" t="s">
        <v>83</v>
      </c>
      <c r="H23" s="79" t="s">
        <v>84</v>
      </c>
    </row>
    <row r="24" spans="2:8" s="108" customFormat="1" ht="30" customHeight="1" outlineLevel="1" x14ac:dyDescent="0.3">
      <c r="B24" s="109" t="s">
        <v>70</v>
      </c>
      <c r="C24" s="76"/>
      <c r="D24" s="81" t="s">
        <v>283</v>
      </c>
      <c r="E24" s="81" t="s">
        <v>284</v>
      </c>
      <c r="F24" s="80" t="s">
        <v>285</v>
      </c>
      <c r="G24" s="80"/>
      <c r="H24" s="80"/>
    </row>
    <row r="25" spans="2:8" s="108" customFormat="1" ht="16.5" customHeight="1" outlineLevel="1" x14ac:dyDescent="0.3">
      <c r="B25" s="107"/>
      <c r="C25" s="76"/>
      <c r="D25" s="82" t="s">
        <v>6</v>
      </c>
      <c r="E25" s="82" t="s">
        <v>6</v>
      </c>
      <c r="F25" s="82" t="s">
        <v>6</v>
      </c>
      <c r="G25" s="82" t="s">
        <v>5</v>
      </c>
      <c r="H25" s="82" t="s">
        <v>5</v>
      </c>
    </row>
    <row r="26" spans="2:8" s="108" customFormat="1" ht="16.5" customHeight="1" outlineLevel="1" x14ac:dyDescent="0.3">
      <c r="B26" s="107"/>
      <c r="C26" s="76"/>
      <c r="D26" s="78"/>
      <c r="E26" s="78"/>
      <c r="F26" s="78"/>
      <c r="G26" s="78"/>
    </row>
    <row r="27" spans="2:8" ht="18.75" outlineLevel="1" x14ac:dyDescent="0.3">
      <c r="B27" s="110" t="s">
        <v>270</v>
      </c>
      <c r="C27" s="87" t="s">
        <v>132</v>
      </c>
      <c r="D27" s="111" t="s">
        <v>87</v>
      </c>
    </row>
    <row r="28" spans="2:8" ht="33" outlineLevel="1" x14ac:dyDescent="0.3">
      <c r="B28" s="109" t="s">
        <v>237</v>
      </c>
      <c r="C28" s="94"/>
      <c r="D28" s="95" t="s">
        <v>286</v>
      </c>
    </row>
    <row r="29" spans="2:8" s="108" customFormat="1" outlineLevel="1" x14ac:dyDescent="0.3">
      <c r="B29" s="112"/>
      <c r="C29" s="76"/>
      <c r="D29" s="113"/>
    </row>
    <row r="30" spans="2:8" outlineLevel="1" x14ac:dyDescent="0.3">
      <c r="B30" s="14" t="s">
        <v>262</v>
      </c>
    </row>
    <row r="31" spans="2:8" ht="20.25" outlineLevel="1" x14ac:dyDescent="0.3">
      <c r="C31" s="92" t="s">
        <v>55</v>
      </c>
      <c r="D31" s="88" t="s">
        <v>271</v>
      </c>
      <c r="E31" s="84">
        <v>15</v>
      </c>
    </row>
    <row r="32" spans="2:8" s="108" customFormat="1" outlineLevel="1" x14ac:dyDescent="0.3">
      <c r="C32" s="76"/>
      <c r="D32" s="90" t="s">
        <v>82</v>
      </c>
      <c r="E32" s="91" t="s">
        <v>104</v>
      </c>
      <c r="F32" s="79" t="s">
        <v>264</v>
      </c>
      <c r="G32" s="79" t="s">
        <v>83</v>
      </c>
      <c r="H32" s="79" t="s">
        <v>84</v>
      </c>
    </row>
    <row r="33" spans="2:8" s="108" customFormat="1" ht="33" outlineLevel="1" x14ac:dyDescent="0.3">
      <c r="B33" s="109" t="s">
        <v>70</v>
      </c>
      <c r="C33" s="76"/>
      <c r="D33" s="81" t="s">
        <v>287</v>
      </c>
      <c r="E33" s="80" t="s">
        <v>288</v>
      </c>
      <c r="F33" s="81" t="s">
        <v>289</v>
      </c>
      <c r="G33" s="80" t="s">
        <v>290</v>
      </c>
      <c r="H33" s="80" t="s">
        <v>291</v>
      </c>
    </row>
    <row r="34" spans="2:8" s="108" customFormat="1" outlineLevel="1" x14ac:dyDescent="0.3">
      <c r="C34" s="76"/>
      <c r="D34" s="82" t="s">
        <v>6</v>
      </c>
      <c r="E34" s="82" t="s">
        <v>6</v>
      </c>
      <c r="F34" s="82" t="s">
        <v>6</v>
      </c>
      <c r="G34" s="82" t="s">
        <v>6</v>
      </c>
      <c r="H34" s="80" t="s">
        <v>291</v>
      </c>
    </row>
    <row r="35" spans="2:8" s="108" customFormat="1" outlineLevel="1" x14ac:dyDescent="0.3">
      <c r="C35" s="76"/>
      <c r="D35" s="83"/>
      <c r="E35" s="83"/>
      <c r="F35" s="83"/>
    </row>
    <row r="36" spans="2:8" ht="18.75" outlineLevel="1" x14ac:dyDescent="0.3">
      <c r="B36" s="110" t="s">
        <v>276</v>
      </c>
      <c r="C36" s="87" t="s">
        <v>75</v>
      </c>
      <c r="D36" s="111" t="s">
        <v>250</v>
      </c>
    </row>
    <row r="37" spans="2:8" ht="18" outlineLevel="1" x14ac:dyDescent="0.3">
      <c r="B37" s="109" t="s">
        <v>237</v>
      </c>
      <c r="C37" s="94"/>
      <c r="D37" s="95"/>
    </row>
    <row r="38" spans="2:8" x14ac:dyDescent="0.3">
      <c r="D38" s="114"/>
    </row>
    <row r="39" spans="2:8" ht="51" x14ac:dyDescent="0.3">
      <c r="C39" s="86" t="s">
        <v>78</v>
      </c>
      <c r="D39" s="85" t="s">
        <v>277</v>
      </c>
      <c r="E39" s="105">
        <f>IF(Hoja1!J17&gt;10,10,Hoja1!J17)</f>
        <v>10</v>
      </c>
      <c r="F39" s="18"/>
    </row>
    <row r="40" spans="2:8" outlineLevel="1" x14ac:dyDescent="0.3">
      <c r="C40" s="51" t="s">
        <v>278</v>
      </c>
      <c r="D40" s="52" t="s">
        <v>279</v>
      </c>
      <c r="E40" s="115">
        <f>Hoja1!$J$15</f>
        <v>10</v>
      </c>
    </row>
    <row r="41" spans="2:8" ht="54" customHeight="1" outlineLevel="1" x14ac:dyDescent="0.3">
      <c r="C41" s="51"/>
      <c r="D41" s="20" t="s">
        <v>194</v>
      </c>
      <c r="E41" s="116" t="s">
        <v>6</v>
      </c>
    </row>
    <row r="42" spans="2:8" ht="18" customHeight="1" outlineLevel="1" x14ac:dyDescent="0.3">
      <c r="C42" s="51"/>
      <c r="D42" s="20"/>
      <c r="E42" s="117"/>
    </row>
    <row r="43" spans="2:8" outlineLevel="1" x14ac:dyDescent="0.3">
      <c r="B43" s="14" t="s">
        <v>280</v>
      </c>
      <c r="C43" s="51" t="s">
        <v>281</v>
      </c>
      <c r="D43" s="52" t="s">
        <v>282</v>
      </c>
      <c r="E43" s="118">
        <f>Hoja1!$J$16</f>
        <v>0</v>
      </c>
    </row>
    <row r="44" spans="2:8" outlineLevel="1" x14ac:dyDescent="0.3">
      <c r="D44" s="96" t="s">
        <v>196</v>
      </c>
      <c r="E44" s="116" t="s">
        <v>5</v>
      </c>
    </row>
    <row r="45" spans="2:8" outlineLevel="1" x14ac:dyDescent="0.3"/>
    <row r="50" spans="4:4" ht="46.5" customHeight="1" x14ac:dyDescent="0.3">
      <c r="D50" s="119">
        <f>IFERROR(E8+E21+E39," ")</f>
        <v>84.993749216302632</v>
      </c>
    </row>
  </sheetData>
  <mergeCells count="7">
    <mergeCell ref="D18:E18"/>
    <mergeCell ref="D1:E1"/>
    <mergeCell ref="B4:C4"/>
    <mergeCell ref="B5:C5"/>
    <mergeCell ref="D9:H9"/>
    <mergeCell ref="D10:E10"/>
    <mergeCell ref="G10:H10"/>
  </mergeCells>
  <conditionalFormatting sqref="E11:E12">
    <cfRule type="cellIs" dxfId="206" priority="24" operator="equal">
      <formula>"OFERTA RECHAZADA POR SUPERAR VALOR REFERENCIA"</formula>
    </cfRule>
  </conditionalFormatting>
  <conditionalFormatting sqref="E11:E12">
    <cfRule type="cellIs" dxfId="205" priority="23" operator="equal">
      <formula>"ADMITIDA"</formula>
    </cfRule>
  </conditionalFormatting>
  <conditionalFormatting sqref="H11:H12">
    <cfRule type="cellIs" dxfId="204" priority="22" operator="equal">
      <formula>"OFERTA RECHAZADA POR SUPERAR VALOR REFERENCIA"</formula>
    </cfRule>
  </conditionalFormatting>
  <conditionalFormatting sqref="H11:H12">
    <cfRule type="cellIs" dxfId="203" priority="21" operator="equal">
      <formula>"ADMITIDA"</formula>
    </cfRule>
  </conditionalFormatting>
  <conditionalFormatting sqref="F8">
    <cfRule type="cellIs" dxfId="202" priority="20" operator="equal">
      <formula>"OFERTA RECHAZADA"</formula>
    </cfRule>
  </conditionalFormatting>
  <conditionalFormatting sqref="F8">
    <cfRule type="cellIs" dxfId="201" priority="19" operator="equal">
      <formula>"OFERTA ACEPTADA"</formula>
    </cfRule>
  </conditionalFormatting>
  <conditionalFormatting sqref="F21">
    <cfRule type="cellIs" dxfId="200" priority="18" operator="equal">
      <formula>"OFERTA RECHAZADA"</formula>
    </cfRule>
  </conditionalFormatting>
  <conditionalFormatting sqref="F21">
    <cfRule type="cellIs" dxfId="199" priority="17" operator="equal">
      <formula>"OFERTA ACEPTADA"</formula>
    </cfRule>
  </conditionalFormatting>
  <conditionalFormatting sqref="E41">
    <cfRule type="cellIs" dxfId="198" priority="13" operator="equal">
      <formula>"NO CUMPLE"</formula>
    </cfRule>
  </conditionalFormatting>
  <conditionalFormatting sqref="E41">
    <cfRule type="cellIs" dxfId="197" priority="9" operator="equal">
      <formula>"CUMPLE"</formula>
    </cfRule>
  </conditionalFormatting>
  <conditionalFormatting sqref="E44">
    <cfRule type="cellIs" dxfId="196" priority="7" operator="equal">
      <formula>"NO CUMPLE"</formula>
    </cfRule>
  </conditionalFormatting>
  <conditionalFormatting sqref="E44">
    <cfRule type="cellIs" dxfId="195" priority="6" operator="equal">
      <formula>"CUMPLE"</formula>
    </cfRule>
  </conditionalFormatting>
  <dataValidations count="6">
    <dataValidation type="list" allowBlank="1" showInputMessage="1" showErrorMessage="1" sqref="F25" xr:uid="{38C57800-76FE-410D-86D4-354E5769880A}">
      <formula1>$K$14:$K$16</formula1>
    </dataValidation>
    <dataValidation type="list" allowBlank="1" showInputMessage="1" showErrorMessage="1" sqref="D35:F35 G25:H25 D25:E25 D34:G34" xr:uid="{F480551B-B791-4994-BBFC-97EC675E719C}">
      <formula1>$K$14:$K$15</formula1>
    </dataValidation>
    <dataValidation type="list" allowBlank="1" showInputMessage="1" showErrorMessage="1" sqref="E42 D26:G26" xr:uid="{ECBB3FC5-3A39-4B9A-BA61-A91A8E5DBEA0}">
      <formula1>$K$18:$K$19</formula1>
    </dataValidation>
    <dataValidation type="list" allowBlank="1" showInputMessage="1" showErrorMessage="1" sqref="D36" xr:uid="{88E6F650-8CE6-45F5-AC3D-E280FFD8A649}">
      <formula1>$K$8:$K$9</formula1>
    </dataValidation>
    <dataValidation type="list" allowBlank="1" showInputMessage="1" showErrorMessage="1" sqref="D27 D29" xr:uid="{27F6A0D4-7546-4EA1-AF9A-FFB413565DA5}">
      <formula1>$K$5:$K$7</formula1>
    </dataValidation>
    <dataValidation type="list" allowBlank="1" showInputMessage="1" showErrorMessage="1" sqref="C27:C29 C36:C37" xr:uid="{81F0DC14-7DD0-446B-A64D-C2CD1ABFC217}">
      <formula1>$K$2:$K$3</formula1>
    </dataValidation>
  </dataValidations>
  <pageMargins left="0.7" right="0.7" top="0.75" bottom="0.75" header="0.3" footer="0.3"/>
  <pageSetup paperSize="9"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6" operator="containsText" id="{5D8C7852-C2D8-4CC2-B2FE-19A074F1E7F6}">
            <xm:f>NOT(ISERROR(SEARCH($K$19,E41)))</xm:f>
            <xm:f>$K$19</xm:f>
            <x14:dxf>
              <font>
                <color rgb="FF9C0006"/>
              </font>
              <fill>
                <patternFill>
                  <bgColor rgb="FFFFC7CE"/>
                </patternFill>
              </fill>
            </x14:dxf>
          </x14:cfRule>
          <xm:sqref>E41:E42</xm:sqref>
        </x14:conditionalFormatting>
        <x14:conditionalFormatting xmlns:xm="http://schemas.microsoft.com/office/excel/2006/main">
          <x14:cfRule type="containsText" priority="15" operator="containsText" id="{F0964A3C-0F55-48A1-9AF7-8F57586CF6D0}">
            <xm:f>NOT(ISERROR(SEARCH($K$19,D26)))</xm:f>
            <xm:f>$K$19</xm:f>
            <x14:dxf>
              <font>
                <color rgb="FF9C0006"/>
              </font>
              <fill>
                <patternFill>
                  <bgColor rgb="FFFFC7CE"/>
                </patternFill>
              </fill>
            </x14:dxf>
          </x14:cfRule>
          <xm:sqref>D26:G26</xm:sqref>
        </x14:conditionalFormatting>
        <x14:conditionalFormatting xmlns:xm="http://schemas.microsoft.com/office/excel/2006/main">
          <x14:cfRule type="containsText" priority="14" operator="containsText" id="{44FAEF4A-2478-484D-A2EC-7B5B1944FDD0}">
            <xm:f>NOT(ISERROR(SEARCH("NO CUMPLE",D25)))</xm:f>
            <xm:f>"NO CUMPLE"</xm:f>
            <x14:dxf>
              <font>
                <color rgb="FF9C0006"/>
              </font>
              <fill>
                <patternFill>
                  <bgColor rgb="FFFFC7CE"/>
                </patternFill>
              </fill>
            </x14:dxf>
          </x14:cfRule>
          <xm:sqref>D25 F35 G34</xm:sqref>
        </x14:conditionalFormatting>
        <x14:conditionalFormatting xmlns:xm="http://schemas.microsoft.com/office/excel/2006/main">
          <x14:cfRule type="containsText" priority="12" operator="containsText" id="{1E15D80C-3B3B-417A-8640-B6DF24B14081}">
            <xm:f>NOT(ISERROR(SEARCH("NO CUMPLE",E25)))</xm:f>
            <xm:f>"NO CUMPLE"</xm:f>
            <x14:dxf>
              <font>
                <color rgb="FF9C0006"/>
              </font>
              <fill>
                <patternFill>
                  <bgColor rgb="FFFFC7CE"/>
                </patternFill>
              </fill>
            </x14:dxf>
          </x14:cfRule>
          <xm:sqref>E25</xm:sqref>
        </x14:conditionalFormatting>
        <x14:conditionalFormatting xmlns:xm="http://schemas.microsoft.com/office/excel/2006/main">
          <x14:cfRule type="containsText" priority="11" operator="containsText" id="{6CF9F0A1-E493-40BD-82BD-B2A35F284C02}">
            <xm:f>NOT(ISERROR(SEARCH("NO CUMPLE",F25)))</xm:f>
            <xm:f>"NO CUMPLE"</xm:f>
            <x14:dxf>
              <font>
                <color rgb="FF9C0006"/>
              </font>
              <fill>
                <patternFill>
                  <bgColor rgb="FFFFC7CE"/>
                </patternFill>
              </fill>
            </x14:dxf>
          </x14:cfRule>
          <xm:sqref>F25</xm:sqref>
        </x14:conditionalFormatting>
        <x14:conditionalFormatting xmlns:xm="http://schemas.microsoft.com/office/excel/2006/main">
          <x14:cfRule type="containsText" priority="10" operator="containsText" id="{FAB23BD1-D7F7-40FA-9FEF-09D18A2FD949}">
            <xm:f>NOT(ISERROR(SEARCH("NO CUMPLE",H25)))</xm:f>
            <xm:f>"NO CUMPLE"</xm:f>
            <x14:dxf>
              <font>
                <color rgb="FF9C0006"/>
              </font>
              <fill>
                <patternFill>
                  <bgColor rgb="FFFFC7CE"/>
                </patternFill>
              </fill>
            </x14:dxf>
          </x14:cfRule>
          <xm:sqref>H25</xm:sqref>
        </x14:conditionalFormatting>
        <x14:conditionalFormatting xmlns:xm="http://schemas.microsoft.com/office/excel/2006/main">
          <x14:cfRule type="containsText" priority="8" operator="containsText" id="{037A28C2-6DB1-40D9-B09E-DAEDAE4C6E7E}">
            <xm:f>NOT(ISERROR(SEARCH($K$19,E44)))</xm:f>
            <xm:f>$K$19</xm:f>
            <x14:dxf>
              <font>
                <color rgb="FF9C0006"/>
              </font>
              <fill>
                <patternFill>
                  <bgColor rgb="FFFFC7CE"/>
                </patternFill>
              </fill>
            </x14:dxf>
          </x14:cfRule>
          <xm:sqref>E44</xm:sqref>
        </x14:conditionalFormatting>
        <x14:conditionalFormatting xmlns:xm="http://schemas.microsoft.com/office/excel/2006/main">
          <x14:cfRule type="containsText" priority="5" operator="containsText" id="{B88D4203-F2E3-440C-8641-54D9969D8F72}">
            <xm:f>NOT(ISERROR(SEARCH("NO CUMPLE",D34)))</xm:f>
            <xm:f>"NO CUMPLE"</xm:f>
            <x14:dxf>
              <font>
                <color rgb="FF9C0006"/>
              </font>
              <fill>
                <patternFill>
                  <bgColor rgb="FFFFC7CE"/>
                </patternFill>
              </fill>
            </x14:dxf>
          </x14:cfRule>
          <xm:sqref>D34:D35</xm:sqref>
        </x14:conditionalFormatting>
        <x14:conditionalFormatting xmlns:xm="http://schemas.microsoft.com/office/excel/2006/main">
          <x14:cfRule type="containsText" priority="4" operator="containsText" id="{81959517-B295-408E-A781-E031899C527B}">
            <xm:f>NOT(ISERROR(SEARCH("NO CUMPLE",E34)))</xm:f>
            <xm:f>"NO CUMPLE"</xm:f>
            <x14:dxf>
              <font>
                <color rgb="FF9C0006"/>
              </font>
              <fill>
                <patternFill>
                  <bgColor rgb="FFFFC7CE"/>
                </patternFill>
              </fill>
            </x14:dxf>
          </x14:cfRule>
          <xm:sqref>E34:E35</xm:sqref>
        </x14:conditionalFormatting>
        <x14:conditionalFormatting xmlns:xm="http://schemas.microsoft.com/office/excel/2006/main">
          <x14:cfRule type="containsText" priority="3" operator="containsText" id="{1BD1AC86-9BBC-425B-9908-54F1B25355DB}">
            <xm:f>NOT(ISERROR(SEARCH("NO CUMPLE",F34)))</xm:f>
            <xm:f>"NO CUMPLE"</xm:f>
            <x14:dxf>
              <font>
                <color rgb="FF9C0006"/>
              </font>
              <fill>
                <patternFill>
                  <bgColor rgb="FFFFC7CE"/>
                </patternFill>
              </fill>
            </x14:dxf>
          </x14:cfRule>
          <xm:sqref>F34</xm:sqref>
        </x14:conditionalFormatting>
        <x14:conditionalFormatting xmlns:xm="http://schemas.microsoft.com/office/excel/2006/main">
          <x14:cfRule type="containsText" priority="2" operator="containsText" id="{16F1F559-EC0D-4CC5-848B-7FB233FE7A4A}">
            <xm:f>NOT(ISERROR(SEARCH("NO CUMPLE",G25)))</xm:f>
            <xm:f>"NO CUMPLE"</xm:f>
            <x14:dxf>
              <font>
                <color rgb="FF9C0006"/>
              </font>
              <fill>
                <patternFill>
                  <bgColor rgb="FFFFC7CE"/>
                </patternFill>
              </fill>
            </x14:dxf>
          </x14:cfRule>
          <xm:sqref>G25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19A98062-293D-4232-A838-6968E4B7CEF7}">
          <x14:formula1>
            <xm:f>Hoja1!$H$18:$H$19</xm:f>
          </x14:formula1>
          <xm:sqref>E41 E44</xm:sqref>
        </x14:dataValidation>
        <x14:dataValidation type="list" allowBlank="1" showInputMessage="1" showErrorMessage="1" xr:uid="{56AF6AD6-3B8A-46E0-BF37-200DA0291518}">
          <x14:formula1>
            <xm:f>'EVALUACIÓN TÉCNICA'!$B$8:$B$17</xm:f>
          </x14:formula1>
          <xm:sqref>C3</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FBC6F-F184-4B11-9036-9A1297214585}">
  <dimension ref="B1:M50"/>
  <sheetViews>
    <sheetView showGridLines="0" topLeftCell="A11" zoomScale="70" zoomScaleNormal="70" workbookViewId="0">
      <selection activeCell="D16" sqref="D16"/>
    </sheetView>
  </sheetViews>
  <sheetFormatPr baseColWidth="10" defaultColWidth="11.42578125" defaultRowHeight="16.5" outlineLevelRow="1" x14ac:dyDescent="0.3"/>
  <cols>
    <col min="1" max="1" width="4.5703125" style="96" customWidth="1"/>
    <col min="2" max="2" width="24.28515625" style="96" customWidth="1"/>
    <col min="3" max="3" width="5" style="96" customWidth="1"/>
    <col min="4" max="4" width="45.7109375" style="96" customWidth="1"/>
    <col min="5" max="5" width="30.5703125" style="96" bestFit="1" customWidth="1"/>
    <col min="6" max="6" width="38.28515625" style="96" customWidth="1"/>
    <col min="7" max="7" width="33.42578125" style="96" customWidth="1"/>
    <col min="8" max="8" width="35" style="96" bestFit="1" customWidth="1"/>
    <col min="9" max="10" width="9.140625" style="96"/>
    <col min="11" max="14" width="0" style="96" hidden="1" customWidth="1"/>
    <col min="15" max="16384" width="11.42578125" style="96"/>
  </cols>
  <sheetData>
    <row r="1" spans="2:13" s="18" customFormat="1" ht="55.5" customHeight="1" x14ac:dyDescent="0.25">
      <c r="B1" s="8"/>
      <c r="D1" s="208" t="s">
        <v>228</v>
      </c>
      <c r="E1" s="208"/>
      <c r="I1" s="45"/>
      <c r="J1" s="45"/>
      <c r="K1" s="22"/>
      <c r="L1" s="45"/>
      <c r="M1" s="45"/>
    </row>
    <row r="2" spans="2:13" x14ac:dyDescent="0.3">
      <c r="K2" s="96" t="s">
        <v>75</v>
      </c>
    </row>
    <row r="3" spans="2:13" x14ac:dyDescent="0.3">
      <c r="B3" s="37" t="s">
        <v>36</v>
      </c>
      <c r="C3" s="38">
        <v>3</v>
      </c>
      <c r="D3" s="39" t="s">
        <v>37</v>
      </c>
      <c r="E3" s="40">
        <v>372433320</v>
      </c>
      <c r="F3" s="41"/>
      <c r="K3" s="96" t="s">
        <v>132</v>
      </c>
    </row>
    <row r="4" spans="2:13" x14ac:dyDescent="0.3">
      <c r="B4" s="197" t="s">
        <v>38</v>
      </c>
      <c r="C4" s="197"/>
      <c r="D4" s="42" t="str">
        <f>IFERROR(VLOOKUP(C3,'EVALUACIÓN TÉCNICA'!$B$8:$C$17,2,FALSE)," ")</f>
        <v>Desarrollo Empresarial Co SAS</v>
      </c>
      <c r="E4" s="188" t="s">
        <v>94</v>
      </c>
      <c r="F4" s="11" t="s">
        <v>105</v>
      </c>
    </row>
    <row r="5" spans="2:13" x14ac:dyDescent="0.3">
      <c r="B5" s="206" t="s">
        <v>40</v>
      </c>
      <c r="C5" s="207"/>
      <c r="D5" s="12" t="s">
        <v>106</v>
      </c>
      <c r="E5" s="188" t="s">
        <v>96</v>
      </c>
      <c r="F5" s="11">
        <v>19395521</v>
      </c>
      <c r="K5" s="96" t="s">
        <v>86</v>
      </c>
    </row>
    <row r="6" spans="2:13" x14ac:dyDescent="0.3">
      <c r="K6" s="96" t="s">
        <v>87</v>
      </c>
    </row>
    <row r="7" spans="2:13" x14ac:dyDescent="0.3">
      <c r="K7" s="96" t="s">
        <v>248</v>
      </c>
    </row>
    <row r="8" spans="2:13" ht="51" x14ac:dyDescent="0.3">
      <c r="C8" s="86" t="s">
        <v>42</v>
      </c>
      <c r="D8" s="85" t="s">
        <v>249</v>
      </c>
      <c r="E8" s="154">
        <f>IF(F8="OFERTA ACEPTADA",IFERROR((D17*F17)/E17,0),0)</f>
        <v>72.076354838709676</v>
      </c>
      <c r="F8" s="97" t="str">
        <f>IF(Hoja1!I11=2,"OFERTA ACEPTADA","OFERTA RECHAZADA")</f>
        <v>OFERTA ACEPTADA</v>
      </c>
      <c r="K8" s="96" t="s">
        <v>250</v>
      </c>
    </row>
    <row r="9" spans="2:13" outlineLevel="1" x14ac:dyDescent="0.3">
      <c r="D9" s="218" t="str">
        <f>CONCATENATE(Hoja1!$I$4," ",C3," ","(VI)")</f>
        <v>Propuesta económica del Proponente No. 3 (VI)</v>
      </c>
      <c r="E9" s="218"/>
      <c r="F9" s="218"/>
      <c r="G9" s="218"/>
      <c r="H9" s="218"/>
      <c r="K9" s="96" t="s">
        <v>248</v>
      </c>
    </row>
    <row r="10" spans="2:13" ht="25.5" customHeight="1" outlineLevel="1" x14ac:dyDescent="0.3">
      <c r="D10" s="215" t="s">
        <v>251</v>
      </c>
      <c r="E10" s="216"/>
      <c r="F10" s="191" t="s">
        <v>252</v>
      </c>
      <c r="G10" s="215" t="s">
        <v>253</v>
      </c>
      <c r="H10" s="217"/>
    </row>
    <row r="11" spans="2:13" s="18" customFormat="1" ht="42.75" customHeight="1" outlineLevel="1" x14ac:dyDescent="0.25">
      <c r="D11" s="98">
        <v>6200000</v>
      </c>
      <c r="E11" s="99" t="str">
        <f>IF(D11&gt;9310833,"OFERTA RECHAZADA POR SUPERAR VALOR REFERENCIA","ADMITIDA")</f>
        <v>ADMITIDA</v>
      </c>
      <c r="F11" s="100">
        <f>IFERROR(G11/D11," ")</f>
        <v>60.069890322580648</v>
      </c>
      <c r="G11" s="159">
        <v>372433320</v>
      </c>
      <c r="H11" s="101" t="str">
        <f>IF(G11&gt;372433320,"OFERTA RECHAZADA POR SUPERAR VALOR REFERENCIA","ADMITIDA")</f>
        <v>ADMITIDA</v>
      </c>
      <c r="K11" s="18" t="s">
        <v>75</v>
      </c>
    </row>
    <row r="12" spans="2:13" s="18" customFormat="1" outlineLevel="1" x14ac:dyDescent="0.3">
      <c r="B12" s="24" t="s">
        <v>254</v>
      </c>
      <c r="D12" s="138">
        <v>9310833</v>
      </c>
      <c r="E12" s="137"/>
      <c r="F12" s="158" t="s">
        <v>255</v>
      </c>
      <c r="G12" s="138">
        <v>372433320</v>
      </c>
      <c r="H12" s="137"/>
    </row>
    <row r="13" spans="2:13" ht="15" customHeight="1" outlineLevel="1" x14ac:dyDescent="0.3">
      <c r="D13" s="96" t="s">
        <v>256</v>
      </c>
      <c r="E13" s="102"/>
    </row>
    <row r="14" spans="2:13" outlineLevel="1" x14ac:dyDescent="0.3">
      <c r="D14" s="75" t="s">
        <v>186</v>
      </c>
      <c r="K14" s="96" t="s">
        <v>6</v>
      </c>
    </row>
    <row r="15" spans="2:13" outlineLevel="1" x14ac:dyDescent="0.3">
      <c r="D15" s="103">
        <f>'EVALUACIÓN DE LA OFERTA'!L11</f>
        <v>7447890</v>
      </c>
      <c r="K15" s="96" t="s">
        <v>5</v>
      </c>
    </row>
    <row r="16" spans="2:13" outlineLevel="1" x14ac:dyDescent="0.3">
      <c r="D16" s="96" t="s">
        <v>258</v>
      </c>
      <c r="E16" s="96" t="s">
        <v>259</v>
      </c>
      <c r="F16" s="96" t="s">
        <v>260</v>
      </c>
      <c r="K16" s="96" t="s">
        <v>54</v>
      </c>
    </row>
    <row r="17" spans="2:8" outlineLevel="1" x14ac:dyDescent="0.3">
      <c r="D17" s="104">
        <v>60</v>
      </c>
      <c r="E17" s="138">
        <f>D11*0.840336134453782</f>
        <v>5210084.033613448</v>
      </c>
      <c r="F17" s="138">
        <f>D15*0.840336134453782</f>
        <v>6258731.0924369786</v>
      </c>
    </row>
    <row r="18" spans="2:8" outlineLevel="1" x14ac:dyDescent="0.3">
      <c r="B18" s="24" t="s">
        <v>47</v>
      </c>
      <c r="C18" s="18"/>
      <c r="D18" s="213"/>
      <c r="E18" s="214"/>
    </row>
    <row r="21" spans="2:8" ht="33.75" customHeight="1" x14ac:dyDescent="0.3">
      <c r="C21" s="86" t="s">
        <v>49</v>
      </c>
      <c r="D21" s="89" t="s">
        <v>261</v>
      </c>
      <c r="E21" s="105">
        <f>(IF(C27=K11,E22,0)+IF(C36=K11,E31,0))</f>
        <v>15</v>
      </c>
      <c r="F21" s="106"/>
    </row>
    <row r="22" spans="2:8" ht="42" customHeight="1" outlineLevel="1" x14ac:dyDescent="0.3">
      <c r="B22" s="14" t="s">
        <v>262</v>
      </c>
      <c r="C22" s="92" t="s">
        <v>51</v>
      </c>
      <c r="D22" s="88" t="s">
        <v>263</v>
      </c>
      <c r="E22" s="93">
        <f>IF(C27=K11,15,0)</f>
        <v>0</v>
      </c>
    </row>
    <row r="23" spans="2:8" s="108" customFormat="1" ht="16.5" customHeight="1" outlineLevel="1" x14ac:dyDescent="0.3">
      <c r="B23" s="107"/>
      <c r="C23" s="76"/>
      <c r="D23" s="90" t="s">
        <v>82</v>
      </c>
      <c r="E23" s="91" t="s">
        <v>104</v>
      </c>
      <c r="F23" s="79" t="s">
        <v>264</v>
      </c>
      <c r="G23" s="79" t="s">
        <v>83</v>
      </c>
      <c r="H23" s="79" t="s">
        <v>84</v>
      </c>
    </row>
    <row r="24" spans="2:8" s="108" customFormat="1" ht="30" customHeight="1" outlineLevel="1" x14ac:dyDescent="0.3">
      <c r="B24" s="109" t="s">
        <v>70</v>
      </c>
      <c r="C24" s="76"/>
      <c r="D24" s="81" t="s">
        <v>292</v>
      </c>
      <c r="E24" s="81" t="s">
        <v>293</v>
      </c>
      <c r="F24" s="80" t="s">
        <v>294</v>
      </c>
      <c r="G24" s="80"/>
      <c r="H24" s="80"/>
    </row>
    <row r="25" spans="2:8" s="108" customFormat="1" ht="16.5" customHeight="1" outlineLevel="1" x14ac:dyDescent="0.3">
      <c r="B25" s="107"/>
      <c r="C25" s="76"/>
      <c r="D25" s="82" t="s">
        <v>6</v>
      </c>
      <c r="E25" s="82" t="s">
        <v>6</v>
      </c>
      <c r="F25" s="82" t="s">
        <v>6</v>
      </c>
      <c r="G25" s="82" t="s">
        <v>5</v>
      </c>
      <c r="H25" s="82" t="s">
        <v>5</v>
      </c>
    </row>
    <row r="26" spans="2:8" s="108" customFormat="1" ht="16.5" customHeight="1" outlineLevel="1" x14ac:dyDescent="0.3">
      <c r="B26" s="107"/>
      <c r="C26" s="76"/>
      <c r="D26" s="78"/>
      <c r="E26" s="78"/>
      <c r="F26" s="78"/>
      <c r="G26" s="78"/>
    </row>
    <row r="27" spans="2:8" ht="18.75" outlineLevel="1" x14ac:dyDescent="0.3">
      <c r="B27" s="110" t="s">
        <v>270</v>
      </c>
      <c r="C27" s="87" t="s">
        <v>132</v>
      </c>
      <c r="D27" s="111" t="s">
        <v>87</v>
      </c>
    </row>
    <row r="28" spans="2:8" ht="66" outlineLevel="1" x14ac:dyDescent="0.3">
      <c r="B28" s="109" t="s">
        <v>237</v>
      </c>
      <c r="C28" s="94"/>
      <c r="D28" s="152" t="s">
        <v>240</v>
      </c>
    </row>
    <row r="29" spans="2:8" s="108" customFormat="1" outlineLevel="1" x14ac:dyDescent="0.3">
      <c r="B29" s="112"/>
      <c r="C29" s="76"/>
      <c r="D29" s="113"/>
    </row>
    <row r="30" spans="2:8" outlineLevel="1" x14ac:dyDescent="0.3">
      <c r="B30" s="14" t="s">
        <v>262</v>
      </c>
    </row>
    <row r="31" spans="2:8" ht="20.25" outlineLevel="1" x14ac:dyDescent="0.3">
      <c r="C31" s="92" t="s">
        <v>55</v>
      </c>
      <c r="D31" s="88" t="s">
        <v>271</v>
      </c>
      <c r="E31" s="84">
        <f>IF(C36=K11,15,0)</f>
        <v>15</v>
      </c>
    </row>
    <row r="32" spans="2:8" s="108" customFormat="1" outlineLevel="1" x14ac:dyDescent="0.3">
      <c r="C32" s="76"/>
      <c r="D32" s="90" t="s">
        <v>82</v>
      </c>
      <c r="E32" s="91" t="s">
        <v>104</v>
      </c>
      <c r="F32" s="79" t="s">
        <v>264</v>
      </c>
      <c r="G32" s="79" t="s">
        <v>83</v>
      </c>
    </row>
    <row r="33" spans="2:7" s="108" customFormat="1" outlineLevel="1" x14ac:dyDescent="0.3">
      <c r="B33" s="109" t="s">
        <v>70</v>
      </c>
      <c r="C33" s="76"/>
      <c r="D33" s="81" t="s">
        <v>272</v>
      </c>
      <c r="E33" s="80" t="s">
        <v>295</v>
      </c>
      <c r="F33" s="80" t="s">
        <v>296</v>
      </c>
      <c r="G33" s="80" t="s">
        <v>297</v>
      </c>
    </row>
    <row r="34" spans="2:7" s="108" customFormat="1" outlineLevel="1" x14ac:dyDescent="0.3">
      <c r="C34" s="76"/>
      <c r="D34" s="82" t="s">
        <v>6</v>
      </c>
      <c r="E34" s="82" t="s">
        <v>6</v>
      </c>
      <c r="F34" s="82" t="s">
        <v>6</v>
      </c>
      <c r="G34" s="82" t="s">
        <v>6</v>
      </c>
    </row>
    <row r="35" spans="2:7" s="108" customFormat="1" outlineLevel="1" x14ac:dyDescent="0.3">
      <c r="C35" s="76"/>
      <c r="D35" s="83"/>
      <c r="E35" s="83"/>
      <c r="F35" s="83"/>
    </row>
    <row r="36" spans="2:7" ht="18.75" outlineLevel="1" x14ac:dyDescent="0.3">
      <c r="B36" s="110" t="s">
        <v>276</v>
      </c>
      <c r="C36" s="87" t="s">
        <v>75</v>
      </c>
      <c r="D36" s="111" t="s">
        <v>250</v>
      </c>
    </row>
    <row r="37" spans="2:7" ht="18" outlineLevel="1" x14ac:dyDescent="0.3">
      <c r="B37" s="109" t="s">
        <v>237</v>
      </c>
      <c r="C37" s="94"/>
      <c r="D37" s="95" t="s">
        <v>298</v>
      </c>
    </row>
    <row r="38" spans="2:7" x14ac:dyDescent="0.3">
      <c r="D38" s="114"/>
    </row>
    <row r="39" spans="2:7" ht="51" x14ac:dyDescent="0.3">
      <c r="C39" s="86" t="s">
        <v>78</v>
      </c>
      <c r="D39" s="85" t="s">
        <v>277</v>
      </c>
      <c r="E39" s="105">
        <f>IF(Hoja1!K17&gt;10,10,Hoja1!K17)</f>
        <v>10</v>
      </c>
      <c r="F39" s="18"/>
    </row>
    <row r="40" spans="2:7" outlineLevel="1" x14ac:dyDescent="0.3">
      <c r="C40" s="51" t="s">
        <v>278</v>
      </c>
      <c r="D40" s="52" t="s">
        <v>279</v>
      </c>
      <c r="E40" s="115">
        <f>Hoja1!$K$15</f>
        <v>10</v>
      </c>
    </row>
    <row r="41" spans="2:7" ht="54" customHeight="1" outlineLevel="1" x14ac:dyDescent="0.3">
      <c r="C41" s="51"/>
      <c r="D41" s="20" t="s">
        <v>194</v>
      </c>
      <c r="E41" s="116" t="s">
        <v>6</v>
      </c>
    </row>
    <row r="42" spans="2:7" ht="18" customHeight="1" outlineLevel="1" x14ac:dyDescent="0.3">
      <c r="C42" s="51"/>
      <c r="D42" s="20"/>
      <c r="E42" s="117"/>
    </row>
    <row r="43" spans="2:7" outlineLevel="1" x14ac:dyDescent="0.3">
      <c r="B43" s="14" t="s">
        <v>280</v>
      </c>
      <c r="C43" s="51" t="s">
        <v>281</v>
      </c>
      <c r="D43" s="52" t="s">
        <v>282</v>
      </c>
      <c r="E43" s="118">
        <f>Hoja1!$K$16</f>
        <v>0</v>
      </c>
    </row>
    <row r="44" spans="2:7" outlineLevel="1" x14ac:dyDescent="0.3">
      <c r="D44" s="96" t="s">
        <v>196</v>
      </c>
      <c r="E44" s="116" t="s">
        <v>5</v>
      </c>
    </row>
    <row r="45" spans="2:7" outlineLevel="1" x14ac:dyDescent="0.3"/>
    <row r="50" spans="4:4" ht="46.5" customHeight="1" x14ac:dyDescent="0.3">
      <c r="D50" s="119">
        <f>IFERROR(E8+E21+E39," ")</f>
        <v>97.076354838709676</v>
      </c>
    </row>
  </sheetData>
  <mergeCells count="7">
    <mergeCell ref="D18:E18"/>
    <mergeCell ref="D1:E1"/>
    <mergeCell ref="B4:C4"/>
    <mergeCell ref="B5:C5"/>
    <mergeCell ref="D9:H9"/>
    <mergeCell ref="D10:E10"/>
    <mergeCell ref="G10:H10"/>
  </mergeCells>
  <conditionalFormatting sqref="E11:E12">
    <cfRule type="cellIs" dxfId="183" priority="24" operator="equal">
      <formula>"OFERTA RECHAZADA POR SUPERAR VALOR REFERENCIA"</formula>
    </cfRule>
  </conditionalFormatting>
  <conditionalFormatting sqref="E11:E12">
    <cfRule type="cellIs" dxfId="182" priority="23" operator="equal">
      <formula>"ADMITIDA"</formula>
    </cfRule>
  </conditionalFormatting>
  <conditionalFormatting sqref="H11:H12">
    <cfRule type="cellIs" dxfId="181" priority="22" operator="equal">
      <formula>"OFERTA RECHAZADA POR SUPERAR VALOR REFERENCIA"</formula>
    </cfRule>
  </conditionalFormatting>
  <conditionalFormatting sqref="H11:H12">
    <cfRule type="cellIs" dxfId="180" priority="21" operator="equal">
      <formula>"ADMITIDA"</formula>
    </cfRule>
  </conditionalFormatting>
  <conditionalFormatting sqref="F8">
    <cfRule type="cellIs" dxfId="179" priority="20" operator="equal">
      <formula>"OFERTA RECHAZADA"</formula>
    </cfRule>
  </conditionalFormatting>
  <conditionalFormatting sqref="F8">
    <cfRule type="cellIs" dxfId="178" priority="19" operator="equal">
      <formula>"OFERTA ACEPTADA"</formula>
    </cfRule>
  </conditionalFormatting>
  <conditionalFormatting sqref="F21">
    <cfRule type="cellIs" dxfId="177" priority="18" operator="equal">
      <formula>"OFERTA RECHAZADA"</formula>
    </cfRule>
  </conditionalFormatting>
  <conditionalFormatting sqref="F21">
    <cfRule type="cellIs" dxfId="176" priority="17" operator="equal">
      <formula>"OFERTA ACEPTADA"</formula>
    </cfRule>
  </conditionalFormatting>
  <conditionalFormatting sqref="E41">
    <cfRule type="cellIs" dxfId="175" priority="13" operator="equal">
      <formula>"NO CUMPLE"</formula>
    </cfRule>
  </conditionalFormatting>
  <conditionalFormatting sqref="E41">
    <cfRule type="cellIs" dxfId="174" priority="9" operator="equal">
      <formula>"CUMPLE"</formula>
    </cfRule>
  </conditionalFormatting>
  <conditionalFormatting sqref="E44">
    <cfRule type="cellIs" dxfId="173" priority="7" operator="equal">
      <formula>"NO CUMPLE"</formula>
    </cfRule>
  </conditionalFormatting>
  <conditionalFormatting sqref="E44">
    <cfRule type="cellIs" dxfId="172" priority="6" operator="equal">
      <formula>"CUMPLE"</formula>
    </cfRule>
  </conditionalFormatting>
  <dataValidations count="6">
    <dataValidation type="list" allowBlank="1" showInputMessage="1" showErrorMessage="1" sqref="C27:C29 C36:C37" xr:uid="{6BF2FF1C-2DE0-410A-BB96-5BB38B8703D7}">
      <formula1>$K$2:$K$3</formula1>
    </dataValidation>
    <dataValidation type="list" allowBlank="1" showInputMessage="1" showErrorMessage="1" sqref="D27 D29" xr:uid="{59EC5FEB-0403-4DA4-80D9-8FA00AC19255}">
      <formula1>$K$5:$K$7</formula1>
    </dataValidation>
    <dataValidation type="list" allowBlank="1" showInputMessage="1" showErrorMessage="1" sqref="D36" xr:uid="{7D67A789-00E1-4AC7-8922-670DCC8B1249}">
      <formula1>$K$8:$K$9</formula1>
    </dataValidation>
    <dataValidation type="list" allowBlank="1" showInputMessage="1" showErrorMessage="1" sqref="E42 D26:G26" xr:uid="{ED2C6DAF-A34B-463D-AB14-8CFC1689E9E9}">
      <formula1>$K$18:$K$19</formula1>
    </dataValidation>
    <dataValidation type="list" allowBlank="1" showInputMessage="1" showErrorMessage="1" sqref="D34:G34 G25:H25 D25:E25 D35:F35" xr:uid="{440EE81E-7DCD-4B66-9E3D-C02AC03291DA}">
      <formula1>$K$14:$K$15</formula1>
    </dataValidation>
    <dataValidation type="list" allowBlank="1" showInputMessage="1" showErrorMessage="1" sqref="F25" xr:uid="{F7F3F3E3-F864-4DB9-AC32-C89987EE7EDC}">
      <formula1>$K$14:$K$16</formula1>
    </dataValidation>
  </dataValidations>
  <pageMargins left="0.7" right="0.7" top="0.75" bottom="0.75" header="0.3" footer="0.3"/>
  <pageSetup paperSize="9"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6" operator="containsText" id="{FBA79AF7-54C8-41E1-AFF6-C55F93390A37}">
            <xm:f>NOT(ISERROR(SEARCH($K$19,E41)))</xm:f>
            <xm:f>$K$19</xm:f>
            <x14:dxf>
              <font>
                <color rgb="FF9C0006"/>
              </font>
              <fill>
                <patternFill>
                  <bgColor rgb="FFFFC7CE"/>
                </patternFill>
              </fill>
            </x14:dxf>
          </x14:cfRule>
          <xm:sqref>E41:E42</xm:sqref>
        </x14:conditionalFormatting>
        <x14:conditionalFormatting xmlns:xm="http://schemas.microsoft.com/office/excel/2006/main">
          <x14:cfRule type="containsText" priority="15" operator="containsText" id="{32F8C101-CFFF-40E4-BFB4-30F61BB49A6C}">
            <xm:f>NOT(ISERROR(SEARCH($K$19,D26)))</xm:f>
            <xm:f>$K$19</xm:f>
            <x14:dxf>
              <font>
                <color rgb="FF9C0006"/>
              </font>
              <fill>
                <patternFill>
                  <bgColor rgb="FFFFC7CE"/>
                </patternFill>
              </fill>
            </x14:dxf>
          </x14:cfRule>
          <xm:sqref>D26:G26</xm:sqref>
        </x14:conditionalFormatting>
        <x14:conditionalFormatting xmlns:xm="http://schemas.microsoft.com/office/excel/2006/main">
          <x14:cfRule type="containsText" priority="14" operator="containsText" id="{757C4342-EE3D-4DAF-9A60-E21E8AC26C07}">
            <xm:f>NOT(ISERROR(SEARCH("NO CUMPLE",D25)))</xm:f>
            <xm:f>"NO CUMPLE"</xm:f>
            <x14:dxf>
              <font>
                <color rgb="FF9C0006"/>
              </font>
              <fill>
                <patternFill>
                  <bgColor rgb="FFFFC7CE"/>
                </patternFill>
              </fill>
            </x14:dxf>
          </x14:cfRule>
          <xm:sqref>D25 F35 G34</xm:sqref>
        </x14:conditionalFormatting>
        <x14:conditionalFormatting xmlns:xm="http://schemas.microsoft.com/office/excel/2006/main">
          <x14:cfRule type="containsText" priority="12" operator="containsText" id="{27516934-F82A-4768-AA84-E2CF14B702FE}">
            <xm:f>NOT(ISERROR(SEARCH("NO CUMPLE",E25)))</xm:f>
            <xm:f>"NO CUMPLE"</xm:f>
            <x14:dxf>
              <font>
                <color rgb="FF9C0006"/>
              </font>
              <fill>
                <patternFill>
                  <bgColor rgb="FFFFC7CE"/>
                </patternFill>
              </fill>
            </x14:dxf>
          </x14:cfRule>
          <xm:sqref>E25</xm:sqref>
        </x14:conditionalFormatting>
        <x14:conditionalFormatting xmlns:xm="http://schemas.microsoft.com/office/excel/2006/main">
          <x14:cfRule type="containsText" priority="11" operator="containsText" id="{6522BAA1-8845-48C3-A6F1-4EE169B151C9}">
            <xm:f>NOT(ISERROR(SEARCH("NO CUMPLE",F25)))</xm:f>
            <xm:f>"NO CUMPLE"</xm:f>
            <x14:dxf>
              <font>
                <color rgb="FF9C0006"/>
              </font>
              <fill>
                <patternFill>
                  <bgColor rgb="FFFFC7CE"/>
                </patternFill>
              </fill>
            </x14:dxf>
          </x14:cfRule>
          <xm:sqref>F25</xm:sqref>
        </x14:conditionalFormatting>
        <x14:conditionalFormatting xmlns:xm="http://schemas.microsoft.com/office/excel/2006/main">
          <x14:cfRule type="containsText" priority="10" operator="containsText" id="{E2B65C2D-307B-4A42-8F90-1579480B2FFB}">
            <xm:f>NOT(ISERROR(SEARCH("NO CUMPLE",H25)))</xm:f>
            <xm:f>"NO CUMPLE"</xm:f>
            <x14:dxf>
              <font>
                <color rgb="FF9C0006"/>
              </font>
              <fill>
                <patternFill>
                  <bgColor rgb="FFFFC7CE"/>
                </patternFill>
              </fill>
            </x14:dxf>
          </x14:cfRule>
          <xm:sqref>H25</xm:sqref>
        </x14:conditionalFormatting>
        <x14:conditionalFormatting xmlns:xm="http://schemas.microsoft.com/office/excel/2006/main">
          <x14:cfRule type="containsText" priority="8" operator="containsText" id="{547EE3F0-2CCD-4E0D-8C41-8E32FA11F071}">
            <xm:f>NOT(ISERROR(SEARCH($K$19,E44)))</xm:f>
            <xm:f>$K$19</xm:f>
            <x14:dxf>
              <font>
                <color rgb="FF9C0006"/>
              </font>
              <fill>
                <patternFill>
                  <bgColor rgb="FFFFC7CE"/>
                </patternFill>
              </fill>
            </x14:dxf>
          </x14:cfRule>
          <xm:sqref>E44</xm:sqref>
        </x14:conditionalFormatting>
        <x14:conditionalFormatting xmlns:xm="http://schemas.microsoft.com/office/excel/2006/main">
          <x14:cfRule type="containsText" priority="5" operator="containsText" id="{0885DB4E-ED30-44CD-B882-8DD224D656CF}">
            <xm:f>NOT(ISERROR(SEARCH("NO CUMPLE",D34)))</xm:f>
            <xm:f>"NO CUMPLE"</xm:f>
            <x14:dxf>
              <font>
                <color rgb="FF9C0006"/>
              </font>
              <fill>
                <patternFill>
                  <bgColor rgb="FFFFC7CE"/>
                </patternFill>
              </fill>
            </x14:dxf>
          </x14:cfRule>
          <xm:sqref>D34:D35</xm:sqref>
        </x14:conditionalFormatting>
        <x14:conditionalFormatting xmlns:xm="http://schemas.microsoft.com/office/excel/2006/main">
          <x14:cfRule type="containsText" priority="4" operator="containsText" id="{57CEA2FD-941E-4577-BEA3-5894E505E94C}">
            <xm:f>NOT(ISERROR(SEARCH("NO CUMPLE",E34)))</xm:f>
            <xm:f>"NO CUMPLE"</xm:f>
            <x14:dxf>
              <font>
                <color rgb="FF9C0006"/>
              </font>
              <fill>
                <patternFill>
                  <bgColor rgb="FFFFC7CE"/>
                </patternFill>
              </fill>
            </x14:dxf>
          </x14:cfRule>
          <xm:sqref>E34:E35</xm:sqref>
        </x14:conditionalFormatting>
        <x14:conditionalFormatting xmlns:xm="http://schemas.microsoft.com/office/excel/2006/main">
          <x14:cfRule type="containsText" priority="3" operator="containsText" id="{45541593-BC40-4125-B821-351522B42359}">
            <xm:f>NOT(ISERROR(SEARCH("NO CUMPLE",F34)))</xm:f>
            <xm:f>"NO CUMPLE"</xm:f>
            <x14:dxf>
              <font>
                <color rgb="FF9C0006"/>
              </font>
              <fill>
                <patternFill>
                  <bgColor rgb="FFFFC7CE"/>
                </patternFill>
              </fill>
            </x14:dxf>
          </x14:cfRule>
          <xm:sqref>F34</xm:sqref>
        </x14:conditionalFormatting>
        <x14:conditionalFormatting xmlns:xm="http://schemas.microsoft.com/office/excel/2006/main">
          <x14:cfRule type="containsText" priority="2" operator="containsText" id="{E5E40E4A-0248-432A-A20F-77D55077760B}">
            <xm:f>NOT(ISERROR(SEARCH("NO CUMPLE",G25)))</xm:f>
            <xm:f>"NO CUMPLE"</xm:f>
            <x14:dxf>
              <font>
                <color rgb="FF9C0006"/>
              </font>
              <fill>
                <patternFill>
                  <bgColor rgb="FFFFC7CE"/>
                </patternFill>
              </fill>
            </x14:dxf>
          </x14:cfRule>
          <xm:sqref>G25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91B06293-29F3-40CA-86E1-E6718BD9F8B3}">
          <x14:formula1>
            <xm:f>'EVALUACIÓN TÉCNICA'!$B$8:$B$17</xm:f>
          </x14:formula1>
          <xm:sqref>C3</xm:sqref>
        </x14:dataValidation>
        <x14:dataValidation type="list" allowBlank="1" showInputMessage="1" showErrorMessage="1" xr:uid="{0BE4E9EC-868D-4EDC-98CA-C1C1D66CE03D}">
          <x14:formula1>
            <xm:f>Hoja1!$H$18:$H$19</xm:f>
          </x14:formula1>
          <xm:sqref>E41 E44</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C2508-C43D-4BD6-A47C-0A75524FF9DA}">
  <dimension ref="B1:M50"/>
  <sheetViews>
    <sheetView showGridLines="0" zoomScale="70" zoomScaleNormal="70" workbookViewId="0">
      <selection activeCell="D16" sqref="D16"/>
    </sheetView>
  </sheetViews>
  <sheetFormatPr baseColWidth="10" defaultColWidth="11.42578125" defaultRowHeight="16.5" outlineLevelRow="1" x14ac:dyDescent="0.3"/>
  <cols>
    <col min="1" max="1" width="4.5703125" style="96" customWidth="1"/>
    <col min="2" max="2" width="24.28515625" style="96" customWidth="1"/>
    <col min="3" max="3" width="5" style="96" customWidth="1"/>
    <col min="4" max="4" width="45.7109375" style="96" customWidth="1"/>
    <col min="5" max="5" width="30.5703125" style="96" bestFit="1" customWidth="1"/>
    <col min="6" max="6" width="38.28515625" style="96" customWidth="1"/>
    <col min="7" max="7" width="33.42578125" style="96" customWidth="1"/>
    <col min="8" max="8" width="35" style="96" bestFit="1" customWidth="1"/>
    <col min="9" max="10" width="9.140625" style="96"/>
    <col min="11" max="14" width="0" style="96" hidden="1" customWidth="1"/>
    <col min="15" max="16384" width="11.42578125" style="96"/>
  </cols>
  <sheetData>
    <row r="1" spans="2:13" s="18" customFormat="1" ht="55.5" customHeight="1" x14ac:dyDescent="0.25">
      <c r="B1" s="8"/>
      <c r="D1" s="208" t="s">
        <v>228</v>
      </c>
      <c r="E1" s="208"/>
      <c r="I1" s="45"/>
      <c r="J1" s="45"/>
      <c r="K1" s="22"/>
      <c r="L1" s="45"/>
      <c r="M1" s="45"/>
    </row>
    <row r="2" spans="2:13" x14ac:dyDescent="0.3">
      <c r="K2" s="96" t="s">
        <v>75</v>
      </c>
    </row>
    <row r="3" spans="2:13" x14ac:dyDescent="0.3">
      <c r="B3" s="37" t="s">
        <v>36</v>
      </c>
      <c r="C3" s="38">
        <v>4</v>
      </c>
      <c r="D3" s="39" t="s">
        <v>37</v>
      </c>
      <c r="E3" s="40">
        <v>372433320</v>
      </c>
      <c r="F3" s="41"/>
      <c r="K3" s="96" t="s">
        <v>132</v>
      </c>
    </row>
    <row r="4" spans="2:13" x14ac:dyDescent="0.3">
      <c r="B4" s="197" t="s">
        <v>38</v>
      </c>
      <c r="C4" s="197"/>
      <c r="D4" s="42" t="str">
        <f>IFERROR(VLOOKUP(C3,'EVALUACIÓN TÉCNICA'!$B$8:$C$17,2,FALSE)," ")</f>
        <v>Kmp Consulting SAS</v>
      </c>
      <c r="E4" s="188" t="s">
        <v>94</v>
      </c>
      <c r="F4" s="11" t="s">
        <v>299</v>
      </c>
    </row>
    <row r="5" spans="2:13" x14ac:dyDescent="0.3">
      <c r="B5" s="206" t="s">
        <v>40</v>
      </c>
      <c r="C5" s="207"/>
      <c r="D5" s="12" t="s">
        <v>300</v>
      </c>
      <c r="E5" s="188" t="s">
        <v>96</v>
      </c>
      <c r="F5" s="11">
        <v>1136884842</v>
      </c>
      <c r="K5" s="96" t="s">
        <v>86</v>
      </c>
    </row>
    <row r="6" spans="2:13" x14ac:dyDescent="0.3">
      <c r="K6" s="96" t="s">
        <v>87</v>
      </c>
    </row>
    <row r="7" spans="2:13" x14ac:dyDescent="0.3">
      <c r="K7" s="96" t="s">
        <v>248</v>
      </c>
    </row>
    <row r="8" spans="2:13" ht="51" x14ac:dyDescent="0.3">
      <c r="C8" s="86" t="s">
        <v>42</v>
      </c>
      <c r="D8" s="85" t="s">
        <v>249</v>
      </c>
      <c r="E8" s="154">
        <f>IF(F8="OFERTA ACEPTADA",IFERROR((D17*F17)/E17,0),0)</f>
        <v>53.215052098838939</v>
      </c>
      <c r="F8" s="97" t="str">
        <f>IF(Hoja1!I11=2,"OFERTA ACEPTADA","OFERTA RECHAZADA")</f>
        <v>OFERTA ACEPTADA</v>
      </c>
      <c r="K8" s="96" t="s">
        <v>250</v>
      </c>
    </row>
    <row r="9" spans="2:13" outlineLevel="1" x14ac:dyDescent="0.3">
      <c r="D9" s="218" t="str">
        <f>CONCATENATE(Hoja1!$I$4," ",C3," ","(VI)")</f>
        <v>Propuesta económica del Proponente No. 4 (VI)</v>
      </c>
      <c r="E9" s="218"/>
      <c r="F9" s="218"/>
      <c r="G9" s="218"/>
      <c r="H9" s="218"/>
      <c r="K9" s="96" t="s">
        <v>248</v>
      </c>
    </row>
    <row r="10" spans="2:13" ht="25.5" customHeight="1" outlineLevel="1" x14ac:dyDescent="0.3">
      <c r="D10" s="215" t="s">
        <v>251</v>
      </c>
      <c r="E10" s="216"/>
      <c r="F10" s="191" t="s">
        <v>252</v>
      </c>
      <c r="G10" s="215" t="s">
        <v>253</v>
      </c>
      <c r="H10" s="217"/>
    </row>
    <row r="11" spans="2:13" s="18" customFormat="1" ht="42.75" customHeight="1" outlineLevel="1" x14ac:dyDescent="0.25">
      <c r="D11" s="98">
        <v>8397500</v>
      </c>
      <c r="E11" s="99" t="str">
        <f>IF(D11&gt;9310833,"OFERTA RECHAZADA POR SUPERAR VALOR REFERENCIA","ADMITIDA")</f>
        <v>ADMITIDA</v>
      </c>
      <c r="F11" s="100">
        <f>IFERROR(G11/D11," ")</f>
        <v>40</v>
      </c>
      <c r="G11" s="98">
        <v>335900000</v>
      </c>
      <c r="H11" s="101" t="str">
        <f>IF(G11&gt;372433320,"OFERTA RECHAZADA POR SUPERAR VALOR REFERENCIA","ADMITIDA")</f>
        <v>ADMITIDA</v>
      </c>
      <c r="K11" s="18" t="s">
        <v>75</v>
      </c>
    </row>
    <row r="12" spans="2:13" s="18" customFormat="1" outlineLevel="1" x14ac:dyDescent="0.3">
      <c r="B12" s="24" t="s">
        <v>254</v>
      </c>
      <c r="D12" s="138">
        <v>9310833</v>
      </c>
      <c r="E12" s="137"/>
      <c r="F12" s="158" t="s">
        <v>255</v>
      </c>
      <c r="G12" s="138">
        <v>372433320</v>
      </c>
      <c r="H12" s="137"/>
    </row>
    <row r="13" spans="2:13" ht="15" customHeight="1" outlineLevel="1" x14ac:dyDescent="0.3">
      <c r="D13" s="96" t="s">
        <v>256</v>
      </c>
      <c r="E13" s="102"/>
    </row>
    <row r="14" spans="2:13" outlineLevel="1" x14ac:dyDescent="0.3">
      <c r="D14" s="75" t="s">
        <v>186</v>
      </c>
      <c r="K14" s="96" t="s">
        <v>6</v>
      </c>
    </row>
    <row r="15" spans="2:13" outlineLevel="1" x14ac:dyDescent="0.3">
      <c r="D15" s="103">
        <f>'EVALUACIÓN DE LA OFERTA'!L11</f>
        <v>7447890</v>
      </c>
      <c r="K15" s="96" t="s">
        <v>5</v>
      </c>
    </row>
    <row r="16" spans="2:13" outlineLevel="1" x14ac:dyDescent="0.3">
      <c r="D16" s="96" t="s">
        <v>258</v>
      </c>
      <c r="E16" s="96" t="s">
        <v>259</v>
      </c>
      <c r="F16" s="96" t="s">
        <v>260</v>
      </c>
      <c r="K16" s="96" t="s">
        <v>54</v>
      </c>
    </row>
    <row r="17" spans="2:8" outlineLevel="1" x14ac:dyDescent="0.3">
      <c r="D17" s="104">
        <v>60</v>
      </c>
      <c r="E17" s="138">
        <f>D11*0.840336134453782</f>
        <v>7056722.6890756339</v>
      </c>
      <c r="F17" s="138">
        <f>D15*0.840336134453782</f>
        <v>6258731.0924369786</v>
      </c>
    </row>
    <row r="18" spans="2:8" outlineLevel="1" x14ac:dyDescent="0.3">
      <c r="B18" s="24" t="s">
        <v>47</v>
      </c>
      <c r="C18" s="18"/>
      <c r="D18" s="213"/>
      <c r="E18" s="214"/>
    </row>
    <row r="21" spans="2:8" ht="33.75" customHeight="1" x14ac:dyDescent="0.3">
      <c r="C21" s="86" t="s">
        <v>49</v>
      </c>
      <c r="D21" s="89" t="s">
        <v>261</v>
      </c>
      <c r="E21" s="105">
        <f>(IF(C27=K11,E22,0)+IF(C36=K11,E31,0))</f>
        <v>0</v>
      </c>
      <c r="F21" s="106"/>
    </row>
    <row r="22" spans="2:8" ht="42" customHeight="1" outlineLevel="1" x14ac:dyDescent="0.3">
      <c r="B22" s="14" t="s">
        <v>262</v>
      </c>
      <c r="C22" s="92" t="s">
        <v>51</v>
      </c>
      <c r="D22" s="88" t="s">
        <v>263</v>
      </c>
      <c r="E22" s="93">
        <f>IF(C27=K11,15,0)</f>
        <v>0</v>
      </c>
    </row>
    <row r="23" spans="2:8" s="108" customFormat="1" ht="16.5" customHeight="1" outlineLevel="1" x14ac:dyDescent="0.3">
      <c r="B23" s="107"/>
      <c r="C23" s="76"/>
      <c r="D23" s="90" t="s">
        <v>82</v>
      </c>
      <c r="E23" s="91" t="s">
        <v>104</v>
      </c>
      <c r="F23" s="79" t="s">
        <v>264</v>
      </c>
      <c r="G23" s="79" t="s">
        <v>83</v>
      </c>
      <c r="H23" s="79" t="s">
        <v>84</v>
      </c>
    </row>
    <row r="24" spans="2:8" s="108" customFormat="1" ht="30" customHeight="1" outlineLevel="1" x14ac:dyDescent="0.3">
      <c r="B24" s="109" t="s">
        <v>70</v>
      </c>
      <c r="C24" s="76"/>
      <c r="D24" s="81" t="s">
        <v>301</v>
      </c>
      <c r="E24" s="81" t="s">
        <v>302</v>
      </c>
      <c r="F24" s="80" t="s">
        <v>303</v>
      </c>
      <c r="G24" s="80" t="s">
        <v>304</v>
      </c>
      <c r="H24" s="80">
        <v>0</v>
      </c>
    </row>
    <row r="25" spans="2:8" s="108" customFormat="1" ht="16.5" customHeight="1" outlineLevel="1" x14ac:dyDescent="0.3">
      <c r="B25" s="107"/>
      <c r="C25" s="76"/>
      <c r="D25" s="82" t="s">
        <v>6</v>
      </c>
      <c r="E25" s="82" t="s">
        <v>6</v>
      </c>
      <c r="F25" s="82" t="s">
        <v>6</v>
      </c>
      <c r="G25" s="82" t="s">
        <v>6</v>
      </c>
      <c r="H25" s="82" t="s">
        <v>5</v>
      </c>
    </row>
    <row r="26" spans="2:8" s="108" customFormat="1" ht="16.5" customHeight="1" outlineLevel="1" x14ac:dyDescent="0.3">
      <c r="B26" s="107"/>
      <c r="C26" s="76"/>
      <c r="D26" s="78"/>
      <c r="E26" s="78"/>
      <c r="F26" s="78"/>
      <c r="G26" s="78"/>
    </row>
    <row r="27" spans="2:8" ht="18.75" outlineLevel="1" x14ac:dyDescent="0.3">
      <c r="B27" s="110" t="s">
        <v>270</v>
      </c>
      <c r="C27" s="87" t="s">
        <v>132</v>
      </c>
      <c r="D27" s="111" t="s">
        <v>87</v>
      </c>
    </row>
    <row r="28" spans="2:8" ht="82.5" outlineLevel="1" x14ac:dyDescent="0.3">
      <c r="B28" s="109" t="s">
        <v>237</v>
      </c>
      <c r="C28" s="94"/>
      <c r="D28" s="152" t="s">
        <v>305</v>
      </c>
    </row>
    <row r="29" spans="2:8" s="108" customFormat="1" outlineLevel="1" x14ac:dyDescent="0.3">
      <c r="B29" s="112"/>
      <c r="C29" s="76"/>
      <c r="D29" s="113"/>
    </row>
    <row r="30" spans="2:8" outlineLevel="1" x14ac:dyDescent="0.3">
      <c r="B30" s="14" t="s">
        <v>262</v>
      </c>
    </row>
    <row r="31" spans="2:8" ht="20.25" outlineLevel="1" x14ac:dyDescent="0.3">
      <c r="C31" s="92" t="s">
        <v>55</v>
      </c>
      <c r="D31" s="88" t="s">
        <v>271</v>
      </c>
      <c r="E31" s="84">
        <f>IF(C36=K11,15,0)</f>
        <v>0</v>
      </c>
    </row>
    <row r="32" spans="2:8" s="108" customFormat="1" outlineLevel="1" x14ac:dyDescent="0.3">
      <c r="C32" s="76"/>
      <c r="D32" s="90" t="s">
        <v>82</v>
      </c>
      <c r="E32" s="91" t="s">
        <v>104</v>
      </c>
      <c r="F32" s="79" t="s">
        <v>264</v>
      </c>
      <c r="G32" s="79" t="s">
        <v>83</v>
      </c>
      <c r="H32" s="96"/>
    </row>
    <row r="33" spans="2:8" s="108" customFormat="1" outlineLevel="1" x14ac:dyDescent="0.3">
      <c r="B33" s="109" t="s">
        <v>70</v>
      </c>
      <c r="C33" s="76"/>
      <c r="D33" s="81" t="s">
        <v>287</v>
      </c>
      <c r="E33" s="80" t="s">
        <v>306</v>
      </c>
      <c r="F33" s="80" t="s">
        <v>307</v>
      </c>
      <c r="G33" s="81" t="s">
        <v>308</v>
      </c>
      <c r="H33" s="96"/>
    </row>
    <row r="34" spans="2:8" s="108" customFormat="1" outlineLevel="1" x14ac:dyDescent="0.3">
      <c r="C34" s="76"/>
      <c r="D34" s="82" t="s">
        <v>6</v>
      </c>
      <c r="E34" s="82" t="s">
        <v>6</v>
      </c>
      <c r="F34" s="82" t="s">
        <v>6</v>
      </c>
      <c r="G34" s="82" t="s">
        <v>6</v>
      </c>
      <c r="H34" s="96"/>
    </row>
    <row r="35" spans="2:8" s="108" customFormat="1" outlineLevel="1" x14ac:dyDescent="0.3">
      <c r="C35" s="76"/>
      <c r="D35" s="83"/>
      <c r="E35" s="83"/>
      <c r="F35" s="83"/>
      <c r="H35" s="96"/>
    </row>
    <row r="36" spans="2:8" ht="18.75" outlineLevel="1" x14ac:dyDescent="0.3">
      <c r="B36" s="110" t="s">
        <v>276</v>
      </c>
      <c r="C36" s="87" t="s">
        <v>132</v>
      </c>
      <c r="D36" s="111" t="s">
        <v>250</v>
      </c>
    </row>
    <row r="37" spans="2:8" ht="18" outlineLevel="1" x14ac:dyDescent="0.3">
      <c r="B37" s="109" t="s">
        <v>237</v>
      </c>
      <c r="C37" s="94"/>
      <c r="D37" s="152" t="s">
        <v>309</v>
      </c>
    </row>
    <row r="38" spans="2:8" x14ac:dyDescent="0.3">
      <c r="D38" s="114"/>
    </row>
    <row r="39" spans="2:8" ht="51" x14ac:dyDescent="0.3">
      <c r="C39" s="86" t="s">
        <v>78</v>
      </c>
      <c r="D39" s="85" t="s">
        <v>277</v>
      </c>
      <c r="E39" s="105">
        <f>IF(Hoja1!L17&gt;10,10,Hoja1!L17)</f>
        <v>10</v>
      </c>
      <c r="F39" s="18"/>
    </row>
    <row r="40" spans="2:8" outlineLevel="1" x14ac:dyDescent="0.3">
      <c r="C40" s="51" t="s">
        <v>278</v>
      </c>
      <c r="D40" s="52" t="s">
        <v>279</v>
      </c>
      <c r="E40" s="115">
        <f>Hoja1!$L$15</f>
        <v>10</v>
      </c>
    </row>
    <row r="41" spans="2:8" ht="54" customHeight="1" outlineLevel="1" x14ac:dyDescent="0.3">
      <c r="C41" s="51"/>
      <c r="D41" s="20" t="s">
        <v>194</v>
      </c>
      <c r="E41" s="116" t="s">
        <v>6</v>
      </c>
    </row>
    <row r="42" spans="2:8" ht="18" customHeight="1" outlineLevel="1" x14ac:dyDescent="0.3">
      <c r="C42" s="51"/>
      <c r="D42" s="20"/>
      <c r="E42" s="117"/>
    </row>
    <row r="43" spans="2:8" outlineLevel="1" x14ac:dyDescent="0.3">
      <c r="B43" s="14" t="s">
        <v>280</v>
      </c>
      <c r="C43" s="51" t="s">
        <v>281</v>
      </c>
      <c r="D43" s="52" t="s">
        <v>282</v>
      </c>
      <c r="E43" s="118">
        <f>Hoja1!$L$16</f>
        <v>0</v>
      </c>
    </row>
    <row r="44" spans="2:8" outlineLevel="1" x14ac:dyDescent="0.3">
      <c r="D44" s="96" t="s">
        <v>196</v>
      </c>
      <c r="E44" s="116" t="s">
        <v>5</v>
      </c>
    </row>
    <row r="45" spans="2:8" outlineLevel="1" x14ac:dyDescent="0.3"/>
    <row r="50" spans="4:4" ht="46.5" customHeight="1" x14ac:dyDescent="0.3">
      <c r="D50" s="119">
        <f>IFERROR(E8+E21+E39," ")</f>
        <v>63.215052098838939</v>
      </c>
    </row>
  </sheetData>
  <mergeCells count="7">
    <mergeCell ref="D18:E18"/>
    <mergeCell ref="D1:E1"/>
    <mergeCell ref="B4:C4"/>
    <mergeCell ref="B5:C5"/>
    <mergeCell ref="D9:H9"/>
    <mergeCell ref="D10:E10"/>
    <mergeCell ref="G10:H10"/>
  </mergeCells>
  <conditionalFormatting sqref="E11:E12">
    <cfRule type="cellIs" dxfId="160" priority="24" operator="equal">
      <formula>"OFERTA RECHAZADA POR SUPERAR VALOR REFERENCIA"</formula>
    </cfRule>
  </conditionalFormatting>
  <conditionalFormatting sqref="E11:E12">
    <cfRule type="cellIs" dxfId="159" priority="23" operator="equal">
      <formula>"ADMITIDA"</formula>
    </cfRule>
  </conditionalFormatting>
  <conditionalFormatting sqref="H11:H12">
    <cfRule type="cellIs" dxfId="158" priority="22" operator="equal">
      <formula>"OFERTA RECHAZADA POR SUPERAR VALOR REFERENCIA"</formula>
    </cfRule>
  </conditionalFormatting>
  <conditionalFormatting sqref="H11:H12">
    <cfRule type="cellIs" dxfId="157" priority="21" operator="equal">
      <formula>"ADMITIDA"</formula>
    </cfRule>
  </conditionalFormatting>
  <conditionalFormatting sqref="F8">
    <cfRule type="cellIs" dxfId="156" priority="20" operator="equal">
      <formula>"OFERTA RECHAZADA"</formula>
    </cfRule>
  </conditionalFormatting>
  <conditionalFormatting sqref="F8">
    <cfRule type="cellIs" dxfId="155" priority="19" operator="equal">
      <formula>"OFERTA ACEPTADA"</formula>
    </cfRule>
  </conditionalFormatting>
  <conditionalFormatting sqref="F21">
    <cfRule type="cellIs" dxfId="154" priority="18" operator="equal">
      <formula>"OFERTA RECHAZADA"</formula>
    </cfRule>
  </conditionalFormatting>
  <conditionalFormatting sqref="F21">
    <cfRule type="cellIs" dxfId="153" priority="17" operator="equal">
      <formula>"OFERTA ACEPTADA"</formula>
    </cfRule>
  </conditionalFormatting>
  <conditionalFormatting sqref="E41">
    <cfRule type="cellIs" dxfId="152" priority="13" operator="equal">
      <formula>"NO CUMPLE"</formula>
    </cfRule>
  </conditionalFormatting>
  <conditionalFormatting sqref="E41">
    <cfRule type="cellIs" dxfId="151" priority="9" operator="equal">
      <formula>"CUMPLE"</formula>
    </cfRule>
  </conditionalFormatting>
  <conditionalFormatting sqref="E44">
    <cfRule type="cellIs" dxfId="150" priority="7" operator="equal">
      <formula>"NO CUMPLE"</formula>
    </cfRule>
  </conditionalFormatting>
  <conditionalFormatting sqref="E44">
    <cfRule type="cellIs" dxfId="149" priority="6" operator="equal">
      <formula>"CUMPLE"</formula>
    </cfRule>
  </conditionalFormatting>
  <dataValidations count="6">
    <dataValidation type="list" allowBlank="1" showInputMessage="1" showErrorMessage="1" sqref="F25" xr:uid="{7592F5B9-521C-48AE-B5B5-7B375998655F}">
      <formula1>$K$14:$K$16</formula1>
    </dataValidation>
    <dataValidation type="list" allowBlank="1" showInputMessage="1" showErrorMessage="1" sqref="D35:F35 G25:H25 D25:E25 D34:G34" xr:uid="{EB90D6FA-CD0A-4E9F-99DF-EAF9A61845E6}">
      <formula1>$K$14:$K$15</formula1>
    </dataValidation>
    <dataValidation type="list" allowBlank="1" showInputMessage="1" showErrorMessage="1" sqref="E42 D26:G26" xr:uid="{D6AAD9AA-9ACA-4D6D-9843-4315A0BAC193}">
      <formula1>$K$18:$K$19</formula1>
    </dataValidation>
    <dataValidation type="list" allowBlank="1" showInputMessage="1" showErrorMessage="1" sqref="D36" xr:uid="{87AC21B9-FC97-4768-9F35-EC7501E87E9A}">
      <formula1>$K$8:$K$9</formula1>
    </dataValidation>
    <dataValidation type="list" allowBlank="1" showInputMessage="1" showErrorMessage="1" sqref="D27 D29" xr:uid="{A96E8B32-6508-4349-9BFA-201BFF3E29D6}">
      <formula1>$K$5:$K$7</formula1>
    </dataValidation>
    <dataValidation type="list" allowBlank="1" showInputMessage="1" showErrorMessage="1" sqref="C27:C29 C36:C37" xr:uid="{2564C930-B25F-4E21-84A0-DEB63E1F014F}">
      <formula1>$K$2:$K$3</formula1>
    </dataValidation>
  </dataValidations>
  <pageMargins left="0.7" right="0.7" top="0.75" bottom="0.75" header="0.3" footer="0.3"/>
  <pageSetup paperSize="9"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6" operator="containsText" id="{452D1D58-8037-472B-93DB-8BD17C4B8BAE}">
            <xm:f>NOT(ISERROR(SEARCH($K$19,E41)))</xm:f>
            <xm:f>$K$19</xm:f>
            <x14:dxf>
              <font>
                <color rgb="FF9C0006"/>
              </font>
              <fill>
                <patternFill>
                  <bgColor rgb="FFFFC7CE"/>
                </patternFill>
              </fill>
            </x14:dxf>
          </x14:cfRule>
          <xm:sqref>E41:E42</xm:sqref>
        </x14:conditionalFormatting>
        <x14:conditionalFormatting xmlns:xm="http://schemas.microsoft.com/office/excel/2006/main">
          <x14:cfRule type="containsText" priority="15" operator="containsText" id="{A1BA6786-D610-4B92-8E40-39D6326C8A52}">
            <xm:f>NOT(ISERROR(SEARCH($K$19,D26)))</xm:f>
            <xm:f>$K$19</xm:f>
            <x14:dxf>
              <font>
                <color rgb="FF9C0006"/>
              </font>
              <fill>
                <patternFill>
                  <bgColor rgb="FFFFC7CE"/>
                </patternFill>
              </fill>
            </x14:dxf>
          </x14:cfRule>
          <xm:sqref>D26:G26</xm:sqref>
        </x14:conditionalFormatting>
        <x14:conditionalFormatting xmlns:xm="http://schemas.microsoft.com/office/excel/2006/main">
          <x14:cfRule type="containsText" priority="14" operator="containsText" id="{57639626-0F35-4DA2-9B7F-56F334C711BC}">
            <xm:f>NOT(ISERROR(SEARCH("NO CUMPLE",D25)))</xm:f>
            <xm:f>"NO CUMPLE"</xm:f>
            <x14:dxf>
              <font>
                <color rgb="FF9C0006"/>
              </font>
              <fill>
                <patternFill>
                  <bgColor rgb="FFFFC7CE"/>
                </patternFill>
              </fill>
            </x14:dxf>
          </x14:cfRule>
          <xm:sqref>D25 F35 G34</xm:sqref>
        </x14:conditionalFormatting>
        <x14:conditionalFormatting xmlns:xm="http://schemas.microsoft.com/office/excel/2006/main">
          <x14:cfRule type="containsText" priority="12" operator="containsText" id="{CAADABF1-FDBD-4EFC-B29F-6E2BB5417C3E}">
            <xm:f>NOT(ISERROR(SEARCH("NO CUMPLE",E25)))</xm:f>
            <xm:f>"NO CUMPLE"</xm:f>
            <x14:dxf>
              <font>
                <color rgb="FF9C0006"/>
              </font>
              <fill>
                <patternFill>
                  <bgColor rgb="FFFFC7CE"/>
                </patternFill>
              </fill>
            </x14:dxf>
          </x14:cfRule>
          <xm:sqref>E25</xm:sqref>
        </x14:conditionalFormatting>
        <x14:conditionalFormatting xmlns:xm="http://schemas.microsoft.com/office/excel/2006/main">
          <x14:cfRule type="containsText" priority="11" operator="containsText" id="{AE2E375F-895A-4DEC-9FBC-77AD067B630A}">
            <xm:f>NOT(ISERROR(SEARCH("NO CUMPLE",F25)))</xm:f>
            <xm:f>"NO CUMPLE"</xm:f>
            <x14:dxf>
              <font>
                <color rgb="FF9C0006"/>
              </font>
              <fill>
                <patternFill>
                  <bgColor rgb="FFFFC7CE"/>
                </patternFill>
              </fill>
            </x14:dxf>
          </x14:cfRule>
          <xm:sqref>F25</xm:sqref>
        </x14:conditionalFormatting>
        <x14:conditionalFormatting xmlns:xm="http://schemas.microsoft.com/office/excel/2006/main">
          <x14:cfRule type="containsText" priority="10" operator="containsText" id="{CDC64DE0-FA2C-4BD2-8865-84916555C06C}">
            <xm:f>NOT(ISERROR(SEARCH("NO CUMPLE",H25)))</xm:f>
            <xm:f>"NO CUMPLE"</xm:f>
            <x14:dxf>
              <font>
                <color rgb="FF9C0006"/>
              </font>
              <fill>
                <patternFill>
                  <bgColor rgb="FFFFC7CE"/>
                </patternFill>
              </fill>
            </x14:dxf>
          </x14:cfRule>
          <xm:sqref>H25</xm:sqref>
        </x14:conditionalFormatting>
        <x14:conditionalFormatting xmlns:xm="http://schemas.microsoft.com/office/excel/2006/main">
          <x14:cfRule type="containsText" priority="8" operator="containsText" id="{D2D6DA5F-B58A-41B6-9EF1-3C6079737FCB}">
            <xm:f>NOT(ISERROR(SEARCH($K$19,E44)))</xm:f>
            <xm:f>$K$19</xm:f>
            <x14:dxf>
              <font>
                <color rgb="FF9C0006"/>
              </font>
              <fill>
                <patternFill>
                  <bgColor rgb="FFFFC7CE"/>
                </patternFill>
              </fill>
            </x14:dxf>
          </x14:cfRule>
          <xm:sqref>E44</xm:sqref>
        </x14:conditionalFormatting>
        <x14:conditionalFormatting xmlns:xm="http://schemas.microsoft.com/office/excel/2006/main">
          <x14:cfRule type="containsText" priority="5" operator="containsText" id="{C252675B-AD18-42AD-8C1B-C9E05C9F9A47}">
            <xm:f>NOT(ISERROR(SEARCH("NO CUMPLE",D34)))</xm:f>
            <xm:f>"NO CUMPLE"</xm:f>
            <x14:dxf>
              <font>
                <color rgb="FF9C0006"/>
              </font>
              <fill>
                <patternFill>
                  <bgColor rgb="FFFFC7CE"/>
                </patternFill>
              </fill>
            </x14:dxf>
          </x14:cfRule>
          <xm:sqref>D34:D35</xm:sqref>
        </x14:conditionalFormatting>
        <x14:conditionalFormatting xmlns:xm="http://schemas.microsoft.com/office/excel/2006/main">
          <x14:cfRule type="containsText" priority="4" operator="containsText" id="{20A42C8D-A6D3-4D50-BC0B-37180F86575C}">
            <xm:f>NOT(ISERROR(SEARCH("NO CUMPLE",E34)))</xm:f>
            <xm:f>"NO CUMPLE"</xm:f>
            <x14:dxf>
              <font>
                <color rgb="FF9C0006"/>
              </font>
              <fill>
                <patternFill>
                  <bgColor rgb="FFFFC7CE"/>
                </patternFill>
              </fill>
            </x14:dxf>
          </x14:cfRule>
          <xm:sqref>E34:E35</xm:sqref>
        </x14:conditionalFormatting>
        <x14:conditionalFormatting xmlns:xm="http://schemas.microsoft.com/office/excel/2006/main">
          <x14:cfRule type="containsText" priority="3" operator="containsText" id="{97F3FC77-6A31-4CF0-B41F-9429BAD4E165}">
            <xm:f>NOT(ISERROR(SEARCH("NO CUMPLE",F34)))</xm:f>
            <xm:f>"NO CUMPLE"</xm:f>
            <x14:dxf>
              <font>
                <color rgb="FF9C0006"/>
              </font>
              <fill>
                <patternFill>
                  <bgColor rgb="FFFFC7CE"/>
                </patternFill>
              </fill>
            </x14:dxf>
          </x14:cfRule>
          <xm:sqref>F34</xm:sqref>
        </x14:conditionalFormatting>
        <x14:conditionalFormatting xmlns:xm="http://schemas.microsoft.com/office/excel/2006/main">
          <x14:cfRule type="containsText" priority="2" operator="containsText" id="{9D4C6756-CD09-4F8E-8A89-D7B74E7F3EB9}">
            <xm:f>NOT(ISERROR(SEARCH("NO CUMPLE",G25)))</xm:f>
            <xm:f>"NO CUMPLE"</xm:f>
            <x14:dxf>
              <font>
                <color rgb="FF9C0006"/>
              </font>
              <fill>
                <patternFill>
                  <bgColor rgb="FFFFC7CE"/>
                </patternFill>
              </fill>
            </x14:dxf>
          </x14:cfRule>
          <xm:sqref>G25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1F295060-2D67-403B-A208-4E8CAC9E027D}">
          <x14:formula1>
            <xm:f>Hoja1!$H$18:$H$19</xm:f>
          </x14:formula1>
          <xm:sqref>E41 E44</xm:sqref>
        </x14:dataValidation>
        <x14:dataValidation type="list" allowBlank="1" showInputMessage="1" showErrorMessage="1" xr:uid="{E9088B55-A525-4118-A3F2-9BDE7682A6F9}">
          <x14:formula1>
            <xm:f>'EVALUACIÓN TÉCNICA'!$B$8:$B$17</xm:f>
          </x14:formula1>
          <xm:sqref>C3</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AF453-8728-4BCF-861B-787BD58DAE1A}">
  <dimension ref="B1:M50"/>
  <sheetViews>
    <sheetView showGridLines="0" zoomScale="70" zoomScaleNormal="70" workbookViewId="0">
      <selection activeCell="D16" sqref="D16"/>
    </sheetView>
  </sheetViews>
  <sheetFormatPr baseColWidth="10" defaultColWidth="11.42578125" defaultRowHeight="16.5" outlineLevelRow="1" x14ac:dyDescent="0.3"/>
  <cols>
    <col min="1" max="1" width="4.5703125" style="96" customWidth="1"/>
    <col min="2" max="2" width="24.28515625" style="96" customWidth="1"/>
    <col min="3" max="3" width="5" style="96" customWidth="1"/>
    <col min="4" max="4" width="45.7109375" style="96" customWidth="1"/>
    <col min="5" max="5" width="30.5703125" style="96" bestFit="1" customWidth="1"/>
    <col min="6" max="6" width="38.28515625" style="96" customWidth="1"/>
    <col min="7" max="7" width="33.42578125" style="96" customWidth="1"/>
    <col min="8" max="8" width="35" style="96" bestFit="1" customWidth="1"/>
    <col min="9" max="10" width="9.140625" style="96"/>
    <col min="11" max="14" width="0" style="96" hidden="1" customWidth="1"/>
    <col min="15" max="16384" width="11.42578125" style="96"/>
  </cols>
  <sheetData>
    <row r="1" spans="2:13" s="18" customFormat="1" ht="55.5" customHeight="1" x14ac:dyDescent="0.25">
      <c r="B1" s="8"/>
      <c r="D1" s="208" t="s">
        <v>228</v>
      </c>
      <c r="E1" s="208"/>
      <c r="I1" s="45"/>
      <c r="J1" s="45"/>
      <c r="K1" s="22"/>
      <c r="L1" s="45"/>
      <c r="M1" s="45"/>
    </row>
    <row r="2" spans="2:13" x14ac:dyDescent="0.3">
      <c r="K2" s="96" t="s">
        <v>75</v>
      </c>
    </row>
    <row r="3" spans="2:13" x14ac:dyDescent="0.3">
      <c r="B3" s="37" t="s">
        <v>36</v>
      </c>
      <c r="C3" s="38">
        <v>5</v>
      </c>
      <c r="D3" s="39" t="s">
        <v>37</v>
      </c>
      <c r="E3" s="40">
        <v>372433320</v>
      </c>
      <c r="F3" s="41"/>
      <c r="K3" s="96" t="s">
        <v>132</v>
      </c>
    </row>
    <row r="4" spans="2:13" x14ac:dyDescent="0.3">
      <c r="B4" s="197" t="s">
        <v>38</v>
      </c>
      <c r="C4" s="197"/>
      <c r="D4" s="42" t="str">
        <f>IFERROR(VLOOKUP(C3,'EVALUACIÓN TÉCNICA'!$B$8:$C$17,2,FALSE)," ")</f>
        <v>Aqua Financial and Accounting Serveces SAS</v>
      </c>
      <c r="E4" s="188" t="s">
        <v>94</v>
      </c>
      <c r="F4" s="11" t="str">
        <f>Proponente5!F4</f>
        <v>900871374-0</v>
      </c>
    </row>
    <row r="5" spans="2:13" x14ac:dyDescent="0.3">
      <c r="B5" s="206" t="s">
        <v>40</v>
      </c>
      <c r="C5" s="207"/>
      <c r="D5" s="12" t="str">
        <f>Proponente5!D5</f>
        <v>ADRIANA PÉREZ COLORADO</v>
      </c>
      <c r="E5" s="188" t="s">
        <v>96</v>
      </c>
      <c r="F5" s="139">
        <f>Proponente5!F5</f>
        <v>1033711669</v>
      </c>
      <c r="K5" s="96" t="s">
        <v>86</v>
      </c>
    </row>
    <row r="6" spans="2:13" x14ac:dyDescent="0.3">
      <c r="K6" s="96" t="s">
        <v>87</v>
      </c>
    </row>
    <row r="7" spans="2:13" x14ac:dyDescent="0.3">
      <c r="K7" s="96" t="s">
        <v>248</v>
      </c>
    </row>
    <row r="8" spans="2:13" ht="51" x14ac:dyDescent="0.3">
      <c r="C8" s="86" t="s">
        <v>42</v>
      </c>
      <c r="D8" s="85" t="s">
        <v>249</v>
      </c>
      <c r="E8" s="154">
        <f>IF(F8="OFERTA ACEPTADA",IFERROR((D17*F17)/E17,0),0)</f>
        <v>75.741254237288146</v>
      </c>
      <c r="F8" s="97" t="str">
        <f>IF(Hoja1!I11=2,"OFERTA ACEPTADA","OFERTA RECHAZADA")</f>
        <v>OFERTA ACEPTADA</v>
      </c>
      <c r="K8" s="96" t="s">
        <v>250</v>
      </c>
    </row>
    <row r="9" spans="2:13" outlineLevel="1" x14ac:dyDescent="0.3">
      <c r="D9" s="218" t="str">
        <f>CONCATENATE(Hoja1!$I$4," ",C3," ","(VI)")</f>
        <v>Propuesta económica del Proponente No. 5 (VI)</v>
      </c>
      <c r="E9" s="218"/>
      <c r="F9" s="218"/>
      <c r="G9" s="218"/>
      <c r="H9" s="218"/>
      <c r="K9" s="96" t="s">
        <v>248</v>
      </c>
    </row>
    <row r="10" spans="2:13" ht="25.5" customHeight="1" outlineLevel="1" x14ac:dyDescent="0.3">
      <c r="D10" s="215" t="s">
        <v>251</v>
      </c>
      <c r="E10" s="216"/>
      <c r="F10" s="191" t="s">
        <v>252</v>
      </c>
      <c r="G10" s="215" t="s">
        <v>253</v>
      </c>
      <c r="H10" s="217"/>
    </row>
    <row r="11" spans="2:13" s="18" customFormat="1" ht="42.75" customHeight="1" outlineLevel="1" x14ac:dyDescent="0.25">
      <c r="D11" s="98">
        <v>5900000</v>
      </c>
      <c r="E11" s="99" t="str">
        <f>IF(D11&gt;9310833,"OFERTA RECHAZADA POR SUPERAR VALOR REFERENCIA","ADMITIDA")</f>
        <v>ADMITIDA</v>
      </c>
      <c r="F11" s="100">
        <f>IFERROR(G11/D11," ")</f>
        <v>40</v>
      </c>
      <c r="G11" s="98">
        <v>236000000</v>
      </c>
      <c r="H11" s="101" t="str">
        <f>IF(G11&gt;372433320,"OFERTA RECHAZADA POR SUPERAR VALOR REFERENCIA","ADMITIDA")</f>
        <v>ADMITIDA</v>
      </c>
      <c r="K11" s="18" t="s">
        <v>75</v>
      </c>
    </row>
    <row r="12" spans="2:13" s="18" customFormat="1" outlineLevel="1" x14ac:dyDescent="0.3">
      <c r="B12" s="24" t="s">
        <v>254</v>
      </c>
      <c r="D12" s="138">
        <v>9310833</v>
      </c>
      <c r="E12" s="137"/>
      <c r="F12" s="157" t="s">
        <v>255</v>
      </c>
      <c r="G12" s="138">
        <v>372433320</v>
      </c>
      <c r="H12" s="137"/>
    </row>
    <row r="13" spans="2:13" ht="15" customHeight="1" outlineLevel="1" x14ac:dyDescent="0.3">
      <c r="D13" s="96" t="s">
        <v>256</v>
      </c>
      <c r="E13" s="102"/>
    </row>
    <row r="14" spans="2:13" outlineLevel="1" x14ac:dyDescent="0.3">
      <c r="D14" s="75" t="s">
        <v>186</v>
      </c>
      <c r="K14" s="96" t="s">
        <v>6</v>
      </c>
    </row>
    <row r="15" spans="2:13" outlineLevel="1" x14ac:dyDescent="0.3">
      <c r="D15" s="103">
        <f>'EVALUACIÓN DE LA OFERTA'!L11</f>
        <v>7447890</v>
      </c>
      <c r="K15" s="96" t="s">
        <v>5</v>
      </c>
    </row>
    <row r="16" spans="2:13" outlineLevel="1" x14ac:dyDescent="0.3">
      <c r="D16" s="96" t="s">
        <v>258</v>
      </c>
      <c r="E16" s="96" t="s">
        <v>259</v>
      </c>
      <c r="F16" s="96" t="s">
        <v>260</v>
      </c>
      <c r="K16" s="96" t="s">
        <v>54</v>
      </c>
    </row>
    <row r="17" spans="2:8" outlineLevel="1" x14ac:dyDescent="0.3">
      <c r="D17" s="104">
        <v>60</v>
      </c>
      <c r="E17" s="138">
        <f>D11*0.840336134453782</f>
        <v>4957983.1932773134</v>
      </c>
      <c r="F17" s="138">
        <f>D15*0.840336134453782</f>
        <v>6258731.0924369786</v>
      </c>
    </row>
    <row r="18" spans="2:8" outlineLevel="1" x14ac:dyDescent="0.3">
      <c r="B18" s="24" t="s">
        <v>47</v>
      </c>
      <c r="C18" s="18"/>
      <c r="D18" s="213"/>
      <c r="E18" s="214"/>
    </row>
    <row r="21" spans="2:8" ht="33.75" customHeight="1" x14ac:dyDescent="0.3">
      <c r="C21" s="86" t="s">
        <v>49</v>
      </c>
      <c r="D21" s="89" t="s">
        <v>261</v>
      </c>
      <c r="E21" s="105">
        <f>(IF(C27=K11,E22,0)+IF(C36=K11,E31,0))</f>
        <v>30</v>
      </c>
      <c r="F21" s="106"/>
    </row>
    <row r="22" spans="2:8" ht="42" customHeight="1" outlineLevel="1" x14ac:dyDescent="0.3">
      <c r="B22" s="14" t="s">
        <v>262</v>
      </c>
      <c r="C22" s="92" t="s">
        <v>51</v>
      </c>
      <c r="D22" s="88" t="s">
        <v>263</v>
      </c>
      <c r="E22" s="93">
        <f>IF(C27=K11,15,0)</f>
        <v>15</v>
      </c>
    </row>
    <row r="23" spans="2:8" s="108" customFormat="1" ht="16.5" customHeight="1" outlineLevel="1" x14ac:dyDescent="0.3">
      <c r="B23" s="107"/>
      <c r="C23" s="76"/>
      <c r="D23" s="90" t="s">
        <v>82</v>
      </c>
      <c r="E23" s="91" t="s">
        <v>104</v>
      </c>
      <c r="F23" s="79" t="s">
        <v>264</v>
      </c>
      <c r="G23" s="79" t="s">
        <v>83</v>
      </c>
      <c r="H23" s="79" t="s">
        <v>84</v>
      </c>
    </row>
    <row r="24" spans="2:8" s="108" customFormat="1" ht="30" customHeight="1" outlineLevel="1" x14ac:dyDescent="0.3">
      <c r="B24" s="109" t="s">
        <v>70</v>
      </c>
      <c r="C24" s="76"/>
      <c r="D24" s="81" t="s">
        <v>265</v>
      </c>
      <c r="E24" s="81" t="s">
        <v>310</v>
      </c>
      <c r="F24" s="80" t="s">
        <v>311</v>
      </c>
      <c r="G24" s="80" t="s">
        <v>312</v>
      </c>
      <c r="H24" s="80" t="s">
        <v>313</v>
      </c>
    </row>
    <row r="25" spans="2:8" s="108" customFormat="1" ht="16.5" customHeight="1" outlineLevel="1" x14ac:dyDescent="0.3">
      <c r="B25" s="107"/>
      <c r="C25" s="76"/>
      <c r="D25" s="82" t="s">
        <v>6</v>
      </c>
      <c r="E25" s="82" t="s">
        <v>6</v>
      </c>
      <c r="F25" s="82" t="s">
        <v>6</v>
      </c>
      <c r="G25" s="82" t="s">
        <v>6</v>
      </c>
      <c r="H25" s="82" t="s">
        <v>6</v>
      </c>
    </row>
    <row r="26" spans="2:8" s="108" customFormat="1" ht="16.5" customHeight="1" outlineLevel="1" x14ac:dyDescent="0.3">
      <c r="B26" s="107"/>
      <c r="C26" s="76"/>
      <c r="D26" s="78"/>
      <c r="E26" s="78"/>
      <c r="F26" s="78"/>
      <c r="G26" s="78"/>
    </row>
    <row r="27" spans="2:8" ht="18.75" outlineLevel="1" x14ac:dyDescent="0.3">
      <c r="B27" s="110" t="s">
        <v>270</v>
      </c>
      <c r="C27" s="87" t="s">
        <v>75</v>
      </c>
      <c r="D27" s="111" t="s">
        <v>87</v>
      </c>
    </row>
    <row r="28" spans="2:8" ht="18" outlineLevel="1" x14ac:dyDescent="0.3">
      <c r="B28" s="109" t="s">
        <v>237</v>
      </c>
      <c r="C28" s="94"/>
      <c r="D28" s="95"/>
    </row>
    <row r="29" spans="2:8" s="108" customFormat="1" outlineLevel="1" x14ac:dyDescent="0.3">
      <c r="B29" s="112"/>
      <c r="C29" s="76"/>
      <c r="D29" s="113"/>
    </row>
    <row r="30" spans="2:8" outlineLevel="1" x14ac:dyDescent="0.3">
      <c r="B30" s="14" t="s">
        <v>262</v>
      </c>
    </row>
    <row r="31" spans="2:8" ht="20.25" outlineLevel="1" x14ac:dyDescent="0.3">
      <c r="C31" s="92" t="s">
        <v>55</v>
      </c>
      <c r="D31" s="88" t="s">
        <v>271</v>
      </c>
      <c r="E31" s="84">
        <f>IF(C36=K11,15,0)</f>
        <v>15</v>
      </c>
    </row>
    <row r="32" spans="2:8" s="108" customFormat="1" outlineLevel="1" x14ac:dyDescent="0.3">
      <c r="C32" s="76"/>
      <c r="D32" s="90" t="s">
        <v>82</v>
      </c>
      <c r="E32" s="91" t="s">
        <v>104</v>
      </c>
      <c r="F32" s="79" t="s">
        <v>264</v>
      </c>
      <c r="G32" s="79" t="s">
        <v>83</v>
      </c>
    </row>
    <row r="33" spans="2:7" s="108" customFormat="1" outlineLevel="1" x14ac:dyDescent="0.3">
      <c r="B33" s="109" t="s">
        <v>70</v>
      </c>
      <c r="C33" s="76"/>
      <c r="D33" s="81" t="s">
        <v>272</v>
      </c>
      <c r="E33" s="80" t="s">
        <v>314</v>
      </c>
      <c r="F33" s="80" t="s">
        <v>315</v>
      </c>
      <c r="G33" s="80" t="s">
        <v>316</v>
      </c>
    </row>
    <row r="34" spans="2:7" s="108" customFormat="1" outlineLevel="1" x14ac:dyDescent="0.3">
      <c r="C34" s="76"/>
      <c r="D34" s="82" t="s">
        <v>6</v>
      </c>
      <c r="E34" s="82" t="s">
        <v>6</v>
      </c>
      <c r="F34" s="82" t="s">
        <v>6</v>
      </c>
      <c r="G34" s="82" t="s">
        <v>6</v>
      </c>
    </row>
    <row r="35" spans="2:7" s="108" customFormat="1" outlineLevel="1" x14ac:dyDescent="0.3">
      <c r="C35" s="76"/>
      <c r="D35" s="83"/>
      <c r="E35" s="83"/>
      <c r="F35" s="83"/>
    </row>
    <row r="36" spans="2:7" ht="18.75" outlineLevel="1" x14ac:dyDescent="0.3">
      <c r="B36" s="110" t="s">
        <v>276</v>
      </c>
      <c r="C36" s="87" t="s">
        <v>75</v>
      </c>
      <c r="D36" s="111" t="s">
        <v>250</v>
      </c>
    </row>
    <row r="37" spans="2:7" ht="41.25" customHeight="1" outlineLevel="1" x14ac:dyDescent="0.3">
      <c r="B37" s="109" t="s">
        <v>237</v>
      </c>
      <c r="C37" s="94"/>
      <c r="D37" s="95"/>
    </row>
    <row r="38" spans="2:7" x14ac:dyDescent="0.3">
      <c r="D38" s="114"/>
    </row>
    <row r="39" spans="2:7" ht="51" x14ac:dyDescent="0.3">
      <c r="C39" s="86" t="s">
        <v>78</v>
      </c>
      <c r="D39" s="85" t="s">
        <v>277</v>
      </c>
      <c r="E39" s="105">
        <f>IF(Hoja1!M17&gt;10,10,Hoja1!M17)</f>
        <v>10</v>
      </c>
      <c r="F39" s="18"/>
    </row>
    <row r="40" spans="2:7" outlineLevel="1" x14ac:dyDescent="0.3">
      <c r="C40" s="51" t="s">
        <v>278</v>
      </c>
      <c r="D40" s="52" t="s">
        <v>279</v>
      </c>
      <c r="E40" s="115">
        <f>Hoja1!$M$15</f>
        <v>10</v>
      </c>
    </row>
    <row r="41" spans="2:7" ht="54" customHeight="1" outlineLevel="1" x14ac:dyDescent="0.3">
      <c r="C41" s="51"/>
      <c r="D41" s="20" t="s">
        <v>194</v>
      </c>
      <c r="E41" s="116" t="s">
        <v>6</v>
      </c>
    </row>
    <row r="42" spans="2:7" ht="18" customHeight="1" outlineLevel="1" x14ac:dyDescent="0.3">
      <c r="C42" s="51"/>
      <c r="D42" s="20"/>
      <c r="E42" s="117"/>
    </row>
    <row r="43" spans="2:7" outlineLevel="1" x14ac:dyDescent="0.3">
      <c r="B43" s="14" t="s">
        <v>280</v>
      </c>
      <c r="C43" s="51" t="s">
        <v>281</v>
      </c>
      <c r="D43" s="52" t="s">
        <v>282</v>
      </c>
      <c r="E43" s="118">
        <f>Hoja1!$M$16</f>
        <v>0</v>
      </c>
    </row>
    <row r="44" spans="2:7" outlineLevel="1" x14ac:dyDescent="0.3">
      <c r="D44" s="96" t="s">
        <v>196</v>
      </c>
      <c r="E44" s="116" t="s">
        <v>5</v>
      </c>
    </row>
    <row r="45" spans="2:7" outlineLevel="1" x14ac:dyDescent="0.3"/>
    <row r="50" spans="4:4" ht="46.5" customHeight="1" x14ac:dyDescent="0.3">
      <c r="D50" s="119">
        <f>IFERROR(E8+E21+E39," ")</f>
        <v>115.74125423728815</v>
      </c>
    </row>
  </sheetData>
  <mergeCells count="7">
    <mergeCell ref="D18:E18"/>
    <mergeCell ref="D1:E1"/>
    <mergeCell ref="B4:C4"/>
    <mergeCell ref="B5:C5"/>
    <mergeCell ref="D9:H9"/>
    <mergeCell ref="D10:E10"/>
    <mergeCell ref="G10:H10"/>
  </mergeCells>
  <conditionalFormatting sqref="E11:E12">
    <cfRule type="cellIs" dxfId="137" priority="24" operator="equal">
      <formula>"OFERTA RECHAZADA POR SUPERAR VALOR REFERENCIA"</formula>
    </cfRule>
  </conditionalFormatting>
  <conditionalFormatting sqref="E11:E12">
    <cfRule type="cellIs" dxfId="136" priority="23" operator="equal">
      <formula>"ADMITIDA"</formula>
    </cfRule>
  </conditionalFormatting>
  <conditionalFormatting sqref="H11:H12">
    <cfRule type="cellIs" dxfId="135" priority="22" operator="equal">
      <formula>"OFERTA RECHAZADA POR SUPERAR VALOR REFERENCIA"</formula>
    </cfRule>
  </conditionalFormatting>
  <conditionalFormatting sqref="H11:H12">
    <cfRule type="cellIs" dxfId="134" priority="21" operator="equal">
      <formula>"ADMITIDA"</formula>
    </cfRule>
  </conditionalFormatting>
  <conditionalFormatting sqref="F8">
    <cfRule type="cellIs" dxfId="133" priority="20" operator="equal">
      <formula>"OFERTA RECHAZADA"</formula>
    </cfRule>
  </conditionalFormatting>
  <conditionalFormatting sqref="F8">
    <cfRule type="cellIs" dxfId="132" priority="19" operator="equal">
      <formula>"OFERTA ACEPTADA"</formula>
    </cfRule>
  </conditionalFormatting>
  <conditionalFormatting sqref="F21">
    <cfRule type="cellIs" dxfId="131" priority="18" operator="equal">
      <formula>"OFERTA RECHAZADA"</formula>
    </cfRule>
  </conditionalFormatting>
  <conditionalFormatting sqref="F21">
    <cfRule type="cellIs" dxfId="130" priority="17" operator="equal">
      <formula>"OFERTA ACEPTADA"</formula>
    </cfRule>
  </conditionalFormatting>
  <conditionalFormatting sqref="E41">
    <cfRule type="cellIs" dxfId="129" priority="13" operator="equal">
      <formula>"NO CUMPLE"</formula>
    </cfRule>
  </conditionalFormatting>
  <conditionalFormatting sqref="E41">
    <cfRule type="cellIs" dxfId="128" priority="9" operator="equal">
      <formula>"CUMPLE"</formula>
    </cfRule>
  </conditionalFormatting>
  <conditionalFormatting sqref="E44">
    <cfRule type="cellIs" dxfId="127" priority="7" operator="equal">
      <formula>"NO CUMPLE"</formula>
    </cfRule>
  </conditionalFormatting>
  <conditionalFormatting sqref="E44">
    <cfRule type="cellIs" dxfId="126" priority="6" operator="equal">
      <formula>"CUMPLE"</formula>
    </cfRule>
  </conditionalFormatting>
  <dataValidations count="6">
    <dataValidation type="list" allowBlank="1" showInputMessage="1" showErrorMessage="1" sqref="C27:C29 C36:C37" xr:uid="{8A3AFD5A-D629-4668-B8A6-3A08B327DC89}">
      <formula1>$K$2:$K$3</formula1>
    </dataValidation>
    <dataValidation type="list" allowBlank="1" showInputMessage="1" showErrorMessage="1" sqref="D27 D29" xr:uid="{8C9C6850-EB1B-4E22-8C76-BD542F6D9375}">
      <formula1>$K$5:$K$7</formula1>
    </dataValidation>
    <dataValidation type="list" allowBlank="1" showInputMessage="1" showErrorMessage="1" sqref="D36" xr:uid="{DD340B35-160F-420E-9BDD-19CB690AB854}">
      <formula1>$K$8:$K$9</formula1>
    </dataValidation>
    <dataValidation type="list" allowBlank="1" showInputMessage="1" showErrorMessage="1" sqref="E42 D26:G26" xr:uid="{1EC2F4F4-790C-4886-A269-E64AA007058B}">
      <formula1>$K$18:$K$19</formula1>
    </dataValidation>
    <dataValidation type="list" allowBlank="1" showInputMessage="1" showErrorMessage="1" sqref="D34:H34 G25:H25 D25:E25 D35:F35" xr:uid="{7FC8C273-6D16-49AE-BB03-44A9236680FE}">
      <formula1>$K$14:$K$15</formula1>
    </dataValidation>
    <dataValidation type="list" allowBlank="1" showInputMessage="1" showErrorMessage="1" sqref="F25" xr:uid="{65B48DEA-9B12-4833-AC99-BB61579CBA54}">
      <formula1>$K$14:$K$16</formula1>
    </dataValidation>
  </dataValidations>
  <pageMargins left="0.7" right="0.7" top="0.75" bottom="0.75" header="0.3" footer="0.3"/>
  <pageSetup paperSize="9"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6" operator="containsText" id="{78BB2B63-67A7-47DF-889A-8C9CDFB086B6}">
            <xm:f>NOT(ISERROR(SEARCH($K$19,E41)))</xm:f>
            <xm:f>$K$19</xm:f>
            <x14:dxf>
              <font>
                <color rgb="FF9C0006"/>
              </font>
              <fill>
                <patternFill>
                  <bgColor rgb="FFFFC7CE"/>
                </patternFill>
              </fill>
            </x14:dxf>
          </x14:cfRule>
          <xm:sqref>E41:E42</xm:sqref>
        </x14:conditionalFormatting>
        <x14:conditionalFormatting xmlns:xm="http://schemas.microsoft.com/office/excel/2006/main">
          <x14:cfRule type="containsText" priority="15" operator="containsText" id="{705CCB0B-8F79-4FAD-8155-C962BD172117}">
            <xm:f>NOT(ISERROR(SEARCH($K$19,D26)))</xm:f>
            <xm:f>$K$19</xm:f>
            <x14:dxf>
              <font>
                <color rgb="FF9C0006"/>
              </font>
              <fill>
                <patternFill>
                  <bgColor rgb="FFFFC7CE"/>
                </patternFill>
              </fill>
            </x14:dxf>
          </x14:cfRule>
          <xm:sqref>D26:G26</xm:sqref>
        </x14:conditionalFormatting>
        <x14:conditionalFormatting xmlns:xm="http://schemas.microsoft.com/office/excel/2006/main">
          <x14:cfRule type="containsText" priority="14" operator="containsText" id="{2743D2D9-0DEB-4F1F-B981-FDA37525510F}">
            <xm:f>NOT(ISERROR(SEARCH("NO CUMPLE",D25)))</xm:f>
            <xm:f>"NO CUMPLE"</xm:f>
            <x14:dxf>
              <font>
                <color rgb="FF9C0006"/>
              </font>
              <fill>
                <patternFill>
                  <bgColor rgb="FFFFC7CE"/>
                </patternFill>
              </fill>
            </x14:dxf>
          </x14:cfRule>
          <xm:sqref>D25 F35 G34</xm:sqref>
        </x14:conditionalFormatting>
        <x14:conditionalFormatting xmlns:xm="http://schemas.microsoft.com/office/excel/2006/main">
          <x14:cfRule type="containsText" priority="12" operator="containsText" id="{4249C83A-F7FF-404B-A6FA-944276BC417B}">
            <xm:f>NOT(ISERROR(SEARCH("NO CUMPLE",E25)))</xm:f>
            <xm:f>"NO CUMPLE"</xm:f>
            <x14:dxf>
              <font>
                <color rgb="FF9C0006"/>
              </font>
              <fill>
                <patternFill>
                  <bgColor rgb="FFFFC7CE"/>
                </patternFill>
              </fill>
            </x14:dxf>
          </x14:cfRule>
          <xm:sqref>E25</xm:sqref>
        </x14:conditionalFormatting>
        <x14:conditionalFormatting xmlns:xm="http://schemas.microsoft.com/office/excel/2006/main">
          <x14:cfRule type="containsText" priority="11" operator="containsText" id="{B67066E6-83D4-4441-A215-62F14396067C}">
            <xm:f>NOT(ISERROR(SEARCH("NO CUMPLE",F25)))</xm:f>
            <xm:f>"NO CUMPLE"</xm:f>
            <x14:dxf>
              <font>
                <color rgb="FF9C0006"/>
              </font>
              <fill>
                <patternFill>
                  <bgColor rgb="FFFFC7CE"/>
                </patternFill>
              </fill>
            </x14:dxf>
          </x14:cfRule>
          <xm:sqref>F25</xm:sqref>
        </x14:conditionalFormatting>
        <x14:conditionalFormatting xmlns:xm="http://schemas.microsoft.com/office/excel/2006/main">
          <x14:cfRule type="containsText" priority="10" operator="containsText" id="{D4A35ACD-E1C2-4A32-9595-8A298AA63FF1}">
            <xm:f>NOT(ISERROR(SEARCH("NO CUMPLE",H25)))</xm:f>
            <xm:f>"NO CUMPLE"</xm:f>
            <x14:dxf>
              <font>
                <color rgb="FF9C0006"/>
              </font>
              <fill>
                <patternFill>
                  <bgColor rgb="FFFFC7CE"/>
                </patternFill>
              </fill>
            </x14:dxf>
          </x14:cfRule>
          <xm:sqref>H25</xm:sqref>
        </x14:conditionalFormatting>
        <x14:conditionalFormatting xmlns:xm="http://schemas.microsoft.com/office/excel/2006/main">
          <x14:cfRule type="containsText" priority="8" operator="containsText" id="{C2ECD77E-927F-407A-A9A1-D873D343A675}">
            <xm:f>NOT(ISERROR(SEARCH($K$19,E44)))</xm:f>
            <xm:f>$K$19</xm:f>
            <x14:dxf>
              <font>
                <color rgb="FF9C0006"/>
              </font>
              <fill>
                <patternFill>
                  <bgColor rgb="FFFFC7CE"/>
                </patternFill>
              </fill>
            </x14:dxf>
          </x14:cfRule>
          <xm:sqref>E44</xm:sqref>
        </x14:conditionalFormatting>
        <x14:conditionalFormatting xmlns:xm="http://schemas.microsoft.com/office/excel/2006/main">
          <x14:cfRule type="containsText" priority="5" operator="containsText" id="{75A5BBE2-C554-459A-9462-CABDB2E56438}">
            <xm:f>NOT(ISERROR(SEARCH("NO CUMPLE",D34)))</xm:f>
            <xm:f>"NO CUMPLE"</xm:f>
            <x14:dxf>
              <font>
                <color rgb="FF9C0006"/>
              </font>
              <fill>
                <patternFill>
                  <bgColor rgb="FFFFC7CE"/>
                </patternFill>
              </fill>
            </x14:dxf>
          </x14:cfRule>
          <xm:sqref>D34:D35</xm:sqref>
        </x14:conditionalFormatting>
        <x14:conditionalFormatting xmlns:xm="http://schemas.microsoft.com/office/excel/2006/main">
          <x14:cfRule type="containsText" priority="4" operator="containsText" id="{4B28CF8F-27FF-44D0-9B1C-823830258C7D}">
            <xm:f>NOT(ISERROR(SEARCH("NO CUMPLE",E34)))</xm:f>
            <xm:f>"NO CUMPLE"</xm:f>
            <x14:dxf>
              <font>
                <color rgb="FF9C0006"/>
              </font>
              <fill>
                <patternFill>
                  <bgColor rgb="FFFFC7CE"/>
                </patternFill>
              </fill>
            </x14:dxf>
          </x14:cfRule>
          <xm:sqref>E34:E35</xm:sqref>
        </x14:conditionalFormatting>
        <x14:conditionalFormatting xmlns:xm="http://schemas.microsoft.com/office/excel/2006/main">
          <x14:cfRule type="containsText" priority="3" operator="containsText" id="{52EAF28E-448D-454D-AE51-B0CD60CBE228}">
            <xm:f>NOT(ISERROR(SEARCH("NO CUMPLE",F34)))</xm:f>
            <xm:f>"NO CUMPLE"</xm:f>
            <x14:dxf>
              <font>
                <color rgb="FF9C0006"/>
              </font>
              <fill>
                <patternFill>
                  <bgColor rgb="FFFFC7CE"/>
                </patternFill>
              </fill>
            </x14:dxf>
          </x14:cfRule>
          <xm:sqref>F34</xm:sqref>
        </x14:conditionalFormatting>
        <x14:conditionalFormatting xmlns:xm="http://schemas.microsoft.com/office/excel/2006/main">
          <x14:cfRule type="containsText" priority="2" operator="containsText" id="{99900EA1-AC99-4B0C-AADE-2BFDC231A2FA}">
            <xm:f>NOT(ISERROR(SEARCH("NO CUMPLE",G25)))</xm:f>
            <xm:f>"NO CUMPLE"</xm:f>
            <x14:dxf>
              <font>
                <color rgb="FF9C0006"/>
              </font>
              <fill>
                <patternFill>
                  <bgColor rgb="FFFFC7CE"/>
                </patternFill>
              </fill>
            </x14:dxf>
          </x14:cfRule>
          <xm:sqref>G25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33691E58-3B34-4582-85F8-D067E844FD18}">
          <x14:formula1>
            <xm:f>'EVALUACIÓN TÉCNICA'!$B$8:$B$17</xm:f>
          </x14:formula1>
          <xm:sqref>C3</xm:sqref>
        </x14:dataValidation>
        <x14:dataValidation type="list" allowBlank="1" showInputMessage="1" showErrorMessage="1" xr:uid="{57215A81-255E-49DF-A29F-92B64D7B5ACD}">
          <x14:formula1>
            <xm:f>Hoja1!$H$18:$H$19</xm:f>
          </x14:formula1>
          <xm:sqref>E41 E44</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34107-19E4-41A4-980A-D25AFD25622D}">
  <dimension ref="B1:M50"/>
  <sheetViews>
    <sheetView showGridLines="0" zoomScale="70" zoomScaleNormal="70" workbookViewId="0">
      <selection activeCell="A3" sqref="A3:H52"/>
    </sheetView>
  </sheetViews>
  <sheetFormatPr baseColWidth="10" defaultColWidth="11.42578125" defaultRowHeight="16.5" outlineLevelRow="1" x14ac:dyDescent="0.3"/>
  <cols>
    <col min="1" max="1" width="4.5703125" style="96" customWidth="1"/>
    <col min="2" max="2" width="24.28515625" style="96" customWidth="1"/>
    <col min="3" max="3" width="5" style="96" customWidth="1"/>
    <col min="4" max="4" width="45.7109375" style="96" customWidth="1"/>
    <col min="5" max="5" width="30.5703125" style="96" bestFit="1" customWidth="1"/>
    <col min="6" max="6" width="38.28515625" style="96" customWidth="1"/>
    <col min="7" max="7" width="33.42578125" style="96" customWidth="1"/>
    <col min="8" max="8" width="35" style="96" bestFit="1" customWidth="1"/>
    <col min="9" max="10" width="9.140625" style="96"/>
    <col min="11" max="14" width="11.42578125" style="96" customWidth="1"/>
    <col min="15" max="16384" width="11.42578125" style="96"/>
  </cols>
  <sheetData>
    <row r="1" spans="2:13" s="18" customFormat="1" ht="55.5" customHeight="1" x14ac:dyDescent="0.25">
      <c r="B1" s="8"/>
      <c r="D1" s="208" t="s">
        <v>228</v>
      </c>
      <c r="E1" s="208"/>
      <c r="I1" s="45"/>
      <c r="J1" s="45"/>
      <c r="K1" s="22"/>
      <c r="L1" s="45"/>
      <c r="M1" s="45"/>
    </row>
    <row r="2" spans="2:13" x14ac:dyDescent="0.3">
      <c r="K2" s="96" t="s">
        <v>75</v>
      </c>
    </row>
    <row r="3" spans="2:13" x14ac:dyDescent="0.3">
      <c r="B3" s="37" t="s">
        <v>36</v>
      </c>
      <c r="C3" s="38">
        <v>6</v>
      </c>
      <c r="D3" s="39" t="s">
        <v>37</v>
      </c>
      <c r="E3" s="40">
        <v>372433320</v>
      </c>
      <c r="F3" s="41"/>
      <c r="K3" s="96" t="s">
        <v>132</v>
      </c>
    </row>
    <row r="4" spans="2:13" x14ac:dyDescent="0.3">
      <c r="B4" s="197" t="s">
        <v>38</v>
      </c>
      <c r="C4" s="197"/>
      <c r="D4" s="42" t="str">
        <f>IFERROR(VLOOKUP(C3,'EVALUACIÓN TÉCNICA'!$B$8:$C$17,2,FALSE)," ")</f>
        <v>Beta Group Services SAS</v>
      </c>
      <c r="E4" s="188" t="s">
        <v>94</v>
      </c>
      <c r="F4" s="11" t="s">
        <v>135</v>
      </c>
    </row>
    <row r="5" spans="2:13" ht="31.5" x14ac:dyDescent="0.3">
      <c r="B5" s="206" t="s">
        <v>40</v>
      </c>
      <c r="C5" s="207"/>
      <c r="D5" s="12" t="s">
        <v>136</v>
      </c>
      <c r="E5" s="188" t="s">
        <v>96</v>
      </c>
      <c r="F5" s="11" t="s">
        <v>137</v>
      </c>
      <c r="K5" s="96" t="s">
        <v>86</v>
      </c>
    </row>
    <row r="6" spans="2:13" x14ac:dyDescent="0.3">
      <c r="K6" s="96" t="s">
        <v>87</v>
      </c>
    </row>
    <row r="7" spans="2:13" x14ac:dyDescent="0.3">
      <c r="K7" s="96" t="s">
        <v>248</v>
      </c>
    </row>
    <row r="8" spans="2:13" ht="51" x14ac:dyDescent="0.3">
      <c r="C8" s="86" t="s">
        <v>42</v>
      </c>
      <c r="D8" s="85" t="s">
        <v>249</v>
      </c>
      <c r="E8" s="154">
        <f>IF(F8="OFERTA ACEPTADA",IFERROR((D17*F17)/E17,0),0)</f>
        <v>59.999999999999993</v>
      </c>
      <c r="F8" s="97" t="str">
        <f>IF(Hoja1!I11=2,"OFERTA ACEPTADA","OFERTA RECHAZADA")</f>
        <v>OFERTA ACEPTADA</v>
      </c>
      <c r="K8" s="96" t="s">
        <v>250</v>
      </c>
    </row>
    <row r="9" spans="2:13" outlineLevel="1" x14ac:dyDescent="0.3">
      <c r="D9" s="218" t="str">
        <f>CONCATENATE(Hoja1!$I$4," ",C3," ","(VI)")</f>
        <v>Propuesta económica del Proponente No. 6 (VI)</v>
      </c>
      <c r="E9" s="218"/>
      <c r="F9" s="218"/>
      <c r="G9" s="218"/>
      <c r="H9" s="218"/>
      <c r="K9" s="96" t="s">
        <v>248</v>
      </c>
    </row>
    <row r="10" spans="2:13" ht="25.5" customHeight="1" outlineLevel="1" x14ac:dyDescent="0.3">
      <c r="D10" s="215" t="s">
        <v>251</v>
      </c>
      <c r="E10" s="216"/>
      <c r="F10" s="191" t="s">
        <v>252</v>
      </c>
      <c r="G10" s="215" t="s">
        <v>253</v>
      </c>
      <c r="H10" s="217"/>
    </row>
    <row r="11" spans="2:13" s="18" customFormat="1" ht="42.75" customHeight="1" outlineLevel="1" x14ac:dyDescent="0.25">
      <c r="D11" s="98">
        <v>7447890</v>
      </c>
      <c r="E11" s="99" t="str">
        <f>IF(D11&gt;9310833,"OFERTA RECHAZADA POR SUPERAR VALOR REFERENCIA","ADMITIDA")</f>
        <v>ADMITIDA</v>
      </c>
      <c r="F11" s="100">
        <f>IFERROR(G11/D11," ")</f>
        <v>50.005212214466113</v>
      </c>
      <c r="G11" s="98">
        <v>372433320</v>
      </c>
      <c r="H11" s="101" t="str">
        <f>IF(G11&gt;372433320,"OFERTA RECHAZADA POR SUPERAR VALOR REFERENCIA","ADMITIDA")</f>
        <v>ADMITIDA</v>
      </c>
      <c r="K11" s="18" t="s">
        <v>75</v>
      </c>
    </row>
    <row r="12" spans="2:13" s="18" customFormat="1" outlineLevel="1" x14ac:dyDescent="0.3">
      <c r="B12" s="24" t="s">
        <v>254</v>
      </c>
      <c r="D12" s="138">
        <v>9310833</v>
      </c>
      <c r="E12" s="137"/>
      <c r="F12" s="158" t="s">
        <v>255</v>
      </c>
      <c r="G12" s="138">
        <v>372433320</v>
      </c>
      <c r="H12" s="137"/>
    </row>
    <row r="13" spans="2:13" ht="15" customHeight="1" outlineLevel="1" x14ac:dyDescent="0.3">
      <c r="D13" s="96" t="s">
        <v>256</v>
      </c>
      <c r="E13" s="102"/>
    </row>
    <row r="14" spans="2:13" outlineLevel="1" x14ac:dyDescent="0.3">
      <c r="D14" s="75" t="s">
        <v>186</v>
      </c>
      <c r="K14" s="96" t="s">
        <v>6</v>
      </c>
    </row>
    <row r="15" spans="2:13" outlineLevel="1" x14ac:dyDescent="0.3">
      <c r="D15" s="103">
        <f>'EVALUACIÓN DE LA OFERTA'!L11</f>
        <v>7447890</v>
      </c>
      <c r="K15" s="96" t="s">
        <v>5</v>
      </c>
    </row>
    <row r="16" spans="2:13" outlineLevel="1" x14ac:dyDescent="0.3">
      <c r="D16" s="96" t="s">
        <v>258</v>
      </c>
      <c r="E16" s="96" t="s">
        <v>259</v>
      </c>
      <c r="F16" s="96" t="s">
        <v>260</v>
      </c>
      <c r="K16" s="96" t="s">
        <v>54</v>
      </c>
    </row>
    <row r="17" spans="2:8" outlineLevel="1" x14ac:dyDescent="0.3">
      <c r="D17" s="104">
        <v>60</v>
      </c>
      <c r="E17" s="138">
        <f>D11*0.840336134453782</f>
        <v>6258731.0924369786</v>
      </c>
      <c r="F17" s="138">
        <f>D15*0.840336134453782</f>
        <v>6258731.0924369786</v>
      </c>
    </row>
    <row r="18" spans="2:8" outlineLevel="1" x14ac:dyDescent="0.3">
      <c r="B18" s="24" t="s">
        <v>47</v>
      </c>
      <c r="C18" s="18"/>
      <c r="D18" s="213"/>
      <c r="E18" s="214"/>
    </row>
    <row r="21" spans="2:8" ht="33.75" customHeight="1" x14ac:dyDescent="0.3">
      <c r="C21" s="86" t="s">
        <v>49</v>
      </c>
      <c r="D21" s="89" t="s">
        <v>261</v>
      </c>
      <c r="E21" s="105">
        <f>(IF(C27=K11,E22,0)+IF(C36=K11,E31,0))</f>
        <v>30</v>
      </c>
      <c r="F21" s="106"/>
    </row>
    <row r="22" spans="2:8" ht="42" customHeight="1" outlineLevel="1" x14ac:dyDescent="0.3">
      <c r="B22" s="14" t="s">
        <v>262</v>
      </c>
      <c r="C22" s="92" t="s">
        <v>51</v>
      </c>
      <c r="D22" s="88" t="s">
        <v>263</v>
      </c>
      <c r="E22" s="93">
        <f>IF(C27=K11,15,0)</f>
        <v>15</v>
      </c>
    </row>
    <row r="23" spans="2:8" s="108" customFormat="1" ht="16.5" customHeight="1" outlineLevel="1" x14ac:dyDescent="0.3">
      <c r="B23" s="107"/>
      <c r="C23" s="76"/>
      <c r="D23" s="90" t="s">
        <v>82</v>
      </c>
      <c r="E23" s="91" t="s">
        <v>104</v>
      </c>
      <c r="F23" s="79" t="s">
        <v>264</v>
      </c>
      <c r="G23" s="79" t="s">
        <v>83</v>
      </c>
      <c r="H23" s="79" t="s">
        <v>84</v>
      </c>
    </row>
    <row r="24" spans="2:8" s="108" customFormat="1" ht="30" customHeight="1" outlineLevel="1" x14ac:dyDescent="0.3">
      <c r="B24" s="109" t="s">
        <v>70</v>
      </c>
      <c r="C24" s="76"/>
      <c r="D24" s="81" t="s">
        <v>292</v>
      </c>
      <c r="E24" s="81" t="s">
        <v>317</v>
      </c>
      <c r="F24" s="80" t="s">
        <v>318</v>
      </c>
      <c r="G24" s="80" t="s">
        <v>319</v>
      </c>
      <c r="H24" s="80" t="s">
        <v>319</v>
      </c>
    </row>
    <row r="25" spans="2:8" s="108" customFormat="1" ht="16.5" customHeight="1" outlineLevel="1" x14ac:dyDescent="0.3">
      <c r="B25" s="107"/>
      <c r="C25" s="76"/>
      <c r="D25" s="82" t="s">
        <v>6</v>
      </c>
      <c r="E25" s="82" t="s">
        <v>6</v>
      </c>
      <c r="F25" s="82" t="s">
        <v>6</v>
      </c>
      <c r="G25" s="82" t="s">
        <v>6</v>
      </c>
      <c r="H25" s="82" t="s">
        <v>6</v>
      </c>
    </row>
    <row r="26" spans="2:8" s="108" customFormat="1" ht="16.5" customHeight="1" outlineLevel="1" x14ac:dyDescent="0.3">
      <c r="B26" s="107"/>
      <c r="C26" s="76"/>
      <c r="D26" s="78"/>
      <c r="E26" s="78"/>
      <c r="F26" s="78"/>
      <c r="G26" s="78"/>
    </row>
    <row r="27" spans="2:8" ht="18.75" outlineLevel="1" x14ac:dyDescent="0.3">
      <c r="B27" s="110" t="s">
        <v>270</v>
      </c>
      <c r="C27" s="87" t="s">
        <v>75</v>
      </c>
      <c r="D27" s="111" t="s">
        <v>87</v>
      </c>
    </row>
    <row r="28" spans="2:8" ht="18" outlineLevel="1" x14ac:dyDescent="0.3">
      <c r="B28" s="109" t="s">
        <v>237</v>
      </c>
      <c r="C28" s="94"/>
      <c r="D28" s="95"/>
    </row>
    <row r="29" spans="2:8" s="108" customFormat="1" outlineLevel="1" x14ac:dyDescent="0.3">
      <c r="B29" s="112"/>
      <c r="C29" s="76"/>
      <c r="D29" s="113"/>
    </row>
    <row r="30" spans="2:8" outlineLevel="1" x14ac:dyDescent="0.3">
      <c r="B30" s="14" t="s">
        <v>262</v>
      </c>
    </row>
    <row r="31" spans="2:8" ht="20.25" outlineLevel="1" x14ac:dyDescent="0.3">
      <c r="C31" s="92" t="s">
        <v>55</v>
      </c>
      <c r="D31" s="88" t="s">
        <v>271</v>
      </c>
      <c r="E31" s="84">
        <f>IF(C36=K11,15,0)</f>
        <v>15</v>
      </c>
    </row>
    <row r="32" spans="2:8" s="108" customFormat="1" outlineLevel="1" x14ac:dyDescent="0.3">
      <c r="C32" s="76"/>
      <c r="D32" s="90" t="s">
        <v>82</v>
      </c>
      <c r="E32" s="91" t="s">
        <v>104</v>
      </c>
      <c r="F32" s="79" t="s">
        <v>264</v>
      </c>
      <c r="G32" s="79" t="s">
        <v>83</v>
      </c>
    </row>
    <row r="33" spans="2:7" s="108" customFormat="1" outlineLevel="1" x14ac:dyDescent="0.3">
      <c r="B33" s="109" t="s">
        <v>70</v>
      </c>
      <c r="C33" s="76"/>
      <c r="D33" s="81" t="s">
        <v>272</v>
      </c>
      <c r="E33" s="80" t="s">
        <v>320</v>
      </c>
      <c r="F33" s="80" t="s">
        <v>321</v>
      </c>
      <c r="G33" s="80" t="s">
        <v>322</v>
      </c>
    </row>
    <row r="34" spans="2:7" s="108" customFormat="1" outlineLevel="1" x14ac:dyDescent="0.3">
      <c r="C34" s="76"/>
      <c r="D34" s="82" t="s">
        <v>6</v>
      </c>
      <c r="E34" s="82" t="s">
        <v>6</v>
      </c>
      <c r="F34" s="82" t="s">
        <v>6</v>
      </c>
      <c r="G34" s="82" t="s">
        <v>6</v>
      </c>
    </row>
    <row r="35" spans="2:7" s="108" customFormat="1" outlineLevel="1" x14ac:dyDescent="0.3">
      <c r="C35" s="76"/>
      <c r="D35" s="83"/>
      <c r="E35" s="83"/>
      <c r="F35" s="83"/>
    </row>
    <row r="36" spans="2:7" ht="18.75" outlineLevel="1" x14ac:dyDescent="0.3">
      <c r="B36" s="110" t="s">
        <v>276</v>
      </c>
      <c r="C36" s="87" t="s">
        <v>75</v>
      </c>
      <c r="D36" s="111" t="s">
        <v>250</v>
      </c>
    </row>
    <row r="37" spans="2:7" ht="18" outlineLevel="1" x14ac:dyDescent="0.3">
      <c r="B37" s="109" t="s">
        <v>237</v>
      </c>
      <c r="C37" s="94"/>
      <c r="D37" s="95"/>
    </row>
    <row r="38" spans="2:7" x14ac:dyDescent="0.3">
      <c r="D38" s="114"/>
    </row>
    <row r="39" spans="2:7" ht="51" x14ac:dyDescent="0.3">
      <c r="C39" s="86" t="s">
        <v>78</v>
      </c>
      <c r="D39" s="85" t="s">
        <v>277</v>
      </c>
      <c r="E39" s="105">
        <f>IF(Hoja1!N17&gt;10,10,Hoja1!N17)</f>
        <v>10</v>
      </c>
      <c r="F39" s="18"/>
    </row>
    <row r="40" spans="2:7" outlineLevel="1" x14ac:dyDescent="0.3">
      <c r="C40" s="51" t="s">
        <v>278</v>
      </c>
      <c r="D40" s="52" t="s">
        <v>279</v>
      </c>
      <c r="E40" s="115">
        <f>Hoja1!$N$15</f>
        <v>10</v>
      </c>
    </row>
    <row r="41" spans="2:7" ht="54" customHeight="1" outlineLevel="1" x14ac:dyDescent="0.3">
      <c r="C41" s="51"/>
      <c r="D41" s="20" t="s">
        <v>194</v>
      </c>
      <c r="E41" s="116" t="s">
        <v>6</v>
      </c>
    </row>
    <row r="42" spans="2:7" ht="18" customHeight="1" outlineLevel="1" x14ac:dyDescent="0.3">
      <c r="C42" s="51"/>
      <c r="D42" s="20"/>
      <c r="E42" s="117"/>
    </row>
    <row r="43" spans="2:7" outlineLevel="1" x14ac:dyDescent="0.3">
      <c r="B43" s="14" t="s">
        <v>280</v>
      </c>
      <c r="C43" s="51" t="s">
        <v>281</v>
      </c>
      <c r="D43" s="52" t="s">
        <v>282</v>
      </c>
      <c r="E43" s="118">
        <f>Hoja1!$N$16</f>
        <v>0</v>
      </c>
    </row>
    <row r="44" spans="2:7" outlineLevel="1" x14ac:dyDescent="0.3">
      <c r="D44" s="96" t="s">
        <v>196</v>
      </c>
      <c r="E44" s="116" t="s">
        <v>54</v>
      </c>
    </row>
    <row r="45" spans="2:7" hidden="1" outlineLevel="1" x14ac:dyDescent="0.3"/>
    <row r="46" spans="2:7" hidden="1" x14ac:dyDescent="0.3"/>
    <row r="47" spans="2:7" hidden="1" x14ac:dyDescent="0.3"/>
    <row r="50" spans="4:4" ht="46.5" customHeight="1" x14ac:dyDescent="0.3">
      <c r="D50" s="119">
        <f>IFERROR(E8+E21+E39," ")</f>
        <v>100</v>
      </c>
    </row>
  </sheetData>
  <mergeCells count="7">
    <mergeCell ref="D18:E18"/>
    <mergeCell ref="D1:E1"/>
    <mergeCell ref="B4:C4"/>
    <mergeCell ref="B5:C5"/>
    <mergeCell ref="D9:H9"/>
    <mergeCell ref="D10:E10"/>
    <mergeCell ref="G10:H10"/>
  </mergeCells>
  <conditionalFormatting sqref="E11:E12">
    <cfRule type="cellIs" dxfId="114" priority="24" operator="equal">
      <formula>"OFERTA RECHAZADA POR SUPERAR VALOR REFERENCIA"</formula>
    </cfRule>
  </conditionalFormatting>
  <conditionalFormatting sqref="E11:E12">
    <cfRule type="cellIs" dxfId="113" priority="23" operator="equal">
      <formula>"ADMITIDA"</formula>
    </cfRule>
  </conditionalFormatting>
  <conditionalFormatting sqref="H11:H12">
    <cfRule type="cellIs" dxfId="112" priority="22" operator="equal">
      <formula>"OFERTA RECHAZADA POR SUPERAR VALOR REFERENCIA"</formula>
    </cfRule>
  </conditionalFormatting>
  <conditionalFormatting sqref="H11:H12">
    <cfRule type="cellIs" dxfId="111" priority="21" operator="equal">
      <formula>"ADMITIDA"</formula>
    </cfRule>
  </conditionalFormatting>
  <conditionalFormatting sqref="F8">
    <cfRule type="cellIs" dxfId="110" priority="20" operator="equal">
      <formula>"OFERTA RECHAZADA"</formula>
    </cfRule>
  </conditionalFormatting>
  <conditionalFormatting sqref="F8">
    <cfRule type="cellIs" dxfId="109" priority="19" operator="equal">
      <formula>"OFERTA ACEPTADA"</formula>
    </cfRule>
  </conditionalFormatting>
  <conditionalFormatting sqref="F21">
    <cfRule type="cellIs" dxfId="108" priority="18" operator="equal">
      <formula>"OFERTA RECHAZADA"</formula>
    </cfRule>
  </conditionalFormatting>
  <conditionalFormatting sqref="F21">
    <cfRule type="cellIs" dxfId="107" priority="17" operator="equal">
      <formula>"OFERTA ACEPTADA"</formula>
    </cfRule>
  </conditionalFormatting>
  <conditionalFormatting sqref="E41">
    <cfRule type="cellIs" dxfId="106" priority="13" operator="equal">
      <formula>"NO CUMPLE"</formula>
    </cfRule>
  </conditionalFormatting>
  <conditionalFormatting sqref="E41">
    <cfRule type="cellIs" dxfId="105" priority="9" operator="equal">
      <formula>"CUMPLE"</formula>
    </cfRule>
  </conditionalFormatting>
  <conditionalFormatting sqref="E44">
    <cfRule type="cellIs" dxfId="104" priority="7" operator="equal">
      <formula>"NO CUMPLE"</formula>
    </cfRule>
  </conditionalFormatting>
  <conditionalFormatting sqref="E44">
    <cfRule type="cellIs" dxfId="103" priority="6" operator="equal">
      <formula>"CUMPLE"</formula>
    </cfRule>
  </conditionalFormatting>
  <dataValidations disablePrompts="1" count="6">
    <dataValidation type="list" allowBlank="1" showInputMessage="1" showErrorMessage="1" sqref="F25 E44" xr:uid="{135831B9-A66C-42CB-B55B-FBD824D057CE}">
      <formula1>$K$14:$K$16</formula1>
    </dataValidation>
    <dataValidation type="list" allowBlank="1" showInputMessage="1" showErrorMessage="1" sqref="D34:G34 G25:H25 D25:E25 D35:F35" xr:uid="{CCB36124-A5B4-4E46-8961-E3855C060EF8}">
      <formula1>$K$14:$K$15</formula1>
    </dataValidation>
    <dataValidation type="list" allowBlank="1" showInputMessage="1" showErrorMessage="1" sqref="E42 D26:G26" xr:uid="{281A7FED-08F3-43EB-8552-1D65124E6344}">
      <formula1>$K$18:$K$19</formula1>
    </dataValidation>
    <dataValidation type="list" allowBlank="1" showInputMessage="1" showErrorMessage="1" sqref="D36" xr:uid="{B34DD869-8595-46D4-8B35-D305210E5AB7}">
      <formula1>$K$8:$K$9</formula1>
    </dataValidation>
    <dataValidation type="list" allowBlank="1" showInputMessage="1" showErrorMessage="1" sqref="D27 D29" xr:uid="{93E8A680-CB72-4655-9F34-37AC1BD028E7}">
      <formula1>$K$5:$K$7</formula1>
    </dataValidation>
    <dataValidation type="list" allowBlank="1" showInputMessage="1" showErrorMessage="1" sqref="C27:C29 C36:C37" xr:uid="{2965A6CB-87A2-42DC-8284-A4A13AAF343E}">
      <formula1>$K$2:$K$3</formula1>
    </dataValidation>
  </dataValidations>
  <pageMargins left="0.7" right="0.7" top="0.75" bottom="0.75" header="0.3" footer="0.3"/>
  <pageSetup paperSize="9"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6" operator="containsText" id="{945E3658-E172-4197-82FA-D311DDC8B538}">
            <xm:f>NOT(ISERROR(SEARCH($K$19,E41)))</xm:f>
            <xm:f>$K$19</xm:f>
            <x14:dxf>
              <font>
                <color rgb="FF9C0006"/>
              </font>
              <fill>
                <patternFill>
                  <bgColor rgb="FFFFC7CE"/>
                </patternFill>
              </fill>
            </x14:dxf>
          </x14:cfRule>
          <xm:sqref>E41:E42</xm:sqref>
        </x14:conditionalFormatting>
        <x14:conditionalFormatting xmlns:xm="http://schemas.microsoft.com/office/excel/2006/main">
          <x14:cfRule type="containsText" priority="15" operator="containsText" id="{BA10B11F-49F5-419C-B403-58AF454983A5}">
            <xm:f>NOT(ISERROR(SEARCH($K$19,D26)))</xm:f>
            <xm:f>$K$19</xm:f>
            <x14:dxf>
              <font>
                <color rgb="FF9C0006"/>
              </font>
              <fill>
                <patternFill>
                  <bgColor rgb="FFFFC7CE"/>
                </patternFill>
              </fill>
            </x14:dxf>
          </x14:cfRule>
          <xm:sqref>D26:G26</xm:sqref>
        </x14:conditionalFormatting>
        <x14:conditionalFormatting xmlns:xm="http://schemas.microsoft.com/office/excel/2006/main">
          <x14:cfRule type="containsText" priority="14" operator="containsText" id="{7900242D-F1C3-44B0-BB9A-AE537F136C33}">
            <xm:f>NOT(ISERROR(SEARCH("NO CUMPLE",D25)))</xm:f>
            <xm:f>"NO CUMPLE"</xm:f>
            <x14:dxf>
              <font>
                <color rgb="FF9C0006"/>
              </font>
              <fill>
                <patternFill>
                  <bgColor rgb="FFFFC7CE"/>
                </patternFill>
              </fill>
            </x14:dxf>
          </x14:cfRule>
          <xm:sqref>D25 F35 G34</xm:sqref>
        </x14:conditionalFormatting>
        <x14:conditionalFormatting xmlns:xm="http://schemas.microsoft.com/office/excel/2006/main">
          <x14:cfRule type="containsText" priority="12" operator="containsText" id="{0075382F-79BC-47C5-8644-C9F402A9D1BC}">
            <xm:f>NOT(ISERROR(SEARCH("NO CUMPLE",E25)))</xm:f>
            <xm:f>"NO CUMPLE"</xm:f>
            <x14:dxf>
              <font>
                <color rgb="FF9C0006"/>
              </font>
              <fill>
                <patternFill>
                  <bgColor rgb="FFFFC7CE"/>
                </patternFill>
              </fill>
            </x14:dxf>
          </x14:cfRule>
          <xm:sqref>E25</xm:sqref>
        </x14:conditionalFormatting>
        <x14:conditionalFormatting xmlns:xm="http://schemas.microsoft.com/office/excel/2006/main">
          <x14:cfRule type="containsText" priority="11" operator="containsText" id="{D77889CE-3AF7-40AE-AC23-D586AFA7DAAF}">
            <xm:f>NOT(ISERROR(SEARCH("NO CUMPLE",F25)))</xm:f>
            <xm:f>"NO CUMPLE"</xm:f>
            <x14:dxf>
              <font>
                <color rgb="FF9C0006"/>
              </font>
              <fill>
                <patternFill>
                  <bgColor rgb="FFFFC7CE"/>
                </patternFill>
              </fill>
            </x14:dxf>
          </x14:cfRule>
          <xm:sqref>F25</xm:sqref>
        </x14:conditionalFormatting>
        <x14:conditionalFormatting xmlns:xm="http://schemas.microsoft.com/office/excel/2006/main">
          <x14:cfRule type="containsText" priority="10" operator="containsText" id="{AA16766F-C81F-4234-840A-565FA2A6A795}">
            <xm:f>NOT(ISERROR(SEARCH("NO CUMPLE",H25)))</xm:f>
            <xm:f>"NO CUMPLE"</xm:f>
            <x14:dxf>
              <font>
                <color rgb="FF9C0006"/>
              </font>
              <fill>
                <patternFill>
                  <bgColor rgb="FFFFC7CE"/>
                </patternFill>
              </fill>
            </x14:dxf>
          </x14:cfRule>
          <xm:sqref>H25</xm:sqref>
        </x14:conditionalFormatting>
        <x14:conditionalFormatting xmlns:xm="http://schemas.microsoft.com/office/excel/2006/main">
          <x14:cfRule type="containsText" priority="8" operator="containsText" id="{9BBB5DAB-B04F-4F77-971E-18D151F6B317}">
            <xm:f>NOT(ISERROR(SEARCH($K$19,E44)))</xm:f>
            <xm:f>$K$19</xm:f>
            <x14:dxf>
              <font>
                <color rgb="FF9C0006"/>
              </font>
              <fill>
                <patternFill>
                  <bgColor rgb="FFFFC7CE"/>
                </patternFill>
              </fill>
            </x14:dxf>
          </x14:cfRule>
          <xm:sqref>E44</xm:sqref>
        </x14:conditionalFormatting>
        <x14:conditionalFormatting xmlns:xm="http://schemas.microsoft.com/office/excel/2006/main">
          <x14:cfRule type="containsText" priority="5" operator="containsText" id="{645C4458-5D0E-4E89-88F3-ABCFF113FB6F}">
            <xm:f>NOT(ISERROR(SEARCH("NO CUMPLE",D34)))</xm:f>
            <xm:f>"NO CUMPLE"</xm:f>
            <x14:dxf>
              <font>
                <color rgb="FF9C0006"/>
              </font>
              <fill>
                <patternFill>
                  <bgColor rgb="FFFFC7CE"/>
                </patternFill>
              </fill>
            </x14:dxf>
          </x14:cfRule>
          <xm:sqref>D34:D35</xm:sqref>
        </x14:conditionalFormatting>
        <x14:conditionalFormatting xmlns:xm="http://schemas.microsoft.com/office/excel/2006/main">
          <x14:cfRule type="containsText" priority="4" operator="containsText" id="{0955EC0A-8BF4-47EE-95AE-9AFC981AEA8C}">
            <xm:f>NOT(ISERROR(SEARCH("NO CUMPLE",E34)))</xm:f>
            <xm:f>"NO CUMPLE"</xm:f>
            <x14:dxf>
              <font>
                <color rgb="FF9C0006"/>
              </font>
              <fill>
                <patternFill>
                  <bgColor rgb="FFFFC7CE"/>
                </patternFill>
              </fill>
            </x14:dxf>
          </x14:cfRule>
          <xm:sqref>E34:E35</xm:sqref>
        </x14:conditionalFormatting>
        <x14:conditionalFormatting xmlns:xm="http://schemas.microsoft.com/office/excel/2006/main">
          <x14:cfRule type="containsText" priority="3" operator="containsText" id="{89BE7BE2-755F-4C19-B73D-73675B3F741C}">
            <xm:f>NOT(ISERROR(SEARCH("NO CUMPLE",F34)))</xm:f>
            <xm:f>"NO CUMPLE"</xm:f>
            <x14:dxf>
              <font>
                <color rgb="FF9C0006"/>
              </font>
              <fill>
                <patternFill>
                  <bgColor rgb="FFFFC7CE"/>
                </patternFill>
              </fill>
            </x14:dxf>
          </x14:cfRule>
          <xm:sqref>F34</xm:sqref>
        </x14:conditionalFormatting>
        <x14:conditionalFormatting xmlns:xm="http://schemas.microsoft.com/office/excel/2006/main">
          <x14:cfRule type="containsText" priority="2" operator="containsText" id="{BB817B71-6FD4-4F62-BDB9-452DDE8621B4}">
            <xm:f>NOT(ISERROR(SEARCH("NO CUMPLE",G25)))</xm:f>
            <xm:f>"NO CUMPLE"</xm:f>
            <x14:dxf>
              <font>
                <color rgb="FF9C0006"/>
              </font>
              <fill>
                <patternFill>
                  <bgColor rgb="FFFFC7CE"/>
                </patternFill>
              </fill>
            </x14:dxf>
          </x14:cfRule>
          <xm:sqref>G25</xm:sqref>
        </x14:conditionalFormatting>
      </x14:conditionalFormattings>
    </ext>
    <ext xmlns:x14="http://schemas.microsoft.com/office/spreadsheetml/2009/9/main" uri="{CCE6A557-97BC-4b89-ADB6-D9C93CAAB3DF}">
      <x14:dataValidations xmlns:xm="http://schemas.microsoft.com/office/excel/2006/main" disablePrompts="1" count="2">
        <x14:dataValidation type="list" allowBlank="1" showInputMessage="1" showErrorMessage="1" xr:uid="{9F252F15-ECCE-4BA9-BE02-35A73D2AE76F}">
          <x14:formula1>
            <xm:f>Hoja1!$H$18:$H$19</xm:f>
          </x14:formula1>
          <xm:sqref>E41</xm:sqref>
        </x14:dataValidation>
        <x14:dataValidation type="list" allowBlank="1" showInputMessage="1" showErrorMessage="1" xr:uid="{CC6E3853-DF5E-43A9-8A7A-762BFA199AB1}">
          <x14:formula1>
            <xm:f>'EVALUACIÓN TÉCNICA'!$B$8:$B$17</xm:f>
          </x14:formula1>
          <xm:sqref>C3</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D31BE-9BAA-43C2-B418-3E75CD2E70EF}">
  <dimension ref="B1:M50"/>
  <sheetViews>
    <sheetView showGridLines="0" topLeftCell="A3" zoomScale="70" zoomScaleNormal="70" workbookViewId="0">
      <selection activeCell="D16" sqref="D16"/>
    </sheetView>
  </sheetViews>
  <sheetFormatPr baseColWidth="10" defaultColWidth="11.42578125" defaultRowHeight="16.5" outlineLevelRow="1" x14ac:dyDescent="0.3"/>
  <cols>
    <col min="1" max="1" width="4.5703125" style="96" customWidth="1"/>
    <col min="2" max="2" width="24.28515625" style="96" customWidth="1"/>
    <col min="3" max="3" width="5" style="96" customWidth="1"/>
    <col min="4" max="4" width="45.7109375" style="96" customWidth="1"/>
    <col min="5" max="5" width="30.5703125" style="96" bestFit="1" customWidth="1"/>
    <col min="6" max="6" width="38.28515625" style="96" customWidth="1"/>
    <col min="7" max="7" width="33.42578125" style="96" customWidth="1"/>
    <col min="8" max="8" width="35" style="96" bestFit="1" customWidth="1"/>
    <col min="9" max="10" width="9.140625" style="96"/>
    <col min="11" max="14" width="0" style="96" hidden="1" customWidth="1"/>
    <col min="15" max="16384" width="11.42578125" style="96"/>
  </cols>
  <sheetData>
    <row r="1" spans="2:13" s="18" customFormat="1" ht="55.5" customHeight="1" x14ac:dyDescent="0.25">
      <c r="B1" s="8"/>
      <c r="D1" s="208" t="s">
        <v>228</v>
      </c>
      <c r="E1" s="208"/>
      <c r="I1" s="45"/>
      <c r="J1" s="45"/>
      <c r="K1" s="22"/>
      <c r="L1" s="45"/>
      <c r="M1" s="45"/>
    </row>
    <row r="2" spans="2:13" x14ac:dyDescent="0.3">
      <c r="K2" s="96" t="s">
        <v>75</v>
      </c>
    </row>
    <row r="3" spans="2:13" x14ac:dyDescent="0.3">
      <c r="B3" s="37" t="s">
        <v>36</v>
      </c>
      <c r="C3" s="38">
        <v>7</v>
      </c>
      <c r="D3" s="39" t="s">
        <v>37</v>
      </c>
      <c r="E3" s="40">
        <v>372433320</v>
      </c>
      <c r="F3" s="41"/>
      <c r="K3" s="96" t="s">
        <v>132</v>
      </c>
    </row>
    <row r="4" spans="2:13" x14ac:dyDescent="0.3">
      <c r="B4" s="197" t="s">
        <v>38</v>
      </c>
      <c r="C4" s="197"/>
      <c r="D4" s="42" t="str">
        <f>IFERROR(VLOOKUP(C3,'EVALUACIÓN TÉCNICA'!$B$8:$C$17,2,FALSE)," ")</f>
        <v>Globalcontable SAS</v>
      </c>
      <c r="E4" s="188" t="s">
        <v>94</v>
      </c>
      <c r="F4" s="11" t="s">
        <v>148</v>
      </c>
    </row>
    <row r="5" spans="2:13" x14ac:dyDescent="0.3">
      <c r="B5" s="206" t="s">
        <v>40</v>
      </c>
      <c r="C5" s="207"/>
      <c r="D5" s="12" t="s">
        <v>149</v>
      </c>
      <c r="E5" s="188" t="s">
        <v>96</v>
      </c>
      <c r="F5" s="11">
        <v>63485320</v>
      </c>
      <c r="K5" s="96" t="s">
        <v>86</v>
      </c>
    </row>
    <row r="6" spans="2:13" x14ac:dyDescent="0.3">
      <c r="K6" s="96" t="s">
        <v>87</v>
      </c>
    </row>
    <row r="7" spans="2:13" x14ac:dyDescent="0.3">
      <c r="K7" s="96" t="s">
        <v>248</v>
      </c>
    </row>
    <row r="8" spans="2:13" ht="51" x14ac:dyDescent="0.3">
      <c r="C8" s="86" t="s">
        <v>42</v>
      </c>
      <c r="D8" s="85" t="s">
        <v>249</v>
      </c>
      <c r="E8" s="154">
        <f>IF(F8="OFERTA ACEPTADA",IFERROR((D17*F17)/E17,0),0)</f>
        <v>68.392879799360784</v>
      </c>
      <c r="F8" s="97" t="str">
        <f>IF(Hoja1!I11=2,"OFERTA ACEPTADA","OFERTA RECHAZADA")</f>
        <v>OFERTA ACEPTADA</v>
      </c>
      <c r="K8" s="96" t="s">
        <v>250</v>
      </c>
    </row>
    <row r="9" spans="2:13" outlineLevel="1" x14ac:dyDescent="0.3">
      <c r="D9" s="218" t="str">
        <f>CONCATENATE(Hoja1!$I$4," ",C3," ","(VI)")</f>
        <v>Propuesta económica del Proponente No. 7 (VI)</v>
      </c>
      <c r="E9" s="218"/>
      <c r="F9" s="218"/>
      <c r="G9" s="218"/>
      <c r="H9" s="218"/>
      <c r="K9" s="96" t="s">
        <v>248</v>
      </c>
    </row>
    <row r="10" spans="2:13" ht="25.5" customHeight="1" outlineLevel="1" x14ac:dyDescent="0.3">
      <c r="D10" s="215" t="s">
        <v>251</v>
      </c>
      <c r="E10" s="216"/>
      <c r="F10" s="191" t="s">
        <v>252</v>
      </c>
      <c r="G10" s="215" t="s">
        <v>253</v>
      </c>
      <c r="H10" s="217"/>
    </row>
    <row r="11" spans="2:13" s="18" customFormat="1" ht="42.75" customHeight="1" outlineLevel="1" x14ac:dyDescent="0.25">
      <c r="D11" s="98">
        <v>6533917</v>
      </c>
      <c r="E11" s="99" t="str">
        <f>IF(D11&gt;9310833,"OFERTA RECHAZADA POR SUPERAR VALOR REFERENCIA","ADMITIDA")</f>
        <v>ADMITIDA</v>
      </c>
      <c r="F11" s="100">
        <f>IFERROR(G11/D11," ")</f>
        <v>57.000007805425135</v>
      </c>
      <c r="G11" s="98">
        <v>372433320</v>
      </c>
      <c r="H11" s="101" t="str">
        <f>IF(G11&gt;372433320,"OFERTA RECHAZADA POR SUPERAR VALOR REFERENCIA","ADMITIDA")</f>
        <v>ADMITIDA</v>
      </c>
      <c r="K11" s="18" t="s">
        <v>75</v>
      </c>
    </row>
    <row r="12" spans="2:13" s="18" customFormat="1" outlineLevel="1" x14ac:dyDescent="0.3">
      <c r="B12" s="24" t="s">
        <v>254</v>
      </c>
      <c r="D12" s="138">
        <v>9310833</v>
      </c>
      <c r="E12" s="137"/>
      <c r="F12" s="158" t="s">
        <v>255</v>
      </c>
      <c r="G12" s="138">
        <v>372433320</v>
      </c>
      <c r="H12" s="137"/>
    </row>
    <row r="13" spans="2:13" ht="15" customHeight="1" outlineLevel="1" x14ac:dyDescent="0.3">
      <c r="D13" s="96" t="s">
        <v>256</v>
      </c>
      <c r="E13" s="102"/>
    </row>
    <row r="14" spans="2:13" outlineLevel="1" x14ac:dyDescent="0.3">
      <c r="D14" s="75" t="s">
        <v>186</v>
      </c>
      <c r="K14" s="96" t="s">
        <v>6</v>
      </c>
    </row>
    <row r="15" spans="2:13" outlineLevel="1" x14ac:dyDescent="0.3">
      <c r="D15" s="103">
        <f>'EVALUACIÓN DE LA OFERTA'!L11</f>
        <v>7447890</v>
      </c>
      <c r="K15" s="96" t="s">
        <v>5</v>
      </c>
    </row>
    <row r="16" spans="2:13" outlineLevel="1" x14ac:dyDescent="0.3">
      <c r="D16" s="96" t="s">
        <v>258</v>
      </c>
      <c r="E16" s="96" t="s">
        <v>259</v>
      </c>
      <c r="F16" s="96" t="s">
        <v>260</v>
      </c>
      <c r="K16" s="96" t="s">
        <v>54</v>
      </c>
    </row>
    <row r="17" spans="2:8" outlineLevel="1" x14ac:dyDescent="0.3">
      <c r="D17" s="104">
        <v>60</v>
      </c>
      <c r="E17" s="138">
        <f>D11*0.840336134453782</f>
        <v>5490686.554621852</v>
      </c>
      <c r="F17" s="138">
        <f>D15*0.840336134453782</f>
        <v>6258731.0924369786</v>
      </c>
    </row>
    <row r="18" spans="2:8" outlineLevel="1" x14ac:dyDescent="0.3">
      <c r="B18" s="24" t="s">
        <v>47</v>
      </c>
      <c r="C18" s="18"/>
      <c r="D18" s="213"/>
      <c r="E18" s="214"/>
    </row>
    <row r="21" spans="2:8" ht="33.75" customHeight="1" x14ac:dyDescent="0.3">
      <c r="C21" s="86" t="s">
        <v>49</v>
      </c>
      <c r="D21" s="89" t="s">
        <v>261</v>
      </c>
      <c r="E21" s="105">
        <f>(IF(C27=K11,E22,0)+IF(C36=K11,E31,0))</f>
        <v>15</v>
      </c>
      <c r="F21" s="106"/>
    </row>
    <row r="22" spans="2:8" ht="42" customHeight="1" outlineLevel="1" x14ac:dyDescent="0.3">
      <c r="B22" s="14" t="s">
        <v>262</v>
      </c>
      <c r="C22" s="92" t="s">
        <v>51</v>
      </c>
      <c r="D22" s="88" t="s">
        <v>263</v>
      </c>
      <c r="E22" s="93">
        <f>IF(C27=K11,15,0)</f>
        <v>0</v>
      </c>
    </row>
    <row r="23" spans="2:8" s="108" customFormat="1" ht="16.5" customHeight="1" outlineLevel="1" x14ac:dyDescent="0.3">
      <c r="B23" s="107"/>
      <c r="C23" s="76"/>
      <c r="D23" s="90" t="s">
        <v>82</v>
      </c>
      <c r="E23" s="91" t="s">
        <v>104</v>
      </c>
      <c r="F23" s="79" t="s">
        <v>264</v>
      </c>
      <c r="G23" s="79" t="s">
        <v>83</v>
      </c>
      <c r="H23" s="79" t="s">
        <v>84</v>
      </c>
    </row>
    <row r="24" spans="2:8" s="108" customFormat="1" ht="30" customHeight="1" outlineLevel="1" x14ac:dyDescent="0.3">
      <c r="B24" s="109" t="s">
        <v>70</v>
      </c>
      <c r="C24" s="76"/>
      <c r="D24" s="81" t="s">
        <v>292</v>
      </c>
      <c r="E24" s="81" t="s">
        <v>323</v>
      </c>
      <c r="F24" s="80" t="s">
        <v>324</v>
      </c>
      <c r="G24" s="80" t="s">
        <v>325</v>
      </c>
      <c r="H24" s="80">
        <v>0</v>
      </c>
    </row>
    <row r="25" spans="2:8" s="108" customFormat="1" ht="16.5" customHeight="1" outlineLevel="1" x14ac:dyDescent="0.3">
      <c r="B25" s="107"/>
      <c r="C25" s="76"/>
      <c r="D25" s="82" t="s">
        <v>6</v>
      </c>
      <c r="E25" s="82" t="s">
        <v>6</v>
      </c>
      <c r="F25" s="82" t="s">
        <v>6</v>
      </c>
      <c r="G25" s="82" t="s">
        <v>6</v>
      </c>
      <c r="H25" s="82" t="s">
        <v>5</v>
      </c>
    </row>
    <row r="26" spans="2:8" s="108" customFormat="1" ht="16.5" customHeight="1" outlineLevel="1" x14ac:dyDescent="0.3">
      <c r="B26" s="107"/>
      <c r="C26" s="76"/>
      <c r="D26" s="78"/>
      <c r="E26" s="78"/>
      <c r="F26" s="78"/>
      <c r="G26" s="78"/>
    </row>
    <row r="27" spans="2:8" ht="18.75" outlineLevel="1" x14ac:dyDescent="0.3">
      <c r="B27" s="110" t="s">
        <v>270</v>
      </c>
      <c r="C27" s="87" t="s">
        <v>132</v>
      </c>
      <c r="D27" s="111" t="s">
        <v>87</v>
      </c>
    </row>
    <row r="28" spans="2:8" ht="99" outlineLevel="1" x14ac:dyDescent="0.3">
      <c r="B28" s="109" t="s">
        <v>237</v>
      </c>
      <c r="C28" s="94"/>
      <c r="D28" s="152" t="s">
        <v>326</v>
      </c>
    </row>
    <row r="29" spans="2:8" s="108" customFormat="1" outlineLevel="1" x14ac:dyDescent="0.3">
      <c r="B29" s="112"/>
      <c r="C29" s="76"/>
      <c r="D29" s="113"/>
    </row>
    <row r="30" spans="2:8" outlineLevel="1" x14ac:dyDescent="0.3">
      <c r="B30" s="14" t="s">
        <v>262</v>
      </c>
    </row>
    <row r="31" spans="2:8" ht="20.25" outlineLevel="1" x14ac:dyDescent="0.3">
      <c r="C31" s="92" t="s">
        <v>55</v>
      </c>
      <c r="D31" s="88" t="s">
        <v>271</v>
      </c>
      <c r="E31" s="84">
        <f>IF(C36=K11,15,0)</f>
        <v>15</v>
      </c>
    </row>
    <row r="32" spans="2:8" s="108" customFormat="1" outlineLevel="1" x14ac:dyDescent="0.3">
      <c r="C32" s="76"/>
      <c r="D32" s="90" t="s">
        <v>82</v>
      </c>
      <c r="E32" s="91" t="s">
        <v>104</v>
      </c>
      <c r="F32" s="79" t="s">
        <v>264</v>
      </c>
      <c r="G32" s="79" t="s">
        <v>83</v>
      </c>
      <c r="H32" s="149"/>
    </row>
    <row r="33" spans="2:8" s="108" customFormat="1" outlineLevel="1" x14ac:dyDescent="0.3">
      <c r="B33" s="109" t="s">
        <v>70</v>
      </c>
      <c r="C33" s="76"/>
      <c r="D33" s="81"/>
      <c r="E33" s="80" t="s">
        <v>327</v>
      </c>
      <c r="F33" s="80" t="s">
        <v>328</v>
      </c>
      <c r="G33" s="169" t="s">
        <v>329</v>
      </c>
      <c r="H33" s="149"/>
    </row>
    <row r="34" spans="2:8" s="108" customFormat="1" outlineLevel="1" x14ac:dyDescent="0.3">
      <c r="C34" s="76"/>
      <c r="D34" s="82" t="s">
        <v>6</v>
      </c>
      <c r="E34" s="82" t="s">
        <v>6</v>
      </c>
      <c r="F34" s="82" t="s">
        <v>6</v>
      </c>
      <c r="G34" s="82" t="s">
        <v>6</v>
      </c>
      <c r="H34" s="149"/>
    </row>
    <row r="35" spans="2:8" s="108" customFormat="1" outlineLevel="1" x14ac:dyDescent="0.3">
      <c r="C35" s="76"/>
      <c r="D35" s="83"/>
      <c r="E35" s="83"/>
      <c r="F35" s="83"/>
      <c r="H35" s="149"/>
    </row>
    <row r="36" spans="2:8" ht="18.75" outlineLevel="1" x14ac:dyDescent="0.3">
      <c r="B36" s="110" t="s">
        <v>276</v>
      </c>
      <c r="C36" s="87" t="s">
        <v>75</v>
      </c>
      <c r="D36" s="111" t="s">
        <v>250</v>
      </c>
    </row>
    <row r="37" spans="2:8" ht="18" outlineLevel="1" x14ac:dyDescent="0.3">
      <c r="B37" s="109" t="s">
        <v>237</v>
      </c>
      <c r="C37" s="94"/>
      <c r="D37" s="95"/>
    </row>
    <row r="38" spans="2:8" x14ac:dyDescent="0.3">
      <c r="D38" s="114"/>
    </row>
    <row r="39" spans="2:8" ht="51" x14ac:dyDescent="0.3">
      <c r="C39" s="86" t="s">
        <v>78</v>
      </c>
      <c r="D39" s="85" t="s">
        <v>277</v>
      </c>
      <c r="E39" s="105">
        <f>IF(Hoja1!O17&gt;10,10,Hoja1!O17)</f>
        <v>0</v>
      </c>
      <c r="F39" s="18"/>
    </row>
    <row r="40" spans="2:8" outlineLevel="1" x14ac:dyDescent="0.3">
      <c r="C40" s="51" t="s">
        <v>278</v>
      </c>
      <c r="D40" s="52" t="s">
        <v>279</v>
      </c>
      <c r="E40" s="115">
        <f>Hoja1!$O$15</f>
        <v>0</v>
      </c>
    </row>
    <row r="41" spans="2:8" ht="54" customHeight="1" outlineLevel="1" x14ac:dyDescent="0.3">
      <c r="C41" s="51"/>
      <c r="D41" s="20" t="s">
        <v>194</v>
      </c>
      <c r="E41" s="116" t="s">
        <v>5</v>
      </c>
      <c r="F41" s="20" t="s">
        <v>330</v>
      </c>
    </row>
    <row r="42" spans="2:8" ht="18" customHeight="1" outlineLevel="1" x14ac:dyDescent="0.3">
      <c r="C42" s="51"/>
      <c r="D42" s="20"/>
      <c r="E42" s="117"/>
    </row>
    <row r="43" spans="2:8" outlineLevel="1" x14ac:dyDescent="0.3">
      <c r="B43" s="14" t="s">
        <v>280</v>
      </c>
      <c r="C43" s="51" t="s">
        <v>281</v>
      </c>
      <c r="D43" s="52" t="s">
        <v>282</v>
      </c>
      <c r="E43" s="118">
        <f>Hoja1!$O$16</f>
        <v>0</v>
      </c>
    </row>
    <row r="44" spans="2:8" outlineLevel="1" x14ac:dyDescent="0.3">
      <c r="D44" s="96" t="s">
        <v>196</v>
      </c>
      <c r="E44" s="116" t="s">
        <v>5</v>
      </c>
    </row>
    <row r="45" spans="2:8" outlineLevel="1" x14ac:dyDescent="0.3"/>
    <row r="50" spans="4:4" ht="46.5" customHeight="1" x14ac:dyDescent="0.3">
      <c r="D50" s="119">
        <f>IFERROR(E8+E21+E39," ")</f>
        <v>83.392879799360784</v>
      </c>
    </row>
  </sheetData>
  <mergeCells count="7">
    <mergeCell ref="D18:E18"/>
    <mergeCell ref="D1:E1"/>
    <mergeCell ref="B4:C4"/>
    <mergeCell ref="B5:C5"/>
    <mergeCell ref="D9:H9"/>
    <mergeCell ref="D10:E10"/>
    <mergeCell ref="G10:H10"/>
  </mergeCells>
  <conditionalFormatting sqref="E11:E12">
    <cfRule type="cellIs" dxfId="91" priority="24" operator="equal">
      <formula>"OFERTA RECHAZADA POR SUPERAR VALOR REFERENCIA"</formula>
    </cfRule>
  </conditionalFormatting>
  <conditionalFormatting sqref="E11:E12">
    <cfRule type="cellIs" dxfId="90" priority="23" operator="equal">
      <formula>"ADMITIDA"</formula>
    </cfRule>
  </conditionalFormatting>
  <conditionalFormatting sqref="H11:H12">
    <cfRule type="cellIs" dxfId="89" priority="22" operator="equal">
      <formula>"OFERTA RECHAZADA POR SUPERAR VALOR REFERENCIA"</formula>
    </cfRule>
  </conditionalFormatting>
  <conditionalFormatting sqref="H11:H12">
    <cfRule type="cellIs" dxfId="88" priority="21" operator="equal">
      <formula>"ADMITIDA"</formula>
    </cfRule>
  </conditionalFormatting>
  <conditionalFormatting sqref="F8">
    <cfRule type="cellIs" dxfId="87" priority="20" operator="equal">
      <formula>"OFERTA RECHAZADA"</formula>
    </cfRule>
  </conditionalFormatting>
  <conditionalFormatting sqref="F8">
    <cfRule type="cellIs" dxfId="86" priority="19" operator="equal">
      <formula>"OFERTA ACEPTADA"</formula>
    </cfRule>
  </conditionalFormatting>
  <conditionalFormatting sqref="F21">
    <cfRule type="cellIs" dxfId="85" priority="18" operator="equal">
      <formula>"OFERTA RECHAZADA"</formula>
    </cfRule>
  </conditionalFormatting>
  <conditionalFormatting sqref="F21">
    <cfRule type="cellIs" dxfId="84" priority="17" operator="equal">
      <formula>"OFERTA ACEPTADA"</formula>
    </cfRule>
  </conditionalFormatting>
  <conditionalFormatting sqref="E41">
    <cfRule type="cellIs" dxfId="83" priority="13" operator="equal">
      <formula>"NO CUMPLE"</formula>
    </cfRule>
  </conditionalFormatting>
  <conditionalFormatting sqref="E41">
    <cfRule type="cellIs" dxfId="82" priority="9" operator="equal">
      <formula>"CUMPLE"</formula>
    </cfRule>
  </conditionalFormatting>
  <conditionalFormatting sqref="E44">
    <cfRule type="cellIs" dxfId="81" priority="7" operator="equal">
      <formula>"NO CUMPLE"</formula>
    </cfRule>
  </conditionalFormatting>
  <conditionalFormatting sqref="E44">
    <cfRule type="cellIs" dxfId="80" priority="6" operator="equal">
      <formula>"CUMPLE"</formula>
    </cfRule>
  </conditionalFormatting>
  <dataValidations count="6">
    <dataValidation type="list" allowBlank="1" showInputMessage="1" showErrorMessage="1" sqref="C27:C29 C36:C37" xr:uid="{B79E97A4-28E3-4EAA-A542-07D64480B701}">
      <formula1>$K$2:$K$3</formula1>
    </dataValidation>
    <dataValidation type="list" allowBlank="1" showInputMessage="1" showErrorMessage="1" sqref="D27 D29" xr:uid="{159CED4E-C6EC-4374-B5B0-B92DD242A5A7}">
      <formula1>$K$5:$K$7</formula1>
    </dataValidation>
    <dataValidation type="list" allowBlank="1" showInputMessage="1" showErrorMessage="1" sqref="D36" xr:uid="{11345E3A-A73A-42C6-A546-01FC0B43134E}">
      <formula1>$K$8:$K$9</formula1>
    </dataValidation>
    <dataValidation type="list" allowBlank="1" showInputMessage="1" showErrorMessage="1" sqref="E42 D26:G26" xr:uid="{491B1D99-E0AD-4B80-B883-F1A868CD5037}">
      <formula1>$K$18:$K$19</formula1>
    </dataValidation>
    <dataValidation type="list" allowBlank="1" showInputMessage="1" showErrorMessage="1" sqref="D35:F35 G25:H25 D25:E25 D34:G34" xr:uid="{C6555CE5-7B05-4F60-926E-C9C239AD4377}">
      <formula1>$K$14:$K$15</formula1>
    </dataValidation>
    <dataValidation type="list" allowBlank="1" showInputMessage="1" showErrorMessage="1" sqref="F25" xr:uid="{3489E30C-2BFC-4BEE-AD0E-91891D7B84CE}">
      <formula1>$K$14:$K$16</formula1>
    </dataValidation>
  </dataValidations>
  <pageMargins left="0.7" right="0.7" top="0.75" bottom="0.75" header="0.3" footer="0.3"/>
  <pageSetup paperSize="9"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6" operator="containsText" id="{A448C15E-09F2-4A7D-8875-6A8FFECBC497}">
            <xm:f>NOT(ISERROR(SEARCH($K$19,E41)))</xm:f>
            <xm:f>$K$19</xm:f>
            <x14:dxf>
              <font>
                <color rgb="FF9C0006"/>
              </font>
              <fill>
                <patternFill>
                  <bgColor rgb="FFFFC7CE"/>
                </patternFill>
              </fill>
            </x14:dxf>
          </x14:cfRule>
          <xm:sqref>E41:E42</xm:sqref>
        </x14:conditionalFormatting>
        <x14:conditionalFormatting xmlns:xm="http://schemas.microsoft.com/office/excel/2006/main">
          <x14:cfRule type="containsText" priority="15" operator="containsText" id="{EB155BD3-204D-4BFF-AF49-7365E80FE9BF}">
            <xm:f>NOT(ISERROR(SEARCH($K$19,D26)))</xm:f>
            <xm:f>$K$19</xm:f>
            <x14:dxf>
              <font>
                <color rgb="FF9C0006"/>
              </font>
              <fill>
                <patternFill>
                  <bgColor rgb="FFFFC7CE"/>
                </patternFill>
              </fill>
            </x14:dxf>
          </x14:cfRule>
          <xm:sqref>D26:G26</xm:sqref>
        </x14:conditionalFormatting>
        <x14:conditionalFormatting xmlns:xm="http://schemas.microsoft.com/office/excel/2006/main">
          <x14:cfRule type="containsText" priority="14" operator="containsText" id="{AAA4AE73-16A9-4AD7-8A82-F7A58F6E708E}">
            <xm:f>NOT(ISERROR(SEARCH("NO CUMPLE",D25)))</xm:f>
            <xm:f>"NO CUMPLE"</xm:f>
            <x14:dxf>
              <font>
                <color rgb="FF9C0006"/>
              </font>
              <fill>
                <patternFill>
                  <bgColor rgb="FFFFC7CE"/>
                </patternFill>
              </fill>
            </x14:dxf>
          </x14:cfRule>
          <xm:sqref>D25 F35 G34</xm:sqref>
        </x14:conditionalFormatting>
        <x14:conditionalFormatting xmlns:xm="http://schemas.microsoft.com/office/excel/2006/main">
          <x14:cfRule type="containsText" priority="12" operator="containsText" id="{83881A40-A3FB-4ADF-A7E2-AABE8B74A268}">
            <xm:f>NOT(ISERROR(SEARCH("NO CUMPLE",E25)))</xm:f>
            <xm:f>"NO CUMPLE"</xm:f>
            <x14:dxf>
              <font>
                <color rgb="FF9C0006"/>
              </font>
              <fill>
                <patternFill>
                  <bgColor rgb="FFFFC7CE"/>
                </patternFill>
              </fill>
            </x14:dxf>
          </x14:cfRule>
          <xm:sqref>E25</xm:sqref>
        </x14:conditionalFormatting>
        <x14:conditionalFormatting xmlns:xm="http://schemas.microsoft.com/office/excel/2006/main">
          <x14:cfRule type="containsText" priority="11" operator="containsText" id="{ABF003B1-9800-42E6-AE3C-BCC801C0B374}">
            <xm:f>NOT(ISERROR(SEARCH("NO CUMPLE",F25)))</xm:f>
            <xm:f>"NO CUMPLE"</xm:f>
            <x14:dxf>
              <font>
                <color rgb="FF9C0006"/>
              </font>
              <fill>
                <patternFill>
                  <bgColor rgb="FFFFC7CE"/>
                </patternFill>
              </fill>
            </x14:dxf>
          </x14:cfRule>
          <xm:sqref>F25</xm:sqref>
        </x14:conditionalFormatting>
        <x14:conditionalFormatting xmlns:xm="http://schemas.microsoft.com/office/excel/2006/main">
          <x14:cfRule type="containsText" priority="10" operator="containsText" id="{30822850-ECAB-416C-9220-B7566D31BB05}">
            <xm:f>NOT(ISERROR(SEARCH("NO CUMPLE",H25)))</xm:f>
            <xm:f>"NO CUMPLE"</xm:f>
            <x14:dxf>
              <font>
                <color rgb="FF9C0006"/>
              </font>
              <fill>
                <patternFill>
                  <bgColor rgb="FFFFC7CE"/>
                </patternFill>
              </fill>
            </x14:dxf>
          </x14:cfRule>
          <xm:sqref>H25</xm:sqref>
        </x14:conditionalFormatting>
        <x14:conditionalFormatting xmlns:xm="http://schemas.microsoft.com/office/excel/2006/main">
          <x14:cfRule type="containsText" priority="8" operator="containsText" id="{CDEB42D3-7E50-417A-8295-FB8C6E9DE502}">
            <xm:f>NOT(ISERROR(SEARCH($K$19,E44)))</xm:f>
            <xm:f>$K$19</xm:f>
            <x14:dxf>
              <font>
                <color rgb="FF9C0006"/>
              </font>
              <fill>
                <patternFill>
                  <bgColor rgb="FFFFC7CE"/>
                </patternFill>
              </fill>
            </x14:dxf>
          </x14:cfRule>
          <xm:sqref>E44</xm:sqref>
        </x14:conditionalFormatting>
        <x14:conditionalFormatting xmlns:xm="http://schemas.microsoft.com/office/excel/2006/main">
          <x14:cfRule type="containsText" priority="5" operator="containsText" id="{901B4B0F-D0AE-46B8-855C-A8B8ACCF6E9C}">
            <xm:f>NOT(ISERROR(SEARCH("NO CUMPLE",D34)))</xm:f>
            <xm:f>"NO CUMPLE"</xm:f>
            <x14:dxf>
              <font>
                <color rgb="FF9C0006"/>
              </font>
              <fill>
                <patternFill>
                  <bgColor rgb="FFFFC7CE"/>
                </patternFill>
              </fill>
            </x14:dxf>
          </x14:cfRule>
          <xm:sqref>D34:D35</xm:sqref>
        </x14:conditionalFormatting>
        <x14:conditionalFormatting xmlns:xm="http://schemas.microsoft.com/office/excel/2006/main">
          <x14:cfRule type="containsText" priority="4" operator="containsText" id="{168CCEC5-9925-4D3D-8492-8BA265A1801F}">
            <xm:f>NOT(ISERROR(SEARCH("NO CUMPLE",E34)))</xm:f>
            <xm:f>"NO CUMPLE"</xm:f>
            <x14:dxf>
              <font>
                <color rgb="FF9C0006"/>
              </font>
              <fill>
                <patternFill>
                  <bgColor rgb="FFFFC7CE"/>
                </patternFill>
              </fill>
            </x14:dxf>
          </x14:cfRule>
          <xm:sqref>E34:E35</xm:sqref>
        </x14:conditionalFormatting>
        <x14:conditionalFormatting xmlns:xm="http://schemas.microsoft.com/office/excel/2006/main">
          <x14:cfRule type="containsText" priority="3" operator="containsText" id="{417C0DEE-2429-4D0A-8913-2E9BEB811D73}">
            <xm:f>NOT(ISERROR(SEARCH("NO CUMPLE",F34)))</xm:f>
            <xm:f>"NO CUMPLE"</xm:f>
            <x14:dxf>
              <font>
                <color rgb="FF9C0006"/>
              </font>
              <fill>
                <patternFill>
                  <bgColor rgb="FFFFC7CE"/>
                </patternFill>
              </fill>
            </x14:dxf>
          </x14:cfRule>
          <xm:sqref>F34</xm:sqref>
        </x14:conditionalFormatting>
        <x14:conditionalFormatting xmlns:xm="http://schemas.microsoft.com/office/excel/2006/main">
          <x14:cfRule type="containsText" priority="2" operator="containsText" id="{AB182DA3-5FF0-4EE4-A769-85AA1186DF14}">
            <xm:f>NOT(ISERROR(SEARCH("NO CUMPLE",G25)))</xm:f>
            <xm:f>"NO CUMPLE"</xm:f>
            <x14:dxf>
              <font>
                <color rgb="FF9C0006"/>
              </font>
              <fill>
                <patternFill>
                  <bgColor rgb="FFFFC7CE"/>
                </patternFill>
              </fill>
            </x14:dxf>
          </x14:cfRule>
          <xm:sqref>G25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D33ABB2C-C257-4DF7-8614-12E8BB838382}">
          <x14:formula1>
            <xm:f>'EVALUACIÓN TÉCNICA'!$B$8:$B$17</xm:f>
          </x14:formula1>
          <xm:sqref>C3</xm:sqref>
        </x14:dataValidation>
        <x14:dataValidation type="list" allowBlank="1" showInputMessage="1" showErrorMessage="1" xr:uid="{126EA42C-7CA7-4A1C-A9B2-94303ABE24EA}">
          <x14:formula1>
            <xm:f>Hoja1!$H$18:$H$19</xm:f>
          </x14:formula1>
          <xm:sqref>E41 E44</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D1073-0B09-4138-9C18-F988CB8C16AA}">
  <dimension ref="B1:M50"/>
  <sheetViews>
    <sheetView showGridLines="0" topLeftCell="A49" zoomScale="70" zoomScaleNormal="70" workbookViewId="0">
      <selection activeCell="A3" sqref="A3:H52"/>
    </sheetView>
  </sheetViews>
  <sheetFormatPr baseColWidth="10" defaultColWidth="11.42578125" defaultRowHeight="16.5" outlineLevelRow="1" x14ac:dyDescent="0.3"/>
  <cols>
    <col min="1" max="1" width="4.5703125" style="96" customWidth="1"/>
    <col min="2" max="2" width="24.28515625" style="96" customWidth="1"/>
    <col min="3" max="3" width="5" style="96" customWidth="1"/>
    <col min="4" max="4" width="45.7109375" style="96" customWidth="1"/>
    <col min="5" max="5" width="30.5703125" style="96" bestFit="1" customWidth="1"/>
    <col min="6" max="6" width="38.28515625" style="96" customWidth="1"/>
    <col min="7" max="7" width="33.42578125" style="96" customWidth="1"/>
    <col min="8" max="8" width="35" style="96" bestFit="1" customWidth="1"/>
    <col min="9" max="10" width="9.140625" style="96"/>
    <col min="11" max="14" width="11.42578125" style="96" customWidth="1"/>
    <col min="15" max="16384" width="11.42578125" style="96"/>
  </cols>
  <sheetData>
    <row r="1" spans="2:13" s="18" customFormat="1" ht="55.5" customHeight="1" x14ac:dyDescent="0.25">
      <c r="B1" s="8"/>
      <c r="D1" s="208" t="s">
        <v>228</v>
      </c>
      <c r="E1" s="208"/>
      <c r="I1" s="45"/>
      <c r="J1" s="45"/>
      <c r="K1" s="22"/>
      <c r="L1" s="45"/>
      <c r="M1" s="45"/>
    </row>
    <row r="2" spans="2:13" x14ac:dyDescent="0.3">
      <c r="K2" s="96" t="s">
        <v>75</v>
      </c>
    </row>
    <row r="3" spans="2:13" x14ac:dyDescent="0.3">
      <c r="B3" s="37" t="s">
        <v>36</v>
      </c>
      <c r="C3" s="38">
        <v>8</v>
      </c>
      <c r="D3" s="39" t="s">
        <v>37</v>
      </c>
      <c r="E3" s="40">
        <v>372433320</v>
      </c>
      <c r="F3" s="41"/>
      <c r="K3" s="96" t="s">
        <v>132</v>
      </c>
    </row>
    <row r="4" spans="2:13" x14ac:dyDescent="0.3">
      <c r="B4" s="197" t="s">
        <v>38</v>
      </c>
      <c r="C4" s="197"/>
      <c r="D4" s="42" t="str">
        <f>IFERROR(VLOOKUP(C3,'EVALUACIÓN TÉCNICA'!$B$8:$C$17,2,FALSE)," ")</f>
        <v>L&amp;Q Auditores Externos SAS</v>
      </c>
      <c r="E4" s="188" t="s">
        <v>94</v>
      </c>
      <c r="F4" s="11" t="s">
        <v>331</v>
      </c>
    </row>
    <row r="5" spans="2:13" x14ac:dyDescent="0.3">
      <c r="B5" s="206" t="s">
        <v>40</v>
      </c>
      <c r="C5" s="207"/>
      <c r="D5" s="12" t="s">
        <v>332</v>
      </c>
      <c r="E5" s="188" t="s">
        <v>96</v>
      </c>
      <c r="F5" s="139">
        <v>80219944</v>
      </c>
      <c r="K5" s="96" t="s">
        <v>86</v>
      </c>
    </row>
    <row r="6" spans="2:13" x14ac:dyDescent="0.3">
      <c r="K6" s="96" t="s">
        <v>87</v>
      </c>
    </row>
    <row r="7" spans="2:13" x14ac:dyDescent="0.3">
      <c r="K7" s="96" t="s">
        <v>248</v>
      </c>
    </row>
    <row r="8" spans="2:13" ht="51" x14ac:dyDescent="0.3">
      <c r="C8" s="86" t="s">
        <v>42</v>
      </c>
      <c r="D8" s="85" t="s">
        <v>249</v>
      </c>
      <c r="E8" s="154">
        <f>IF(F8="OFERTA ACEPTADA",IFERROR((D17*F17)/E17,0),0)</f>
        <v>59.993749216302625</v>
      </c>
      <c r="F8" s="97" t="str">
        <f>IF(Hoja1!I11=2,"OFERTA ACEPTADA","OFERTA RECHAZADA")</f>
        <v>OFERTA ACEPTADA</v>
      </c>
      <c r="K8" s="96" t="s">
        <v>250</v>
      </c>
    </row>
    <row r="9" spans="2:13" outlineLevel="1" x14ac:dyDescent="0.3">
      <c r="D9" s="218" t="str">
        <f>CONCATENATE(Hoja1!$I$4," ",C3," ","(VI)")</f>
        <v>Propuesta económica del Proponente No. 8 (VI)</v>
      </c>
      <c r="E9" s="218"/>
      <c r="F9" s="218"/>
      <c r="G9" s="218"/>
      <c r="H9" s="218"/>
      <c r="K9" s="96" t="s">
        <v>248</v>
      </c>
    </row>
    <row r="10" spans="2:13" ht="25.5" customHeight="1" outlineLevel="1" x14ac:dyDescent="0.3">
      <c r="D10" s="215" t="s">
        <v>251</v>
      </c>
      <c r="E10" s="216"/>
      <c r="F10" s="191" t="s">
        <v>252</v>
      </c>
      <c r="G10" s="215" t="s">
        <v>253</v>
      </c>
      <c r="H10" s="217"/>
    </row>
    <row r="11" spans="2:13" s="18" customFormat="1" ht="42.75" customHeight="1" outlineLevel="1" x14ac:dyDescent="0.25">
      <c r="D11" s="98">
        <v>7448666</v>
      </c>
      <c r="E11" s="99" t="str">
        <f>IF(D11&gt;9310833,"OFERTA RECHAZADA POR SUPERAR VALOR REFERENCIA","ADMITIDA")</f>
        <v>ADMITIDA</v>
      </c>
      <c r="F11" s="100">
        <f>IFERROR(G11/D11," ")</f>
        <v>40.000002148035634</v>
      </c>
      <c r="G11" s="98">
        <v>297946656</v>
      </c>
      <c r="H11" s="101" t="str">
        <f>IF(G11&gt;372433320,"OFERTA RECHAZADA POR SUPERAR VALOR REFERENCIA","ADMITIDA")</f>
        <v>ADMITIDA</v>
      </c>
      <c r="K11" s="18" t="s">
        <v>75</v>
      </c>
    </row>
    <row r="12" spans="2:13" s="18" customFormat="1" outlineLevel="1" x14ac:dyDescent="0.3">
      <c r="B12" s="24" t="s">
        <v>254</v>
      </c>
      <c r="D12" s="138">
        <v>9310833</v>
      </c>
      <c r="E12" s="137"/>
      <c r="F12" s="158" t="s">
        <v>255</v>
      </c>
      <c r="G12" s="138">
        <v>372433320</v>
      </c>
      <c r="H12" s="137"/>
    </row>
    <row r="13" spans="2:13" ht="15" customHeight="1" outlineLevel="1" x14ac:dyDescent="0.3">
      <c r="D13" s="96" t="s">
        <v>256</v>
      </c>
      <c r="E13" s="102"/>
    </row>
    <row r="14" spans="2:13" outlineLevel="1" x14ac:dyDescent="0.3">
      <c r="D14" s="75" t="s">
        <v>186</v>
      </c>
      <c r="K14" s="96" t="s">
        <v>6</v>
      </c>
    </row>
    <row r="15" spans="2:13" outlineLevel="1" x14ac:dyDescent="0.3">
      <c r="D15" s="103">
        <f>'EVALUACIÓN DE LA OFERTA'!L11</f>
        <v>7447890</v>
      </c>
      <c r="K15" s="96" t="s">
        <v>5</v>
      </c>
    </row>
    <row r="16" spans="2:13" outlineLevel="1" x14ac:dyDescent="0.3">
      <c r="D16" s="96" t="s">
        <v>258</v>
      </c>
      <c r="E16" s="96" t="s">
        <v>259</v>
      </c>
      <c r="F16" s="96" t="s">
        <v>260</v>
      </c>
      <c r="K16" s="96" t="s">
        <v>54</v>
      </c>
    </row>
    <row r="17" spans="2:8" outlineLevel="1" x14ac:dyDescent="0.3">
      <c r="D17" s="104">
        <v>60</v>
      </c>
      <c r="E17" s="138">
        <f>D11*0.840336134453782</f>
        <v>6259383.1932773143</v>
      </c>
      <c r="F17" s="138">
        <f>D15*0.840336134453782</f>
        <v>6258731.0924369786</v>
      </c>
    </row>
    <row r="18" spans="2:8" outlineLevel="1" x14ac:dyDescent="0.3">
      <c r="B18" s="24" t="s">
        <v>47</v>
      </c>
      <c r="C18" s="18"/>
      <c r="D18" s="213"/>
      <c r="E18" s="214"/>
    </row>
    <row r="21" spans="2:8" ht="33.75" customHeight="1" x14ac:dyDescent="0.3">
      <c r="C21" s="86" t="s">
        <v>49</v>
      </c>
      <c r="D21" s="89" t="s">
        <v>261</v>
      </c>
      <c r="E21" s="105">
        <f>(IF(C27=K11,E22,0)+IF(C36=K11,E31,0))</f>
        <v>0</v>
      </c>
      <c r="F21" s="106"/>
    </row>
    <row r="22" spans="2:8" ht="42" customHeight="1" outlineLevel="1" x14ac:dyDescent="0.3">
      <c r="B22" s="14" t="s">
        <v>262</v>
      </c>
      <c r="C22" s="92" t="s">
        <v>51</v>
      </c>
      <c r="D22" s="88" t="s">
        <v>263</v>
      </c>
      <c r="E22" s="93">
        <f>IF(C27=K11,15,0)</f>
        <v>0</v>
      </c>
    </row>
    <row r="23" spans="2:8" s="108" customFormat="1" ht="16.5" customHeight="1" outlineLevel="1" x14ac:dyDescent="0.3">
      <c r="B23" s="107"/>
      <c r="C23" s="76"/>
      <c r="D23" s="90" t="s">
        <v>82</v>
      </c>
      <c r="E23" s="91" t="s">
        <v>104</v>
      </c>
      <c r="F23" s="79" t="s">
        <v>264</v>
      </c>
      <c r="G23" s="79" t="s">
        <v>83</v>
      </c>
      <c r="H23" s="79" t="s">
        <v>84</v>
      </c>
    </row>
    <row r="24" spans="2:8" s="108" customFormat="1" ht="30" customHeight="1" outlineLevel="1" x14ac:dyDescent="0.3">
      <c r="B24" s="109" t="s">
        <v>70</v>
      </c>
      <c r="C24" s="76"/>
      <c r="D24" s="81" t="s">
        <v>283</v>
      </c>
      <c r="E24" s="81" t="s">
        <v>333</v>
      </c>
      <c r="F24" s="80" t="s">
        <v>334</v>
      </c>
      <c r="G24" s="80" t="s">
        <v>335</v>
      </c>
      <c r="H24" s="80" t="s">
        <v>335</v>
      </c>
    </row>
    <row r="25" spans="2:8" s="108" customFormat="1" ht="16.5" customHeight="1" outlineLevel="1" x14ac:dyDescent="0.3">
      <c r="B25" s="107"/>
      <c r="C25" s="76"/>
      <c r="D25" s="82" t="s">
        <v>6</v>
      </c>
      <c r="E25" s="82" t="s">
        <v>6</v>
      </c>
      <c r="F25" s="82" t="s">
        <v>5</v>
      </c>
      <c r="G25" s="82" t="s">
        <v>6</v>
      </c>
      <c r="H25" s="82" t="s">
        <v>6</v>
      </c>
    </row>
    <row r="26" spans="2:8" s="108" customFormat="1" ht="16.5" customHeight="1" outlineLevel="1" x14ac:dyDescent="0.3">
      <c r="B26" s="107"/>
      <c r="C26" s="76"/>
      <c r="D26" s="78"/>
      <c r="E26" s="78"/>
      <c r="F26" s="78"/>
      <c r="G26" s="78"/>
    </row>
    <row r="27" spans="2:8" ht="18.75" outlineLevel="1" x14ac:dyDescent="0.3">
      <c r="B27" s="110" t="s">
        <v>270</v>
      </c>
      <c r="C27" s="87" t="s">
        <v>132</v>
      </c>
      <c r="D27" s="111" t="s">
        <v>87</v>
      </c>
    </row>
    <row r="28" spans="2:8" ht="33" outlineLevel="1" x14ac:dyDescent="0.3">
      <c r="B28" s="109" t="s">
        <v>237</v>
      </c>
      <c r="C28" s="94"/>
      <c r="D28" s="95" t="s">
        <v>336</v>
      </c>
    </row>
    <row r="29" spans="2:8" s="108" customFormat="1" outlineLevel="1" x14ac:dyDescent="0.3">
      <c r="B29" s="112"/>
      <c r="C29" s="76"/>
      <c r="D29" s="113"/>
    </row>
    <row r="30" spans="2:8" outlineLevel="1" x14ac:dyDescent="0.3">
      <c r="B30" s="14" t="s">
        <v>262</v>
      </c>
    </row>
    <row r="31" spans="2:8" ht="20.25" outlineLevel="1" x14ac:dyDescent="0.3">
      <c r="C31" s="92" t="s">
        <v>55</v>
      </c>
      <c r="D31" s="88" t="s">
        <v>271</v>
      </c>
      <c r="E31" s="84">
        <f>IF(C36=K11,15,0)</f>
        <v>0</v>
      </c>
    </row>
    <row r="32" spans="2:8" s="108" customFormat="1" outlineLevel="1" x14ac:dyDescent="0.3">
      <c r="C32" s="76"/>
      <c r="D32" s="90" t="s">
        <v>82</v>
      </c>
      <c r="E32" s="91" t="s">
        <v>104</v>
      </c>
      <c r="F32" s="79" t="s">
        <v>264</v>
      </c>
      <c r="G32" s="79" t="s">
        <v>83</v>
      </c>
      <c r="H32" s="79" t="s">
        <v>84</v>
      </c>
    </row>
    <row r="33" spans="2:8" s="108" customFormat="1" ht="33" outlineLevel="1" x14ac:dyDescent="0.3">
      <c r="B33" s="109" t="s">
        <v>70</v>
      </c>
      <c r="C33" s="76"/>
      <c r="D33" s="81" t="s">
        <v>272</v>
      </c>
      <c r="E33" s="81" t="s">
        <v>337</v>
      </c>
      <c r="F33" s="80">
        <v>220508</v>
      </c>
      <c r="G33" s="80" t="s">
        <v>338</v>
      </c>
      <c r="H33" s="80" t="s">
        <v>291</v>
      </c>
    </row>
    <row r="34" spans="2:8" s="108" customFormat="1" outlineLevel="1" x14ac:dyDescent="0.3">
      <c r="C34" s="76"/>
      <c r="D34" s="82" t="s">
        <v>6</v>
      </c>
      <c r="E34" s="82" t="s">
        <v>6</v>
      </c>
      <c r="F34" s="82" t="s">
        <v>6</v>
      </c>
      <c r="G34" s="82" t="s">
        <v>5</v>
      </c>
      <c r="H34" s="80" t="s">
        <v>291</v>
      </c>
    </row>
    <row r="35" spans="2:8" s="108" customFormat="1" outlineLevel="1" x14ac:dyDescent="0.3">
      <c r="C35" s="76"/>
      <c r="D35" s="83"/>
      <c r="E35" s="83"/>
      <c r="F35" s="83"/>
    </row>
    <row r="36" spans="2:8" ht="18.75" outlineLevel="1" x14ac:dyDescent="0.3">
      <c r="B36" s="110" t="s">
        <v>276</v>
      </c>
      <c r="C36" s="87" t="s">
        <v>132</v>
      </c>
      <c r="D36" s="111" t="s">
        <v>250</v>
      </c>
    </row>
    <row r="37" spans="2:8" ht="90.75" customHeight="1" outlineLevel="1" x14ac:dyDescent="0.3">
      <c r="B37" s="109" t="s">
        <v>237</v>
      </c>
      <c r="C37" s="94"/>
      <c r="D37" s="152" t="s">
        <v>339</v>
      </c>
    </row>
    <row r="38" spans="2:8" x14ac:dyDescent="0.3">
      <c r="D38" s="114"/>
    </row>
    <row r="39" spans="2:8" ht="51" x14ac:dyDescent="0.3">
      <c r="C39" s="86" t="s">
        <v>78</v>
      </c>
      <c r="D39" s="85" t="s">
        <v>277</v>
      </c>
      <c r="E39" s="105">
        <f>IF(Hoja1!P17&gt;10,10,Hoja1!P17)</f>
        <v>10</v>
      </c>
      <c r="F39" s="18"/>
    </row>
    <row r="40" spans="2:8" outlineLevel="1" x14ac:dyDescent="0.3">
      <c r="C40" s="51" t="s">
        <v>278</v>
      </c>
      <c r="D40" s="52" t="s">
        <v>279</v>
      </c>
      <c r="E40" s="115">
        <f>Hoja1!$P$15</f>
        <v>10</v>
      </c>
    </row>
    <row r="41" spans="2:8" ht="54" customHeight="1" outlineLevel="1" x14ac:dyDescent="0.3">
      <c r="C41" s="51"/>
      <c r="D41" s="20" t="s">
        <v>194</v>
      </c>
      <c r="E41" s="116" t="s">
        <v>6</v>
      </c>
    </row>
    <row r="42" spans="2:8" ht="18" customHeight="1" outlineLevel="1" x14ac:dyDescent="0.3">
      <c r="C42" s="51"/>
      <c r="D42" s="20"/>
      <c r="E42" s="117"/>
    </row>
    <row r="43" spans="2:8" outlineLevel="1" x14ac:dyDescent="0.3">
      <c r="B43" s="14" t="s">
        <v>280</v>
      </c>
      <c r="C43" s="51" t="s">
        <v>281</v>
      </c>
      <c r="D43" s="52" t="s">
        <v>282</v>
      </c>
      <c r="E43" s="118">
        <f>Hoja1!$P$16</f>
        <v>0</v>
      </c>
    </row>
    <row r="44" spans="2:8" outlineLevel="1" x14ac:dyDescent="0.3">
      <c r="D44" s="96" t="s">
        <v>196</v>
      </c>
      <c r="E44" s="116" t="s">
        <v>54</v>
      </c>
    </row>
    <row r="45" spans="2:8" hidden="1" outlineLevel="1" x14ac:dyDescent="0.3"/>
    <row r="46" spans="2:8" hidden="1" x14ac:dyDescent="0.3"/>
    <row r="47" spans="2:8" hidden="1" x14ac:dyDescent="0.3"/>
    <row r="50" spans="4:4" ht="46.5" customHeight="1" x14ac:dyDescent="0.3">
      <c r="D50" s="119">
        <f>IFERROR(E8+E21+E39," ")</f>
        <v>69.993749216302632</v>
      </c>
    </row>
  </sheetData>
  <mergeCells count="7">
    <mergeCell ref="D18:E18"/>
    <mergeCell ref="D1:E1"/>
    <mergeCell ref="B4:C4"/>
    <mergeCell ref="B5:C5"/>
    <mergeCell ref="D9:H9"/>
    <mergeCell ref="D10:E10"/>
    <mergeCell ref="G10:H10"/>
  </mergeCells>
  <conditionalFormatting sqref="E11:E12">
    <cfRule type="cellIs" dxfId="68" priority="24" operator="equal">
      <formula>"OFERTA RECHAZADA POR SUPERAR VALOR REFERENCIA"</formula>
    </cfRule>
  </conditionalFormatting>
  <conditionalFormatting sqref="E11:E12">
    <cfRule type="cellIs" dxfId="67" priority="23" operator="equal">
      <formula>"ADMITIDA"</formula>
    </cfRule>
  </conditionalFormatting>
  <conditionalFormatting sqref="H11:H12">
    <cfRule type="cellIs" dxfId="66" priority="22" operator="equal">
      <formula>"OFERTA RECHAZADA POR SUPERAR VALOR REFERENCIA"</formula>
    </cfRule>
  </conditionalFormatting>
  <conditionalFormatting sqref="H11:H12">
    <cfRule type="cellIs" dxfId="65" priority="21" operator="equal">
      <formula>"ADMITIDA"</formula>
    </cfRule>
  </conditionalFormatting>
  <conditionalFormatting sqref="F8">
    <cfRule type="cellIs" dxfId="64" priority="20" operator="equal">
      <formula>"OFERTA RECHAZADA"</formula>
    </cfRule>
  </conditionalFormatting>
  <conditionalFormatting sqref="F8">
    <cfRule type="cellIs" dxfId="63" priority="19" operator="equal">
      <formula>"OFERTA ACEPTADA"</formula>
    </cfRule>
  </conditionalFormatting>
  <conditionalFormatting sqref="F21">
    <cfRule type="cellIs" dxfId="62" priority="18" operator="equal">
      <formula>"OFERTA RECHAZADA"</formula>
    </cfRule>
  </conditionalFormatting>
  <conditionalFormatting sqref="F21">
    <cfRule type="cellIs" dxfId="61" priority="17" operator="equal">
      <formula>"OFERTA ACEPTADA"</formula>
    </cfRule>
  </conditionalFormatting>
  <conditionalFormatting sqref="E41">
    <cfRule type="cellIs" dxfId="60" priority="13" operator="equal">
      <formula>"NO CUMPLE"</formula>
    </cfRule>
  </conditionalFormatting>
  <conditionalFormatting sqref="E41">
    <cfRule type="cellIs" dxfId="59" priority="9" operator="equal">
      <formula>"CUMPLE"</formula>
    </cfRule>
  </conditionalFormatting>
  <conditionalFormatting sqref="E44">
    <cfRule type="cellIs" dxfId="58" priority="7" operator="equal">
      <formula>"NO CUMPLE"</formula>
    </cfRule>
  </conditionalFormatting>
  <conditionalFormatting sqref="E44">
    <cfRule type="cellIs" dxfId="57" priority="6" operator="equal">
      <formula>"CUMPLE"</formula>
    </cfRule>
  </conditionalFormatting>
  <dataValidations count="6">
    <dataValidation type="list" allowBlank="1" showInputMessage="1" showErrorMessage="1" sqref="F25 E44" xr:uid="{E2F67BAD-05D7-4377-B615-9F03B1B94A71}">
      <formula1>$K$14:$K$16</formula1>
    </dataValidation>
    <dataValidation type="list" allowBlank="1" showInputMessage="1" showErrorMessage="1" sqref="D35:F35 G25:H25 D25:E25 D34:G34" xr:uid="{83E4B73A-0659-4C5B-A172-E555CCB9F013}">
      <formula1>$K$14:$K$15</formula1>
    </dataValidation>
    <dataValidation type="list" allowBlank="1" showInputMessage="1" showErrorMessage="1" sqref="E42 D26:G26" xr:uid="{BE5A05E0-B90A-4A91-9385-C064AADA5FBD}">
      <formula1>$K$18:$K$19</formula1>
    </dataValidation>
    <dataValidation type="list" allowBlank="1" showInputMessage="1" showErrorMessage="1" sqref="D36" xr:uid="{12F46828-6769-4428-8469-805D98269C8B}">
      <formula1>$K$8:$K$9</formula1>
    </dataValidation>
    <dataValidation type="list" allowBlank="1" showInputMessage="1" showErrorMessage="1" sqref="D27 D29" xr:uid="{B2EF2F52-19A5-42B9-9CFD-0C2784C10251}">
      <formula1>$K$5:$K$7</formula1>
    </dataValidation>
    <dataValidation type="list" allowBlank="1" showInputMessage="1" showErrorMessage="1" sqref="C27:C29 C36:C37" xr:uid="{75346C7F-8D14-47EF-A1BE-8A927634BDF4}">
      <formula1>$K$2:$K$3</formula1>
    </dataValidation>
  </dataValidations>
  <pageMargins left="0.7" right="0.7" top="0.75" bottom="0.75" header="0.3" footer="0.3"/>
  <pageSetup paperSize="9"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6" operator="containsText" id="{DFE6293A-1B20-45C7-95EC-E83EAD481940}">
            <xm:f>NOT(ISERROR(SEARCH($K$19,E41)))</xm:f>
            <xm:f>$K$19</xm:f>
            <x14:dxf>
              <font>
                <color rgb="FF9C0006"/>
              </font>
              <fill>
                <patternFill>
                  <bgColor rgb="FFFFC7CE"/>
                </patternFill>
              </fill>
            </x14:dxf>
          </x14:cfRule>
          <xm:sqref>E41:E42</xm:sqref>
        </x14:conditionalFormatting>
        <x14:conditionalFormatting xmlns:xm="http://schemas.microsoft.com/office/excel/2006/main">
          <x14:cfRule type="containsText" priority="15" operator="containsText" id="{3F9E85B8-CE04-4C5F-92C1-207B5BE66DBE}">
            <xm:f>NOT(ISERROR(SEARCH($K$19,D26)))</xm:f>
            <xm:f>$K$19</xm:f>
            <x14:dxf>
              <font>
                <color rgb="FF9C0006"/>
              </font>
              <fill>
                <patternFill>
                  <bgColor rgb="FFFFC7CE"/>
                </patternFill>
              </fill>
            </x14:dxf>
          </x14:cfRule>
          <xm:sqref>D26:G26</xm:sqref>
        </x14:conditionalFormatting>
        <x14:conditionalFormatting xmlns:xm="http://schemas.microsoft.com/office/excel/2006/main">
          <x14:cfRule type="containsText" priority="14" operator="containsText" id="{5854F44D-81C7-4E65-B862-0A3407E7B409}">
            <xm:f>NOT(ISERROR(SEARCH("NO CUMPLE",D25)))</xm:f>
            <xm:f>"NO CUMPLE"</xm:f>
            <x14:dxf>
              <font>
                <color rgb="FF9C0006"/>
              </font>
              <fill>
                <patternFill>
                  <bgColor rgb="FFFFC7CE"/>
                </patternFill>
              </fill>
            </x14:dxf>
          </x14:cfRule>
          <xm:sqref>D25 F35 G34</xm:sqref>
        </x14:conditionalFormatting>
        <x14:conditionalFormatting xmlns:xm="http://schemas.microsoft.com/office/excel/2006/main">
          <x14:cfRule type="containsText" priority="12" operator="containsText" id="{A9C214A3-0126-49C9-BCA3-E84DDB762AA7}">
            <xm:f>NOT(ISERROR(SEARCH("NO CUMPLE",E25)))</xm:f>
            <xm:f>"NO CUMPLE"</xm:f>
            <x14:dxf>
              <font>
                <color rgb="FF9C0006"/>
              </font>
              <fill>
                <patternFill>
                  <bgColor rgb="FFFFC7CE"/>
                </patternFill>
              </fill>
            </x14:dxf>
          </x14:cfRule>
          <xm:sqref>E25</xm:sqref>
        </x14:conditionalFormatting>
        <x14:conditionalFormatting xmlns:xm="http://schemas.microsoft.com/office/excel/2006/main">
          <x14:cfRule type="containsText" priority="11" operator="containsText" id="{0B4D28ED-F1FD-4930-BA64-028EF26080BA}">
            <xm:f>NOT(ISERROR(SEARCH("NO CUMPLE",F25)))</xm:f>
            <xm:f>"NO CUMPLE"</xm:f>
            <x14:dxf>
              <font>
                <color rgb="FF9C0006"/>
              </font>
              <fill>
                <patternFill>
                  <bgColor rgb="FFFFC7CE"/>
                </patternFill>
              </fill>
            </x14:dxf>
          </x14:cfRule>
          <xm:sqref>F25</xm:sqref>
        </x14:conditionalFormatting>
        <x14:conditionalFormatting xmlns:xm="http://schemas.microsoft.com/office/excel/2006/main">
          <x14:cfRule type="containsText" priority="10" operator="containsText" id="{6811B490-36C3-4C02-BC6E-065AB2E9A4DD}">
            <xm:f>NOT(ISERROR(SEARCH("NO CUMPLE",H25)))</xm:f>
            <xm:f>"NO CUMPLE"</xm:f>
            <x14:dxf>
              <font>
                <color rgb="FF9C0006"/>
              </font>
              <fill>
                <patternFill>
                  <bgColor rgb="FFFFC7CE"/>
                </patternFill>
              </fill>
            </x14:dxf>
          </x14:cfRule>
          <xm:sqref>H25</xm:sqref>
        </x14:conditionalFormatting>
        <x14:conditionalFormatting xmlns:xm="http://schemas.microsoft.com/office/excel/2006/main">
          <x14:cfRule type="containsText" priority="8" operator="containsText" id="{71540D03-F4A5-4118-BF4B-3EC9DDA1E3A2}">
            <xm:f>NOT(ISERROR(SEARCH($K$19,E44)))</xm:f>
            <xm:f>$K$19</xm:f>
            <x14:dxf>
              <font>
                <color rgb="FF9C0006"/>
              </font>
              <fill>
                <patternFill>
                  <bgColor rgb="FFFFC7CE"/>
                </patternFill>
              </fill>
            </x14:dxf>
          </x14:cfRule>
          <xm:sqref>E44</xm:sqref>
        </x14:conditionalFormatting>
        <x14:conditionalFormatting xmlns:xm="http://schemas.microsoft.com/office/excel/2006/main">
          <x14:cfRule type="containsText" priority="5" operator="containsText" id="{4B165740-DFC3-451E-9D4A-92C896BF95C1}">
            <xm:f>NOT(ISERROR(SEARCH("NO CUMPLE",D34)))</xm:f>
            <xm:f>"NO CUMPLE"</xm:f>
            <x14:dxf>
              <font>
                <color rgb="FF9C0006"/>
              </font>
              <fill>
                <patternFill>
                  <bgColor rgb="FFFFC7CE"/>
                </patternFill>
              </fill>
            </x14:dxf>
          </x14:cfRule>
          <xm:sqref>D34:D35</xm:sqref>
        </x14:conditionalFormatting>
        <x14:conditionalFormatting xmlns:xm="http://schemas.microsoft.com/office/excel/2006/main">
          <x14:cfRule type="containsText" priority="4" operator="containsText" id="{A8DD2EC6-F176-47EE-A4A9-34293F51927C}">
            <xm:f>NOT(ISERROR(SEARCH("NO CUMPLE",E34)))</xm:f>
            <xm:f>"NO CUMPLE"</xm:f>
            <x14:dxf>
              <font>
                <color rgb="FF9C0006"/>
              </font>
              <fill>
                <patternFill>
                  <bgColor rgb="FFFFC7CE"/>
                </patternFill>
              </fill>
            </x14:dxf>
          </x14:cfRule>
          <xm:sqref>E34:E35</xm:sqref>
        </x14:conditionalFormatting>
        <x14:conditionalFormatting xmlns:xm="http://schemas.microsoft.com/office/excel/2006/main">
          <x14:cfRule type="containsText" priority="3" operator="containsText" id="{7C67CBF5-44A0-44CC-AB74-203F1695B250}">
            <xm:f>NOT(ISERROR(SEARCH("NO CUMPLE",F34)))</xm:f>
            <xm:f>"NO CUMPLE"</xm:f>
            <x14:dxf>
              <font>
                <color rgb="FF9C0006"/>
              </font>
              <fill>
                <patternFill>
                  <bgColor rgb="FFFFC7CE"/>
                </patternFill>
              </fill>
            </x14:dxf>
          </x14:cfRule>
          <xm:sqref>F34</xm:sqref>
        </x14:conditionalFormatting>
        <x14:conditionalFormatting xmlns:xm="http://schemas.microsoft.com/office/excel/2006/main">
          <x14:cfRule type="containsText" priority="2" operator="containsText" id="{13C23A90-951B-4452-B5D1-92F19A6BD24A}">
            <xm:f>NOT(ISERROR(SEARCH("NO CUMPLE",G25)))</xm:f>
            <xm:f>"NO CUMPLE"</xm:f>
            <x14:dxf>
              <font>
                <color rgb="FF9C0006"/>
              </font>
              <fill>
                <patternFill>
                  <bgColor rgb="FFFFC7CE"/>
                </patternFill>
              </fill>
            </x14:dxf>
          </x14:cfRule>
          <xm:sqref>G25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3B599D3A-217E-4CDF-A72A-31F9E79AF634}">
          <x14:formula1>
            <xm:f>Hoja1!$H$18:$H$19</xm:f>
          </x14:formula1>
          <xm:sqref>E41</xm:sqref>
        </x14:dataValidation>
        <x14:dataValidation type="list" allowBlank="1" showInputMessage="1" showErrorMessage="1" xr:uid="{1F33F2A4-44A7-464B-A845-255C24DDB9DA}">
          <x14:formula1>
            <xm:f>'EVALUACIÓN TÉCNICA'!$B$8:$B$17</xm:f>
          </x14:formula1>
          <xm:sqref>C3</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07C55-16E8-46CA-A7F2-A81A6C7B79EE}">
  <dimension ref="B1:M50"/>
  <sheetViews>
    <sheetView showGridLines="0" zoomScale="70" zoomScaleNormal="70" workbookViewId="0">
      <selection activeCell="D16" sqref="D16"/>
    </sheetView>
  </sheetViews>
  <sheetFormatPr baseColWidth="10" defaultColWidth="11.42578125" defaultRowHeight="16.5" outlineLevelRow="1" x14ac:dyDescent="0.3"/>
  <cols>
    <col min="1" max="1" width="4.5703125" style="96" customWidth="1"/>
    <col min="2" max="2" width="24.28515625" style="96" customWidth="1"/>
    <col min="3" max="3" width="5" style="96" customWidth="1"/>
    <col min="4" max="4" width="45.7109375" style="96" customWidth="1"/>
    <col min="5" max="5" width="33.85546875" style="96" customWidth="1"/>
    <col min="6" max="6" width="38.28515625" style="96" customWidth="1"/>
    <col min="7" max="7" width="33.42578125" style="96" customWidth="1"/>
    <col min="8" max="8" width="35" style="96" bestFit="1" customWidth="1"/>
    <col min="9" max="10" width="9.140625" style="96"/>
    <col min="11" max="14" width="0" style="96" hidden="1" customWidth="1"/>
    <col min="15" max="16384" width="11.42578125" style="96"/>
  </cols>
  <sheetData>
    <row r="1" spans="2:13" s="18" customFormat="1" ht="55.5" customHeight="1" x14ac:dyDescent="0.25">
      <c r="B1" s="8"/>
      <c r="D1" s="208" t="s">
        <v>228</v>
      </c>
      <c r="E1" s="208"/>
      <c r="I1" s="45"/>
      <c r="J1" s="45"/>
      <c r="K1" s="22"/>
      <c r="L1" s="45"/>
      <c r="M1" s="45"/>
    </row>
    <row r="2" spans="2:13" x14ac:dyDescent="0.3">
      <c r="K2" s="96" t="s">
        <v>75</v>
      </c>
    </row>
    <row r="3" spans="2:13" x14ac:dyDescent="0.3">
      <c r="B3" s="37" t="s">
        <v>36</v>
      </c>
      <c r="C3" s="38">
        <v>9</v>
      </c>
      <c r="D3" s="39" t="s">
        <v>37</v>
      </c>
      <c r="E3" s="40">
        <v>372433320</v>
      </c>
      <c r="F3" s="41"/>
      <c r="K3" s="96" t="s">
        <v>132</v>
      </c>
    </row>
    <row r="4" spans="2:13" x14ac:dyDescent="0.3">
      <c r="B4" s="197" t="s">
        <v>38</v>
      </c>
      <c r="C4" s="197"/>
      <c r="D4" s="42" t="str">
        <f>IFERROR(VLOOKUP(C3,'EVALUACIÓN TÉCNICA'!$B$8:$C$17,2,FALSE)," ")</f>
        <v>Parker Randall Colombia SAS</v>
      </c>
      <c r="E4" s="188" t="s">
        <v>94</v>
      </c>
      <c r="F4" s="11" t="str">
        <f>Proponente9!F4</f>
        <v>800251984-0</v>
      </c>
    </row>
    <row r="5" spans="2:13" x14ac:dyDescent="0.3">
      <c r="B5" s="206" t="s">
        <v>40</v>
      </c>
      <c r="C5" s="207"/>
      <c r="D5" s="12" t="str">
        <f>Proponente9!D5</f>
        <v>LAURA YIBETH ROZO PENAGOS</v>
      </c>
      <c r="E5" s="188" t="s">
        <v>96</v>
      </c>
      <c r="F5" s="139">
        <f>Proponente9!F5</f>
        <v>1032375135</v>
      </c>
      <c r="K5" s="96" t="s">
        <v>86</v>
      </c>
    </row>
    <row r="6" spans="2:13" x14ac:dyDescent="0.3">
      <c r="K6" s="96" t="s">
        <v>87</v>
      </c>
    </row>
    <row r="7" spans="2:13" x14ac:dyDescent="0.3">
      <c r="K7" s="96" t="s">
        <v>248</v>
      </c>
    </row>
    <row r="8" spans="2:13" ht="51" x14ac:dyDescent="0.3">
      <c r="C8" s="86" t="s">
        <v>42</v>
      </c>
      <c r="D8" s="85" t="s">
        <v>249</v>
      </c>
      <c r="E8" s="154">
        <f>IF(F8="OFERTA ACEPTADA",IFERROR((D17*F17)/E17,0),0)</f>
        <v>52.635265017667848</v>
      </c>
      <c r="F8" s="97" t="str">
        <f>IF(Hoja1!I11=2,"OFERTA ACEPTADA","OFERTA RECHAZADA")</f>
        <v>OFERTA ACEPTADA</v>
      </c>
      <c r="K8" s="96" t="s">
        <v>250</v>
      </c>
    </row>
    <row r="9" spans="2:13" outlineLevel="1" x14ac:dyDescent="0.3">
      <c r="D9" s="218" t="str">
        <f>CONCATENATE(Hoja1!$I$4," ",C3," ","(VI)")</f>
        <v>Propuesta económica del Proponente No. 9 (VI)</v>
      </c>
      <c r="E9" s="218"/>
      <c r="F9" s="218"/>
      <c r="G9" s="218"/>
      <c r="H9" s="218"/>
      <c r="K9" s="96" t="s">
        <v>248</v>
      </c>
    </row>
    <row r="10" spans="2:13" ht="25.5" customHeight="1" outlineLevel="1" x14ac:dyDescent="0.3">
      <c r="D10" s="215" t="s">
        <v>251</v>
      </c>
      <c r="E10" s="216"/>
      <c r="F10" s="191" t="s">
        <v>252</v>
      </c>
      <c r="G10" s="215" t="s">
        <v>253</v>
      </c>
      <c r="H10" s="217"/>
    </row>
    <row r="11" spans="2:13" s="18" customFormat="1" ht="42.75" customHeight="1" outlineLevel="1" x14ac:dyDescent="0.25">
      <c r="D11" s="98">
        <v>8490000</v>
      </c>
      <c r="E11" s="99" t="str">
        <f>IF(D11&gt;9310833,"OFERTA RECHAZADA POR SUPERAR VALOR REFERENCIA","ADMITIDA")</f>
        <v>ADMITIDA</v>
      </c>
      <c r="F11" s="100">
        <f>IFERROR(G11/D11," ")</f>
        <v>43.867293286219081</v>
      </c>
      <c r="G11" s="98">
        <v>372433320</v>
      </c>
      <c r="H11" s="101" t="str">
        <f>IF(G11&gt;372433320,"OFERTA RECHAZADA POR SUPERAR VALOR REFERENCIA","ADMITIDA")</f>
        <v>ADMITIDA</v>
      </c>
      <c r="K11" s="18" t="s">
        <v>75</v>
      </c>
    </row>
    <row r="12" spans="2:13" s="18" customFormat="1" outlineLevel="1" x14ac:dyDescent="0.3">
      <c r="B12" s="24" t="s">
        <v>254</v>
      </c>
      <c r="D12" s="138">
        <v>9310833</v>
      </c>
      <c r="E12" s="137"/>
      <c r="F12" s="158" t="s">
        <v>255</v>
      </c>
      <c r="G12" s="138">
        <v>372433320</v>
      </c>
      <c r="H12" s="137"/>
    </row>
    <row r="13" spans="2:13" ht="15" customHeight="1" outlineLevel="1" x14ac:dyDescent="0.3">
      <c r="D13" s="96" t="s">
        <v>256</v>
      </c>
      <c r="E13" s="102"/>
    </row>
    <row r="14" spans="2:13" outlineLevel="1" x14ac:dyDescent="0.3">
      <c r="D14" s="75" t="s">
        <v>186</v>
      </c>
      <c r="K14" s="96" t="s">
        <v>6</v>
      </c>
    </row>
    <row r="15" spans="2:13" outlineLevel="1" x14ac:dyDescent="0.3">
      <c r="D15" s="103">
        <f>'EVALUACIÓN DE LA OFERTA'!L11</f>
        <v>7447890</v>
      </c>
      <c r="K15" s="96" t="s">
        <v>5</v>
      </c>
    </row>
    <row r="16" spans="2:13" outlineLevel="1" x14ac:dyDescent="0.3">
      <c r="D16" s="165" t="s">
        <v>258</v>
      </c>
      <c r="E16" s="165" t="s">
        <v>259</v>
      </c>
      <c r="F16" s="165" t="s">
        <v>260</v>
      </c>
      <c r="K16" s="96" t="s">
        <v>54</v>
      </c>
    </row>
    <row r="17" spans="2:8" outlineLevel="1" x14ac:dyDescent="0.3">
      <c r="D17" s="166">
        <v>60</v>
      </c>
      <c r="E17" s="167">
        <f>D11*0.840336134453782</f>
        <v>7134453.7815126088</v>
      </c>
      <c r="F17" s="167">
        <f>D15*0.840336134453782</f>
        <v>6258731.0924369786</v>
      </c>
    </row>
    <row r="18" spans="2:8" outlineLevel="1" x14ac:dyDescent="0.3">
      <c r="B18" s="24" t="s">
        <v>47</v>
      </c>
      <c r="C18" s="18"/>
      <c r="D18" s="213"/>
      <c r="E18" s="214"/>
    </row>
    <row r="21" spans="2:8" ht="33.75" customHeight="1" x14ac:dyDescent="0.3">
      <c r="C21" s="86" t="s">
        <v>49</v>
      </c>
      <c r="D21" s="89" t="s">
        <v>261</v>
      </c>
      <c r="E21" s="105">
        <f>(IF(C27=K11,E22,0)+IF(C36=K11,E31,0))</f>
        <v>15</v>
      </c>
      <c r="F21" s="106"/>
    </row>
    <row r="22" spans="2:8" ht="42" customHeight="1" outlineLevel="1" x14ac:dyDescent="0.3">
      <c r="B22" s="14" t="s">
        <v>262</v>
      </c>
      <c r="C22" s="92" t="s">
        <v>51</v>
      </c>
      <c r="D22" s="88" t="s">
        <v>263</v>
      </c>
      <c r="E22" s="93">
        <f>IF(C27=K11,15,0)</f>
        <v>0</v>
      </c>
    </row>
    <row r="23" spans="2:8" s="108" customFormat="1" ht="16.5" customHeight="1" outlineLevel="1" x14ac:dyDescent="0.3">
      <c r="B23" s="107"/>
      <c r="C23" s="76"/>
      <c r="D23" s="90" t="s">
        <v>82</v>
      </c>
      <c r="E23" s="91" t="s">
        <v>104</v>
      </c>
      <c r="F23" s="79" t="s">
        <v>264</v>
      </c>
      <c r="G23" s="79" t="s">
        <v>83</v>
      </c>
      <c r="H23" s="79" t="s">
        <v>84</v>
      </c>
    </row>
    <row r="24" spans="2:8" s="108" customFormat="1" ht="30" customHeight="1" outlineLevel="1" x14ac:dyDescent="0.3">
      <c r="B24" s="109" t="s">
        <v>70</v>
      </c>
      <c r="C24" s="76"/>
      <c r="D24" s="81" t="s">
        <v>265</v>
      </c>
      <c r="E24" s="81" t="s">
        <v>340</v>
      </c>
      <c r="F24" s="80" t="s">
        <v>341</v>
      </c>
      <c r="G24" s="80" t="s">
        <v>342</v>
      </c>
      <c r="H24" s="80" t="s">
        <v>342</v>
      </c>
    </row>
    <row r="25" spans="2:8" s="108" customFormat="1" ht="16.5" customHeight="1" outlineLevel="1" x14ac:dyDescent="0.3">
      <c r="B25" s="107"/>
      <c r="C25" s="76"/>
      <c r="D25" s="82" t="s">
        <v>6</v>
      </c>
      <c r="E25" s="82" t="s">
        <v>6</v>
      </c>
      <c r="F25" s="82" t="s">
        <v>6</v>
      </c>
      <c r="G25" s="82" t="s">
        <v>5</v>
      </c>
      <c r="H25" s="82" t="s">
        <v>6</v>
      </c>
    </row>
    <row r="26" spans="2:8" s="108" customFormat="1" ht="16.5" customHeight="1" outlineLevel="1" x14ac:dyDescent="0.3">
      <c r="B26" s="107"/>
      <c r="C26" s="76"/>
      <c r="D26" s="78"/>
      <c r="E26" s="78"/>
      <c r="F26" s="78"/>
      <c r="G26" s="78"/>
    </row>
    <row r="27" spans="2:8" ht="18.75" outlineLevel="1" x14ac:dyDescent="0.3">
      <c r="B27" s="110" t="s">
        <v>270</v>
      </c>
      <c r="C27" s="87" t="s">
        <v>132</v>
      </c>
      <c r="D27" s="111" t="s">
        <v>87</v>
      </c>
    </row>
    <row r="28" spans="2:8" ht="66" outlineLevel="1" x14ac:dyDescent="0.3">
      <c r="B28" s="109" t="s">
        <v>237</v>
      </c>
      <c r="C28" s="94"/>
      <c r="D28" s="152" t="s">
        <v>245</v>
      </c>
    </row>
    <row r="29" spans="2:8" s="108" customFormat="1" outlineLevel="1" x14ac:dyDescent="0.3">
      <c r="B29" s="112"/>
      <c r="C29" s="76"/>
      <c r="D29" s="113"/>
    </row>
    <row r="30" spans="2:8" outlineLevel="1" x14ac:dyDescent="0.3">
      <c r="B30" s="14" t="s">
        <v>262</v>
      </c>
    </row>
    <row r="31" spans="2:8" ht="20.25" outlineLevel="1" x14ac:dyDescent="0.3">
      <c r="C31" s="92" t="s">
        <v>55</v>
      </c>
      <c r="D31" s="88" t="s">
        <v>271</v>
      </c>
      <c r="E31" s="84">
        <f>IF(C36=K11,15,0)</f>
        <v>15</v>
      </c>
    </row>
    <row r="32" spans="2:8" s="108" customFormat="1" outlineLevel="1" x14ac:dyDescent="0.3">
      <c r="C32" s="76"/>
      <c r="D32" s="90" t="s">
        <v>82</v>
      </c>
      <c r="E32" s="91" t="s">
        <v>104</v>
      </c>
      <c r="F32" s="79" t="s">
        <v>264</v>
      </c>
      <c r="G32" s="79" t="s">
        <v>83</v>
      </c>
    </row>
    <row r="33" spans="2:7" s="108" customFormat="1" outlineLevel="1" x14ac:dyDescent="0.3">
      <c r="B33" s="109" t="s">
        <v>70</v>
      </c>
      <c r="C33" s="76"/>
      <c r="D33" s="81" t="s">
        <v>272</v>
      </c>
      <c r="E33" s="80" t="s">
        <v>343</v>
      </c>
      <c r="F33" s="80" t="s">
        <v>344</v>
      </c>
      <c r="G33" s="80" t="s">
        <v>345</v>
      </c>
    </row>
    <row r="34" spans="2:7" s="108" customFormat="1" outlineLevel="1" x14ac:dyDescent="0.3">
      <c r="C34" s="76"/>
      <c r="D34" s="82" t="s">
        <v>6</v>
      </c>
      <c r="E34" s="82" t="s">
        <v>6</v>
      </c>
      <c r="F34" s="82" t="s">
        <v>6</v>
      </c>
      <c r="G34" s="82" t="s">
        <v>6</v>
      </c>
    </row>
    <row r="35" spans="2:7" s="108" customFormat="1" outlineLevel="1" x14ac:dyDescent="0.3">
      <c r="C35" s="76"/>
      <c r="D35" s="83"/>
      <c r="E35" s="83"/>
      <c r="F35" s="83"/>
    </row>
    <row r="36" spans="2:7" ht="18.75" outlineLevel="1" x14ac:dyDescent="0.3">
      <c r="B36" s="110" t="s">
        <v>276</v>
      </c>
      <c r="C36" s="87" t="s">
        <v>75</v>
      </c>
      <c r="D36" s="111" t="s">
        <v>250</v>
      </c>
    </row>
    <row r="37" spans="2:7" ht="18" outlineLevel="1" x14ac:dyDescent="0.3">
      <c r="B37" s="109" t="s">
        <v>237</v>
      </c>
      <c r="C37" s="94"/>
      <c r="D37" s="95"/>
    </row>
    <row r="38" spans="2:7" x14ac:dyDescent="0.3">
      <c r="D38" s="114"/>
    </row>
    <row r="39" spans="2:7" ht="51" x14ac:dyDescent="0.3">
      <c r="C39" s="86" t="s">
        <v>78</v>
      </c>
      <c r="D39" s="85" t="s">
        <v>277</v>
      </c>
      <c r="E39" s="105">
        <f>IF(Hoja1!Q17&gt;10,10,Hoja1!Q17)</f>
        <v>10</v>
      </c>
      <c r="F39" s="18"/>
    </row>
    <row r="40" spans="2:7" outlineLevel="1" x14ac:dyDescent="0.3">
      <c r="C40" s="51" t="s">
        <v>278</v>
      </c>
      <c r="D40" s="52" t="s">
        <v>279</v>
      </c>
      <c r="E40" s="115">
        <f>Hoja1!$Q$15</f>
        <v>10</v>
      </c>
    </row>
    <row r="41" spans="2:7" ht="54" customHeight="1" outlineLevel="1" x14ac:dyDescent="0.3">
      <c r="C41" s="51"/>
      <c r="D41" s="20" t="s">
        <v>194</v>
      </c>
      <c r="E41" s="116" t="s">
        <v>6</v>
      </c>
    </row>
    <row r="42" spans="2:7" ht="18" customHeight="1" outlineLevel="1" x14ac:dyDescent="0.3">
      <c r="C42" s="51"/>
      <c r="D42" s="20"/>
      <c r="E42" s="117"/>
    </row>
    <row r="43" spans="2:7" outlineLevel="1" x14ac:dyDescent="0.3">
      <c r="B43" s="14" t="s">
        <v>280</v>
      </c>
      <c r="C43" s="51" t="s">
        <v>281</v>
      </c>
      <c r="D43" s="52" t="s">
        <v>282</v>
      </c>
      <c r="E43" s="118">
        <f>Hoja1!$Q$16</f>
        <v>0</v>
      </c>
    </row>
    <row r="44" spans="2:7" outlineLevel="1" x14ac:dyDescent="0.3">
      <c r="D44" s="96" t="s">
        <v>196</v>
      </c>
      <c r="E44" s="116" t="s">
        <v>5</v>
      </c>
    </row>
    <row r="45" spans="2:7" outlineLevel="1" x14ac:dyDescent="0.3"/>
    <row r="50" spans="4:4" ht="46.5" customHeight="1" x14ac:dyDescent="0.3">
      <c r="D50" s="119">
        <f>IFERROR(E8+E21+E39," ")</f>
        <v>77.635265017667848</v>
      </c>
    </row>
  </sheetData>
  <mergeCells count="7">
    <mergeCell ref="D18:E18"/>
    <mergeCell ref="D1:E1"/>
    <mergeCell ref="B4:C4"/>
    <mergeCell ref="B5:C5"/>
    <mergeCell ref="D9:H9"/>
    <mergeCell ref="D10:E10"/>
    <mergeCell ref="G10:H10"/>
  </mergeCells>
  <conditionalFormatting sqref="E11:E12">
    <cfRule type="cellIs" dxfId="45" priority="24" operator="equal">
      <formula>"OFERTA RECHAZADA POR SUPERAR VALOR REFERENCIA"</formula>
    </cfRule>
  </conditionalFormatting>
  <conditionalFormatting sqref="E11:E12">
    <cfRule type="cellIs" dxfId="44" priority="23" operator="equal">
      <formula>"ADMITIDA"</formula>
    </cfRule>
  </conditionalFormatting>
  <conditionalFormatting sqref="H11:H12">
    <cfRule type="cellIs" dxfId="43" priority="22" operator="equal">
      <formula>"OFERTA RECHAZADA POR SUPERAR VALOR REFERENCIA"</formula>
    </cfRule>
  </conditionalFormatting>
  <conditionalFormatting sqref="H11:H12">
    <cfRule type="cellIs" dxfId="42" priority="21" operator="equal">
      <formula>"ADMITIDA"</formula>
    </cfRule>
  </conditionalFormatting>
  <conditionalFormatting sqref="F8">
    <cfRule type="cellIs" dxfId="41" priority="20" operator="equal">
      <formula>"OFERTA RECHAZADA"</formula>
    </cfRule>
  </conditionalFormatting>
  <conditionalFormatting sqref="F8">
    <cfRule type="cellIs" dxfId="40" priority="19" operator="equal">
      <formula>"OFERTA ACEPTADA"</formula>
    </cfRule>
  </conditionalFormatting>
  <conditionalFormatting sqref="F21">
    <cfRule type="cellIs" dxfId="39" priority="18" operator="equal">
      <formula>"OFERTA RECHAZADA"</formula>
    </cfRule>
  </conditionalFormatting>
  <conditionalFormatting sqref="F21">
    <cfRule type="cellIs" dxfId="38" priority="17" operator="equal">
      <formula>"OFERTA ACEPTADA"</formula>
    </cfRule>
  </conditionalFormatting>
  <conditionalFormatting sqref="E41">
    <cfRule type="cellIs" dxfId="37" priority="13" operator="equal">
      <formula>"NO CUMPLE"</formula>
    </cfRule>
  </conditionalFormatting>
  <conditionalFormatting sqref="E41">
    <cfRule type="cellIs" dxfId="36" priority="9" operator="equal">
      <formula>"CUMPLE"</formula>
    </cfRule>
  </conditionalFormatting>
  <conditionalFormatting sqref="E44">
    <cfRule type="cellIs" dxfId="35" priority="7" operator="equal">
      <formula>"NO CUMPLE"</formula>
    </cfRule>
  </conditionalFormatting>
  <conditionalFormatting sqref="E44">
    <cfRule type="cellIs" dxfId="34" priority="6" operator="equal">
      <formula>"CUMPLE"</formula>
    </cfRule>
  </conditionalFormatting>
  <dataValidations count="6">
    <dataValidation type="list" allowBlank="1" showInputMessage="1" showErrorMessage="1" sqref="C27:C29 C36:C37" xr:uid="{B930E6F7-42C3-4C9E-8BD4-BB96ED2785F8}">
      <formula1>$K$2:$K$3</formula1>
    </dataValidation>
    <dataValidation type="list" allowBlank="1" showInputMessage="1" showErrorMessage="1" sqref="D27 D29" xr:uid="{92F55E32-C3B7-4E12-AB07-95D645A0DA15}">
      <formula1>$K$5:$K$7</formula1>
    </dataValidation>
    <dataValidation type="list" allowBlank="1" showInputMessage="1" showErrorMessage="1" sqref="D36" xr:uid="{51E023BD-256D-4F8A-AFF5-86C9A44BB6CA}">
      <formula1>$K$8:$K$9</formula1>
    </dataValidation>
    <dataValidation type="list" allowBlank="1" showInputMessage="1" showErrorMessage="1" sqref="E42 D26:G26" xr:uid="{0976BB51-BA1A-4A69-8549-5420EECD58E0}">
      <formula1>$K$18:$K$19</formula1>
    </dataValidation>
    <dataValidation type="list" allowBlank="1" showInputMessage="1" showErrorMessage="1" sqref="D34:H34 G25:H25 D25:E25 D35:F35" xr:uid="{73B2401F-C758-4AA0-85EB-DFCDF4744259}">
      <formula1>$K$14:$K$15</formula1>
    </dataValidation>
    <dataValidation type="list" allowBlank="1" showInputMessage="1" showErrorMessage="1" sqref="F25" xr:uid="{A9DC05C7-3681-450E-8CD9-0FC822349EA8}">
      <formula1>$K$14:$K$16</formula1>
    </dataValidation>
  </dataValidations>
  <pageMargins left="0.7" right="0.7" top="0.75" bottom="0.75" header="0.3" footer="0.3"/>
  <pageSetup paperSize="9"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6" operator="containsText" id="{C6716DE3-354A-4123-A247-ECF6F8C18982}">
            <xm:f>NOT(ISERROR(SEARCH($K$19,E41)))</xm:f>
            <xm:f>$K$19</xm:f>
            <x14:dxf>
              <font>
                <color rgb="FF9C0006"/>
              </font>
              <fill>
                <patternFill>
                  <bgColor rgb="FFFFC7CE"/>
                </patternFill>
              </fill>
            </x14:dxf>
          </x14:cfRule>
          <xm:sqref>E41:E42</xm:sqref>
        </x14:conditionalFormatting>
        <x14:conditionalFormatting xmlns:xm="http://schemas.microsoft.com/office/excel/2006/main">
          <x14:cfRule type="containsText" priority="15" operator="containsText" id="{922AA8F9-A445-4C2F-930F-B5CE320CA1E9}">
            <xm:f>NOT(ISERROR(SEARCH($K$19,D26)))</xm:f>
            <xm:f>$K$19</xm:f>
            <x14:dxf>
              <font>
                <color rgb="FF9C0006"/>
              </font>
              <fill>
                <patternFill>
                  <bgColor rgb="FFFFC7CE"/>
                </patternFill>
              </fill>
            </x14:dxf>
          </x14:cfRule>
          <xm:sqref>D26:G26</xm:sqref>
        </x14:conditionalFormatting>
        <x14:conditionalFormatting xmlns:xm="http://schemas.microsoft.com/office/excel/2006/main">
          <x14:cfRule type="containsText" priority="14" operator="containsText" id="{6EBA3C8F-65BA-4B89-95E9-AC9E5B3A7046}">
            <xm:f>NOT(ISERROR(SEARCH("NO CUMPLE",D25)))</xm:f>
            <xm:f>"NO CUMPLE"</xm:f>
            <x14:dxf>
              <font>
                <color rgb="FF9C0006"/>
              </font>
              <fill>
                <patternFill>
                  <bgColor rgb="FFFFC7CE"/>
                </patternFill>
              </fill>
            </x14:dxf>
          </x14:cfRule>
          <xm:sqref>D25 F35 G34</xm:sqref>
        </x14:conditionalFormatting>
        <x14:conditionalFormatting xmlns:xm="http://schemas.microsoft.com/office/excel/2006/main">
          <x14:cfRule type="containsText" priority="12" operator="containsText" id="{926CDFEE-0DE3-42F0-AF81-ED58C1C0628C}">
            <xm:f>NOT(ISERROR(SEARCH("NO CUMPLE",E25)))</xm:f>
            <xm:f>"NO CUMPLE"</xm:f>
            <x14:dxf>
              <font>
                <color rgb="FF9C0006"/>
              </font>
              <fill>
                <patternFill>
                  <bgColor rgb="FFFFC7CE"/>
                </patternFill>
              </fill>
            </x14:dxf>
          </x14:cfRule>
          <xm:sqref>E25</xm:sqref>
        </x14:conditionalFormatting>
        <x14:conditionalFormatting xmlns:xm="http://schemas.microsoft.com/office/excel/2006/main">
          <x14:cfRule type="containsText" priority="11" operator="containsText" id="{ACF6DD0E-1D55-4003-8F34-C991327EE119}">
            <xm:f>NOT(ISERROR(SEARCH("NO CUMPLE",F25)))</xm:f>
            <xm:f>"NO CUMPLE"</xm:f>
            <x14:dxf>
              <font>
                <color rgb="FF9C0006"/>
              </font>
              <fill>
                <patternFill>
                  <bgColor rgb="FFFFC7CE"/>
                </patternFill>
              </fill>
            </x14:dxf>
          </x14:cfRule>
          <xm:sqref>F25</xm:sqref>
        </x14:conditionalFormatting>
        <x14:conditionalFormatting xmlns:xm="http://schemas.microsoft.com/office/excel/2006/main">
          <x14:cfRule type="containsText" priority="10" operator="containsText" id="{D5D70B6A-9E66-43AD-9B8B-CDF467E3D169}">
            <xm:f>NOT(ISERROR(SEARCH("NO CUMPLE",H25)))</xm:f>
            <xm:f>"NO CUMPLE"</xm:f>
            <x14:dxf>
              <font>
                <color rgb="FF9C0006"/>
              </font>
              <fill>
                <patternFill>
                  <bgColor rgb="FFFFC7CE"/>
                </patternFill>
              </fill>
            </x14:dxf>
          </x14:cfRule>
          <xm:sqref>H25</xm:sqref>
        </x14:conditionalFormatting>
        <x14:conditionalFormatting xmlns:xm="http://schemas.microsoft.com/office/excel/2006/main">
          <x14:cfRule type="containsText" priority="8" operator="containsText" id="{A330F718-8EAA-45C6-BCE3-84A551706C56}">
            <xm:f>NOT(ISERROR(SEARCH($K$19,E44)))</xm:f>
            <xm:f>$K$19</xm:f>
            <x14:dxf>
              <font>
                <color rgb="FF9C0006"/>
              </font>
              <fill>
                <patternFill>
                  <bgColor rgb="FFFFC7CE"/>
                </patternFill>
              </fill>
            </x14:dxf>
          </x14:cfRule>
          <xm:sqref>E44</xm:sqref>
        </x14:conditionalFormatting>
        <x14:conditionalFormatting xmlns:xm="http://schemas.microsoft.com/office/excel/2006/main">
          <x14:cfRule type="containsText" priority="5" operator="containsText" id="{F66E13C3-BC8C-4812-8BC1-D36A7D230C0F}">
            <xm:f>NOT(ISERROR(SEARCH("NO CUMPLE",D34)))</xm:f>
            <xm:f>"NO CUMPLE"</xm:f>
            <x14:dxf>
              <font>
                <color rgb="FF9C0006"/>
              </font>
              <fill>
                <patternFill>
                  <bgColor rgb="FFFFC7CE"/>
                </patternFill>
              </fill>
            </x14:dxf>
          </x14:cfRule>
          <xm:sqref>D34:D35</xm:sqref>
        </x14:conditionalFormatting>
        <x14:conditionalFormatting xmlns:xm="http://schemas.microsoft.com/office/excel/2006/main">
          <x14:cfRule type="containsText" priority="4" operator="containsText" id="{C54FD5DB-78E8-4DF6-9CF6-FA5CBD0E12F6}">
            <xm:f>NOT(ISERROR(SEARCH("NO CUMPLE",E34)))</xm:f>
            <xm:f>"NO CUMPLE"</xm:f>
            <x14:dxf>
              <font>
                <color rgb="FF9C0006"/>
              </font>
              <fill>
                <patternFill>
                  <bgColor rgb="FFFFC7CE"/>
                </patternFill>
              </fill>
            </x14:dxf>
          </x14:cfRule>
          <xm:sqref>E34:E35</xm:sqref>
        </x14:conditionalFormatting>
        <x14:conditionalFormatting xmlns:xm="http://schemas.microsoft.com/office/excel/2006/main">
          <x14:cfRule type="containsText" priority="3" operator="containsText" id="{5417F468-D3AA-431A-90C1-A14F685CC23B}">
            <xm:f>NOT(ISERROR(SEARCH("NO CUMPLE",F34)))</xm:f>
            <xm:f>"NO CUMPLE"</xm:f>
            <x14:dxf>
              <font>
                <color rgb="FF9C0006"/>
              </font>
              <fill>
                <patternFill>
                  <bgColor rgb="FFFFC7CE"/>
                </patternFill>
              </fill>
            </x14:dxf>
          </x14:cfRule>
          <xm:sqref>F34</xm:sqref>
        </x14:conditionalFormatting>
        <x14:conditionalFormatting xmlns:xm="http://schemas.microsoft.com/office/excel/2006/main">
          <x14:cfRule type="containsText" priority="2" operator="containsText" id="{E0402A21-D31F-4829-AB18-FC112454B9F8}">
            <xm:f>NOT(ISERROR(SEARCH("NO CUMPLE",G25)))</xm:f>
            <xm:f>"NO CUMPLE"</xm:f>
            <x14:dxf>
              <font>
                <color rgb="FF9C0006"/>
              </font>
              <fill>
                <patternFill>
                  <bgColor rgb="FFFFC7CE"/>
                </patternFill>
              </fill>
            </x14:dxf>
          </x14:cfRule>
          <xm:sqref>G25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ECE27B17-9EEB-4B7C-9ADC-371EA51DDDF4}">
          <x14:formula1>
            <xm:f>'EVALUACIÓN TÉCNICA'!$B$8:$B$17</xm:f>
          </x14:formula1>
          <xm:sqref>C3</xm:sqref>
        </x14:dataValidation>
        <x14:dataValidation type="list" allowBlank="1" showInputMessage="1" showErrorMessage="1" xr:uid="{11A30DD7-5688-421E-A219-BB556D2F8337}">
          <x14:formula1>
            <xm:f>Hoja1!$H$18:$H$19</xm:f>
          </x14:formula1>
          <xm:sqref>E41 E44</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1856B-625B-483B-B97E-598FBD16E701}">
  <dimension ref="B1:M50"/>
  <sheetViews>
    <sheetView showGridLines="0" zoomScale="70" zoomScaleNormal="70" workbookViewId="0">
      <selection activeCell="D16" sqref="D16"/>
    </sheetView>
  </sheetViews>
  <sheetFormatPr baseColWidth="10" defaultColWidth="11.42578125" defaultRowHeight="16.5" outlineLevelRow="1" x14ac:dyDescent="0.3"/>
  <cols>
    <col min="1" max="1" width="4.5703125" style="96" customWidth="1"/>
    <col min="2" max="2" width="24.28515625" style="96" customWidth="1"/>
    <col min="3" max="3" width="5" style="96" customWidth="1"/>
    <col min="4" max="4" width="45.7109375" style="96" customWidth="1"/>
    <col min="5" max="5" width="33.140625" style="96" customWidth="1"/>
    <col min="6" max="6" width="38.28515625" style="96" customWidth="1"/>
    <col min="7" max="7" width="33.42578125" style="96" customWidth="1"/>
    <col min="8" max="8" width="35" style="96" bestFit="1" customWidth="1"/>
    <col min="9" max="10" width="9.140625" style="96"/>
    <col min="11" max="14" width="0" style="96" hidden="1" customWidth="1"/>
    <col min="15" max="16384" width="11.42578125" style="96"/>
  </cols>
  <sheetData>
    <row r="1" spans="2:13" s="18" customFormat="1" ht="55.5" customHeight="1" x14ac:dyDescent="0.25">
      <c r="B1" s="8"/>
      <c r="D1" s="208" t="s">
        <v>228</v>
      </c>
      <c r="E1" s="208"/>
      <c r="I1" s="45"/>
      <c r="J1" s="45"/>
      <c r="K1" s="22"/>
      <c r="L1" s="45"/>
      <c r="M1" s="45"/>
    </row>
    <row r="2" spans="2:13" x14ac:dyDescent="0.3">
      <c r="K2" s="96" t="s">
        <v>75</v>
      </c>
    </row>
    <row r="3" spans="2:13" x14ac:dyDescent="0.3">
      <c r="B3" s="37" t="s">
        <v>36</v>
      </c>
      <c r="C3" s="38">
        <v>10</v>
      </c>
      <c r="D3" s="39" t="s">
        <v>37</v>
      </c>
      <c r="E3" s="40">
        <v>372433320</v>
      </c>
      <c r="F3" s="41"/>
      <c r="K3" s="96" t="s">
        <v>132</v>
      </c>
    </row>
    <row r="4" spans="2:13" x14ac:dyDescent="0.3">
      <c r="B4" s="197" t="s">
        <v>38</v>
      </c>
      <c r="C4" s="197"/>
      <c r="D4" s="42" t="str">
        <f>IFERROR(VLOOKUP(C3,'EVALUACIÓN TÉCNICA'!$B$8:$C$17,2,FALSE)," ")</f>
        <v xml:space="preserve">Amezquita &amp; CÍA S.A.S </v>
      </c>
      <c r="E4" s="188" t="s">
        <v>94</v>
      </c>
      <c r="F4" s="11" t="s">
        <v>219</v>
      </c>
    </row>
    <row r="5" spans="2:13" x14ac:dyDescent="0.3">
      <c r="B5" s="206" t="s">
        <v>40</v>
      </c>
      <c r="C5" s="207"/>
      <c r="D5" s="12" t="s">
        <v>220</v>
      </c>
      <c r="E5" s="188" t="s">
        <v>96</v>
      </c>
      <c r="F5" s="11">
        <v>52694207</v>
      </c>
      <c r="K5" s="96" t="s">
        <v>86</v>
      </c>
    </row>
    <row r="6" spans="2:13" x14ac:dyDescent="0.3">
      <c r="K6" s="96" t="s">
        <v>87</v>
      </c>
    </row>
    <row r="7" spans="2:13" x14ac:dyDescent="0.3">
      <c r="K7" s="96" t="s">
        <v>248</v>
      </c>
    </row>
    <row r="8" spans="2:13" ht="51" x14ac:dyDescent="0.3">
      <c r="C8" s="86" t="s">
        <v>42</v>
      </c>
      <c r="D8" s="85" t="s">
        <v>249</v>
      </c>
      <c r="E8" s="154">
        <f>IF(F8="OFERTA ACEPTADA",IFERROR((D17*F17)/E17,0),0)</f>
        <v>64.745494059692845</v>
      </c>
      <c r="F8" s="97" t="str">
        <f>IF(Hoja1!I11=2,"OFERTA ACEPTADA","OFERTA RECHAZADA")</f>
        <v>OFERTA ACEPTADA</v>
      </c>
      <c r="K8" s="96" t="s">
        <v>250</v>
      </c>
    </row>
    <row r="9" spans="2:13" outlineLevel="1" x14ac:dyDescent="0.3">
      <c r="D9" s="218" t="str">
        <f>CONCATENATE(Hoja1!$I$4," ",C3," ","(VI)")</f>
        <v>Propuesta económica del Proponente No. 10 (VI)</v>
      </c>
      <c r="E9" s="218"/>
      <c r="F9" s="218"/>
      <c r="G9" s="218"/>
      <c r="H9" s="218"/>
      <c r="K9" s="96" t="s">
        <v>248</v>
      </c>
    </row>
    <row r="10" spans="2:13" ht="25.5" customHeight="1" outlineLevel="1" x14ac:dyDescent="0.3">
      <c r="D10" s="215" t="s">
        <v>251</v>
      </c>
      <c r="E10" s="216"/>
      <c r="F10" s="191" t="s">
        <v>252</v>
      </c>
      <c r="G10" s="215" t="s">
        <v>253</v>
      </c>
      <c r="H10" s="217"/>
    </row>
    <row r="11" spans="2:13" s="18" customFormat="1" ht="42.75" customHeight="1" outlineLevel="1" x14ac:dyDescent="0.25">
      <c r="D11" s="98">
        <v>6902000</v>
      </c>
      <c r="E11" s="99" t="str">
        <f>IF(D11&gt;9310833,"OFERTA RECHAZADA POR SUPERAR VALOR REFERENCIA","ADMITIDA")</f>
        <v>ADMITIDA</v>
      </c>
      <c r="F11" s="100">
        <f>IFERROR(G11/D11," ")</f>
        <v>53.96020283975659</v>
      </c>
      <c r="G11" s="98">
        <v>372433320</v>
      </c>
      <c r="H11" s="101" t="str">
        <f>IF(G11&gt;372433320,"OFERTA RECHAZADA POR SUPERAR VALOR REFERENCIA","ADMITIDA")</f>
        <v>ADMITIDA</v>
      </c>
      <c r="K11" s="18" t="s">
        <v>75</v>
      </c>
    </row>
    <row r="12" spans="2:13" s="18" customFormat="1" outlineLevel="1" x14ac:dyDescent="0.3">
      <c r="B12" s="24" t="s">
        <v>254</v>
      </c>
      <c r="D12" s="138">
        <v>9310833</v>
      </c>
      <c r="E12" s="137"/>
      <c r="F12" s="158" t="s">
        <v>255</v>
      </c>
      <c r="G12" s="138">
        <v>372433320</v>
      </c>
      <c r="H12" s="137"/>
    </row>
    <row r="13" spans="2:13" ht="15" customHeight="1" outlineLevel="1" x14ac:dyDescent="0.3">
      <c r="D13" s="96" t="s">
        <v>256</v>
      </c>
      <c r="E13" s="102"/>
    </row>
    <row r="14" spans="2:13" outlineLevel="1" x14ac:dyDescent="0.3">
      <c r="D14" s="75" t="s">
        <v>186</v>
      </c>
      <c r="K14" s="96" t="s">
        <v>6</v>
      </c>
    </row>
    <row r="15" spans="2:13" outlineLevel="1" x14ac:dyDescent="0.3">
      <c r="D15" s="103">
        <f>'EVALUACIÓN DE LA OFERTA'!L11</f>
        <v>7447890</v>
      </c>
      <c r="K15" s="96" t="s">
        <v>5</v>
      </c>
    </row>
    <row r="16" spans="2:13" outlineLevel="1" x14ac:dyDescent="0.3">
      <c r="D16" s="96" t="s">
        <v>258</v>
      </c>
      <c r="E16" s="96" t="s">
        <v>259</v>
      </c>
      <c r="F16" s="96" t="s">
        <v>260</v>
      </c>
      <c r="K16" s="96" t="s">
        <v>54</v>
      </c>
    </row>
    <row r="17" spans="2:8" outlineLevel="1" x14ac:dyDescent="0.3">
      <c r="D17" s="104">
        <v>60</v>
      </c>
      <c r="E17" s="138">
        <f>D11*0.840336134453782</f>
        <v>5800000.0000000028</v>
      </c>
      <c r="F17" s="138">
        <f>D15*0.840336134453782</f>
        <v>6258731.0924369786</v>
      </c>
    </row>
    <row r="18" spans="2:8" outlineLevel="1" x14ac:dyDescent="0.3">
      <c r="B18" s="24" t="s">
        <v>47</v>
      </c>
      <c r="C18" s="18"/>
      <c r="D18" s="213"/>
      <c r="E18" s="214"/>
    </row>
    <row r="21" spans="2:8" ht="33.75" customHeight="1" x14ac:dyDescent="0.3">
      <c r="C21" s="86" t="s">
        <v>49</v>
      </c>
      <c r="D21" s="89" t="s">
        <v>261</v>
      </c>
      <c r="E21" s="105">
        <f>(IF(C27=K11,E22,0)+IF(C36=K11,E31,0))</f>
        <v>15</v>
      </c>
      <c r="F21" s="106"/>
    </row>
    <row r="22" spans="2:8" ht="42" customHeight="1" outlineLevel="1" x14ac:dyDescent="0.3">
      <c r="B22" s="14" t="s">
        <v>262</v>
      </c>
      <c r="C22" s="92" t="s">
        <v>51</v>
      </c>
      <c r="D22" s="88" t="s">
        <v>263</v>
      </c>
      <c r="E22" s="93">
        <f>IF(C27=K11,15,0)</f>
        <v>0</v>
      </c>
    </row>
    <row r="23" spans="2:8" s="108" customFormat="1" ht="16.5" customHeight="1" outlineLevel="1" x14ac:dyDescent="0.3">
      <c r="B23" s="107"/>
      <c r="C23" s="76"/>
      <c r="D23" s="90" t="s">
        <v>82</v>
      </c>
      <c r="E23" s="91" t="s">
        <v>104</v>
      </c>
      <c r="F23" s="79" t="s">
        <v>264</v>
      </c>
      <c r="G23" s="79" t="s">
        <v>83</v>
      </c>
      <c r="H23" s="79" t="s">
        <v>84</v>
      </c>
    </row>
    <row r="24" spans="2:8" s="108" customFormat="1" ht="30" customHeight="1" outlineLevel="1" x14ac:dyDescent="0.3">
      <c r="B24" s="109" t="s">
        <v>70</v>
      </c>
      <c r="C24" s="76"/>
      <c r="D24" s="81" t="s">
        <v>346</v>
      </c>
      <c r="E24" s="81" t="s">
        <v>347</v>
      </c>
      <c r="F24" s="80" t="s">
        <v>348</v>
      </c>
      <c r="G24" s="81" t="s">
        <v>349</v>
      </c>
      <c r="H24" s="80" t="s">
        <v>350</v>
      </c>
    </row>
    <row r="25" spans="2:8" s="108" customFormat="1" ht="16.5" customHeight="1" outlineLevel="1" x14ac:dyDescent="0.3">
      <c r="B25" s="107"/>
      <c r="C25" s="76"/>
      <c r="D25" s="82" t="s">
        <v>6</v>
      </c>
      <c r="E25" s="82" t="s">
        <v>5</v>
      </c>
      <c r="F25" s="82" t="s">
        <v>6</v>
      </c>
      <c r="G25" s="82" t="s">
        <v>5</v>
      </c>
      <c r="H25" s="82" t="s">
        <v>6</v>
      </c>
    </row>
    <row r="26" spans="2:8" s="108" customFormat="1" ht="16.5" customHeight="1" outlineLevel="1" x14ac:dyDescent="0.3">
      <c r="B26" s="107"/>
      <c r="C26" s="76"/>
      <c r="D26" s="78"/>
      <c r="E26" s="78"/>
      <c r="F26" s="78"/>
      <c r="G26" s="78"/>
    </row>
    <row r="27" spans="2:8" ht="18.75" outlineLevel="1" x14ac:dyDescent="0.3">
      <c r="B27" s="110" t="s">
        <v>270</v>
      </c>
      <c r="C27" s="87" t="s">
        <v>132</v>
      </c>
      <c r="D27" s="111" t="s">
        <v>86</v>
      </c>
    </row>
    <row r="28" spans="2:8" ht="77.25" customHeight="1" outlineLevel="1" x14ac:dyDescent="0.3">
      <c r="B28" s="109" t="s">
        <v>237</v>
      </c>
      <c r="C28" s="94"/>
      <c r="D28" s="152" t="s">
        <v>351</v>
      </c>
    </row>
    <row r="29" spans="2:8" s="108" customFormat="1" outlineLevel="1" x14ac:dyDescent="0.3">
      <c r="B29" s="112"/>
      <c r="C29" s="76"/>
      <c r="D29" s="113"/>
    </row>
    <row r="30" spans="2:8" outlineLevel="1" x14ac:dyDescent="0.3">
      <c r="B30" s="14" t="s">
        <v>262</v>
      </c>
    </row>
    <row r="31" spans="2:8" ht="20.25" outlineLevel="1" x14ac:dyDescent="0.3">
      <c r="C31" s="92" t="s">
        <v>55</v>
      </c>
      <c r="D31" s="88" t="s">
        <v>271</v>
      </c>
      <c r="E31" s="84">
        <f>IF(C36=K11,15,0)</f>
        <v>15</v>
      </c>
    </row>
    <row r="32" spans="2:8" s="108" customFormat="1" outlineLevel="1" x14ac:dyDescent="0.3">
      <c r="C32" s="76"/>
      <c r="D32" s="90" t="s">
        <v>82</v>
      </c>
      <c r="E32" s="91" t="s">
        <v>104</v>
      </c>
      <c r="F32" s="79" t="s">
        <v>264</v>
      </c>
      <c r="G32" s="79" t="s">
        <v>83</v>
      </c>
    </row>
    <row r="33" spans="2:7" s="108" customFormat="1" outlineLevel="1" x14ac:dyDescent="0.3">
      <c r="B33" s="109" t="s">
        <v>70</v>
      </c>
      <c r="C33" s="76"/>
      <c r="D33" s="81" t="s">
        <v>352</v>
      </c>
      <c r="E33" s="80" t="s">
        <v>273</v>
      </c>
      <c r="F33" s="80" t="s">
        <v>353</v>
      </c>
      <c r="G33" s="80" t="s">
        <v>354</v>
      </c>
    </row>
    <row r="34" spans="2:7" s="108" customFormat="1" outlineLevel="1" x14ac:dyDescent="0.3">
      <c r="C34" s="76"/>
      <c r="D34" s="82" t="s">
        <v>6</v>
      </c>
      <c r="E34" s="82" t="s">
        <v>6</v>
      </c>
      <c r="F34" s="82" t="s">
        <v>6</v>
      </c>
      <c r="G34" s="82" t="s">
        <v>6</v>
      </c>
    </row>
    <row r="35" spans="2:7" s="108" customFormat="1" outlineLevel="1" x14ac:dyDescent="0.3">
      <c r="C35" s="76"/>
      <c r="D35" s="83"/>
      <c r="E35" s="83"/>
      <c r="F35" s="83"/>
    </row>
    <row r="36" spans="2:7" ht="18.75" outlineLevel="1" x14ac:dyDescent="0.3">
      <c r="B36" s="110" t="s">
        <v>276</v>
      </c>
      <c r="C36" s="87" t="s">
        <v>75</v>
      </c>
      <c r="D36" s="111" t="s">
        <v>250</v>
      </c>
    </row>
    <row r="37" spans="2:7" ht="18" outlineLevel="1" x14ac:dyDescent="0.3">
      <c r="B37" s="109" t="s">
        <v>237</v>
      </c>
      <c r="C37" s="94"/>
      <c r="D37" s="95"/>
    </row>
    <row r="38" spans="2:7" x14ac:dyDescent="0.3">
      <c r="D38" s="114"/>
    </row>
    <row r="39" spans="2:7" ht="51" x14ac:dyDescent="0.3">
      <c r="C39" s="86" t="s">
        <v>78</v>
      </c>
      <c r="D39" s="85" t="s">
        <v>277</v>
      </c>
      <c r="E39" s="105">
        <f>IF(Hoja1!R17&gt;10,10,Hoja1!R17)</f>
        <v>10</v>
      </c>
      <c r="F39" s="18"/>
    </row>
    <row r="40" spans="2:7" outlineLevel="1" x14ac:dyDescent="0.3">
      <c r="C40" s="51" t="s">
        <v>278</v>
      </c>
      <c r="D40" s="52" t="s">
        <v>279</v>
      </c>
      <c r="E40" s="115">
        <f>Hoja1!$R$15</f>
        <v>10</v>
      </c>
    </row>
    <row r="41" spans="2:7" ht="54" customHeight="1" outlineLevel="1" x14ac:dyDescent="0.3">
      <c r="C41" s="51"/>
      <c r="D41" s="20" t="s">
        <v>194</v>
      </c>
      <c r="E41" s="116" t="s">
        <v>6</v>
      </c>
    </row>
    <row r="42" spans="2:7" ht="18" customHeight="1" outlineLevel="1" x14ac:dyDescent="0.3">
      <c r="C42" s="51"/>
      <c r="D42" s="20"/>
      <c r="E42" s="117"/>
    </row>
    <row r="43" spans="2:7" outlineLevel="1" x14ac:dyDescent="0.3">
      <c r="B43" s="14" t="s">
        <v>280</v>
      </c>
      <c r="C43" s="51" t="s">
        <v>281</v>
      </c>
      <c r="D43" s="52" t="s">
        <v>282</v>
      </c>
      <c r="E43" s="118">
        <f>Hoja1!$R$16</f>
        <v>0</v>
      </c>
    </row>
    <row r="44" spans="2:7" outlineLevel="1" x14ac:dyDescent="0.3">
      <c r="D44" s="96" t="s">
        <v>196</v>
      </c>
      <c r="E44" s="116" t="s">
        <v>5</v>
      </c>
    </row>
    <row r="45" spans="2:7" outlineLevel="1" x14ac:dyDescent="0.3"/>
    <row r="50" spans="4:4" ht="46.5" customHeight="1" x14ac:dyDescent="0.3">
      <c r="D50" s="119">
        <f>IFERROR(E8+E21+E39," ")</f>
        <v>89.745494059692845</v>
      </c>
    </row>
  </sheetData>
  <mergeCells count="7">
    <mergeCell ref="D18:E18"/>
    <mergeCell ref="D1:E1"/>
    <mergeCell ref="B4:C4"/>
    <mergeCell ref="B5:C5"/>
    <mergeCell ref="D9:H9"/>
    <mergeCell ref="D10:E10"/>
    <mergeCell ref="G10:H10"/>
  </mergeCells>
  <conditionalFormatting sqref="E11:E12">
    <cfRule type="cellIs" dxfId="22" priority="24" operator="equal">
      <formula>"OFERTA RECHAZADA POR SUPERAR VALOR REFERENCIA"</formula>
    </cfRule>
  </conditionalFormatting>
  <conditionalFormatting sqref="E11:E12">
    <cfRule type="cellIs" dxfId="21" priority="23" operator="equal">
      <formula>"ADMITIDA"</formula>
    </cfRule>
  </conditionalFormatting>
  <conditionalFormatting sqref="H11:H12">
    <cfRule type="cellIs" dxfId="20" priority="22" operator="equal">
      <formula>"OFERTA RECHAZADA POR SUPERAR VALOR REFERENCIA"</formula>
    </cfRule>
  </conditionalFormatting>
  <conditionalFormatting sqref="H11:H12">
    <cfRule type="cellIs" dxfId="19" priority="21" operator="equal">
      <formula>"ADMITIDA"</formula>
    </cfRule>
  </conditionalFormatting>
  <conditionalFormatting sqref="F8">
    <cfRule type="cellIs" dxfId="18" priority="20" operator="equal">
      <formula>"OFERTA RECHAZADA"</formula>
    </cfRule>
  </conditionalFormatting>
  <conditionalFormatting sqref="F8">
    <cfRule type="cellIs" dxfId="17" priority="19" operator="equal">
      <formula>"OFERTA ACEPTADA"</formula>
    </cfRule>
  </conditionalFormatting>
  <conditionalFormatting sqref="F21">
    <cfRule type="cellIs" dxfId="16" priority="18" operator="equal">
      <formula>"OFERTA RECHAZADA"</formula>
    </cfRule>
  </conditionalFormatting>
  <conditionalFormatting sqref="F21">
    <cfRule type="cellIs" dxfId="15" priority="17" operator="equal">
      <formula>"OFERTA ACEPTADA"</formula>
    </cfRule>
  </conditionalFormatting>
  <conditionalFormatting sqref="E41">
    <cfRule type="cellIs" dxfId="14" priority="13" operator="equal">
      <formula>"NO CUMPLE"</formula>
    </cfRule>
  </conditionalFormatting>
  <conditionalFormatting sqref="E41">
    <cfRule type="cellIs" dxfId="13" priority="9" operator="equal">
      <formula>"CUMPLE"</formula>
    </cfRule>
  </conditionalFormatting>
  <conditionalFormatting sqref="E44">
    <cfRule type="cellIs" dxfId="12" priority="7" operator="equal">
      <formula>"NO CUMPLE"</formula>
    </cfRule>
  </conditionalFormatting>
  <conditionalFormatting sqref="E44">
    <cfRule type="cellIs" dxfId="11" priority="6" operator="equal">
      <formula>"CUMPLE"</formula>
    </cfRule>
  </conditionalFormatting>
  <dataValidations count="6">
    <dataValidation type="list" allowBlank="1" showInputMessage="1" showErrorMessage="1" sqref="F25" xr:uid="{0DCCE721-9EBD-486E-8FBA-641A7A02B2D3}">
      <formula1>$K$14:$K$16</formula1>
    </dataValidation>
    <dataValidation type="list" allowBlank="1" showInputMessage="1" showErrorMessage="1" sqref="D34:H34 G25:H25 D25:E25 D35:F35" xr:uid="{5FDD5C3B-8D4C-47A2-9FD9-01CC351A1DBC}">
      <formula1>$K$14:$K$15</formula1>
    </dataValidation>
    <dataValidation type="list" allowBlank="1" showInputMessage="1" showErrorMessage="1" sqref="E42 D26:G26" xr:uid="{B64B360A-5569-4F37-AA02-83A3E6262332}">
      <formula1>$K$18:$K$19</formula1>
    </dataValidation>
    <dataValidation type="list" allowBlank="1" showInputMessage="1" showErrorMessage="1" sqref="D36" xr:uid="{E69034E1-5A25-4A1B-AAE6-D08D5A110A0B}">
      <formula1>$K$8:$K$9</formula1>
    </dataValidation>
    <dataValidation type="list" allowBlank="1" showInputMessage="1" showErrorMessage="1" sqref="D27 D29" xr:uid="{2959211F-96EE-4FAB-9521-A971D33F7923}">
      <formula1>$K$5:$K$7</formula1>
    </dataValidation>
    <dataValidation type="list" allowBlank="1" showInputMessage="1" showErrorMessage="1" sqref="C27:C29 C36:C37" xr:uid="{1891EADC-8E1F-4931-8489-73C0170EABEC}">
      <formula1>$K$2:$K$3</formula1>
    </dataValidation>
  </dataValidations>
  <pageMargins left="0.7" right="0.7" top="0.75" bottom="0.75" header="0.3" footer="0.3"/>
  <pageSetup paperSize="9" orientation="portrait" horizontalDpi="300" verticalDpi="300"/>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16" operator="containsText" id="{8A2BBD41-9199-4F25-A251-F26C0F2B726D}">
            <xm:f>NOT(ISERROR(SEARCH($K$19,E41)))</xm:f>
            <xm:f>$K$19</xm:f>
            <x14:dxf>
              <font>
                <color rgb="FF9C0006"/>
              </font>
              <fill>
                <patternFill>
                  <bgColor rgb="FFFFC7CE"/>
                </patternFill>
              </fill>
            </x14:dxf>
          </x14:cfRule>
          <xm:sqref>E41:E42</xm:sqref>
        </x14:conditionalFormatting>
        <x14:conditionalFormatting xmlns:xm="http://schemas.microsoft.com/office/excel/2006/main">
          <x14:cfRule type="containsText" priority="15" operator="containsText" id="{0D60A6F9-F409-4CBB-8CF2-380E595345B5}">
            <xm:f>NOT(ISERROR(SEARCH($K$19,D26)))</xm:f>
            <xm:f>$K$19</xm:f>
            <x14:dxf>
              <font>
                <color rgb="FF9C0006"/>
              </font>
              <fill>
                <patternFill>
                  <bgColor rgb="FFFFC7CE"/>
                </patternFill>
              </fill>
            </x14:dxf>
          </x14:cfRule>
          <xm:sqref>D26:G26</xm:sqref>
        </x14:conditionalFormatting>
        <x14:conditionalFormatting xmlns:xm="http://schemas.microsoft.com/office/excel/2006/main">
          <x14:cfRule type="containsText" priority="14" operator="containsText" id="{28B42D65-AAF2-4452-8898-FE799228A6E9}">
            <xm:f>NOT(ISERROR(SEARCH("NO CUMPLE",D25)))</xm:f>
            <xm:f>"NO CUMPLE"</xm:f>
            <x14:dxf>
              <font>
                <color rgb="FF9C0006"/>
              </font>
              <fill>
                <patternFill>
                  <bgColor rgb="FFFFC7CE"/>
                </patternFill>
              </fill>
            </x14:dxf>
          </x14:cfRule>
          <xm:sqref>D25 F35 G34</xm:sqref>
        </x14:conditionalFormatting>
        <x14:conditionalFormatting xmlns:xm="http://schemas.microsoft.com/office/excel/2006/main">
          <x14:cfRule type="containsText" priority="12" operator="containsText" id="{4D4FF740-03FA-4633-9339-328A40CDD509}">
            <xm:f>NOT(ISERROR(SEARCH("NO CUMPLE",E25)))</xm:f>
            <xm:f>"NO CUMPLE"</xm:f>
            <x14:dxf>
              <font>
                <color rgb="FF9C0006"/>
              </font>
              <fill>
                <patternFill>
                  <bgColor rgb="FFFFC7CE"/>
                </patternFill>
              </fill>
            </x14:dxf>
          </x14:cfRule>
          <xm:sqref>E25</xm:sqref>
        </x14:conditionalFormatting>
        <x14:conditionalFormatting xmlns:xm="http://schemas.microsoft.com/office/excel/2006/main">
          <x14:cfRule type="containsText" priority="11" operator="containsText" id="{C16BD8ED-E101-4F45-A38F-5A8B9ED42AF6}">
            <xm:f>NOT(ISERROR(SEARCH("NO CUMPLE",F25)))</xm:f>
            <xm:f>"NO CUMPLE"</xm:f>
            <x14:dxf>
              <font>
                <color rgb="FF9C0006"/>
              </font>
              <fill>
                <patternFill>
                  <bgColor rgb="FFFFC7CE"/>
                </patternFill>
              </fill>
            </x14:dxf>
          </x14:cfRule>
          <xm:sqref>F25</xm:sqref>
        </x14:conditionalFormatting>
        <x14:conditionalFormatting xmlns:xm="http://schemas.microsoft.com/office/excel/2006/main">
          <x14:cfRule type="containsText" priority="10" operator="containsText" id="{7BF61B9E-A514-484C-9963-353E11099B5D}">
            <xm:f>NOT(ISERROR(SEARCH("NO CUMPLE",H25)))</xm:f>
            <xm:f>"NO CUMPLE"</xm:f>
            <x14:dxf>
              <font>
                <color rgb="FF9C0006"/>
              </font>
              <fill>
                <patternFill>
                  <bgColor rgb="FFFFC7CE"/>
                </patternFill>
              </fill>
            </x14:dxf>
          </x14:cfRule>
          <xm:sqref>H25</xm:sqref>
        </x14:conditionalFormatting>
        <x14:conditionalFormatting xmlns:xm="http://schemas.microsoft.com/office/excel/2006/main">
          <x14:cfRule type="containsText" priority="8" operator="containsText" id="{326AC543-2EC3-4199-8F87-DF4CA3849D3E}">
            <xm:f>NOT(ISERROR(SEARCH($K$19,E44)))</xm:f>
            <xm:f>$K$19</xm:f>
            <x14:dxf>
              <font>
                <color rgb="FF9C0006"/>
              </font>
              <fill>
                <patternFill>
                  <bgColor rgb="FFFFC7CE"/>
                </patternFill>
              </fill>
            </x14:dxf>
          </x14:cfRule>
          <xm:sqref>E44</xm:sqref>
        </x14:conditionalFormatting>
        <x14:conditionalFormatting xmlns:xm="http://schemas.microsoft.com/office/excel/2006/main">
          <x14:cfRule type="containsText" priority="5" operator="containsText" id="{04082FC2-0386-4062-915B-11879360B790}">
            <xm:f>NOT(ISERROR(SEARCH("NO CUMPLE",D34)))</xm:f>
            <xm:f>"NO CUMPLE"</xm:f>
            <x14:dxf>
              <font>
                <color rgb="FF9C0006"/>
              </font>
              <fill>
                <patternFill>
                  <bgColor rgb="FFFFC7CE"/>
                </patternFill>
              </fill>
            </x14:dxf>
          </x14:cfRule>
          <xm:sqref>D34:D35</xm:sqref>
        </x14:conditionalFormatting>
        <x14:conditionalFormatting xmlns:xm="http://schemas.microsoft.com/office/excel/2006/main">
          <x14:cfRule type="containsText" priority="4" operator="containsText" id="{9D852561-3227-420B-8E5F-FEA6802A818C}">
            <xm:f>NOT(ISERROR(SEARCH("NO CUMPLE",E34)))</xm:f>
            <xm:f>"NO CUMPLE"</xm:f>
            <x14:dxf>
              <font>
                <color rgb="FF9C0006"/>
              </font>
              <fill>
                <patternFill>
                  <bgColor rgb="FFFFC7CE"/>
                </patternFill>
              </fill>
            </x14:dxf>
          </x14:cfRule>
          <xm:sqref>E34:E35</xm:sqref>
        </x14:conditionalFormatting>
        <x14:conditionalFormatting xmlns:xm="http://schemas.microsoft.com/office/excel/2006/main">
          <x14:cfRule type="containsText" priority="3" operator="containsText" id="{CF5A27AE-4B03-4F95-B176-8B69E3886CB3}">
            <xm:f>NOT(ISERROR(SEARCH("NO CUMPLE",F34)))</xm:f>
            <xm:f>"NO CUMPLE"</xm:f>
            <x14:dxf>
              <font>
                <color rgb="FF9C0006"/>
              </font>
              <fill>
                <patternFill>
                  <bgColor rgb="FFFFC7CE"/>
                </patternFill>
              </fill>
            </x14:dxf>
          </x14:cfRule>
          <xm:sqref>F34</xm:sqref>
        </x14:conditionalFormatting>
        <x14:conditionalFormatting xmlns:xm="http://schemas.microsoft.com/office/excel/2006/main">
          <x14:cfRule type="containsText" priority="2" operator="containsText" id="{B5D2FE19-1AEE-440E-8EF4-3BA213C28742}">
            <xm:f>NOT(ISERROR(SEARCH("NO CUMPLE",G25)))</xm:f>
            <xm:f>"NO CUMPLE"</xm:f>
            <x14:dxf>
              <font>
                <color rgb="FF9C0006"/>
              </font>
              <fill>
                <patternFill>
                  <bgColor rgb="FFFFC7CE"/>
                </patternFill>
              </fill>
            </x14:dxf>
          </x14:cfRule>
          <xm:sqref>G25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4A94C4DD-2EAE-4EB4-9F8E-438B3CB285E7}">
          <x14:formula1>
            <xm:f>Hoja1!$H$18:$H$19</xm:f>
          </x14:formula1>
          <xm:sqref>E41 E44</xm:sqref>
        </x14:dataValidation>
        <x14:dataValidation type="list" allowBlank="1" showInputMessage="1" showErrorMessage="1" xr:uid="{437F52BE-94E9-482B-9D5C-FECA3FC75A15}">
          <x14:formula1>
            <xm:f>'EVALUACIÓN TÉCNICA'!$B$8:$B$17</xm:f>
          </x14:formula1>
          <xm:sqref>C3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A97B6AA3BC93249A52EEABC07F4E1DE" ma:contentTypeVersion="11" ma:contentTypeDescription="Crear nuevo documento." ma:contentTypeScope="" ma:versionID="f019f0d3b8bdbffc394b2817ea53e3e4">
  <xsd:schema xmlns:xsd="http://www.w3.org/2001/XMLSchema" xmlns:xs="http://www.w3.org/2001/XMLSchema" xmlns:p="http://schemas.microsoft.com/office/2006/metadata/properties" xmlns:ns3="bc0d71a2-9313-4835-b029-c1420c2f9c5c" xmlns:ns4="f037550e-46dc-495e-aca8-6081bafd3946" targetNamespace="http://schemas.microsoft.com/office/2006/metadata/properties" ma:root="true" ma:fieldsID="c5789868a46d44190d7fad6014f04c8d" ns3:_="" ns4:_="">
    <xsd:import namespace="bc0d71a2-9313-4835-b029-c1420c2f9c5c"/>
    <xsd:import namespace="f037550e-46dc-495e-aca8-6081bafd394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0d71a2-9313-4835-b029-c1420c2f9c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037550e-46dc-495e-aca8-6081bafd394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28835A4-8B7B-49B6-B7B9-DCBA302560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0d71a2-9313-4835-b029-c1420c2f9c5c"/>
    <ds:schemaRef ds:uri="f037550e-46dc-495e-aca8-6081bafd394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1B0BB5-D708-4821-90A9-6547785B731C}">
  <ds:schemaRefs>
    <ds:schemaRef ds:uri="http://schemas.microsoft.com/sharepoint/v3/contenttype/forms"/>
  </ds:schemaRefs>
</ds:datastoreItem>
</file>

<file path=customXml/itemProps3.xml><?xml version="1.0" encoding="utf-8"?>
<ds:datastoreItem xmlns:ds="http://schemas.openxmlformats.org/officeDocument/2006/customXml" ds:itemID="{C5587958-EAE4-499A-BC2B-E0E8E94E3418}">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24</vt:i4>
      </vt:variant>
    </vt:vector>
  </HeadingPairs>
  <TitlesOfParts>
    <vt:vector size="24" baseType="lpstr">
      <vt:lpstr>EVALUACIÓN TÉCNICA</vt:lpstr>
      <vt:lpstr>Proponente1</vt:lpstr>
      <vt:lpstr>Proponente2</vt:lpstr>
      <vt:lpstr>Hoja2</vt:lpstr>
      <vt:lpstr>Proponente3</vt:lpstr>
      <vt:lpstr>Proponente4</vt:lpstr>
      <vt:lpstr>Proponente5</vt:lpstr>
      <vt:lpstr>Proponente6</vt:lpstr>
      <vt:lpstr>Proponente7</vt:lpstr>
      <vt:lpstr>Proponente8</vt:lpstr>
      <vt:lpstr>Proponente9</vt:lpstr>
      <vt:lpstr>Hoja1</vt:lpstr>
      <vt:lpstr>Proponente10</vt:lpstr>
      <vt:lpstr>EVALUACIÓN DE LA OFERTA</vt:lpstr>
      <vt:lpstr>EO1</vt:lpstr>
      <vt:lpstr>EO2</vt:lpstr>
      <vt:lpstr>EO3</vt:lpstr>
      <vt:lpstr>EO4</vt:lpstr>
      <vt:lpstr>EO5</vt:lpstr>
      <vt:lpstr>EO6</vt:lpstr>
      <vt:lpstr>EO7</vt:lpstr>
      <vt:lpstr>EO8</vt:lpstr>
      <vt:lpstr>EO9</vt:lpstr>
      <vt:lpstr>EO10</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Milena Reyes Benavides</dc:creator>
  <cp:keywords/>
  <dc:description/>
  <cp:lastModifiedBy>DIANA MARCELA ZABALA VALBUENA</cp:lastModifiedBy>
  <cp:revision/>
  <dcterms:created xsi:type="dcterms:W3CDTF">2020-07-30T16:38:14Z</dcterms:created>
  <dcterms:modified xsi:type="dcterms:W3CDTF">2020-08-06T02:02:56Z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0x0101005A97B6AA3BC93249A52EEABC07F4E1DE</vt:lpwstr>
  </property>
</Properties>
</file>