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reametro-my.sharepoint.com/personal/jenny_lopez_metropol_gov_co/Documents/SIATA 2024/CONTRATO 016 2024/Otro si 5 - 1.5meses/"/>
    </mc:Choice>
  </mc:AlternateContent>
  <xr:revisionPtr revIDLastSave="0" documentId="8_{72536F59-3D70-491E-825D-8DE5EA0C483E}" xr6:coauthVersionLast="47" xr6:coauthVersionMax="47" xr10:uidLastSave="{00000000-0000-0000-0000-000000000000}"/>
  <bookViews>
    <workbookView xWindow="-110" yWindow="-110" windowWidth="19420" windowHeight="10300" xr2:uid="{759D7081-4DBC-41AA-AD35-0C57183649A2}"/>
  </bookViews>
  <sheets>
    <sheet name="RESUMEN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7" i="1" l="1"/>
  <c r="N26" i="1"/>
  <c r="M26" i="1"/>
  <c r="I26" i="1"/>
  <c r="I27" i="1" s="1"/>
  <c r="I28" i="1" s="1"/>
  <c r="H26" i="1"/>
  <c r="N25" i="1"/>
  <c r="M25" i="1"/>
  <c r="H25" i="1"/>
  <c r="N24" i="1"/>
  <c r="M24" i="1"/>
  <c r="M27" i="1" s="1"/>
  <c r="H24" i="1"/>
  <c r="H27" i="1" s="1"/>
  <c r="H28" i="1" s="1"/>
  <c r="D14" i="1"/>
  <c r="C11" i="1"/>
  <c r="C12" i="1" s="1"/>
  <c r="C13" i="1" s="1"/>
  <c r="C15" i="1" s="1"/>
  <c r="I10" i="1"/>
  <c r="H10" i="1"/>
  <c r="G10" i="1"/>
  <c r="F10" i="1"/>
  <c r="E10" i="1"/>
  <c r="D10" i="1"/>
  <c r="C10" i="1"/>
  <c r="I9" i="1"/>
  <c r="H9" i="1"/>
  <c r="G9" i="1"/>
  <c r="F9" i="1"/>
  <c r="F11" i="1" s="1"/>
  <c r="F12" i="1" s="1"/>
  <c r="F13" i="1" s="1"/>
  <c r="F15" i="1" s="1"/>
  <c r="E9" i="1"/>
  <c r="D9" i="1"/>
  <c r="C9" i="1"/>
  <c r="I8" i="1"/>
  <c r="H8" i="1"/>
  <c r="G8" i="1"/>
  <c r="F8" i="1"/>
  <c r="E8" i="1"/>
  <c r="D8" i="1"/>
  <c r="C8" i="1"/>
  <c r="I7" i="1"/>
  <c r="H7" i="1"/>
  <c r="H11" i="1" s="1"/>
  <c r="H12" i="1" s="1"/>
  <c r="H13" i="1" s="1"/>
  <c r="H15" i="1" s="1"/>
  <c r="I19" i="1" s="1"/>
  <c r="G7" i="1"/>
  <c r="G11" i="1" s="1"/>
  <c r="G12" i="1" s="1"/>
  <c r="G13" i="1" s="1"/>
  <c r="G15" i="1" s="1"/>
  <c r="D7" i="1"/>
  <c r="C7" i="1"/>
  <c r="I6" i="1"/>
  <c r="I11" i="1" s="1"/>
  <c r="I12" i="1" s="1"/>
  <c r="I13" i="1" s="1"/>
  <c r="I15" i="1" s="1"/>
  <c r="H6" i="1"/>
  <c r="G6" i="1"/>
  <c r="F6" i="1"/>
  <c r="E6" i="1"/>
  <c r="E11" i="1" s="1"/>
  <c r="E12" i="1" s="1"/>
  <c r="E13" i="1" s="1"/>
  <c r="E15" i="1" s="1"/>
  <c r="D6" i="1"/>
  <c r="D11" i="1" s="1"/>
  <c r="D12" i="1" s="1"/>
  <c r="D13" i="1" s="1"/>
  <c r="D15" i="1" s="1"/>
  <c r="C6" i="1"/>
  <c r="F19" i="1" l="1"/>
  <c r="F20" i="1"/>
  <c r="G17" i="1"/>
  <c r="D16" i="1"/>
  <c r="G18" i="1" s="1"/>
</calcChain>
</file>

<file path=xl/sharedStrings.xml><?xml version="1.0" encoding="utf-8"?>
<sst xmlns="http://schemas.openxmlformats.org/spreadsheetml/2006/main" count="39" uniqueCount="31">
  <si>
    <t>Otrosí 5</t>
  </si>
  <si>
    <t>SIATA Riesgos</t>
  </si>
  <si>
    <t>SIATA Aire</t>
  </si>
  <si>
    <t>SIATA</t>
  </si>
  <si>
    <t>Gestión de Riesgos</t>
  </si>
  <si>
    <t>Gestión Ambiental</t>
  </si>
  <si>
    <t>DAGRD</t>
  </si>
  <si>
    <t>Paquetes de Trabajo</t>
  </si>
  <si>
    <t>Personal</t>
  </si>
  <si>
    <t>Actividades WP1. Observatorio de amenazas y riesgos</t>
  </si>
  <si>
    <t>Actividades WP2. Ruta del dato</t>
  </si>
  <si>
    <t xml:space="preserve">Actividades WP3. Plan de Apropiación Social del Conocimiento - ASC </t>
  </si>
  <si>
    <t>Actividades WP4. Gestión y sostenibilidad de SIATA</t>
  </si>
  <si>
    <t>Subtotal</t>
  </si>
  <si>
    <t>Administración</t>
  </si>
  <si>
    <t>Total Mensual</t>
  </si>
  <si>
    <t>Numero de Meses</t>
  </si>
  <si>
    <t>Total por ficha</t>
  </si>
  <si>
    <t>Total</t>
  </si>
  <si>
    <t>Total Otrosí</t>
  </si>
  <si>
    <t>Total Otrosí SIATA</t>
  </si>
  <si>
    <t>Total Otrosí SIATA + DAGRD</t>
  </si>
  <si>
    <t>Productos</t>
  </si>
  <si>
    <t>WP1</t>
  </si>
  <si>
    <t>WP2</t>
  </si>
  <si>
    <t>WP3</t>
  </si>
  <si>
    <t>1. Sobrevuelos/Teledetección</t>
  </si>
  <si>
    <t>2. Movimientos en Masa</t>
  </si>
  <si>
    <t xml:space="preserve">3. Puntos de alertas tempranas </t>
  </si>
  <si>
    <t>TOTAL</t>
  </si>
  <si>
    <t>Nota: el producto de 'Puntos de Alertas Tempranas' incluye el manteniemiento de los punto actuales.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</si>
</sst>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XDR&quot;* #,##0_-;\-&quot;XDR&quot;* #,##0_-;_-&quot;XDR&quot;* &quot;-&quot;_-;_-@_-"/>
    <numFmt numFmtId="165" formatCode="_-[$$-409]* #,##0_ ;_-[$$-409]* \-#,##0\ ;_-[$$-409]* &quot;-&quot;??_ ;_-@_ "/>
    <numFmt numFmtId="166" formatCode="_-[$$-409]* #,##0.00_ ;_-[$$-409]* \-#,##0.00\ ;_-[$$-409]* &quot;-&quot;??_ ;_-@_ "/>
    <numFmt numFmtId="167" formatCode="0.0"/>
    <numFmt numFmtId="168" formatCode="_-&quot;$&quot;* #,##0_-;\-&quot;$&quot;* #,##0_-;_-&quot;$&quot;* &quot;-&quot;_-;_-@_-"/>
    <numFmt numFmtId="169" formatCode="_-* #,##0_-;\-* #,##0_-;_-* &quot;-&quot;??_-;_-@_-"/>
  </numFmts>
  <fonts count="8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3"/>
      <color rgb="FF0070C0"/>
      <name val="Avenir Heavy"/>
    </font>
    <font>
      <sz val="13"/>
      <color theme="1" tint="0.34998626667073579"/>
      <name val="Avenir Light"/>
    </font>
    <font>
      <b/>
      <sz val="13"/>
      <color rgb="FF0070C0"/>
      <name val="Avenir Medium"/>
    </font>
    <font>
      <sz val="11"/>
      <color rgb="FF0070C0"/>
      <name val="Aptos Narrow"/>
      <family val="2"/>
      <scheme val="minor"/>
    </font>
    <font>
      <b/>
      <sz val="11"/>
      <color rgb="FF0070C0"/>
      <name val="Avenir Medium"/>
    </font>
    <font>
      <sz val="11"/>
      <color theme="1" tint="0.24997711111789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41">
    <xf numFmtId="0" fontId="0" fillId="0" borderId="0" xfId="0"/>
    <xf numFmtId="0" fontId="0" fillId="2" borderId="0" xfId="0" applyFill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" fillId="2" borderId="0" xfId="0" applyFont="1" applyFill="1"/>
    <xf numFmtId="0" fontId="2" fillId="2" borderId="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justify" vertical="center"/>
    </xf>
    <xf numFmtId="165" fontId="3" fillId="2" borderId="3" xfId="2" applyNumberFormat="1" applyFont="1" applyFill="1" applyBorder="1" applyAlignment="1">
      <alignment horizontal="right" vertical="center"/>
    </xf>
    <xf numFmtId="165" fontId="3" fillId="2" borderId="2" xfId="2" applyNumberFormat="1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/>
    <xf numFmtId="166" fontId="0" fillId="2" borderId="0" xfId="0" applyNumberFormat="1" applyFill="1"/>
    <xf numFmtId="0" fontId="4" fillId="2" borderId="3" xfId="0" applyFont="1" applyFill="1" applyBorder="1"/>
    <xf numFmtId="1" fontId="4" fillId="2" borderId="3" xfId="2" applyNumberFormat="1" applyFont="1" applyFill="1" applyBorder="1" applyAlignment="1">
      <alignment horizontal="center"/>
    </xf>
    <xf numFmtId="1" fontId="4" fillId="2" borderId="2" xfId="2" applyNumberFormat="1" applyFont="1" applyFill="1" applyBorder="1" applyAlignment="1">
      <alignment horizontal="center"/>
    </xf>
    <xf numFmtId="167" fontId="4" fillId="2" borderId="3" xfId="2" applyNumberFormat="1" applyFont="1" applyFill="1" applyBorder="1" applyAlignment="1">
      <alignment horizontal="center"/>
    </xf>
    <xf numFmtId="168" fontId="4" fillId="2" borderId="3" xfId="0" applyNumberFormat="1" applyFont="1" applyFill="1" applyBorder="1"/>
    <xf numFmtId="168" fontId="4" fillId="2" borderId="2" xfId="0" applyNumberFormat="1" applyFont="1" applyFill="1" applyBorder="1"/>
    <xf numFmtId="168" fontId="0" fillId="2" borderId="0" xfId="0" applyNumberFormat="1" applyFill="1"/>
    <xf numFmtId="0" fontId="5" fillId="2" borderId="3" xfId="0" applyFont="1" applyFill="1" applyBorder="1"/>
    <xf numFmtId="0" fontId="0" fillId="2" borderId="3" xfId="0" applyFill="1" applyBorder="1"/>
    <xf numFmtId="168" fontId="4" fillId="2" borderId="3" xfId="0" applyNumberFormat="1" applyFont="1" applyFill="1" applyBorder="1" applyAlignment="1">
      <alignment horizontal="center"/>
    </xf>
    <xf numFmtId="168" fontId="4" fillId="2" borderId="3" xfId="0" applyNumberFormat="1" applyFont="1" applyFill="1" applyBorder="1" applyAlignment="1">
      <alignment horizontal="center"/>
    </xf>
    <xf numFmtId="168" fontId="4" fillId="2" borderId="2" xfId="0" applyNumberFormat="1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44" fontId="0" fillId="2" borderId="0" xfId="0" applyNumberFormat="1" applyFill="1"/>
    <xf numFmtId="0" fontId="4" fillId="2" borderId="1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168" fontId="4" fillId="2" borderId="1" xfId="0" applyNumberFormat="1" applyFont="1" applyFill="1" applyBorder="1" applyAlignment="1">
      <alignment horizontal="center"/>
    </xf>
    <xf numFmtId="168" fontId="4" fillId="2" borderId="2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justify" vertical="center"/>
    </xf>
    <xf numFmtId="43" fontId="0" fillId="2" borderId="0" xfId="1" applyFont="1" applyFill="1"/>
    <xf numFmtId="169" fontId="0" fillId="2" borderId="0" xfId="1" applyNumberFormat="1" applyFont="1" applyFill="1"/>
    <xf numFmtId="0" fontId="4" fillId="2" borderId="1" xfId="0" applyFont="1" applyFill="1" applyBorder="1"/>
    <xf numFmtId="43" fontId="6" fillId="2" borderId="3" xfId="1" applyFont="1" applyFill="1" applyBorder="1"/>
    <xf numFmtId="165" fontId="0" fillId="2" borderId="0" xfId="0" applyNumberFormat="1" applyFill="1"/>
    <xf numFmtId="0" fontId="3" fillId="2" borderId="1" xfId="0" applyFont="1" applyFill="1" applyBorder="1"/>
    <xf numFmtId="0" fontId="7" fillId="2" borderId="0" xfId="0" applyFont="1" applyFill="1"/>
    <xf numFmtId="1" fontId="0" fillId="2" borderId="0" xfId="0" applyNumberFormat="1" applyFill="1"/>
  </cellXfs>
  <cellStyles count="3">
    <cellStyle name="Millares" xfId="1" builtinId="3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Jenny%20Lucia%20Lopez\AppData\Local\Microsoft\Olk\Attachments\ooa-3b634ea6-26a8-438b-b026-e31544ceb1f3\3b959bcf51a119b750391d70cee2afa845760d68b14828e796be496d91bbd772\WP%20SIATA%202024%20OTROSI%20AMVA%201,5%20MES%20v2.xlsx" TargetMode="External"/><Relationship Id="rId1" Type="http://schemas.openxmlformats.org/officeDocument/2006/relationships/externalLinkPath" Target="file:///C:\Users\Jenny%20Lucia%20Lopez\AppData\Local\Microsoft\Olk\Attachments\ooa-3b634ea6-26a8-438b-b026-e31544ceb1f3\3b959bcf51a119b750391d70cee2afa845760d68b14828e796be496d91bbd772\WP%20SIATA%202024%20OTROSI%20AMVA%201,5%20MES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SUMEN"/>
      <sheetName val="WP1 V2"/>
      <sheetName val="WP2 V2"/>
      <sheetName val="WP3 V2"/>
      <sheetName val="WP4 V2"/>
      <sheetName val="PERSONAL Otrosí 5"/>
      <sheetName val="PLAN DE COMPRAS"/>
      <sheetName val="Outcomes"/>
    </sheetNames>
    <sheetDataSet>
      <sheetData sheetId="0"/>
      <sheetData sheetId="1">
        <row r="48">
          <cell r="F48">
            <v>0</v>
          </cell>
          <cell r="G48">
            <v>0</v>
          </cell>
        </row>
      </sheetData>
      <sheetData sheetId="2">
        <row r="70">
          <cell r="F70">
            <v>286731257.11980253</v>
          </cell>
          <cell r="G70">
            <v>94868324.047220737</v>
          </cell>
          <cell r="H70">
            <v>0</v>
          </cell>
          <cell r="I70">
            <v>0</v>
          </cell>
          <cell r="J70">
            <v>0</v>
          </cell>
          <cell r="K70">
            <v>12799194.986880001</v>
          </cell>
          <cell r="L70">
            <v>0</v>
          </cell>
        </row>
      </sheetData>
      <sheetData sheetId="3">
        <row r="34">
          <cell r="F34">
            <v>144374497.39090908</v>
          </cell>
          <cell r="G34">
            <v>68060110.581818178</v>
          </cell>
          <cell r="H34">
            <v>0</v>
          </cell>
          <cell r="I34">
            <v>0</v>
          </cell>
          <cell r="J34">
            <v>0</v>
          </cell>
          <cell r="K34">
            <v>1517852</v>
          </cell>
          <cell r="L34">
            <v>41445187.357434049</v>
          </cell>
        </row>
      </sheetData>
      <sheetData sheetId="4">
        <row r="50">
          <cell r="F50">
            <v>359770121.8353833</v>
          </cell>
          <cell r="G50">
            <v>270039163.89349878</v>
          </cell>
          <cell r="H50">
            <v>290064048.23963392</v>
          </cell>
          <cell r="I50">
            <v>109102906.07199349</v>
          </cell>
          <cell r="J50">
            <v>29200000</v>
          </cell>
          <cell r="K50">
            <v>231447976.51666644</v>
          </cell>
          <cell r="L50">
            <v>217517339.37191996</v>
          </cell>
        </row>
      </sheetData>
      <sheetData sheetId="5">
        <row r="113">
          <cell r="O113">
            <v>908449525.00097954</v>
          </cell>
          <cell r="P113">
            <v>299485159.9469552</v>
          </cell>
          <cell r="Q113">
            <v>128360653.62312119</v>
          </cell>
          <cell r="R113">
            <v>738540179.74085689</v>
          </cell>
          <cell r="S113">
            <v>236941275.31575599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D4697-CC91-4FDF-842D-5B20B9C48697}">
  <dimension ref="B1:N52"/>
  <sheetViews>
    <sheetView tabSelected="1" zoomScaleNormal="100" workbookViewId="0">
      <selection activeCell="K21" sqref="K21"/>
    </sheetView>
  </sheetViews>
  <sheetFormatPr baseColWidth="10" defaultColWidth="11.453125" defaultRowHeight="14.5"/>
  <cols>
    <col min="1" max="1" width="1.453125" style="1" customWidth="1"/>
    <col min="2" max="2" width="64.453125" style="1" customWidth="1"/>
    <col min="3" max="3" width="24.7265625" style="1" hidden="1" customWidth="1"/>
    <col min="4" max="6" width="23.81640625" style="1" hidden="1" customWidth="1"/>
    <col min="7" max="7" width="20.7265625" style="1" hidden="1" customWidth="1"/>
    <col min="8" max="8" width="33.453125" style="1" customWidth="1"/>
    <col min="9" max="9" width="23.1796875" style="1" customWidth="1"/>
    <col min="10" max="10" width="19.1796875" style="1" customWidth="1"/>
    <col min="11" max="11" width="19.453125" style="1" customWidth="1"/>
    <col min="12" max="12" width="20" style="1" customWidth="1"/>
    <col min="13" max="13" width="14.453125" style="1" bestFit="1" customWidth="1"/>
    <col min="14" max="14" width="11.453125" style="1" customWidth="1"/>
    <col min="15" max="16384" width="11.453125" style="1"/>
  </cols>
  <sheetData>
    <row r="1" spans="2:13" ht="6" customHeight="1"/>
    <row r="2" spans="2:13" ht="16.5">
      <c r="H2" s="2" t="s">
        <v>0</v>
      </c>
      <c r="I2" s="3"/>
    </row>
    <row r="3" spans="2:13" ht="16.5">
      <c r="B3" s="4"/>
      <c r="C3" s="5" t="s">
        <v>1</v>
      </c>
      <c r="D3" s="5" t="s">
        <v>2</v>
      </c>
      <c r="E3" s="5" t="s">
        <v>1</v>
      </c>
      <c r="F3" s="5" t="s">
        <v>2</v>
      </c>
      <c r="G3" s="5" t="s">
        <v>3</v>
      </c>
      <c r="H3" s="5" t="s">
        <v>1</v>
      </c>
      <c r="I3" s="5" t="s">
        <v>2</v>
      </c>
    </row>
    <row r="4" spans="2:13" ht="16.5">
      <c r="B4" s="4"/>
      <c r="C4" s="5" t="s">
        <v>4</v>
      </c>
      <c r="D4" s="5" t="s">
        <v>5</v>
      </c>
      <c r="E4" s="5" t="s">
        <v>4</v>
      </c>
      <c r="F4" s="5" t="s">
        <v>5</v>
      </c>
      <c r="G4" s="5" t="s">
        <v>6</v>
      </c>
      <c r="H4" s="5" t="s">
        <v>4</v>
      </c>
      <c r="I4" s="5" t="s">
        <v>5</v>
      </c>
    </row>
    <row r="5" spans="2:13" ht="16.5">
      <c r="B5" s="5" t="s">
        <v>7</v>
      </c>
      <c r="C5" s="5">
        <v>2024</v>
      </c>
      <c r="D5" s="5">
        <v>2024</v>
      </c>
      <c r="E5" s="5">
        <v>2024</v>
      </c>
      <c r="F5" s="6">
        <v>2024</v>
      </c>
      <c r="G5" s="5">
        <v>2024</v>
      </c>
      <c r="H5" s="5">
        <v>2025</v>
      </c>
      <c r="I5" s="5">
        <v>2025</v>
      </c>
    </row>
    <row r="6" spans="2:13" ht="16.5">
      <c r="B6" s="7" t="s">
        <v>8</v>
      </c>
      <c r="C6" s="8">
        <f>+'[1]PERSONAL Otrosí 5'!O113</f>
        <v>908449525.00097954</v>
      </c>
      <c r="D6" s="8">
        <f>+'[1]PERSONAL Otrosí 5'!P113</f>
        <v>299485159.9469552</v>
      </c>
      <c r="E6" s="8">
        <f>+'[1]PERSONAL Otrosí 5'!O113</f>
        <v>908449525.00097954</v>
      </c>
      <c r="F6" s="9">
        <f>+'[1]PERSONAL Otrosí 5'!P113</f>
        <v>299485159.9469552</v>
      </c>
      <c r="G6" s="8">
        <f>+'[1]PERSONAL Otrosí 5'!Q113</f>
        <v>128360653.62312119</v>
      </c>
      <c r="H6" s="8">
        <f>'[1]PERSONAL Otrosí 5'!R113</f>
        <v>738540179.74085689</v>
      </c>
      <c r="I6" s="8">
        <f>'[1]PERSONAL Otrosí 5'!S113</f>
        <v>236941275.31575599</v>
      </c>
    </row>
    <row r="7" spans="2:13" ht="16.5">
      <c r="B7" s="10" t="s">
        <v>9</v>
      </c>
      <c r="C7" s="8">
        <f>'[1]WP1 V2'!F48</f>
        <v>0</v>
      </c>
      <c r="D7" s="8">
        <f>'[1]WP1 V2'!G48</f>
        <v>0</v>
      </c>
      <c r="E7" s="8"/>
      <c r="F7" s="9"/>
      <c r="G7" s="8">
        <f>'[1]WP1 V2'!I48</f>
        <v>0</v>
      </c>
      <c r="H7" s="8">
        <f>+'[1]WP1 V2'!F48</f>
        <v>0</v>
      </c>
      <c r="I7" s="8">
        <f>+'[1]WP1 V2'!G48</f>
        <v>0</v>
      </c>
    </row>
    <row r="8" spans="2:13" ht="16.5">
      <c r="B8" s="10" t="s">
        <v>10</v>
      </c>
      <c r="C8" s="8">
        <f>'[1]WP2 V2'!F70</f>
        <v>286731257.11980253</v>
      </c>
      <c r="D8" s="8">
        <f>'[1]WP2 V2'!G70</f>
        <v>94868324.047220737</v>
      </c>
      <c r="E8" s="8">
        <f>+'[1]WP2 V2'!H70</f>
        <v>0</v>
      </c>
      <c r="F8" s="9">
        <f>+'[1]WP2 V2'!I70</f>
        <v>0</v>
      </c>
      <c r="G8" s="8">
        <f>'[1]WP2 V2'!J70</f>
        <v>0</v>
      </c>
      <c r="H8" s="8">
        <f>'[1]WP2 V2'!K70</f>
        <v>12799194.986880001</v>
      </c>
      <c r="I8" s="8">
        <f>+'[1]WP2 V2'!L70</f>
        <v>0</v>
      </c>
    </row>
    <row r="9" spans="2:13" ht="33">
      <c r="B9" s="10" t="s">
        <v>11</v>
      </c>
      <c r="C9" s="8">
        <f>+'[1]WP3 V2'!F34</f>
        <v>144374497.39090908</v>
      </c>
      <c r="D9" s="8">
        <f>+'[1]WP3 V2'!G34</f>
        <v>68060110.581818178</v>
      </c>
      <c r="E9" s="8">
        <f>+'[1]WP3 V2'!H34</f>
        <v>0</v>
      </c>
      <c r="F9" s="9">
        <f>+'[1]WP3 V2'!I34</f>
        <v>0</v>
      </c>
      <c r="G9" s="8">
        <f>'[1]WP3 V2'!J34</f>
        <v>0</v>
      </c>
      <c r="H9" s="8">
        <f>'[1]WP3 V2'!K34</f>
        <v>1517852</v>
      </c>
      <c r="I9" s="8">
        <f>'[1]WP3 V2'!L34</f>
        <v>41445187.357434049</v>
      </c>
    </row>
    <row r="10" spans="2:13" ht="16.5">
      <c r="B10" s="10" t="s">
        <v>12</v>
      </c>
      <c r="C10" s="8">
        <f>+'[1]WP4 V2'!F50</f>
        <v>359770121.8353833</v>
      </c>
      <c r="D10" s="8">
        <f>+'[1]WP4 V2'!G50</f>
        <v>270039163.89349878</v>
      </c>
      <c r="E10" s="8">
        <f>+'[1]WP4 V2'!H50</f>
        <v>290064048.23963392</v>
      </c>
      <c r="F10" s="9">
        <f>+'[1]WP4 V2'!I50</f>
        <v>109102906.07199349</v>
      </c>
      <c r="G10" s="8">
        <f>'[1]WP4 V2'!J50</f>
        <v>29200000</v>
      </c>
      <c r="H10" s="8">
        <f>'[1]WP4 V2'!K50</f>
        <v>231447976.51666644</v>
      </c>
      <c r="I10" s="8">
        <f>'[1]WP4 V2'!L50</f>
        <v>217517339.37191996</v>
      </c>
    </row>
    <row r="11" spans="2:13" ht="16.5">
      <c r="B11" s="11" t="s">
        <v>13</v>
      </c>
      <c r="C11" s="8">
        <f>SUM(C6:C10)</f>
        <v>1699325401.3470745</v>
      </c>
      <c r="D11" s="8">
        <f>SUM(D6:D10)</f>
        <v>732452758.46949291</v>
      </c>
      <c r="E11" s="8">
        <f t="shared" ref="E11:F11" si="0">SUM(E6:E10)</f>
        <v>1198513573.2406135</v>
      </c>
      <c r="F11" s="9">
        <f t="shared" si="0"/>
        <v>408588066.01894867</v>
      </c>
      <c r="G11" s="8">
        <f>SUM(G6:G10)</f>
        <v>157560653.6231212</v>
      </c>
      <c r="H11" s="8">
        <f>SUM(H6:H10)</f>
        <v>984305203.24440324</v>
      </c>
      <c r="I11" s="8">
        <f>SUM(I6:I10)</f>
        <v>495903802.04510999</v>
      </c>
      <c r="J11" s="12"/>
      <c r="K11" s="12"/>
    </row>
    <row r="12" spans="2:13" ht="16.5">
      <c r="B12" s="11" t="s">
        <v>14</v>
      </c>
      <c r="C12" s="8">
        <f>+C11/(1-0.15)-C11</f>
        <v>299880953.17889547</v>
      </c>
      <c r="D12" s="8">
        <f>+D11/(1-0.15)-D11</f>
        <v>129256369.14167523</v>
      </c>
      <c r="E12" s="8">
        <f t="shared" ref="E12:F12" si="1">+E11/(1-0.15)-E11</f>
        <v>211502395.27775526</v>
      </c>
      <c r="F12" s="9">
        <f t="shared" si="1"/>
        <v>72103776.356285095</v>
      </c>
      <c r="G12" s="8">
        <f>+G11/(1-0.15)-G11</f>
        <v>27804821.227609634</v>
      </c>
      <c r="H12" s="8">
        <f>+H11/(1-0.15)-H11</f>
        <v>173700918.21960056</v>
      </c>
      <c r="I12" s="8">
        <f>+I11/(1-0.15)-I11</f>
        <v>87512435.655019403</v>
      </c>
    </row>
    <row r="13" spans="2:13" ht="16.5">
      <c r="B13" s="11" t="s">
        <v>15</v>
      </c>
      <c r="C13" s="8">
        <f>+C12+C11</f>
        <v>1999206354.52597</v>
      </c>
      <c r="D13" s="8">
        <f>+D12+D11</f>
        <v>861709127.61116815</v>
      </c>
      <c r="E13" s="8">
        <f t="shared" ref="E13:F13" si="2">+E12+E11</f>
        <v>1410015968.5183687</v>
      </c>
      <c r="F13" s="9">
        <f t="shared" si="2"/>
        <v>480691842.37523377</v>
      </c>
      <c r="G13" s="8">
        <f>+G12+G11</f>
        <v>185365474.85073084</v>
      </c>
      <c r="H13" s="8">
        <f>+H12+H11</f>
        <v>1158006121.4640038</v>
      </c>
      <c r="I13" s="8">
        <f>+I12+I11</f>
        <v>583416237.70012939</v>
      </c>
    </row>
    <row r="14" spans="2:13" ht="16.5">
      <c r="B14" s="13" t="s">
        <v>16</v>
      </c>
      <c r="C14" s="14">
        <v>10</v>
      </c>
      <c r="D14" s="14">
        <f>C14</f>
        <v>10</v>
      </c>
      <c r="E14" s="14">
        <v>1</v>
      </c>
      <c r="F14" s="15">
        <v>1</v>
      </c>
      <c r="G14" s="14">
        <v>2</v>
      </c>
      <c r="H14" s="16">
        <v>1.5</v>
      </c>
      <c r="I14" s="16">
        <v>1.5</v>
      </c>
    </row>
    <row r="15" spans="2:13" ht="16.5">
      <c r="B15" s="13" t="s">
        <v>17</v>
      </c>
      <c r="C15" s="17">
        <f>+C13*C14</f>
        <v>19992063545.259701</v>
      </c>
      <c r="D15" s="17">
        <f>+D13*D14</f>
        <v>8617091276.111681</v>
      </c>
      <c r="E15" s="17">
        <f t="shared" ref="E15:F15" si="3">+E13*E14</f>
        <v>1410015968.5183687</v>
      </c>
      <c r="F15" s="18">
        <f t="shared" si="3"/>
        <v>480691842.37523377</v>
      </c>
      <c r="G15" s="17">
        <f>+G13*G14</f>
        <v>370730949.70146167</v>
      </c>
      <c r="H15" s="17">
        <f>+H13*H14</f>
        <v>1737009182.1960058</v>
      </c>
      <c r="I15" s="17">
        <f>+I13*I14</f>
        <v>875124356.55019403</v>
      </c>
      <c r="L15" s="19"/>
      <c r="M15" s="19"/>
    </row>
    <row r="16" spans="2:13" ht="16.5" hidden="1">
      <c r="B16" s="20"/>
      <c r="C16" s="17" t="s">
        <v>18</v>
      </c>
      <c r="D16" s="17">
        <f>+C15+D15</f>
        <v>28609154821.371384</v>
      </c>
      <c r="E16" s="17"/>
      <c r="F16" s="18"/>
      <c r="G16" s="17">
        <v>0</v>
      </c>
    </row>
    <row r="17" spans="2:14" ht="16.5" hidden="1">
      <c r="B17" s="21"/>
      <c r="C17" s="22" t="s">
        <v>19</v>
      </c>
      <c r="D17" s="22"/>
      <c r="E17" s="23"/>
      <c r="F17" s="24"/>
      <c r="G17" s="17">
        <f>+G15</f>
        <v>370730949.70146167</v>
      </c>
    </row>
    <row r="18" spans="2:14" ht="16.5" hidden="1">
      <c r="B18" s="21"/>
      <c r="C18" s="21"/>
      <c r="D18" s="21"/>
      <c r="E18" s="21"/>
      <c r="G18" s="17">
        <f>+D16+G17</f>
        <v>28979885771.072845</v>
      </c>
    </row>
    <row r="19" spans="2:14" ht="16.5">
      <c r="B19" s="25" t="s">
        <v>20</v>
      </c>
      <c r="C19" s="25"/>
      <c r="D19" s="25"/>
      <c r="E19" s="25"/>
      <c r="F19" s="18">
        <f>+E15+F15</f>
        <v>1890707810.8936024</v>
      </c>
      <c r="G19" s="21"/>
      <c r="I19" s="17">
        <f>+H15+I15</f>
        <v>2612133538.7461996</v>
      </c>
      <c r="L19" s="26"/>
    </row>
    <row r="20" spans="2:14" ht="16.5" hidden="1">
      <c r="B20" s="27" t="s">
        <v>21</v>
      </c>
      <c r="C20" s="28"/>
      <c r="D20" s="28"/>
      <c r="E20" s="29"/>
      <c r="F20" s="30">
        <f>+G15+F19</f>
        <v>2261438760.5950642</v>
      </c>
      <c r="G20" s="31"/>
    </row>
    <row r="21" spans="2:14">
      <c r="I21" s="26"/>
      <c r="L21" s="26"/>
    </row>
    <row r="22" spans="2:14" hidden="1"/>
    <row r="23" spans="2:14" ht="16.5" hidden="1">
      <c r="B23" s="5" t="s">
        <v>22</v>
      </c>
      <c r="G23" s="5" t="s">
        <v>23</v>
      </c>
      <c r="H23" s="5" t="s">
        <v>24</v>
      </c>
      <c r="I23" s="5" t="s">
        <v>25</v>
      </c>
      <c r="J23" s="5"/>
      <c r="K23" s="5"/>
      <c r="L23" s="5"/>
    </row>
    <row r="24" spans="2:14" ht="16.5" hidden="1">
      <c r="B24" s="32" t="s">
        <v>26</v>
      </c>
      <c r="G24" s="8">
        <v>0</v>
      </c>
      <c r="H24" s="8">
        <f>+'[1]WP2 V2'!J25+'[1]WP2 V2'!J26+'[1]WP2 V2'!J62</f>
        <v>0</v>
      </c>
      <c r="I24" s="8">
        <v>0</v>
      </c>
      <c r="J24" s="8"/>
      <c r="K24" s="8"/>
      <c r="L24" s="8"/>
      <c r="M24" s="33">
        <f>+L24/(1-0.15)</f>
        <v>0</v>
      </c>
      <c r="N24" s="34">
        <f>+L24/20</f>
        <v>0</v>
      </c>
    </row>
    <row r="25" spans="2:14" ht="16.5" hidden="1">
      <c r="B25" s="32" t="s">
        <v>27</v>
      </c>
      <c r="G25" s="8">
        <v>0</v>
      </c>
      <c r="H25" s="8">
        <f>+'[1]WP2 V2'!J34+'[1]WP2 V2'!J54</f>
        <v>0</v>
      </c>
      <c r="I25" s="8">
        <v>0</v>
      </c>
      <c r="J25" s="8"/>
      <c r="K25" s="8"/>
      <c r="L25" s="8"/>
      <c r="M25" s="33">
        <f t="shared" ref="M25:M26" si="4">+L25/(1-0.15)</f>
        <v>0</v>
      </c>
      <c r="N25" s="34">
        <f>+L25/4</f>
        <v>0</v>
      </c>
    </row>
    <row r="26" spans="2:14" ht="16.5" hidden="1">
      <c r="B26" s="32" t="s">
        <v>28</v>
      </c>
      <c r="G26" s="8">
        <v>0</v>
      </c>
      <c r="H26" s="8">
        <f>+'[1]WP2 V2'!J5+'[1]WP2 V2'!J13+'[1]WP2 V2'!J14+'[1]WP2 V2'!J15+'[1]WP2 V2'!J17+'[1]WP2 V2'!J46</f>
        <v>0</v>
      </c>
      <c r="I26" s="8">
        <f>+'[1]WP3 V2'!J8+'[1]WP3 V2'!J12+'[1]WP3 V2'!J15+'[1]WP3 V2'!J20+'[1]WP3 V2'!J23+'[1]WP3 V2'!J24+'[1]WP3 V2'!J28</f>
        <v>0</v>
      </c>
      <c r="J26" s="8"/>
      <c r="K26" s="8"/>
      <c r="L26" s="8"/>
      <c r="M26" s="33">
        <f t="shared" si="4"/>
        <v>0</v>
      </c>
      <c r="N26" s="34">
        <f>+L26/10</f>
        <v>0</v>
      </c>
    </row>
    <row r="27" spans="2:14" ht="16.5" hidden="1">
      <c r="B27" s="35" t="s">
        <v>29</v>
      </c>
      <c r="G27" s="17">
        <f>SUM(G24:G26)</f>
        <v>0</v>
      </c>
      <c r="H27" s="17">
        <f t="shared" ref="H27:I27" si="5">SUM(H24:H26)</f>
        <v>0</v>
      </c>
      <c r="I27" s="17">
        <f t="shared" si="5"/>
        <v>0</v>
      </c>
      <c r="J27" s="17"/>
      <c r="K27" s="17"/>
      <c r="L27" s="17"/>
      <c r="M27" s="36">
        <f>SUM(M24:M26)</f>
        <v>0</v>
      </c>
    </row>
    <row r="28" spans="2:14" ht="16.5" hidden="1">
      <c r="H28" s="37">
        <f>+H27-G8</f>
        <v>0</v>
      </c>
      <c r="I28" s="37">
        <f>+I27-G9</f>
        <v>0</v>
      </c>
      <c r="J28" s="38"/>
      <c r="K28" s="8"/>
      <c r="L28" s="8"/>
    </row>
    <row r="29" spans="2:14" ht="16.5" hidden="1">
      <c r="J29" s="38"/>
      <c r="K29" s="17"/>
      <c r="L29" s="17"/>
    </row>
    <row r="30" spans="2:14" hidden="1"/>
    <row r="31" spans="2:14" hidden="1">
      <c r="B31" s="39" t="s">
        <v>30</v>
      </c>
    </row>
    <row r="32" spans="2:14">
      <c r="J32" s="37"/>
      <c r="L32" s="26"/>
    </row>
    <row r="39" spans="3:9">
      <c r="C39" s="37"/>
      <c r="D39" s="37"/>
      <c r="E39" s="37"/>
      <c r="F39" s="37"/>
      <c r="G39" s="37"/>
      <c r="H39" s="37"/>
      <c r="I39" s="37"/>
    </row>
    <row r="40" spans="3:9">
      <c r="C40" s="37"/>
      <c r="D40" s="37"/>
      <c r="E40" s="37"/>
      <c r="F40" s="37"/>
      <c r="G40" s="37"/>
      <c r="H40" s="37"/>
      <c r="I40" s="37"/>
    </row>
    <row r="41" spans="3:9">
      <c r="C41" s="37"/>
      <c r="D41" s="37"/>
      <c r="E41" s="37"/>
      <c r="F41" s="37"/>
      <c r="G41" s="37"/>
      <c r="H41" s="37"/>
      <c r="I41" s="37"/>
    </row>
    <row r="42" spans="3:9">
      <c r="C42" s="37"/>
      <c r="D42" s="37"/>
      <c r="E42" s="37"/>
      <c r="F42" s="37"/>
      <c r="G42" s="37"/>
      <c r="H42" s="37"/>
      <c r="I42" s="37"/>
    </row>
    <row r="43" spans="3:9">
      <c r="C43" s="37"/>
      <c r="D43" s="37"/>
      <c r="E43" s="37"/>
      <c r="F43" s="37"/>
      <c r="G43" s="37"/>
      <c r="H43" s="37"/>
      <c r="I43" s="37"/>
    </row>
    <row r="44" spans="3:9">
      <c r="C44" s="37"/>
      <c r="D44" s="37"/>
      <c r="E44" s="37"/>
      <c r="F44" s="37"/>
      <c r="G44" s="37"/>
      <c r="H44" s="37"/>
      <c r="I44" s="37"/>
    </row>
    <row r="45" spans="3:9">
      <c r="C45" s="37"/>
      <c r="D45" s="37"/>
      <c r="E45" s="37"/>
      <c r="F45" s="37"/>
      <c r="G45" s="37"/>
      <c r="H45" s="37"/>
      <c r="I45" s="37"/>
    </row>
    <row r="46" spans="3:9">
      <c r="C46" s="37"/>
      <c r="D46" s="37"/>
      <c r="E46" s="37"/>
      <c r="F46" s="37"/>
      <c r="G46" s="37"/>
      <c r="H46" s="37"/>
      <c r="I46" s="37"/>
    </row>
    <row r="47" spans="3:9">
      <c r="C47" s="40"/>
      <c r="D47" s="40"/>
      <c r="E47" s="40"/>
      <c r="F47" s="40"/>
      <c r="G47" s="40"/>
      <c r="H47" s="40"/>
      <c r="I47" s="40"/>
    </row>
    <row r="48" spans="3:9">
      <c r="C48" s="19"/>
      <c r="D48" s="19"/>
      <c r="E48" s="19"/>
      <c r="F48" s="19"/>
      <c r="G48" s="19"/>
      <c r="H48" s="19"/>
      <c r="I48" s="19"/>
    </row>
    <row r="49" spans="3:9">
      <c r="C49" s="19"/>
      <c r="D49" s="19"/>
      <c r="E49" s="19"/>
      <c r="F49" s="19"/>
      <c r="G49" s="19"/>
    </row>
    <row r="50" spans="3:9">
      <c r="C50" s="19"/>
      <c r="D50" s="19"/>
      <c r="E50" s="19"/>
      <c r="F50" s="19"/>
      <c r="G50" s="19"/>
    </row>
    <row r="51" spans="3:9">
      <c r="G51" s="19"/>
    </row>
    <row r="52" spans="3:9">
      <c r="F52" s="19"/>
      <c r="I52" s="19"/>
    </row>
  </sheetData>
  <mergeCells count="5">
    <mergeCell ref="H2:I2"/>
    <mergeCell ref="C17:D17"/>
    <mergeCell ref="B19:E19"/>
    <mergeCell ref="B20:E20"/>
    <mergeCell ref="F20:G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RESUMEN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Lucía López Vanegas</dc:creator>
  <cp:lastModifiedBy>Jenny Lucía López Vanegas</cp:lastModifiedBy>
  <dcterms:created xsi:type="dcterms:W3CDTF">2025-04-08T17:23:55Z</dcterms:created>
  <dcterms:modified xsi:type="dcterms:W3CDTF">2025-04-08T17:24:22Z</dcterms:modified>
</cp:coreProperties>
</file>