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https://fuerzaaereacolombia-my.sharepoint.com/personal/blanca_diaz_fac_mil_co/Documents/PROCESOS  CONTRACTUALES/PROCESOS CONTRACTUALES 2025/DIFRA/005-00-A-COFAC-DIFRA-2025/PRE-PLIEGO/FORMATOS/ECONOMICOS/"/>
    </mc:Choice>
  </mc:AlternateContent>
  <xr:revisionPtr revIDLastSave="0" documentId="8_{AFC4F920-E9BB-42D0-A255-407614E70564}" xr6:coauthVersionLast="36" xr6:coauthVersionMax="36" xr10:uidLastSave="{00000000-0000-0000-0000-000000000000}"/>
  <bookViews>
    <workbookView xWindow="0" yWindow="0" windowWidth="7470" windowHeight="1095" xr2:uid="{00000000-000D-0000-FFFF-FFFF00000000}"/>
  </bookViews>
  <sheets>
    <sheet name="PRESUPUESTO" sheetId="1" r:id="rId1"/>
    <sheet name="ICA Y FIC" sheetId="2" state="hidden" r:id="rId2"/>
    <sheet name="CANTIDADES DE OBRA" sheetId="3" state="hidden" r:id="rId3"/>
    <sheet name="APUS MECANICOS Y EQUIPOS" sheetId="4" state="hidden" r:id="rId4"/>
    <sheet name="1,1 FACTOR PRESTACIONAL" sheetId="5" state="hidden" r:id="rId5"/>
    <sheet name="1,2 EXPERIENCIA_SALARIOS" sheetId="6" state="hidden" r:id="rId6"/>
    <sheet name="APUS" sheetId="7" state="hidden" r:id="rId7"/>
    <sheet name="1.3 COSTOS DOTACIONALES" sheetId="8" state="hidden" r:id="rId8"/>
    <sheet name="1.4 COSTOS_ ENSAYOS" sheetId="9" state="hidden" r:id="rId9"/>
    <sheet name="1.5 COSTOS MENORES" sheetId="10" state="hidden" r:id="rId10"/>
    <sheet name="1.6 DOTACION_PERSONAL" sheetId="11" state="hidden" r:id="rId11"/>
    <sheet name="1.7 COSTOS_PAPELERIA" sheetId="12" state="hidden" r:id="rId12"/>
    <sheet name="1.8 IMPUESTOS" sheetId="13" state="hidden" r:id="rId13"/>
    <sheet name="1.9 CALCULO UTILIDAD" sheetId="14" state="hidden" r:id="rId14"/>
  </sheets>
  <definedNames>
    <definedName name="_Fill" localSheetId="4">#REF!</definedName>
    <definedName name="_Fill" localSheetId="5">#REF!</definedName>
    <definedName name="_Fill" localSheetId="8">#REF!</definedName>
    <definedName name="_Fill" localSheetId="13">#REF!</definedName>
    <definedName name="_Fill">#REF!</definedName>
    <definedName name="_Key1" localSheetId="4">#REF!</definedName>
    <definedName name="_Key1" localSheetId="5">#REF!</definedName>
    <definedName name="_Key1" localSheetId="8">#REF!</definedName>
    <definedName name="_Key1" localSheetId="13">#REF!</definedName>
    <definedName name="_Key1">#REF!</definedName>
    <definedName name="_Sort" localSheetId="4">#REF!</definedName>
    <definedName name="_Sort" localSheetId="5">#REF!</definedName>
    <definedName name="_Sort" localSheetId="8">#REF!</definedName>
    <definedName name="_Sort" localSheetId="13">#REF!</definedName>
    <definedName name="_Sort">#REF!</definedName>
    <definedName name="A" localSheetId="4">#REF!</definedName>
    <definedName name="A" localSheetId="5">#REF!</definedName>
    <definedName name="A" localSheetId="8">#REF!</definedName>
    <definedName name="A">#REF!</definedName>
    <definedName name="A_23" localSheetId="4">#REF!</definedName>
    <definedName name="A_23" localSheetId="5">#REF!</definedName>
    <definedName name="A_23">#REF!</definedName>
    <definedName name="DDSDSDSDSD" localSheetId="4">#REF!</definedName>
    <definedName name="DDSDSDSDSD" localSheetId="5">#REF!</definedName>
    <definedName name="DDSDSDSDSD" localSheetId="8">#REF!</definedName>
    <definedName name="DDSDSDSDSD">#REF!</definedName>
    <definedName name="FINMOV" localSheetId="4">#REF!</definedName>
    <definedName name="FINMOV" localSheetId="5">#REF!</definedName>
    <definedName name="FINMOV" localSheetId="8">#REF!</definedName>
    <definedName name="FINMOV">#REF!</definedName>
    <definedName name="HGF" localSheetId="4">#REF!</definedName>
    <definedName name="HGF" localSheetId="5">#REF!</definedName>
    <definedName name="HGF" localSheetId="8">#REF!</definedName>
    <definedName name="HGF">#REF!</definedName>
    <definedName name="HGGG" localSheetId="4">#REF!</definedName>
    <definedName name="HGGG" localSheetId="5">#REF!</definedName>
    <definedName name="HGGG" localSheetId="8">#REF!</definedName>
    <definedName name="HGGG">#REF!</definedName>
    <definedName name="JJKJKJK" localSheetId="4">#REF!</definedName>
    <definedName name="JJKJKJK" localSheetId="5">#REF!</definedName>
    <definedName name="JJKJKJK" localSheetId="8">#REF!</definedName>
    <definedName name="JJKJKJK">#REF!</definedName>
    <definedName name="JKJKJKJK" localSheetId="4">#REF!</definedName>
    <definedName name="JKJKJKJK" localSheetId="5">#REF!</definedName>
    <definedName name="JKJKJKJK" localSheetId="8">#REF!</definedName>
    <definedName name="JKJKJKJK">#REF!</definedName>
    <definedName name="L_MOD" localSheetId="4">#REF!</definedName>
    <definedName name="L_MOD" localSheetId="5">#REF!</definedName>
    <definedName name="L_MOD">#REF!</definedName>
    <definedName name="L_TIPO" localSheetId="4">#REF!</definedName>
    <definedName name="L_TIPO" localSheetId="5">#REF!</definedName>
    <definedName name="L_TIPO" localSheetId="13">#REF!</definedName>
    <definedName name="L_TIPO">#REF!</definedName>
    <definedName name="L_TIPO_PROY" localSheetId="4">#REF!</definedName>
    <definedName name="L_TIPO_PROY" localSheetId="5">#REF!</definedName>
    <definedName name="L_TIPO_PROY" localSheetId="13">#REF!</definedName>
    <definedName name="L_TIPO_PROY">#REF!</definedName>
    <definedName name="MATERIALES">#REF!</definedName>
    <definedName name="o">#REF!</definedName>
    <definedName name="OJO" localSheetId="4">#REF!</definedName>
    <definedName name="OJO" localSheetId="5">#REF!</definedName>
    <definedName name="OJO" localSheetId="8">#REF!</definedName>
    <definedName name="OJO" localSheetId="13">#REF!</definedName>
    <definedName name="OJO">#REF!</definedName>
    <definedName name="P_1">#REF!</definedName>
    <definedName name="PreciosMP">#REF!</definedName>
    <definedName name="TiposPersonalTecnico" localSheetId="3">#REF!</definedName>
    <definedName name="TiposPersonalTecnico">#REF!</definedName>
    <definedName name="XA" localSheetId="4">#REF!</definedName>
    <definedName name="XA" localSheetId="5">#REF!</definedName>
    <definedName name="XA" localSheetId="8">#REF!</definedName>
    <definedName name="XA">#REF!</definedName>
    <definedName name="XCXCXCXCXCXC" localSheetId="4">#REF!</definedName>
    <definedName name="XCXCXCXCXCXC" localSheetId="5">#REF!</definedName>
    <definedName name="XCXCXCXCXCXC" localSheetId="8">#REF!</definedName>
    <definedName name="XCXCXCXCXCXC">#REF!</definedName>
  </definedNames>
  <calcPr calcId="191029"/>
</workbook>
</file>

<file path=xl/calcChain.xml><?xml version="1.0" encoding="utf-8"?>
<calcChain xmlns="http://schemas.openxmlformats.org/spreadsheetml/2006/main">
  <c r="F16" i="14" l="1"/>
  <c r="F14" i="14"/>
  <c r="F6" i="14"/>
  <c r="L24" i="13"/>
  <c r="N23" i="13"/>
  <c r="M23" i="13"/>
  <c r="L23" i="13"/>
  <c r="N22" i="13"/>
  <c r="M22" i="13"/>
  <c r="G18" i="13"/>
  <c r="G11" i="13"/>
  <c r="E17" i="12"/>
  <c r="F17" i="12" s="1"/>
  <c r="E16" i="12"/>
  <c r="F16" i="12" s="1"/>
  <c r="F15" i="12"/>
  <c r="E15" i="12"/>
  <c r="E14" i="12"/>
  <c r="F14" i="12" s="1"/>
  <c r="E13" i="12"/>
  <c r="F13" i="12" s="1"/>
  <c r="F12" i="12"/>
  <c r="E12" i="12"/>
  <c r="E11" i="12"/>
  <c r="F11" i="12" s="1"/>
  <c r="E10" i="12"/>
  <c r="F10" i="12" s="1"/>
  <c r="F18" i="12" s="1"/>
  <c r="F21" i="12" s="1"/>
  <c r="C6" i="12"/>
  <c r="C3" i="12"/>
  <c r="A2" i="12"/>
  <c r="E20" i="11"/>
  <c r="F20" i="11" s="1"/>
  <c r="F19" i="11"/>
  <c r="E19" i="11"/>
  <c r="J18" i="11"/>
  <c r="E18" i="11" s="1"/>
  <c r="F18" i="11" s="1"/>
  <c r="F17" i="11"/>
  <c r="E17" i="11"/>
  <c r="F16" i="11"/>
  <c r="E16" i="11"/>
  <c r="F15" i="11"/>
  <c r="F21" i="11" s="1"/>
  <c r="F24" i="11" s="1"/>
  <c r="E15" i="11"/>
  <c r="F14" i="11"/>
  <c r="E14" i="11"/>
  <c r="C10" i="11"/>
  <c r="C6" i="11"/>
  <c r="C3" i="11"/>
  <c r="A2" i="11"/>
  <c r="F11" i="10"/>
  <c r="E11" i="10"/>
  <c r="F10" i="10"/>
  <c r="E10" i="10"/>
  <c r="F9" i="10"/>
  <c r="E9" i="10"/>
  <c r="E8" i="10"/>
  <c r="F8" i="10" s="1"/>
  <c r="E7" i="10"/>
  <c r="F7" i="10" s="1"/>
  <c r="F12" i="10" s="1"/>
  <c r="F15" i="10" s="1"/>
  <c r="C3" i="10"/>
  <c r="A2" i="10"/>
  <c r="P16" i="9"/>
  <c r="E16" i="9" s="1"/>
  <c r="F16" i="9" s="1"/>
  <c r="P15" i="9"/>
  <c r="E15" i="9" s="1"/>
  <c r="F15" i="9" s="1"/>
  <c r="P14" i="9"/>
  <c r="F14" i="9"/>
  <c r="E14" i="9"/>
  <c r="P13" i="9"/>
  <c r="E11" i="9" s="1"/>
  <c r="F11" i="9" s="1"/>
  <c r="F13" i="9"/>
  <c r="E13" i="9"/>
  <c r="P12" i="9"/>
  <c r="E12" i="9"/>
  <c r="F12" i="9" s="1"/>
  <c r="P11" i="9"/>
  <c r="P10" i="9"/>
  <c r="F10" i="9"/>
  <c r="E10" i="9"/>
  <c r="N6" i="9"/>
  <c r="C3" i="9"/>
  <c r="A2" i="9"/>
  <c r="E19" i="8"/>
  <c r="F16" i="8"/>
  <c r="F15" i="8"/>
  <c r="E15" i="8"/>
  <c r="F14" i="8"/>
  <c r="E14" i="8"/>
  <c r="E13" i="8"/>
  <c r="F13" i="8" s="1"/>
  <c r="E12" i="8"/>
  <c r="F12" i="8" s="1"/>
  <c r="E11" i="8"/>
  <c r="F11" i="8" s="1"/>
  <c r="E10" i="8"/>
  <c r="F10" i="8" s="1"/>
  <c r="F9" i="8"/>
  <c r="E9" i="8"/>
  <c r="F5" i="8"/>
  <c r="O2218" i="7"/>
  <c r="O2219" i="7" s="1"/>
  <c r="O2213" i="7"/>
  <c r="O2214" i="7" s="1"/>
  <c r="O2208" i="7"/>
  <c r="O2209" i="7" s="1"/>
  <c r="K2203" i="7"/>
  <c r="O2203" i="7" s="1"/>
  <c r="O2204" i="7" s="1"/>
  <c r="O1" i="7"/>
  <c r="J50" i="6"/>
  <c r="E30" i="6"/>
  <c r="A23" i="6"/>
  <c r="A22" i="6"/>
  <c r="H21" i="6"/>
  <c r="A21" i="6"/>
  <c r="H20" i="6"/>
  <c r="A20" i="6"/>
  <c r="H19" i="6"/>
  <c r="A19" i="6"/>
  <c r="H18" i="6"/>
  <c r="A18" i="6"/>
  <c r="J17" i="6"/>
  <c r="H17" i="6"/>
  <c r="A17" i="6"/>
  <c r="H16" i="6"/>
  <c r="A16" i="6"/>
  <c r="H15" i="6"/>
  <c r="A15" i="6"/>
  <c r="H14" i="6"/>
  <c r="A14" i="6"/>
  <c r="H13" i="6"/>
  <c r="A13" i="6"/>
  <c r="H12" i="6"/>
  <c r="A12" i="6"/>
  <c r="H11" i="6"/>
  <c r="A11" i="6"/>
  <c r="K10" i="6"/>
  <c r="H10" i="6"/>
  <c r="A10" i="6"/>
  <c r="H9" i="6"/>
  <c r="A9" i="6"/>
  <c r="H8" i="6"/>
  <c r="A8" i="6"/>
  <c r="H7" i="6"/>
  <c r="A7" i="6"/>
  <c r="H6" i="6"/>
  <c r="A6" i="6"/>
  <c r="E50" i="5"/>
  <c r="C50" i="5"/>
  <c r="C48" i="5"/>
  <c r="AB47" i="5"/>
  <c r="C47" i="5"/>
  <c r="AB46" i="5"/>
  <c r="C46" i="5"/>
  <c r="M39" i="5"/>
  <c r="J23" i="6" s="1"/>
  <c r="K39" i="5"/>
  <c r="J22" i="6" s="1"/>
  <c r="I39" i="5"/>
  <c r="J21" i="6" s="1"/>
  <c r="G39" i="5"/>
  <c r="J20" i="6" s="1"/>
  <c r="E39" i="5"/>
  <c r="J19" i="6" s="1"/>
  <c r="C39" i="5"/>
  <c r="J18" i="6" s="1"/>
  <c r="AB37" i="5"/>
  <c r="K36" i="5"/>
  <c r="D36" i="5"/>
  <c r="C36" i="5"/>
  <c r="AB35" i="5"/>
  <c r="K35" i="5"/>
  <c r="L35" i="5" s="1"/>
  <c r="I35" i="5"/>
  <c r="J35" i="5" s="1"/>
  <c r="E35" i="5"/>
  <c r="F35" i="5" s="1"/>
  <c r="C35" i="5"/>
  <c r="K33" i="5"/>
  <c r="I33" i="5"/>
  <c r="E33" i="5"/>
  <c r="D33" i="5"/>
  <c r="C33" i="5"/>
  <c r="K31" i="5"/>
  <c r="C31" i="5"/>
  <c r="D31" i="5" s="1"/>
  <c r="M30" i="5"/>
  <c r="K30" i="5"/>
  <c r="E30" i="5"/>
  <c r="F30" i="5" s="1"/>
  <c r="C30" i="5"/>
  <c r="D30" i="5" s="1"/>
  <c r="K29" i="5"/>
  <c r="I29" i="5"/>
  <c r="C29" i="5"/>
  <c r="D29" i="5" s="1"/>
  <c r="AA27" i="5"/>
  <c r="AA28" i="5" s="1"/>
  <c r="AA29" i="5" s="1"/>
  <c r="E27" i="5"/>
  <c r="G27" i="5" s="1"/>
  <c r="C27" i="5"/>
  <c r="D27" i="5" s="1"/>
  <c r="AA26" i="5"/>
  <c r="E26" i="5"/>
  <c r="G26" i="5" s="1"/>
  <c r="K24" i="5"/>
  <c r="G24" i="5"/>
  <c r="K23" i="5"/>
  <c r="I23" i="5"/>
  <c r="C23" i="5"/>
  <c r="D23" i="5" s="1"/>
  <c r="K22" i="5"/>
  <c r="C22" i="5"/>
  <c r="K21" i="5"/>
  <c r="I21" i="5"/>
  <c r="I22" i="5" s="1"/>
  <c r="C21" i="5"/>
  <c r="M19" i="5"/>
  <c r="K19" i="5"/>
  <c r="C19" i="5"/>
  <c r="E19" i="5" s="1"/>
  <c r="L18" i="5"/>
  <c r="K18" i="5"/>
  <c r="L19" i="5" s="1"/>
  <c r="C18" i="5"/>
  <c r="D35" i="5" s="1"/>
  <c r="G14" i="5"/>
  <c r="G21" i="5" s="1"/>
  <c r="C14" i="5"/>
  <c r="C24" i="5" s="1"/>
  <c r="D24" i="5" s="1"/>
  <c r="M13" i="5"/>
  <c r="M31" i="5" s="1"/>
  <c r="K13" i="5"/>
  <c r="I13" i="5"/>
  <c r="I30" i="5" s="1"/>
  <c r="G13" i="5"/>
  <c r="G23" i="5" s="1"/>
  <c r="E13" i="5"/>
  <c r="E18" i="5" s="1"/>
  <c r="O1587" i="4"/>
  <c r="O1588" i="4" s="1"/>
  <c r="O1582" i="4"/>
  <c r="O1583" i="4" s="1"/>
  <c r="O1577" i="4"/>
  <c r="O1578" i="4" s="1"/>
  <c r="O1573" i="4"/>
  <c r="O1572" i="4"/>
  <c r="O1558" i="4"/>
  <c r="O1557" i="4"/>
  <c r="O1552" i="4"/>
  <c r="O1553" i="4" s="1"/>
  <c r="O1547" i="4"/>
  <c r="O1548" i="4" s="1"/>
  <c r="O1543" i="4"/>
  <c r="O1542" i="4"/>
  <c r="O1528" i="4"/>
  <c r="O1527" i="4"/>
  <c r="O1522" i="4"/>
  <c r="O1523" i="4" s="1"/>
  <c r="N1530" i="4" s="1"/>
  <c r="O1518" i="4"/>
  <c r="O1517" i="4"/>
  <c r="O1512" i="4"/>
  <c r="O1513" i="4" s="1"/>
  <c r="O1498" i="4"/>
  <c r="N1500" i="4" s="1"/>
  <c r="O1497" i="4"/>
  <c r="O1493" i="4"/>
  <c r="O1492" i="4"/>
  <c r="O1487" i="4"/>
  <c r="O1488" i="4" s="1"/>
  <c r="O1483" i="4"/>
  <c r="O1482" i="4"/>
  <c r="O1467" i="4"/>
  <c r="O1468" i="4" s="1"/>
  <c r="O1462" i="4"/>
  <c r="O1463" i="4" s="1"/>
  <c r="O1457" i="4"/>
  <c r="O1458" i="4" s="1"/>
  <c r="O1453" i="4"/>
  <c r="O1452" i="4"/>
  <c r="O1438" i="4"/>
  <c r="O1437" i="4"/>
  <c r="O1432" i="4"/>
  <c r="O1433" i="4" s="1"/>
  <c r="O1427" i="4"/>
  <c r="O1428" i="4" s="1"/>
  <c r="O1423" i="4"/>
  <c r="O1422" i="4"/>
  <c r="O1408" i="4"/>
  <c r="O1407" i="4"/>
  <c r="O1402" i="4"/>
  <c r="O1403" i="4" s="1"/>
  <c r="N1410" i="4" s="1"/>
  <c r="O1398" i="4"/>
  <c r="O1397" i="4"/>
  <c r="O1392" i="4"/>
  <c r="O1393" i="4" s="1"/>
  <c r="O1378" i="4"/>
  <c r="N1380" i="4" s="1"/>
  <c r="O1377" i="4"/>
  <c r="O1373" i="4"/>
  <c r="O1372" i="4"/>
  <c r="O1367" i="4"/>
  <c r="O1368" i="4" s="1"/>
  <c r="O1363" i="4"/>
  <c r="O1362" i="4"/>
  <c r="O1347" i="4"/>
  <c r="O1348" i="4" s="1"/>
  <c r="O1342" i="4"/>
  <c r="O1343" i="4" s="1"/>
  <c r="O1337" i="4"/>
  <c r="O1338" i="4" s="1"/>
  <c r="O1333" i="4"/>
  <c r="O1332" i="4"/>
  <c r="O1318" i="4"/>
  <c r="O1317" i="4"/>
  <c r="O1312" i="4"/>
  <c r="O1313" i="4" s="1"/>
  <c r="O1307" i="4"/>
  <c r="O1308" i="4" s="1"/>
  <c r="O1303" i="4"/>
  <c r="O1302" i="4"/>
  <c r="O1288" i="4"/>
  <c r="O1287" i="4"/>
  <c r="O1282" i="4"/>
  <c r="O1283" i="4" s="1"/>
  <c r="N1290" i="4" s="1"/>
  <c r="O1278" i="4"/>
  <c r="O1277" i="4"/>
  <c r="O1272" i="4"/>
  <c r="O1273" i="4" s="1"/>
  <c r="O1258" i="4"/>
  <c r="N1260" i="4" s="1"/>
  <c r="O1257" i="4"/>
  <c r="O1253" i="4"/>
  <c r="O1252" i="4"/>
  <c r="O1247" i="4"/>
  <c r="O1248" i="4" s="1"/>
  <c r="O1243" i="4"/>
  <c r="O1242" i="4"/>
  <c r="O1227" i="4"/>
  <c r="O1228" i="4" s="1"/>
  <c r="O1222" i="4"/>
  <c r="O1223" i="4" s="1"/>
  <c r="O1217" i="4"/>
  <c r="O1218" i="4" s="1"/>
  <c r="O1213" i="4"/>
  <c r="O1212" i="4"/>
  <c r="O1198" i="4"/>
  <c r="O1197" i="4"/>
  <c r="O1192" i="4"/>
  <c r="O1193" i="4" s="1"/>
  <c r="O1187" i="4"/>
  <c r="O1188" i="4" s="1"/>
  <c r="O1183" i="4"/>
  <c r="O1182" i="4"/>
  <c r="O1168" i="4"/>
  <c r="O1167" i="4"/>
  <c r="O1162" i="4"/>
  <c r="O1163" i="4" s="1"/>
  <c r="N1170" i="4" s="1"/>
  <c r="O1158" i="4"/>
  <c r="O1157" i="4"/>
  <c r="O1152" i="4"/>
  <c r="O1153" i="4" s="1"/>
  <c r="O1138" i="4"/>
  <c r="N1140" i="4" s="1"/>
  <c r="O1137" i="4"/>
  <c r="O1133" i="4"/>
  <c r="O1132" i="4"/>
  <c r="O1127" i="4"/>
  <c r="O1128" i="4" s="1"/>
  <c r="O1123" i="4"/>
  <c r="O1122" i="4"/>
  <c r="O1107" i="4"/>
  <c r="O1108" i="4" s="1"/>
  <c r="O1102" i="4"/>
  <c r="O1103" i="4" s="1"/>
  <c r="O1097" i="4"/>
  <c r="O1098" i="4" s="1"/>
  <c r="O1093" i="4"/>
  <c r="O1092" i="4"/>
  <c r="O1078" i="4"/>
  <c r="N1080" i="4" s="1"/>
  <c r="O1077" i="4"/>
  <c r="O1072" i="4"/>
  <c r="O1073" i="4" s="1"/>
  <c r="O1067" i="4"/>
  <c r="O1068" i="4" s="1"/>
  <c r="O1063" i="4"/>
  <c r="O1062" i="4"/>
  <c r="O1048" i="4"/>
  <c r="O1047" i="4"/>
  <c r="O1042" i="4"/>
  <c r="O1043" i="4" s="1"/>
  <c r="N1050" i="4" s="1"/>
  <c r="O1038" i="4"/>
  <c r="O1037" i="4"/>
  <c r="O1032" i="4"/>
  <c r="O1033" i="4" s="1"/>
  <c r="O1018" i="4"/>
  <c r="N1020" i="4" s="1"/>
  <c r="O1017" i="4"/>
  <c r="O1013" i="4"/>
  <c r="O1012" i="4"/>
  <c r="O1007" i="4"/>
  <c r="O1008" i="4" s="1"/>
  <c r="O1003" i="4"/>
  <c r="O1002" i="4"/>
  <c r="O987" i="4"/>
  <c r="O988" i="4" s="1"/>
  <c r="O982" i="4"/>
  <c r="O983" i="4" s="1"/>
  <c r="O977" i="4"/>
  <c r="O978" i="4" s="1"/>
  <c r="O973" i="4"/>
  <c r="O972" i="4"/>
  <c r="O958" i="4"/>
  <c r="N960" i="4" s="1"/>
  <c r="O957" i="4"/>
  <c r="O952" i="4"/>
  <c r="O953" i="4" s="1"/>
  <c r="O947" i="4"/>
  <c r="O948" i="4" s="1"/>
  <c r="O943" i="4"/>
  <c r="O942" i="4"/>
  <c r="O927" i="4"/>
  <c r="O926" i="4"/>
  <c r="O921" i="4"/>
  <c r="O922" i="4" s="1"/>
  <c r="N929" i="4" s="1"/>
  <c r="O917" i="4"/>
  <c r="O916" i="4"/>
  <c r="O911" i="4"/>
  <c r="O912" i="4" s="1"/>
  <c r="O897" i="4"/>
  <c r="N899" i="4" s="1"/>
  <c r="O896" i="4"/>
  <c r="O892" i="4"/>
  <c r="O891" i="4"/>
  <c r="O886" i="4"/>
  <c r="O887" i="4" s="1"/>
  <c r="O882" i="4"/>
  <c r="O881" i="4"/>
  <c r="O866" i="4"/>
  <c r="O867" i="4" s="1"/>
  <c r="O861" i="4"/>
  <c r="O862" i="4" s="1"/>
  <c r="O856" i="4"/>
  <c r="O857" i="4" s="1"/>
  <c r="O852" i="4"/>
  <c r="O851" i="4"/>
  <c r="O837" i="4"/>
  <c r="N839" i="4" s="1"/>
  <c r="O836" i="4"/>
  <c r="O831" i="4"/>
  <c r="O832" i="4" s="1"/>
  <c r="O827" i="4"/>
  <c r="O826" i="4"/>
  <c r="O822" i="4"/>
  <c r="O821" i="4"/>
  <c r="O807" i="4"/>
  <c r="O806" i="4"/>
  <c r="O801" i="4"/>
  <c r="O802" i="4" s="1"/>
  <c r="N809" i="4" s="1"/>
  <c r="O797" i="4"/>
  <c r="O796" i="4"/>
  <c r="O791" i="4"/>
  <c r="O792" i="4" s="1"/>
  <c r="O777" i="4"/>
  <c r="O776" i="4"/>
  <c r="O772" i="4"/>
  <c r="O771" i="4"/>
  <c r="O766" i="4"/>
  <c r="O767" i="4" s="1"/>
  <c r="O762" i="4"/>
  <c r="O761" i="4"/>
  <c r="O746" i="4"/>
  <c r="O747" i="4" s="1"/>
  <c r="O741" i="4"/>
  <c r="O742" i="4" s="1"/>
  <c r="O736" i="4"/>
  <c r="O737" i="4" s="1"/>
  <c r="O732" i="4"/>
  <c r="O731" i="4"/>
  <c r="O717" i="4"/>
  <c r="O716" i="4"/>
  <c r="O711" i="4"/>
  <c r="O712" i="4" s="1"/>
  <c r="O707" i="4"/>
  <c r="O706" i="4"/>
  <c r="O702" i="4"/>
  <c r="O701" i="4"/>
  <c r="O687" i="4"/>
  <c r="O686" i="4"/>
  <c r="O681" i="4"/>
  <c r="O682" i="4" s="1"/>
  <c r="N689" i="4" s="1"/>
  <c r="O677" i="4"/>
  <c r="O676" i="4"/>
  <c r="O671" i="4"/>
  <c r="O672" i="4" s="1"/>
  <c r="O657" i="4"/>
  <c r="N659" i="4" s="1"/>
  <c r="O656" i="4"/>
  <c r="O652" i="4"/>
  <c r="O651" i="4"/>
  <c r="O646" i="4"/>
  <c r="O647" i="4" s="1"/>
  <c r="O642" i="4"/>
  <c r="O641" i="4"/>
  <c r="O626" i="4"/>
  <c r="O627" i="4" s="1"/>
  <c r="N629" i="4" s="1"/>
  <c r="O621" i="4"/>
  <c r="O622" i="4" s="1"/>
  <c r="O616" i="4"/>
  <c r="O617" i="4" s="1"/>
  <c r="O612" i="4"/>
  <c r="O611" i="4"/>
  <c r="O597" i="4"/>
  <c r="N599" i="4" s="1"/>
  <c r="O596" i="4"/>
  <c r="O591" i="4"/>
  <c r="O592" i="4" s="1"/>
  <c r="O587" i="4"/>
  <c r="O586" i="4"/>
  <c r="O582" i="4"/>
  <c r="O581" i="4"/>
  <c r="O567" i="4"/>
  <c r="O566" i="4"/>
  <c r="O561" i="4"/>
  <c r="O562" i="4" s="1"/>
  <c r="N569" i="4" s="1"/>
  <c r="O557" i="4"/>
  <c r="O556" i="4"/>
  <c r="O551" i="4"/>
  <c r="O552" i="4" s="1"/>
  <c r="O537" i="4"/>
  <c r="O536" i="4"/>
  <c r="O532" i="4"/>
  <c r="O531" i="4"/>
  <c r="O526" i="4"/>
  <c r="O527" i="4" s="1"/>
  <c r="O522" i="4"/>
  <c r="O521" i="4"/>
  <c r="O506" i="4"/>
  <c r="O507" i="4" s="1"/>
  <c r="O501" i="4"/>
  <c r="O502" i="4" s="1"/>
  <c r="O496" i="4"/>
  <c r="O497" i="4" s="1"/>
  <c r="O492" i="4"/>
  <c r="O491" i="4"/>
  <c r="O477" i="4"/>
  <c r="N479" i="4" s="1"/>
  <c r="O476" i="4"/>
  <c r="O471" i="4"/>
  <c r="O472" i="4" s="1"/>
  <c r="O467" i="4"/>
  <c r="O466" i="4"/>
  <c r="O462" i="4"/>
  <c r="O461" i="4"/>
  <c r="O447" i="4"/>
  <c r="O446" i="4"/>
  <c r="O441" i="4"/>
  <c r="O442" i="4" s="1"/>
  <c r="N449" i="4" s="1"/>
  <c r="O437" i="4"/>
  <c r="O436" i="4"/>
  <c r="O431" i="4"/>
  <c r="O432" i="4" s="1"/>
  <c r="O417" i="4"/>
  <c r="O416" i="4"/>
  <c r="O412" i="4"/>
  <c r="O411" i="4"/>
  <c r="O406" i="4"/>
  <c r="O407" i="4" s="1"/>
  <c r="O402" i="4"/>
  <c r="O401" i="4"/>
  <c r="O386" i="4"/>
  <c r="O387" i="4" s="1"/>
  <c r="N389" i="4" s="1"/>
  <c r="O381" i="4"/>
  <c r="O382" i="4" s="1"/>
  <c r="O376" i="4"/>
  <c r="O377" i="4" s="1"/>
  <c r="O372" i="4"/>
  <c r="O371" i="4"/>
  <c r="O357" i="4"/>
  <c r="N359" i="4" s="1"/>
  <c r="O356" i="4"/>
  <c r="O351" i="4"/>
  <c r="O352" i="4" s="1"/>
  <c r="O347" i="4"/>
  <c r="O346" i="4"/>
  <c r="O342" i="4"/>
  <c r="O341" i="4"/>
  <c r="O327" i="4"/>
  <c r="O326" i="4"/>
  <c r="O321" i="4"/>
  <c r="O322" i="4" s="1"/>
  <c r="O317" i="4"/>
  <c r="O316" i="4"/>
  <c r="O311" i="4"/>
  <c r="O312" i="4" s="1"/>
  <c r="O297" i="4"/>
  <c r="O296" i="4"/>
  <c r="O292" i="4"/>
  <c r="O291" i="4"/>
  <c r="O286" i="4"/>
  <c r="O287" i="4" s="1"/>
  <c r="O282" i="4"/>
  <c r="O281" i="4"/>
  <c r="O266" i="4"/>
  <c r="O267" i="4" s="1"/>
  <c r="N269" i="4" s="1"/>
  <c r="O261" i="4"/>
  <c r="O262" i="4" s="1"/>
  <c r="O256" i="4"/>
  <c r="O257" i="4" s="1"/>
  <c r="O252" i="4"/>
  <c r="O251" i="4"/>
  <c r="O237" i="4"/>
  <c r="O236" i="4"/>
  <c r="O231" i="4"/>
  <c r="O232" i="4" s="1"/>
  <c r="O227" i="4"/>
  <c r="O226" i="4"/>
  <c r="O222" i="4"/>
  <c r="O221" i="4"/>
  <c r="O207" i="4"/>
  <c r="O206" i="4"/>
  <c r="O201" i="4"/>
  <c r="O202" i="4" s="1"/>
  <c r="N209" i="4" s="1"/>
  <c r="O197" i="4"/>
  <c r="O196" i="4"/>
  <c r="O191" i="4"/>
  <c r="O192" i="4" s="1"/>
  <c r="O177" i="4"/>
  <c r="O176" i="4"/>
  <c r="O172" i="4"/>
  <c r="O171" i="4"/>
  <c r="O166" i="4"/>
  <c r="O167" i="4" s="1"/>
  <c r="O162" i="4"/>
  <c r="O161" i="4"/>
  <c r="O146" i="4"/>
  <c r="O147" i="4" s="1"/>
  <c r="O141" i="4"/>
  <c r="O142" i="4" s="1"/>
  <c r="O136" i="4"/>
  <c r="O137" i="4" s="1"/>
  <c r="O132" i="4"/>
  <c r="O131" i="4"/>
  <c r="O117" i="4"/>
  <c r="O116" i="4"/>
  <c r="O111" i="4"/>
  <c r="O112" i="4" s="1"/>
  <c r="O107" i="4"/>
  <c r="O106" i="4"/>
  <c r="O102" i="4"/>
  <c r="O101" i="4"/>
  <c r="O87" i="4"/>
  <c r="O86" i="4"/>
  <c r="O81" i="4"/>
  <c r="O82" i="4" s="1"/>
  <c r="N89" i="4" s="1"/>
  <c r="O77" i="4"/>
  <c r="O76" i="4"/>
  <c r="O71" i="4"/>
  <c r="O72" i="4" s="1"/>
  <c r="O57" i="4"/>
  <c r="O56" i="4"/>
  <c r="O52" i="4"/>
  <c r="O51" i="4"/>
  <c r="O46" i="4"/>
  <c r="O47" i="4" s="1"/>
  <c r="O42" i="4"/>
  <c r="O41" i="4"/>
  <c r="O26" i="4"/>
  <c r="O27" i="4" s="1"/>
  <c r="O21" i="4"/>
  <c r="O22" i="4" s="1"/>
  <c r="O16" i="4"/>
  <c r="O17" i="4" s="1"/>
  <c r="O12" i="4"/>
  <c r="O11" i="4"/>
  <c r="D122" i="3"/>
  <c r="F122" i="3" s="1"/>
  <c r="F123" i="3" s="1"/>
  <c r="F116" i="3"/>
  <c r="F117" i="3" s="1"/>
  <c r="D116" i="3"/>
  <c r="F112" i="3"/>
  <c r="F111" i="3"/>
  <c r="D111" i="3"/>
  <c r="F106" i="3"/>
  <c r="F107" i="3" s="1"/>
  <c r="F105" i="3"/>
  <c r="F104" i="3"/>
  <c r="F98" i="3"/>
  <c r="F99" i="3" s="1"/>
  <c r="F97" i="3"/>
  <c r="F96" i="3"/>
  <c r="F93" i="3"/>
  <c r="F92" i="3"/>
  <c r="F91" i="3" s="1"/>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s="1"/>
  <c r="F58" i="3"/>
  <c r="F57" i="3"/>
  <c r="F56" i="3"/>
  <c r="F55" i="3"/>
  <c r="F54" i="3"/>
  <c r="D54" i="3"/>
  <c r="F53" i="3"/>
  <c r="F52" i="3" s="1"/>
  <c r="D53" i="3"/>
  <c r="F51" i="3"/>
  <c r="F50" i="3"/>
  <c r="F49" i="3"/>
  <c r="F48" i="3" s="1"/>
  <c r="F47" i="3"/>
  <c r="F46" i="3"/>
  <c r="F45" i="3"/>
  <c r="F44" i="3"/>
  <c r="F43" i="3"/>
  <c r="F42" i="3"/>
  <c r="F41" i="3" s="1"/>
  <c r="F40" i="3"/>
  <c r="F39" i="3"/>
  <c r="F37" i="3"/>
  <c r="F36" i="3"/>
  <c r="F34" i="3" s="1"/>
  <c r="F35" i="3"/>
  <c r="F33" i="3"/>
  <c r="F32" i="3"/>
  <c r="F31" i="3"/>
  <c r="F30" i="3"/>
  <c r="F29" i="3"/>
  <c r="F28" i="3"/>
  <c r="F27" i="3"/>
  <c r="F26" i="3"/>
  <c r="F25" i="3"/>
  <c r="F24" i="3" s="1"/>
  <c r="D25" i="3"/>
  <c r="F23" i="3"/>
  <c r="F22" i="3"/>
  <c r="F21" i="3"/>
  <c r="F20" i="3"/>
  <c r="D19" i="3"/>
  <c r="F19" i="3" s="1"/>
  <c r="F18" i="3"/>
  <c r="F2" i="3"/>
  <c r="E3" i="2"/>
  <c r="D2" i="2"/>
  <c r="E2" i="2" s="1"/>
  <c r="E4" i="2" s="1"/>
  <c r="C2" i="2"/>
  <c r="D1" i="2"/>
  <c r="E1" i="2" s="1"/>
  <c r="C1" i="2"/>
  <c r="D127" i="1"/>
  <c r="F127" i="1" s="1"/>
  <c r="F128" i="1" s="1"/>
  <c r="F125" i="1" s="1"/>
  <c r="C127" i="1"/>
  <c r="B127" i="1"/>
  <c r="D121" i="1"/>
  <c r="F121" i="1" s="1"/>
  <c r="F122" i="1" s="1"/>
  <c r="C121" i="1"/>
  <c r="B121" i="1"/>
  <c r="D116" i="1"/>
  <c r="F116" i="1" s="1"/>
  <c r="F117" i="1" s="1"/>
  <c r="C116" i="1"/>
  <c r="B116" i="1"/>
  <c r="D109" i="1"/>
  <c r="F109" i="1" s="1"/>
  <c r="F110" i="1" s="1"/>
  <c r="C109" i="1"/>
  <c r="F97" i="1"/>
  <c r="D97" i="1"/>
  <c r="C97" i="1"/>
  <c r="B97" i="1"/>
  <c r="D96" i="1"/>
  <c r="F96" i="1" s="1"/>
  <c r="F95" i="1" s="1"/>
  <c r="C96" i="1"/>
  <c r="B96" i="1"/>
  <c r="D94" i="1"/>
  <c r="F94" i="1" s="1"/>
  <c r="C94" i="1"/>
  <c r="B94" i="1"/>
  <c r="D93" i="1"/>
  <c r="F93" i="1" s="1"/>
  <c r="C93" i="1"/>
  <c r="B93" i="1"/>
  <c r="D92" i="1"/>
  <c r="F92" i="1" s="1"/>
  <c r="C92" i="1"/>
  <c r="B92" i="1"/>
  <c r="D91" i="1"/>
  <c r="F91" i="1" s="1"/>
  <c r="C91" i="1"/>
  <c r="B91" i="1"/>
  <c r="D90" i="1"/>
  <c r="F90" i="1" s="1"/>
  <c r="C90" i="1"/>
  <c r="B90" i="1"/>
  <c r="D89" i="1"/>
  <c r="F89" i="1" s="1"/>
  <c r="C89" i="1"/>
  <c r="B89" i="1"/>
  <c r="D88" i="1"/>
  <c r="F88" i="1" s="1"/>
  <c r="C88" i="1"/>
  <c r="B88" i="1"/>
  <c r="D87" i="1"/>
  <c r="F87" i="1" s="1"/>
  <c r="C87" i="1"/>
  <c r="B87" i="1"/>
  <c r="D86" i="1"/>
  <c r="F86" i="1" s="1"/>
  <c r="C86" i="1"/>
  <c r="B86" i="1"/>
  <c r="D85" i="1"/>
  <c r="F85" i="1" s="1"/>
  <c r="C85" i="1"/>
  <c r="B85" i="1"/>
  <c r="D84" i="1"/>
  <c r="F84" i="1" s="1"/>
  <c r="C84" i="1"/>
  <c r="B84" i="1"/>
  <c r="D83" i="1"/>
  <c r="F83" i="1" s="1"/>
  <c r="C83" i="1"/>
  <c r="B83" i="1"/>
  <c r="D82" i="1"/>
  <c r="F82" i="1" s="1"/>
  <c r="C82" i="1"/>
  <c r="B82" i="1"/>
  <c r="D81" i="1"/>
  <c r="F81" i="1" s="1"/>
  <c r="C81" i="1"/>
  <c r="B81" i="1"/>
  <c r="D80" i="1"/>
  <c r="F80" i="1" s="1"/>
  <c r="C80" i="1"/>
  <c r="B80" i="1"/>
  <c r="D79" i="1"/>
  <c r="J6" i="9" s="1"/>
  <c r="L6" i="9" s="1"/>
  <c r="C79" i="1"/>
  <c r="B79" i="1"/>
  <c r="D78" i="1"/>
  <c r="F78" i="1" s="1"/>
  <c r="C78" i="1"/>
  <c r="B78" i="1"/>
  <c r="D77" i="1"/>
  <c r="F77" i="1" s="1"/>
  <c r="C77" i="1"/>
  <c r="B77" i="1"/>
  <c r="D76" i="1"/>
  <c r="F76" i="1" s="1"/>
  <c r="C76" i="1"/>
  <c r="B76" i="1"/>
  <c r="D75" i="1"/>
  <c r="F75" i="1" s="1"/>
  <c r="C75" i="1"/>
  <c r="B75" i="1"/>
  <c r="D74" i="1"/>
  <c r="F74" i="1" s="1"/>
  <c r="C74" i="1"/>
  <c r="B74" i="1"/>
  <c r="D73" i="1"/>
  <c r="F73" i="1" s="1"/>
  <c r="C73" i="1"/>
  <c r="B73" i="1"/>
  <c r="F72" i="1"/>
  <c r="C72" i="1"/>
  <c r="B72" i="1"/>
  <c r="F71" i="1"/>
  <c r="D71" i="1"/>
  <c r="C71" i="1"/>
  <c r="B71" i="1"/>
  <c r="F70" i="1"/>
  <c r="D70" i="1"/>
  <c r="C70" i="1"/>
  <c r="B70" i="1"/>
  <c r="F69" i="1"/>
  <c r="D69" i="1"/>
  <c r="C69" i="1"/>
  <c r="B69" i="1"/>
  <c r="F68" i="1"/>
  <c r="D68" i="1"/>
  <c r="C68" i="1"/>
  <c r="B68" i="1"/>
  <c r="F67" i="1"/>
  <c r="D67" i="1"/>
  <c r="C67" i="1"/>
  <c r="B67" i="1"/>
  <c r="F66" i="1"/>
  <c r="D66" i="1"/>
  <c r="C66" i="1"/>
  <c r="B66" i="1"/>
  <c r="F65" i="1"/>
  <c r="D65" i="1"/>
  <c r="C65" i="1"/>
  <c r="B65" i="1"/>
  <c r="F64" i="1"/>
  <c r="D64" i="1"/>
  <c r="C64" i="1"/>
  <c r="B64" i="1"/>
  <c r="F62" i="1"/>
  <c r="C62" i="1"/>
  <c r="B62" i="1"/>
  <c r="F61" i="1"/>
  <c r="D61" i="1"/>
  <c r="C61" i="1"/>
  <c r="B61" i="1"/>
  <c r="F60" i="1"/>
  <c r="D60" i="1"/>
  <c r="C60" i="1"/>
  <c r="B60" i="1"/>
  <c r="F59" i="1"/>
  <c r="F56" i="1" s="1"/>
  <c r="C59" i="1"/>
  <c r="B59" i="1"/>
  <c r="G58" i="1"/>
  <c r="F58" i="1"/>
  <c r="D58" i="1"/>
  <c r="C58" i="1"/>
  <c r="B58" i="1"/>
  <c r="F57" i="1"/>
  <c r="C57" i="1"/>
  <c r="B57" i="1"/>
  <c r="D55" i="1"/>
  <c r="F55" i="1" s="1"/>
  <c r="C55" i="1"/>
  <c r="B55" i="1"/>
  <c r="F53" i="1"/>
  <c r="G53" i="1" s="1"/>
  <c r="D53" i="1"/>
  <c r="C53" i="1"/>
  <c r="B53" i="1"/>
  <c r="B52" i="1"/>
  <c r="F51" i="1"/>
  <c r="F50" i="1"/>
  <c r="F49" i="1" s="1"/>
  <c r="D50" i="1"/>
  <c r="C50" i="1"/>
  <c r="B50" i="1"/>
  <c r="F48" i="1"/>
  <c r="C48" i="1"/>
  <c r="B48" i="1"/>
  <c r="F47" i="1"/>
  <c r="C47" i="1"/>
  <c r="F46" i="1"/>
  <c r="C46" i="1"/>
  <c r="B46" i="1"/>
  <c r="F45" i="1"/>
  <c r="C45" i="1"/>
  <c r="B45" i="1"/>
  <c r="F44" i="1"/>
  <c r="F43" i="1"/>
  <c r="D43" i="1"/>
  <c r="C43" i="1"/>
  <c r="B43" i="1"/>
  <c r="F42" i="1"/>
  <c r="F40" i="1" s="1"/>
  <c r="D42" i="1"/>
  <c r="C42" i="1"/>
  <c r="B42" i="1"/>
  <c r="F39" i="1"/>
  <c r="F38" i="1"/>
  <c r="G37" i="1"/>
  <c r="F37" i="1"/>
  <c r="D37" i="1"/>
  <c r="C37" i="1"/>
  <c r="B37" i="1"/>
  <c r="D36" i="1"/>
  <c r="F36" i="1" s="1"/>
  <c r="C36" i="1"/>
  <c r="B36" i="1"/>
  <c r="F34" i="1"/>
  <c r="G34" i="1" s="1"/>
  <c r="D34" i="1"/>
  <c r="C34" i="1"/>
  <c r="B34" i="1"/>
  <c r="F33" i="1"/>
  <c r="G33" i="1" s="1"/>
  <c r="D33" i="1"/>
  <c r="C33" i="1"/>
  <c r="B33" i="1"/>
  <c r="D31" i="1"/>
  <c r="F31" i="1" s="1"/>
  <c r="G31" i="1" s="1"/>
  <c r="C31" i="1"/>
  <c r="B31" i="1"/>
  <c r="D30" i="1"/>
  <c r="F30" i="1" s="1"/>
  <c r="G30" i="1" s="1"/>
  <c r="C30" i="1"/>
  <c r="B30" i="1"/>
  <c r="G29" i="1"/>
  <c r="F29" i="1"/>
  <c r="D29" i="1"/>
  <c r="J7" i="9" s="1"/>
  <c r="L7" i="9" s="1"/>
  <c r="C29" i="1"/>
  <c r="B29" i="1"/>
  <c r="D28" i="1"/>
  <c r="F28" i="1" s="1"/>
  <c r="G28" i="1" s="1"/>
  <c r="C28" i="1"/>
  <c r="B28" i="1"/>
  <c r="D27" i="1"/>
  <c r="F27" i="1" s="1"/>
  <c r="G27" i="1" s="1"/>
  <c r="C27" i="1"/>
  <c r="B27" i="1"/>
  <c r="G26" i="1"/>
  <c r="D26" i="1"/>
  <c r="F26" i="1" s="1"/>
  <c r="C26" i="1"/>
  <c r="B26" i="1"/>
  <c r="G25" i="1"/>
  <c r="G24" i="1"/>
  <c r="F24" i="1"/>
  <c r="F23" i="1" s="1"/>
  <c r="C24" i="1"/>
  <c r="B24" i="1"/>
  <c r="F22" i="1"/>
  <c r="D21" i="1"/>
  <c r="F21" i="1" s="1"/>
  <c r="C21" i="1"/>
  <c r="B21" i="1"/>
  <c r="F20" i="1"/>
  <c r="G20" i="1" s="1"/>
  <c r="D20" i="1"/>
  <c r="C20" i="1"/>
  <c r="B20" i="1"/>
  <c r="F19" i="1"/>
  <c r="D19" i="1"/>
  <c r="C19" i="1"/>
  <c r="B19" i="1"/>
  <c r="D18" i="1"/>
  <c r="F18" i="1" s="1"/>
  <c r="C18" i="1"/>
  <c r="B18" i="1"/>
  <c r="F2" i="1"/>
  <c r="N509" i="4" l="1"/>
  <c r="N59" i="4"/>
  <c r="N990" i="4"/>
  <c r="N1110" i="4"/>
  <c r="N1230" i="4"/>
  <c r="N1350" i="4"/>
  <c r="N1470" i="4"/>
  <c r="N1590" i="4"/>
  <c r="N869" i="4"/>
  <c r="F118" i="1"/>
  <c r="F115" i="1" s="1"/>
  <c r="N119" i="4"/>
  <c r="N179" i="4"/>
  <c r="E23" i="5"/>
  <c r="F18" i="5"/>
  <c r="E24" i="5"/>
  <c r="F26" i="5"/>
  <c r="N19" i="5"/>
  <c r="F118" i="3"/>
  <c r="F115" i="3"/>
  <c r="F124" i="3"/>
  <c r="F120" i="3"/>
  <c r="F25" i="1"/>
  <c r="F17" i="3"/>
  <c r="F100" i="3"/>
  <c r="F102" i="3" s="1"/>
  <c r="N239" i="4"/>
  <c r="N299" i="4"/>
  <c r="F17" i="8"/>
  <c r="F19" i="8" s="1"/>
  <c r="F21" i="8" s="1"/>
  <c r="F63" i="1"/>
  <c r="G19" i="5"/>
  <c r="H19" i="5" s="1"/>
  <c r="F19" i="5"/>
  <c r="N419" i="4"/>
  <c r="I27" i="5"/>
  <c r="N2221" i="7"/>
  <c r="N539" i="4"/>
  <c r="F33" i="5"/>
  <c r="F54" i="1"/>
  <c r="G55" i="1"/>
  <c r="G18" i="1"/>
  <c r="F17" i="1"/>
  <c r="F99" i="1" s="1"/>
  <c r="N29" i="4"/>
  <c r="J33" i="5"/>
  <c r="F17" i="9"/>
  <c r="F20" i="9" s="1"/>
  <c r="N749" i="4"/>
  <c r="F123" i="1"/>
  <c r="F120" i="1"/>
  <c r="F35" i="1"/>
  <c r="G36" i="1"/>
  <c r="N149" i="4"/>
  <c r="N329" i="4"/>
  <c r="N719" i="4"/>
  <c r="N779" i="4"/>
  <c r="L33" i="5"/>
  <c r="F111" i="1"/>
  <c r="F108" i="1" s="1"/>
  <c r="N1200" i="4"/>
  <c r="N1320" i="4"/>
  <c r="N1440" i="4"/>
  <c r="N1560" i="4"/>
  <c r="H21" i="5"/>
  <c r="G22" i="5"/>
  <c r="F32" i="1"/>
  <c r="F113" i="3"/>
  <c r="F110" i="3" s="1"/>
  <c r="F109" i="3" s="1"/>
  <c r="I18" i="5"/>
  <c r="M21" i="5"/>
  <c r="M22" i="5" s="1"/>
  <c r="E36" i="5"/>
  <c r="F36" i="5" s="1"/>
  <c r="M29" i="5"/>
  <c r="G33" i="5"/>
  <c r="G35" i="5"/>
  <c r="H35" i="5" s="1"/>
  <c r="G50" i="1"/>
  <c r="E31" i="5"/>
  <c r="F31" i="5" s="1"/>
  <c r="G36" i="5"/>
  <c r="H36" i="5" s="1"/>
  <c r="Q13" i="9"/>
  <c r="R13" i="9" s="1"/>
  <c r="S13" i="9" s="1"/>
  <c r="E46" i="5"/>
  <c r="E47" i="5" s="1"/>
  <c r="E14" i="5"/>
  <c r="E21" i="5" s="1"/>
  <c r="M18" i="5"/>
  <c r="G31" i="5"/>
  <c r="H31" i="5" s="1"/>
  <c r="I36" i="5"/>
  <c r="F52" i="1"/>
  <c r="F79" i="1"/>
  <c r="I24" i="5"/>
  <c r="F27" i="5"/>
  <c r="I31" i="5"/>
  <c r="M36" i="5"/>
  <c r="D18" i="5"/>
  <c r="D19" i="5"/>
  <c r="E29" i="5"/>
  <c r="F29" i="5" s="1"/>
  <c r="G30" i="5"/>
  <c r="H30" i="5" s="1"/>
  <c r="M33" i="5"/>
  <c r="N33" i="5" s="1"/>
  <c r="M35" i="5"/>
  <c r="N35" i="5" s="1"/>
  <c r="C37" i="5"/>
  <c r="M24" i="5"/>
  <c r="D26" i="5"/>
  <c r="G29" i="5"/>
  <c r="G18" i="5"/>
  <c r="H26" i="5" s="1"/>
  <c r="F114" i="1" l="1"/>
  <c r="F130" i="1"/>
  <c r="N18" i="5"/>
  <c r="M23" i="5"/>
  <c r="I37" i="5"/>
  <c r="J18" i="5"/>
  <c r="J39" i="5" s="1"/>
  <c r="J19" i="5"/>
  <c r="F21" i="5"/>
  <c r="E22" i="5"/>
  <c r="E37" i="5" s="1"/>
  <c r="F39" i="5"/>
  <c r="K19" i="6" s="1"/>
  <c r="D39" i="5"/>
  <c r="K18" i="6" s="1"/>
  <c r="F102" i="1"/>
  <c r="F103" i="1" s="1"/>
  <c r="F101" i="1"/>
  <c r="F100" i="1"/>
  <c r="G37" i="5"/>
  <c r="H18" i="5"/>
  <c r="H29" i="5"/>
  <c r="H33" i="5"/>
  <c r="H27" i="5"/>
  <c r="F126" i="3"/>
  <c r="F128" i="3" s="1"/>
  <c r="C53" i="5"/>
  <c r="C52" i="5"/>
  <c r="D52" i="5" s="1"/>
  <c r="C51" i="5"/>
  <c r="D51" i="5" s="1"/>
  <c r="J27" i="5"/>
  <c r="K27" i="5"/>
  <c r="E53" i="5" l="1"/>
  <c r="E52" i="5"/>
  <c r="E51" i="5"/>
  <c r="F51" i="5" s="1"/>
  <c r="D53" i="5"/>
  <c r="D62" i="5"/>
  <c r="H39" i="5"/>
  <c r="M27" i="5"/>
  <c r="N27" i="5" s="1"/>
  <c r="N39" i="5" s="1"/>
  <c r="L27" i="5"/>
  <c r="L39" i="5" s="1"/>
  <c r="K37" i="5"/>
  <c r="E12" i="6"/>
  <c r="K21" i="6"/>
  <c r="F104" i="1"/>
  <c r="F106" i="1" s="1"/>
  <c r="F132" i="1"/>
  <c r="K23" i="6" l="1"/>
  <c r="E6" i="6"/>
  <c r="F53" i="5"/>
  <c r="D64" i="5"/>
  <c r="K22" i="6"/>
  <c r="E7" i="6"/>
  <c r="E14" i="6"/>
  <c r="G12" i="6"/>
  <c r="K20" i="6"/>
  <c r="E22" i="6"/>
  <c r="D63" i="5"/>
  <c r="N62" i="5"/>
  <c r="N63" i="5" s="1"/>
  <c r="M62" i="5"/>
  <c r="M63" i="5" s="1"/>
  <c r="L62" i="5"/>
  <c r="L63" i="5" s="1"/>
  <c r="K62" i="5"/>
  <c r="K63" i="5" s="1"/>
  <c r="J62" i="5"/>
  <c r="J63" i="5" s="1"/>
  <c r="I62" i="5"/>
  <c r="I63" i="5" s="1"/>
  <c r="H62" i="5"/>
  <c r="H63" i="5" s="1"/>
  <c r="C73" i="5" s="1"/>
  <c r="G62" i="5"/>
  <c r="G63" i="5" s="1"/>
  <c r="F62" i="5"/>
  <c r="F63" i="5" s="1"/>
  <c r="E62" i="5"/>
  <c r="E63" i="5" s="1"/>
  <c r="M37" i="5"/>
  <c r="F52" i="5"/>
  <c r="C85" i="5" l="1"/>
  <c r="C84" i="5"/>
  <c r="C83" i="5"/>
  <c r="C69" i="5"/>
  <c r="C70" i="5"/>
  <c r="C92" i="5"/>
  <c r="C91" i="5"/>
  <c r="C90" i="5"/>
  <c r="C97" i="5"/>
  <c r="C71" i="5"/>
  <c r="C99" i="5"/>
  <c r="C98" i="5"/>
  <c r="G14" i="6"/>
  <c r="E16" i="6"/>
  <c r="E64" i="5"/>
  <c r="E65" i="5" s="1"/>
  <c r="D65" i="5"/>
  <c r="N64" i="5"/>
  <c r="N65" i="5" s="1"/>
  <c r="N66" i="5" s="1"/>
  <c r="M64" i="5"/>
  <c r="M65" i="5" s="1"/>
  <c r="M66" i="5" s="1"/>
  <c r="L64" i="5"/>
  <c r="L65" i="5" s="1"/>
  <c r="L66" i="5" s="1"/>
  <c r="K64" i="5"/>
  <c r="K65" i="5" s="1"/>
  <c r="K66" i="5" s="1"/>
  <c r="J64" i="5"/>
  <c r="J65" i="5" s="1"/>
  <c r="J66" i="5" s="1"/>
  <c r="I64" i="5"/>
  <c r="I65" i="5" s="1"/>
  <c r="I66" i="5" s="1"/>
  <c r="H64" i="5"/>
  <c r="H65" i="5" s="1"/>
  <c r="G64" i="5"/>
  <c r="G65" i="5" s="1"/>
  <c r="F64" i="5"/>
  <c r="F65" i="5" s="1"/>
  <c r="E23" i="6"/>
  <c r="G23" i="6" s="1"/>
  <c r="G22" i="6"/>
  <c r="C72" i="5"/>
  <c r="C106" i="5"/>
  <c r="C105" i="5"/>
  <c r="C104" i="5"/>
  <c r="G7" i="6"/>
  <c r="E9" i="6"/>
  <c r="G9" i="6" s="1"/>
  <c r="E8" i="6"/>
  <c r="G6" i="6"/>
  <c r="G66" i="5" l="1"/>
  <c r="C103" i="5"/>
  <c r="C102" i="5"/>
  <c r="C101" i="5"/>
  <c r="C77" i="5"/>
  <c r="C100" i="5"/>
  <c r="C108" i="5"/>
  <c r="C107" i="5"/>
  <c r="C78" i="5"/>
  <c r="H66" i="5"/>
  <c r="C82" i="5"/>
  <c r="D66" i="5"/>
  <c r="C81" i="5"/>
  <c r="C80" i="5"/>
  <c r="C79" i="5"/>
  <c r="C74" i="5"/>
  <c r="E66" i="5"/>
  <c r="C89" i="5"/>
  <c r="C88" i="5"/>
  <c r="C87" i="5"/>
  <c r="C75" i="5"/>
  <c r="C86" i="5"/>
  <c r="G16" i="6"/>
  <c r="E18" i="6"/>
  <c r="G8" i="6"/>
  <c r="E10" i="6"/>
  <c r="C96" i="5"/>
  <c r="F66" i="5"/>
  <c r="C95" i="5"/>
  <c r="C94" i="5"/>
  <c r="C93" i="5"/>
  <c r="C76" i="5"/>
  <c r="G18" i="6" l="1"/>
  <c r="E20" i="6"/>
  <c r="G20" i="6" s="1"/>
  <c r="E11" i="6"/>
  <c r="G10" i="6"/>
  <c r="G11" i="6" l="1"/>
  <c r="E13" i="6"/>
  <c r="G13" i="6" l="1"/>
  <c r="E15" i="6"/>
  <c r="E17" i="6" l="1"/>
  <c r="G15" i="6"/>
  <c r="G17" i="6" l="1"/>
  <c r="E19" i="6"/>
  <c r="G19" i="6" l="1"/>
  <c r="E21" i="6"/>
  <c r="G21"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30" authorId="0" shapeId="0" xr:uid="{00000000-0006-0000-0500-000001000000}">
      <text>
        <r>
          <rPr>
            <sz val="11"/>
            <color rgb="FF000000"/>
            <rFont val="Calibri"/>
            <scheme val="minor"/>
          </rPr>
          <t xml:space="preserve">ST. NIXON GUILLERMO DURAN SIACHOQUE:
INSERTAR IPC 2024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12" authorId="0" shapeId="0" xr:uid="{00000000-0006-0000-0C00-000001000000}">
      <text>
        <r>
          <rPr>
            <sz val="11"/>
            <color rgb="FF000000"/>
            <rFont val="Calibri"/>
            <scheme val="minor"/>
          </rPr>
          <t>ST. NIXON GUILLERMO DURAN SIACHOQUE:
APLICAN IMPUESTOS DE BOGOTA</t>
        </r>
      </text>
    </comment>
    <comment ref="C14" authorId="0" shapeId="0" xr:uid="{00000000-0006-0000-0C00-000002000000}">
      <text>
        <r>
          <rPr>
            <sz val="11"/>
            <color rgb="FF000000"/>
            <rFont val="Calibri"/>
            <scheme val="minor"/>
          </rPr>
          <t>ST. NIXON GUILLERMO DURAN SIACHOQUE:
AL SER BOGOTA EL ORDENADOR APLICAN IMPUESTOS DE BOGOTA</t>
        </r>
      </text>
    </comment>
    <comment ref="C15" authorId="0" shapeId="0" xr:uid="{00000000-0006-0000-0C00-000003000000}">
      <text>
        <r>
          <rPr>
            <sz val="11"/>
            <color rgb="FF000000"/>
            <rFont val="Calibri"/>
            <scheme val="minor"/>
          </rPr>
          <t>ST. NIXON GUILLERMO DURAN SIACHOQUE:
AL SER BOGOTA EL ORDENADOR APLICAN IMPUESTOS DE BOGOTA</t>
        </r>
      </text>
    </comment>
    <comment ref="C16" authorId="0" shapeId="0" xr:uid="{00000000-0006-0000-0C00-000004000000}">
      <text>
        <r>
          <rPr>
            <sz val="11"/>
            <color rgb="FF000000"/>
            <rFont val="Calibri"/>
            <scheme val="minor"/>
          </rPr>
          <t>ST. NIXON GUILLERMO DURAN SIACHOQUE:
AL SER BOGOTA EL ORDENADOR APLICAN IMPUESTOS DE BOGOTA</t>
        </r>
      </text>
    </comment>
    <comment ref="C17" authorId="0" shapeId="0" xr:uid="{00000000-0006-0000-0C00-000005000000}">
      <text>
        <r>
          <rPr>
            <sz val="11"/>
            <color rgb="FF000000"/>
            <rFont val="Calibri"/>
            <scheme val="minor"/>
          </rPr>
          <t>ST. NIXON GUILLERMO DURAN SIACHOQUE:
AL SER BOGOTA EL ORDENADOR APLICAN IMPUESTOS DE BOGOTA</t>
        </r>
      </text>
    </comment>
  </commentList>
</comments>
</file>

<file path=xl/sharedStrings.xml><?xml version="1.0" encoding="utf-8"?>
<sst xmlns="http://schemas.openxmlformats.org/spreadsheetml/2006/main" count="9157" uniqueCount="1704">
  <si>
    <t>OBRA PUBLICA PARA EL CUMPLIMIENTO DEL PLAN DE REGULARIZACIÓN Y MANEJO DEL DISPENSARIO CONJUNTO DE SANIDAD MILITAR FAC-ARC EN LA CIUDAD DE BOGOTÁ D.C, CONFORME ANEXO TECNICO Y DEMÁS ESPECIFICACIONES TÉCNICAS QUE RIGEN EL PROCESO</t>
  </si>
  <si>
    <t>MINISTERIO DE DEFENSA NACIONAL</t>
  </si>
  <si>
    <t>FUERZA AEROESPACIAL COLOMBIANA</t>
  </si>
  <si>
    <t xml:space="preserve">NOTAS: 
</t>
  </si>
  <si>
    <t>a) El presente presupuesto, cantidades de obra y analisis de precios unitarios que a continuación se presentan son aproximadas y son un estimado para la elaboración del proyecto por parte del contratista, el cual debera realizar su propio presupuesto y analisis de precios unitarios teniendo en cuenta las consideraciones aquí presentadas.</t>
  </si>
  <si>
    <t>b) Su pago será determinado por la obra medida, realmente ejecutada, previa medición por parte de la interventoría y/o supervisor.</t>
  </si>
  <si>
    <t>c) Durante la ejecución de la obra se deben verificar las medidas por parte del contratista y la interventoría.</t>
  </si>
  <si>
    <t>d) El contratista deberá prever todos los costos correspondientes a materiales, mano de obra, transportes y demás costos directos e indirectos requeridos para realizar la totalidad de las obras.</t>
  </si>
  <si>
    <t>PRESUPUESTO</t>
  </si>
  <si>
    <t>Ítem</t>
  </si>
  <si>
    <t>Actividad</t>
  </si>
  <si>
    <t>Und</t>
  </si>
  <si>
    <t>Cantidad</t>
  </si>
  <si>
    <t>Vr. Unitario</t>
  </si>
  <si>
    <t>Vr. Total</t>
  </si>
  <si>
    <t xml:space="preserve">PRELIMINARES </t>
  </si>
  <si>
    <t>1.1</t>
  </si>
  <si>
    <t>1.2</t>
  </si>
  <si>
    <t>1.3</t>
  </si>
  <si>
    <t>1.4</t>
  </si>
  <si>
    <t>1.5</t>
  </si>
  <si>
    <t>DEMOLICIÓN DE MUROS EN BLOQUE / LADRILLO / DRY WALL INCLUYE RETIRO DEL MATERIAL</t>
  </si>
  <si>
    <t>M2</t>
  </si>
  <si>
    <t>MOVIMIENTO DE TIERRAS</t>
  </si>
  <si>
    <t>2.1</t>
  </si>
  <si>
    <t>CIMENTACION</t>
  </si>
  <si>
    <t>3.1</t>
  </si>
  <si>
    <t>3.2</t>
  </si>
  <si>
    <t>3.3</t>
  </si>
  <si>
    <t>3.4</t>
  </si>
  <si>
    <t>3.5</t>
  </si>
  <si>
    <t>3.6</t>
  </si>
  <si>
    <t>ESTRUCTURA</t>
  </si>
  <si>
    <t>4.1</t>
  </si>
  <si>
    <t>4.2</t>
  </si>
  <si>
    <t>MAMPOSTERIA</t>
  </si>
  <si>
    <t>5.1</t>
  </si>
  <si>
    <t>5.2</t>
  </si>
  <si>
    <t>5.3</t>
  </si>
  <si>
    <t>ALFAJIAS EN CONCRETO DE 3000 PSI - (20 X 5) PARA MURO DE 12 CM</t>
  </si>
  <si>
    <t>ML</t>
  </si>
  <si>
    <t>5.4</t>
  </si>
  <si>
    <t>MURO EN BLOQUE DE ARCILLA N°5 PV  E=0,12 MTS, , INCLUYE , MORTERO RELLENO DE DOVELAS, PEGA Y ANCLAJES, INCLUYE ACERO DE REFUERZO.</t>
  </si>
  <si>
    <t xml:space="preserve">INSTALACIONES HIDROSANITARIAS </t>
  </si>
  <si>
    <t>6.1</t>
  </si>
  <si>
    <t>INFRAESTRUCTURA AGUAS LLUVIAS</t>
  </si>
  <si>
    <t>6.1.1</t>
  </si>
  <si>
    <t>6.1.2</t>
  </si>
  <si>
    <t>INSTALACIONES ELECTRICAS</t>
  </si>
  <si>
    <t>7.1</t>
  </si>
  <si>
    <t>7.2</t>
  </si>
  <si>
    <t>7.3</t>
  </si>
  <si>
    <t>LUMINARIA LED SOLAR AUTÓNOMA DE 50W PARA INSTALACIÓN EN MUROS EXTERIORES, CON FLUJO LUMINOSO DE 6000 LÚMENES Y TEMPERATURA DE COLOR AJUSTABLE ENTRE 3000K, 4000K Y 6000K. OFRECE TRES MODOS DE ILUMINACIÓN: SENSOR DE MOVIMIENTO, LUZ BAJA CONSTANTE Y LUZ ALTA CONSTANTE, OPTIMIZANDO LA GESTIÓN DE ENERGÍA PARA MAYOR AUTONOMÍA. SU DISEÑO DE PERFIL BAJO Y CARCASA DE ALUMINIO RESISTENTE CUENTA CON CLASIFICACIÓN IP65, GARANTIZANDO IMPERMEABILIDAD Y PROTECCIÓN CONTRA EL POLVO, IDEAL PARA EXTERIORES.</t>
  </si>
  <si>
    <t>7.4</t>
  </si>
  <si>
    <t>PAÑETES</t>
  </si>
  <si>
    <t>10.1</t>
  </si>
  <si>
    <t>PAÑETE IMPERMEABILIZADO MUROS 1:3 - E= 15 MM. INCLUYE SU APLICACIÓN EN FILOS, CARTERAS Y DILATACIONES"</t>
  </si>
  <si>
    <t>12.1</t>
  </si>
  <si>
    <t>CARPINTERIA METALICA</t>
  </si>
  <si>
    <t>15.1</t>
  </si>
  <si>
    <t>OBRAS GENERALES</t>
  </si>
  <si>
    <t>22.1</t>
  </si>
  <si>
    <t>22.2</t>
  </si>
  <si>
    <t>22.3</t>
  </si>
  <si>
    <t>22.4</t>
  </si>
  <si>
    <t>22.5</t>
  </si>
  <si>
    <t>22.6</t>
  </si>
  <si>
    <t>URBANISMO</t>
  </si>
  <si>
    <t>23.1</t>
  </si>
  <si>
    <t>23.2</t>
  </si>
  <si>
    <t>23.3</t>
  </si>
  <si>
    <t>23.4</t>
  </si>
  <si>
    <t>23.5</t>
  </si>
  <si>
    <t>23.6</t>
  </si>
  <si>
    <t>23.7</t>
  </si>
  <si>
    <t>23.8</t>
  </si>
  <si>
    <t>23.9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</si>
  <si>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</si>
  <si>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</si>
  <si>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</si>
  <si>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</si>
  <si>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</si>
  <si>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</si>
  <si>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</si>
  <si>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</si>
  <si>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</si>
  <si>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</si>
  <si>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</si>
  <si>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</si>
  <si>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</si>
  <si>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</si>
  <si>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</si>
  <si>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</si>
  <si>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</si>
  <si>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</si>
  <si>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</si>
  <si>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</si>
  <si>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</si>
  <si>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</si>
  <si>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ASEO Y RETIRO DE ESCOMPROS</t>
  </si>
  <si>
    <t>24.1</t>
  </si>
  <si>
    <t>24.2</t>
  </si>
  <si>
    <t>TOTAL Costos directos</t>
  </si>
  <si>
    <t xml:space="preserve">ADMINISTRACION </t>
  </si>
  <si>
    <t>IMPREVISTOS</t>
  </si>
  <si>
    <t>UTILIDAD</t>
  </si>
  <si>
    <t>IVA SOBRE UTILIDAD</t>
  </si>
  <si>
    <t>TOTAL Costos indirectos</t>
  </si>
  <si>
    <t>TOTAL OBRA</t>
  </si>
  <si>
    <t>SERVICIOS DE CONTROL DE CALIDAD, INSPECCIÓN, ESTUDIOS TÉCNICOS REPRESENTATIVOS</t>
  </si>
  <si>
    <t>26.1</t>
  </si>
  <si>
    <t>DISEÑO E IMPLEMENTACION DEL PLAN DE MANEJO DE TRANISTO, INCLUYE MODELACION DE MOVILIDAD, SEÑALIZACION, PERSONAL Y TODO LO NECESARIO PARA SU CORRECTA IMPLEMENTACION.</t>
  </si>
  <si>
    <t>Sub total</t>
  </si>
  <si>
    <t>IVA</t>
  </si>
  <si>
    <t>EQUIPOS</t>
  </si>
  <si>
    <t>27.1</t>
  </si>
  <si>
    <t>EQUIPOS ELECTRICOS</t>
  </si>
  <si>
    <t>27.1.1</t>
  </si>
  <si>
    <t>27.2</t>
  </si>
  <si>
    <t>EQUIPOS MECANICOS</t>
  </si>
  <si>
    <t>27.2.1</t>
  </si>
  <si>
    <t>EQUIPOS EXENTOS DE IVA</t>
  </si>
  <si>
    <t>28.1</t>
  </si>
  <si>
    <t>EQUIPOS DE COMUNICACIONEZ, VOZ Y DATOS.</t>
  </si>
  <si>
    <t>28.1.1</t>
  </si>
  <si>
    <t>TOTAL EQUIPOS + SERVICIOS DE CONTROL DE CALIDAD, INSPECCIÓN, ESTUDIOS TÉCNICOS REPRESENTATIVOS</t>
  </si>
  <si>
    <t>TOTAL OBRA + EQUIPOS + SERVICIOS DE CONTROL DE CALIDAD, INSPECCIÓN, ESTUDIOS TÉCNICOS REPRESENTATIVOS</t>
  </si>
  <si>
    <t>ICA OBRA</t>
  </si>
  <si>
    <t>3,3/1000</t>
  </si>
  <si>
    <t>ICA EQUIPOS</t>
  </si>
  <si>
    <t>7,7/1000</t>
  </si>
  <si>
    <t>FIC</t>
  </si>
  <si>
    <t>1 SMMLV</t>
  </si>
  <si>
    <t>TRAMITES, SERVICIOS Y OBRA PUBLICA PARA EL CUMPLIMIENTO DEL PLAN DE REGULARIZACIÓN Y MANEJO DEL DISPENSARIO CONJUNTO DE SANIDAD MILITAR FAC-ARC EN LA CIUDAD DE BOGOTÁ D.C, CONFORME ANEXO TECNICO Y DEMÁS ESPECIFICACIONES TÉCNICAS QUE RIGEN EL PROCESO</t>
  </si>
  <si>
    <t>Unidad</t>
  </si>
  <si>
    <t>ARQUITECTURA</t>
  </si>
  <si>
    <t>CIVIL</t>
  </si>
  <si>
    <t>ELECTRICO</t>
  </si>
  <si>
    <t>HIDROSANITARIO</t>
  </si>
  <si>
    <t>REDES</t>
  </si>
  <si>
    <t>MECANICO</t>
  </si>
  <si>
    <t>VIAS</t>
  </si>
  <si>
    <t>CAMPAMENTO DE 36 M2</t>
  </si>
  <si>
    <t>UN</t>
  </si>
  <si>
    <t>DEMOLICIÓN DE PLACAS MACIZAS E= 015 INCLUYE RETIRO</t>
  </si>
  <si>
    <t>DEMOLICION TOTAL EDIFICACIONES ALTURA  5,50 A 6,00 2 PISOS O MAS CON MAQUINARIA INCLUYE EL RETIRO DEL MATERIAL DEMOLIDO</t>
  </si>
  <si>
    <t>DEMOLICION TOTAL EDIFICACIONES ALTURA  6,01 A 8,00 3 PISOS  O MAS CON MAQUINARIA INCLUYE EL RETIRO DEL MATERIAL DEMOLIDO</t>
  </si>
  <si>
    <t>EXCAVACION MANUAL EN TERRENO CONSISTENTE, NO  INCLUYE CARGUE, RETIRO Y DISPOCISION FINAL DE EXCAVACION</t>
  </si>
  <si>
    <t>M3</t>
  </si>
  <si>
    <t>COMPACTACIÓN DE CAPA SUBRASANTE HASTA ALCANZAR CBR=95% DEL PROCTOR MODIFICADO</t>
  </si>
  <si>
    <t>RELLENO COMPACTADO AL 95% DEL PROCTOR MODIFICADO TIPO SUB-BASE B-200 SEGÚN PLANOS. INCLUYE SUMINISTRO, EXTENDIDO, NIVELACIÓN, HUMEDECIMIENTO Y COMPACTACIÓN.</t>
  </si>
  <si>
    <t>SOLADO DE LIMPIEZA EN CONCRETO DE 2.000 PSI DE E=0.05 M SEGÚN PLANOS. INCLUYE MATERIALES, MANO DE OBRA, EQUIPOS Y HERRAMIENTAS NECESARIAS</t>
  </si>
  <si>
    <t>ZAPATA EN CONCRETO DE 3.000 PSI IMPERMEABILIZADO SEGÚN PLANOS. INCLUYE, MANO DE OBRA, FORMALETAS, EQUIPOS Y HERRAMIENTAS NECESARIAS, NO INCLUYE ACERO DE REFUERZO</t>
  </si>
  <si>
    <t>VIGAS DE CIMENTACION EN CONCRETO DE 3.000 PSI IMPERMEABILIZADO SEGÚN PLANOS. INCLUYE MANO DE OBRA, FORMALETAS, EQUIPOS Y HERRAMIENTAS NECESARIAS, NO INCLUYE ACERO DE REFUERZO.</t>
  </si>
  <si>
    <t>JUNTA DE DILATACIÓN  ENTRE COLUMNAS, MUROS O ELEMENTOS VERTICALES  TIPO SIKAFLEX-ICOPOR O SIMILAR (INCLUYE MANO DE OBRA, EQUIPOS Y HERRAMIENTAS NECESARIAS)</t>
  </si>
  <si>
    <t>COLUMNA EN CONCRETO DE 3.000 PSI SEGÚN PLANOS. INCLUYE MANO DE OBRA, FORMALETAS, EQUIPOS Y HERRAMIENTAS NECESARIAS, NO INCLUYE ACERO DE REFUERZO</t>
  </si>
  <si>
    <t>ACERO DE REFUERZO ESTRUCTURAL FY: 420  MPA GR 60 -NTC 2289  INCLUYE ALAMBRE NEGRO . TRASIEGO, MANEJO</t>
  </si>
  <si>
    <t>KG</t>
  </si>
  <si>
    <t>ALFAJÍA EN CONCRETO DE 3000 PSI A=025. (INCLUYE REFUERZO)</t>
  </si>
  <si>
    <t>MURO EN LADRILLO GRAN FORMATO TERRACOTA 39X11,5X5 INCLUYE ACERO DE REFUERZO MORTERO RELLENO DE DOVELAS PEGA Y ANCLAJES .</t>
  </si>
  <si>
    <t>CAÑUELA PREFABRICADA A-120 22X30X80, INCLUYE TODO LO NECESARIO PARA SU CORRECTA INSTALACIÓN Y FUNCIONAMIENTO</t>
  </si>
  <si>
    <t>LIMPIEZA CANAL AGUAS LLUVIAS,  EXISTENTE</t>
  </si>
  <si>
    <t xml:space="preserve">LÁMPARA LED SOLAR DE 400W PARA ALUMBRADO EXTERIOR, 36,000 LÚMENES, Y TEMPERATURA DE COLOR DE 6500K (BLANCO FRÍO). INCLUYE PANEL SOLAR MONOCRISTALINO DE 36W, BATERÍA DE 35AH, SOPORTE PARA MONTAJE EN POSTE O PARED Y CONTROL REMOTO. RESISTENTE AL AGUA CON PROTECCIÓN IP65. DIMENSIONES DE LA LÁMPARA: 56X33X12.5 CM; DIMENSIONES DEL PANEL: 60X32 CM. </t>
  </si>
  <si>
    <t>POSTE CÓNICO DE ACERO GALVANIZADO EN CALIENTE, ALTURA DE 6 METROS, CON DIÁMETRO SUPERIOR DE 60 MM Y DIÁMETRO INFERIOR DE 130 MM. ESPESOR DE 3 MM, INCLUYE PLACA BASE DE 300X300X12 MM Y PERNOS J DE ANCLAJE. CUMPLE CON NORMATIVA NCH432 PARA RESISTENCIA A CONDICIONES DE INTEMPERIE Y FUERTES RÁFAGAS DE VIENTO, ADECUADO PARA PROYECTOS DE ILUMINACIÓN EN EXTERIORES.</t>
  </si>
  <si>
    <t>LUMINARIA LED SOLAR AUTÓNOMA DE 50W, FLUJO LUMINOSO DE 6000 LM Y APERTURA DE 140°. INCLUYE PANEL SOLAR POLICRISTALINO DE 45W, BATERÍA LI-FE-PO4 DE 30AH, SOPORTE PARA MONTAJE EN POSTE O PARED, Y CONTROL REMOTO PARA PROGRAMACIÓN. IDEAL PARA ÁREAS EXTERIORES SIN NECESIDAD DE CONEXIÓN ELÉCTRICA. PROTECCIÓN IP65 E IK07.</t>
  </si>
  <si>
    <t>JUEGO DE MARCO EN ACERO Y 2 TAPAS DE CONCRETO PARA CÁMARA DE INSPECCIÓN DOBLE CS276</t>
  </si>
  <si>
    <t>PAÑETE IMPERMEABILIZADO COLUMNAS 1:3 - E= 15 MM. ANCHO COLUMNAS ENTRE 0,20 A 0,40</t>
  </si>
  <si>
    <t>ACABADOS E IMPERMEABILIZACIONES</t>
  </si>
  <si>
    <t>ESTUCO Y PINTURA EXTERIORES EXTRABLINDAJE ANTIHONGOS ANTIALGAS  3 MANOS (INCLUYE ESTUCO FILOS Y DILATACIONES)</t>
  </si>
  <si>
    <t>CERRAMIENTO DE( 2.70 X 1.85 DE ALTURA)  EN VARILLA CUADRADA   DE 1/2   DE ACUERDO A  DISEÑO BARROTES  PARTE CENTRAL CIRCULOS DE 10CM  EN VARILLA CUADRADA  DE 1/2  CENTRO  Y PUNTAS   DE LANZA  DECORADAS    ACABADO COLOR NEGRO  ELECTROESTATICA  MICROTEXTURIZADO NEGRO MATE.  INSTALADO</t>
  </si>
  <si>
    <t>EMPRADIZACIÓN - TIERRA NEGRA ABONO Y GRAMA TIPO KIKUYO</t>
  </si>
  <si>
    <t>CONTENEDOR DE RAÍCES TIPO A 1.20X1.20 LADRILLO TOLETE LECHO FILTRANTE REF. CONT.: CARTILLA DEL ESPACIO PÚBLICO BTA</t>
  </si>
  <si>
    <t>SIEMBRA  DE  ESPECIE ARBOREA TIPO CAYENO H= 50 CM MINIMO , (INCLUYE TIERRA NEGRA, TUTOR, ABONO Y HIDRORETENEDOR HIDROGEL )</t>
  </si>
  <si>
    <t>SIEMBRA  DE  ESPECIE ARBOREA TIPO  AYER HOY Y MAÑANA H= 50 CM MINIMO , (INCLUYE TIERRA NEGRA, TUTOR, ABONO Y HIDRORETENEDOR HIDROGEL )</t>
  </si>
  <si>
    <t>SIEMBRA  DE  ESPECIE ARBOREA TIPO  ALCAPARRO ENANO  H= 70 CM MINIMO , (INCLUYE TIERRA NEGRA, TUTOR, ABONO Y HIDRORETENEDOR HIDROGEL )</t>
  </si>
  <si>
    <t>SIEMBRA  DE  ESPECIE ARBOREA TIPO  EUGENIA H= 50 CM MINIMO , (INCLUYE TIERRA NEGRA, ABONO Y HIDRORETENEDOR HIDROGEL )</t>
  </si>
  <si>
    <t>EXCAVACION MECANICA , NO INCLUYE CARGUE, RETIRO Y DISPOCISIÓN FINAL DE EXCAVACION</t>
  </si>
  <si>
    <t>TRANSPORTE DE MATERIAL DE EXCAVACION  A SITIO AUTORIZADO.</t>
  </si>
  <si>
    <t>NIVELACIÓN, CONFORMACIÓN Y COMPACTACIÓN DE LA SUB-RASANTE HASTA OBTENER UN CBR URBANO DEL 95%.</t>
  </si>
  <si>
    <t>EXTENDIDO Y COMPACTACION SUBBASE GRANULAR CLASE B</t>
  </si>
  <si>
    <t>EXTENDIDO Y COMPACTACION BASE GRANULAR CLASE B</t>
  </si>
  <si>
    <t>EXTENDIDO Y COMPACTACION DE BASE ESTABILIZADORA EN RAJON</t>
  </si>
  <si>
    <t xml:space="preserve">GEOTEXTIL BX 40 O SIMILAR </t>
  </si>
  <si>
    <t>IMPRIMACION CON EMULSIÓN ASFALTICA (CRL)</t>
  </si>
  <si>
    <t>PAVIMENTO ASFÁLTICO (MDC - 19 INVIAS)</t>
  </si>
  <si>
    <t>MARCAS VIALES CON PINTURA TRAFICO BLANCO Y AMARILLO REFLECTIVA CON MICROESFERAS.</t>
  </si>
  <si>
    <t>MARCACION DE DISCAPACITADOS CON PINTURA TRAFICO AZUL Y BLANCO REFLECTIVA CON MICROESFERAS</t>
  </si>
  <si>
    <t>BORDILLO PREFABRICADO TIPO A-10</t>
  </si>
  <si>
    <t>TOPELLANTA 45CM X 11CM X 10CM, INLUYE ACCESORIOS PARA SU CORRECTA INSTALACION Y PUESTA EN SERVICIO</t>
  </si>
  <si>
    <t>BORDILLO BAJO RAMPA A-85</t>
  </si>
  <si>
    <t>BORDILLO DE CONFINAMIENTO A-80</t>
  </si>
  <si>
    <t>POMPEYANO EN CONCRETO MR-45 DE E=0,20M ESTAMPADO DE ACUERDO A ESPECIFICACIONES TECNICAS, INCLUYE CURADO, MALLA DE REFUERZO, SUMINISTRO DEL ESTAMPADO DEL CONCRETO CON COLOR, DESMOLDANTE, MOLDE Y TODO LO NECESARIO PARA SU CORRECTA INSTALACION Y PUESTA EN SERVICIO.</t>
  </si>
  <si>
    <t>TACHONES REFLECTIVOS</t>
  </si>
  <si>
    <t>DELINEADORES TUBULARES H=0,75mt, Ø0,008m</t>
  </si>
  <si>
    <t>DEMARCACION CICLOVIA CON PINTURA TRAFICO  REFLECTIVA PARA POMPEYANO E ISLETA</t>
  </si>
  <si>
    <t>MANTENIMIENTO Y LIMPIEZA DE ANDEN EXISTENTE</t>
  </si>
  <si>
    <t>DEMOLICION DE CARPETA ASFALTICA E=10 CM , INCLUYE RETIRO</t>
  </si>
  <si>
    <t>RETIRO E INSTALACION DE BOLARDO NUEVO EN HIERRO FUNDIDO E= 4 MM</t>
  </si>
  <si>
    <t>DESMONTE DE BARRERA DE CICLOVIA</t>
  </si>
  <si>
    <t>LIMPIEZA DE JUNTAS INCLUYENDO EL RETIRO DE SELLO BITUMINOSO Y DEMÁS MATERIAL SUELTO. INCLUYE MANO DE OBRA, HERRAMIENTAS, EQUIPOS, MATERIALES Y DEMÁS ASPECTOS NECESARIOS PARA LLEVARA ACABO DICHA ACTIVIDAD.</t>
  </si>
  <si>
    <t>JUNTAS DE DILATACIÓN. INCLUYE  FONDO DE JUNTA Y SELLO.</t>
  </si>
  <si>
    <t>JUNTAS DE AISLAMIENTO INCLUYE  FONDO DE JUNTA Y SELLO.</t>
  </si>
  <si>
    <t>BORDILLO FUNDIDO EN SITIO  EN CONCRETO DE 3000 PSI E= 0,10M. INCLUYE MATERIALES, FORMALETA, TEXTURIZADO, CURADO Y MALLA ELECTROSOLDADA</t>
  </si>
  <si>
    <t>TACHAS REFLECTIVAS BIDIRECCIONAL BLANCA - ROJA</t>
  </si>
  <si>
    <t>LIMPIEZA DE LA SUPERFICIE, CON CHORRO DE AGUA A UNA PRESIÓN MÍNIMA DE 3500 PSI. INCLUYE APLICACIÓN DE DESENGRASANTE BIODEGRADABLE TIPO SIKAGUARD-719W O SIMILAR. INCLUYE MANO DE OBRA, HERRAMIENTAS, EQUIPOS, MATERIALES Y DEMÁS ASPECTOS NECESARIOS PARA LLEVARA ACABO DICHA ACTIVIDAD.</t>
  </si>
  <si>
    <t>MANTENIMIENTO Y LIMPIEZA DE SUMIDEROS EXISTENTE</t>
  </si>
  <si>
    <t>BORDILLO B-20 PARA CONTENEDOR DE RAICES</t>
  </si>
  <si>
    <t>ASEO GENERAL INTERIOR Y EXTERIOR FINAL DE OBRA</t>
  </si>
  <si>
    <t>RETIRO DE SOBRANTES FUERA DE LA UNIDAD</t>
  </si>
  <si>
    <t>ESTUDIO E IMPLEMENTACIÓN DEL PLAN DE MANEJO DE TRANSITO</t>
  </si>
  <si>
    <t>TOTAL EQUIPOS</t>
  </si>
  <si>
    <t>TOTAL OBRA + EQUIPOS</t>
  </si>
  <si>
    <t>COMITÉ TÉCNICO ESTRUCTURADOR:</t>
  </si>
  <si>
    <t>TE. SAGOBAL DAZA OSCAR FERNANDO</t>
  </si>
  <si>
    <t>ST. MATEUS GUERRERO YEIMY SAMANTA</t>
  </si>
  <si>
    <t>Esp. Ingeniero Electrico - DIFRA</t>
  </si>
  <si>
    <t>Esp. Ingeniero Hidrosanitario - DIFRA</t>
  </si>
  <si>
    <t>ST. AVENDAÑO FONSECA WILLIAM DAVID</t>
  </si>
  <si>
    <t>ST. VELASQUEZ TORRES MAIRA KATERIN</t>
  </si>
  <si>
    <t>Esp. Ingeniero Civil - DIFRA</t>
  </si>
  <si>
    <t>Ing civil Esp Vias - DIFRA</t>
  </si>
  <si>
    <t>ASD2. MANUEL ALBERTO UBAQUE LOPEZ</t>
  </si>
  <si>
    <t>Esp. Arquitecto - DIFRA</t>
  </si>
  <si>
    <t>COMITÉ TÉCNICO PRESUPUESTADOR:</t>
  </si>
  <si>
    <t>TE. GUERRERO RAMIREZ IVAN CAMILO</t>
  </si>
  <si>
    <t>Esp. Arquitecto / Presupuestos - DIFRA</t>
  </si>
  <si>
    <t>LABORATORIOS EMAVI FASE IV</t>
  </si>
  <si>
    <t>Capitulo</t>
  </si>
  <si>
    <t>9 INSTALACIONES MECANICOS</t>
  </si>
  <si>
    <t>SubCap.</t>
  </si>
  <si>
    <t>9,1 INSTALACIÓN CHILLERS CONDESADOS POR AIRE</t>
  </si>
  <si>
    <t>U.M.</t>
  </si>
  <si>
    <t>un</t>
  </si>
  <si>
    <t>1</t>
  </si>
  <si>
    <t>Materiales</t>
  </si>
  <si>
    <t>Descripción</t>
  </si>
  <si>
    <t>Vr. Parcial</t>
  </si>
  <si>
    <t>INSTALACIÓN CHILLERS CONDESADOS POR AIRE, INCLUYE MANO DE OBRA Y DEMAS ELEMENTOS NECESARIOS PARA SU CORRECTO FUNCIONAMIENTO.</t>
  </si>
  <si>
    <t xml:space="preserve">Total </t>
  </si>
  <si>
    <t>2</t>
  </si>
  <si>
    <t>Equipos</t>
  </si>
  <si>
    <t>3</t>
  </si>
  <si>
    <t>Mano de Obra</t>
  </si>
  <si>
    <t>4</t>
  </si>
  <si>
    <t>Transporte</t>
  </si>
  <si>
    <t>Total Costos Directos Actividad:</t>
  </si>
  <si>
    <t>9,2 INSTALACIÓN CHILLER FRIO-CALOR (ERACS2-Q-G05/CA1062)</t>
  </si>
  <si>
    <t>INSTALACIÓN CHILLER FRIO-CALOR (ERACS2-Q G05/CA1062), INCLUYE MANO DE OBRA Y DEMAS ELEMENTOS NECESARIOS PARA SU CORRECTO FUNCIONAMIENTO.</t>
  </si>
  <si>
    <t>9,3 INSTALACIÓN UMA-01A (LAB ISO 7)</t>
  </si>
  <si>
    <t>INSTALACIÓN UMA-01A (LAB ISO 7), INCLUYE MANO DE OBRA Y DEMAS ELEMENTOS NECESARIOS PARA SU CORRECTO FUNCIONAMIENTO.</t>
  </si>
  <si>
    <t>9,4 INSTALACIÓN UMA-01B (LAB ISO 7)</t>
  </si>
  <si>
    <t>INSTALACIÓN UMA-01B (LAB ISO 7), INCLUYE MANO DE OBRA Y DEMAS ELEMENTOS NECESARIOS PARA SU CORRECTO FUNCIONAMIENTO.</t>
  </si>
  <si>
    <t>9,5 INSTALACIÓN UMA-02A (LAB ISO 8)</t>
  </si>
  <si>
    <t>INSTALACIÓN UMA-02A (LAB ISO 8), INCLUYE MANO DE OBRA Y DEMAS ELEMENTOS NECESARIOS PARA SU CORRECTO FUNCIONAMIENTO.</t>
  </si>
  <si>
    <t>9,6 INSTALACIÓN UMA-02B (LAB ISO 8)</t>
  </si>
  <si>
    <t>INSTALACIÓN UMA-02B (LAB ISO 8), INCLUYE MANO DE OBRA Y DEMAS ELEMENTOS NECESARIOS PARA SU CORRECTO FUNCIONAMIENTO.</t>
  </si>
  <si>
    <t>9,7 INSTALACIÓN BAF-01 (Bomba de agua Fria)</t>
  </si>
  <si>
    <t>INSTALACIÓN BAF-01 (Bomba de agua Fria), INCLUYE MANO DE OBRA Y DEMAS ELEMENTOS NECESARIOS PARA SU CORRECTO FUNCIONAMIENTO.</t>
  </si>
  <si>
    <t>9,8 INSTALACIÓN BAF-02 (Bomba de agua Fria)</t>
  </si>
  <si>
    <t>INSTALACIÓN BAF-02 (Bomba de agua Fria), INCLUYE MANO DE OBRA Y DEMAS ELEMENTOS NECESARIOS PARA SU CORRECTO FUNCIONAMIENTO.</t>
  </si>
  <si>
    <t>9,9 INSTALACIÓN BAC-01 (Bomba de agua Caliente)</t>
  </si>
  <si>
    <t>INSTALACIÓN BAC-01 (Bomba de agua Caliente), INCLUYE MANO DE OBRA Y DEMAS ELEMENTOS NECESARIOS PARA SU CORRECTO FUNCIONAMIENTO.</t>
  </si>
  <si>
    <t>9,10 INSTALACIÓN BAC-02 (Bomba de agua Caliente)</t>
  </si>
  <si>
    <t>INSTALACIÓN BAC-02 (Bomba de agua Caliente), INCLUYE MANO DE OBRA Y DEMAS ELEMENTOS NECESARIOS PARA SU CORRECTO FUNCIONAMIENTO.</t>
  </si>
  <si>
    <t>9,11 INSTALACIÓN VEH-01 (CRVL-T33-9.967 CFM-0.49 in W.G)</t>
  </si>
  <si>
    <t>INSTALACIÓN VEH-01 (CRVL-T33-9.967 CFM-0.49 in W.G), INCLUYE MANO DE OBRA Y DEMAS ELEMENTOS NECESARIOS PARA SU CORRECTO FUNCIONAMIENTO.</t>
  </si>
  <si>
    <t>9,20 TANQUE DE EXPANSIÓN AGUA FRIA</t>
  </si>
  <si>
    <t>TANQUE DE EXPANSIÓN AGUA FRIA, INCLUYE MANO DE OBRA Y DEMAS ELEMENTOS NECESARIOS PARA SU CORRECTO FUNCIONAMIENTO.</t>
  </si>
  <si>
    <t>9,21 TANQUE DE EXPANSIÓN AGUA CALIENTE</t>
  </si>
  <si>
    <t>TANQUE DE EXPANSIÓN AGUA CALIENTE, INCLUYE MANO DE OBRA Y DEMAS ELEMENTOS NECESARIOS PARA SU CORRECTO FUNCIONAMIENTO.</t>
  </si>
  <si>
    <t>9,22 SEPARADOR DE AIRE AGUA FRIA</t>
  </si>
  <si>
    <t>SEPARADOR DE AIRE AGUA FRIA, INCLUYE MANO DE OBRA Y DEMAS ELEMENTOS NECESARIOS PARA SU CORRECTO FUNCIONAMIENTO.</t>
  </si>
  <si>
    <t>9,23 SEPARADOR DE AIRE AGUA CALIENTE</t>
  </si>
  <si>
    <t>SEPARADOR DE AIRE AGUA CALIENTE, INCLUYE MANO DE OBRA Y DEMAS ELEMENTOS NECESARIOS PARA SU CORRECTO FUNCIONAMIENTO.</t>
  </si>
  <si>
    <t>9,59 CAJA DE VOLUMEN VARIABLE INDEPENDIENTE DE LA PRESIÓN (2.100 CFM)</t>
  </si>
  <si>
    <t>CAJA DE VOLUMEN VARIABLE INDEPENDIENTE DE LA PRESIÓN (2.100 CFM), INCLUYE MANO DE OBRA Y DEMAS ELEMENTOS NECESARIOS PARA SU CORRECTO FUNCIONAMIENTO.</t>
  </si>
  <si>
    <t>9,60 TERMOSTATO CAJA DE VOLUMEN VARIABLE</t>
  </si>
  <si>
    <t>TERMOSTATO CAJA DE VOLUMEN VARIABLE), INCLUYE MANO DE OBRA Y DEMAS ELEMENTOS NECESARIOS PARA SU CORRECTO FUNCIONAMIENTO.</t>
  </si>
  <si>
    <t>9,61 TRAMPA DE RUIDO (2.100 CFM/CONDUCTO 20"X16")</t>
  </si>
  <si>
    <t>TRAMPA DE RUIDO (2.100 CFM/CONDUCTO 20"X16"), INCLUYE MANO DE OBRA Y DEMAS ELEMENTOS NECESARIOS PARA SU CORRECTO FUNCIONAMIENTO.</t>
  </si>
  <si>
    <t>9,62 FILTRO HEPA (4.640 CFM/CONDUCTO 28"X20")</t>
  </si>
  <si>
    <t>FILTRO HEPA (4.640 CFM/CONDUCTO 28"X20"), INCLUYE MANO DE OBRA Y DEMAS ELEMENTOS NECESARIOS PARA SU CORRECTO FUNCIONAMIENTO.</t>
  </si>
  <si>
    <t>9,63 FILTRO HEPA (14.900 CFM/CONDUCTO 50"X34")</t>
  </si>
  <si>
    <t>FILTRO HEPA (14.900 CFM/CONDUCTO 50"X34"), INCLUYE MANO DE OBRA Y DEMAS ELEMENTOS NECESARIOS PARA SU CORRECTO FUNCIONAMIENTO.</t>
  </si>
  <si>
    <t>9,64 TABLERO DE CONTROL VARIADORES DE FRECUENCIA UMAS</t>
  </si>
  <si>
    <t>TABLERO DE CONTROL VARIADORES DE FRECUENCIA UMAS, INCLUYE MANO DE OBRA Y DEMAS ELEMENTOS NECESARIOS PARA SU CORRECTO FUNCIONAMIENTO.</t>
  </si>
  <si>
    <t>9,65 TABLERO DE CONTROL VARIADORES DE FRECUENCIA BOMBAS</t>
  </si>
  <si>
    <t>TABLERO DE CONTROL VARIADORES DE FRECUENCIA BOMBAS, INCLUYE MANO DE OBRA Y DEMAS ELEMENTOS NECESARIOS PARA SU CORRECTO FUNCIONAMIENTO.</t>
  </si>
  <si>
    <t>9,66 SISTEMA DE CONTROL GENERAL (INCLUYE TABLEROS, INSTRUMENTACIÓN, HMI, INGENIERÍA ARRANQUE Y SUPERVISIÓN)</t>
  </si>
  <si>
    <t>SISTEMA DE CONTROL GENERAL (INCLUYE TABLEROS, INSTRUMENTACIÓN, HMI, INGENIERÍA ARRANQUE Y SUPERVISIÓN), INCLUYE MANO DE OBRA Y DEMAS ELEMENTOS NECESARIOS PARA SU CORRECTO FUNCIONAMIENTO.</t>
  </si>
  <si>
    <t>9,67 VARIADOR DE FRECUENCIA UMA-01A</t>
  </si>
  <si>
    <t>VARIADOR DE FRECUENCIA UMA-01A), INCLUYE MANO DE OBRA Y DEMAS ELEMENTOS NECESARIOS PARA SU CORRECTO FUNCIONAMIENTO.</t>
  </si>
  <si>
    <t>9,68 VARIADOR DE FRECUENCIA UMA-01B</t>
  </si>
  <si>
    <t>VARIADOR DE FRECUENCIA UMA-01B, INCLUYE MANO DE OBRA Y DEMAS ELEMENTOS NECESARIOS PARA SU CORRECTO FUNCIONAMIENTO.</t>
  </si>
  <si>
    <t>9,69 VARIADOR DE FRECUENCIA UMA-02A</t>
  </si>
  <si>
    <t>VARIADOR DE FRECUENCIA UMA-02A, INCLUYE MANO DE OBRA Y DEMAS ELEMENTOS NECESARIOS PARA SU CORRECTO FUNCIONAMIENTO.</t>
  </si>
  <si>
    <t>9,70 VARIADOR DE FRECUENCIA UMA-02B</t>
  </si>
  <si>
    <t>VARIADOR DE FRECUENCIA UMA-02B, INCLUYE MANO DE OBRA Y DEMAS ELEMENTOS NECESARIOS PARA SU CORRECTO FUNCIONAMIENTO.</t>
  </si>
  <si>
    <t>9,71 VARIADOR DE FRECUENCIA BAF-01</t>
  </si>
  <si>
    <t>VARIADOR DE FRECUENCIA BAF-01, INCLUYE MANO DE OBRA Y DEMAS ELEMENTOS NECESARIOS PARA SU CORRECTO FUNCIONAMIENTO.</t>
  </si>
  <si>
    <t>9,72 VARIADOR DE FRECUENCIA BAF-02</t>
  </si>
  <si>
    <t>VARIADOR DE FRECUENCIA BAF-02, INCLUYE MANO DE OBRA Y DEMAS ELEMENTOS NECESARIOS PARA SU CORRECTO FUNCIONAMIENTO.</t>
  </si>
  <si>
    <t>9,73 VARIADOR DE FRECUENCIA BAC-01</t>
  </si>
  <si>
    <t>VARIADOR DE FRECUENCIA BAC-01, INCLUYE MANO DE OBRA Y DEMAS ELEMENTOS NECESARIOS PARA SU CORRECTO FUNCIONAMIENTO.</t>
  </si>
  <si>
    <t>9,74 VARIADOR DE FRECUENCIA BAC-02</t>
  </si>
  <si>
    <t>VARIADOR DE FRECUENCIA BAC-02, INCLUYE MANO DE OBRA Y DEMAS ELEMENTOS NECESARIOS PARA SU CORRECTO FUNCIONAMIENTO.</t>
  </si>
  <si>
    <t>26 SERVICIOS DE CONTROL DE CALIDAD, INSPECCIÓN, ESTUDIOS TÉCNICOS REPRESENTATIVOS</t>
  </si>
  <si>
    <t>26,1 LICENCIA PARA CAMARA VMS SECUROS</t>
  </si>
  <si>
    <t>LICENCIA PARA CAMARA VMS SECUROS</t>
  </si>
  <si>
    <t>27 EQUIPOS</t>
  </si>
  <si>
    <t>27,1 EQUIPOS ELECTRICOS</t>
  </si>
  <si>
    <t xml:space="preserve">27,1,1 TRANSFORMADOR DE 150KVA, 3F/60 HZ, 208V/380V-220V, TIPO SECO CLASE H, INCLUYE PRUEBAS DE RUTINA, PRUEBAS EN SITIO, DPS´S, ACCESORIOS, CELDA METÁLICA PARA PROTECCIÓN Y DEMÁS ELEMENTOS NECESARIOS PARA SU CORRECTO FUNCIONAMIENTO. </t>
  </si>
  <si>
    <t xml:space="preserve">TRANSFORMADOR DE 150KVA, 3F/60 HZ, 208V/380V-220V, TIPO SECO CLASE H, INCLUYE PRUEBAS DE RUTINA, PRUEBAS EN SITIO, DPS´S, ACCESORIOS, CELDA METÁLICA PARA PROTECCIÓN Y DEMÁS ELEMENTOS NECESARIOS PARA SU CORRECTO FUNCIONAMIENTO. </t>
  </si>
  <si>
    <t xml:space="preserve">27,1,2 GRUPO ELECTRÓGENO DE 343,75KVA/275KW/3Ø/60HZ/208VAC, FP: 0.8, MODO STAND BY, INCLUYE CABINA DE INSONORIZACIÓN CON PUERTAS EQUIPADAS CON CERRADURAS Y BISAGRAS, TANQUE SUB-BASE PARA APROVISIONAMIENTO DE COMBUSTIBLE, TABLERO DE CONTROL DIGITAL, BATERÍAS, CARGADOR DE BATERÍAS, MANUALES TÉCNICOS DE OPERACIÓN Y MANTENIMIENTO, TRANSPORTE DEL EQUIPO, ANCLAJE, INSTALACIÓN DE DUCTO DE ESCAPE SEGÚN NORMA, PRUEBAS EN SITIO Y DEMÁS ELEMENTOS NECESARIOS PARA SU CORRECTO FUNCIONAMIENTO. </t>
  </si>
  <si>
    <t xml:space="preserve">GRUPO ELECTRÓGENO DE 343,75KVA/275KW/3Ø/60HZ/208VAC, FP: 0.8, MODO STAND BY, INCLUYE CABINA DE INSONORIZACIÓN CON PUERTAS EQUIPADAS CON CERRADURAS Y BISAGRAS, TANQUE SUB-BASE PARA APROVISIONAMIENTO DE COMBUSTIBLE, TABLERO DE CONTROL DIGITAL, BATERÍAS, CARGADOR DE BATERÍAS, MANUALES TÉCNICOS DE OPERACIÓN Y MANTENIMIENTO, TRANSPORTE DEL EQUIPO, ANCLAJE, INSTALACIÓN DE DUCTO DE ESCAPE SEGÚN NORMA, PRUEBAS EN SITIO Y DEMÁS ELEMENTOS NECESARIOS PARA SU CORRECTO FUNCIONAMIENTO.  </t>
  </si>
  <si>
    <t>27,1,3 MÓDULO FOTOVOLTAICO MONOPERC CHEETAH JINKO 400Wp – JKM400M72, INCLUYE DUCTERIA IMC, CABLEADO, ACCESORIOS DE CONEXIÓN Y TODO LO NECESARIO PARA SU CORRECTA INSTALACIÓN Y PUESTA EN FUNCIONAMIENTO.</t>
  </si>
  <si>
    <t>MÓDULO FOTOVOLTAICO MONOPERC CHEETAH JINKO 400Wp – JKM400M72, INCLUYE DUCTERIA IMC, CABLEADO, ACCESORIOS DE CONEXIÓN Y TODO LO NECESARIO PARA SU CORRECTA INSTALACIÓN Y PUESTA EN FUNCIONAMIENTO.</t>
  </si>
  <si>
    <t>27,1,4 (01) COMBINER CON PROTECCIÓN DC PARA 2 STRING, INCLUYE DUCTERIA IMC, CABLEADO, ACCESORIOS DE CONEXIÓN, Y TODO LO NECESARIO PARA SU CORRECTA INSTALACIÓN Y PUESTA EN FUNCIONAMIENTO..</t>
  </si>
  <si>
    <t>1 COMBINER CON PROTECCIÓN DC PARA 2 STRING, INCLUYE DUCTERIA IMC, CABLEADO, ACCESORIOS DE CONEXIÓN, Y TODO LO NECESARIO PARA SU CORRECTA INSTALACIÓN Y PUESTA EN FUNCIONAMIENTO.</t>
  </si>
  <si>
    <t>27,1,5 INVERSOR FRONIUS SYMO 10.0-3 208 / 240 NOMINAL 10 KW TRIFASICO, INCLUYE DUCTERIA IMC, CABLEADO, ACCESORIOS DE CONEXIÓN, GABINETE CON PROTECCIONES ELÉCTRICAS, SISTEMA DE MONITOREO REMOTO Y TODO LO NECESARIO PARA SU CORRECTA INSTALACIÓN Y PUESTA EN FUNCIONAMIENTO.</t>
  </si>
  <si>
    <t>INVERSOR FRONIUS SYMO 10.0-3 208 / 240 NOMINAL 10 KW TRIFASICO, INCLUYE DUCTERIA IMC, CABLEADO, ACCESORIOS DE CONEXIÓN, GABINETE CON PROTECCIONES ELÉCTRICAS, SISTEMA DE MONITOREO REMOTO Y TODO LO NECESARIO PARA SU CORRECTA INSTALACIÓN Y PUESTA EN FUNCIONAMIENTO.</t>
  </si>
  <si>
    <t>27,2 EQUIPOS MECANICOS</t>
  </si>
  <si>
    <t>27,2,1 CHILLER FRIO-CALOR (ERACS2-Q-G05/CA1062)</t>
  </si>
  <si>
    <t>CHILLER FRIO-CALOR (ERACS2-Q-G05/CA1062)</t>
  </si>
  <si>
    <t>27,2,2 CHILLER SOLO FRIO (458.000 Btu/h)</t>
  </si>
  <si>
    <t>CHILLER SOLO FRIO (458.000 Btu/h)</t>
  </si>
  <si>
    <t>27,2,3 UMA-01A (LAB ISO 7)</t>
  </si>
  <si>
    <t>UMA-01A (LAB ISO 7)</t>
  </si>
  <si>
    <t>27,2,4 UMA-01B (LAB ISO 7)</t>
  </si>
  <si>
    <t>UMA-01B (LAB ISO 7)</t>
  </si>
  <si>
    <t>27,2,5 UMA-02A (LAB ISO 8)</t>
  </si>
  <si>
    <t>UMA-02A (LAB ISO 8)</t>
  </si>
  <si>
    <t>27,2,6 UMA-02B (LAB ISO 8)</t>
  </si>
  <si>
    <t>UMA-02B (LAB ISO 8)</t>
  </si>
  <si>
    <t>27,2,7 BAF-01 (Bomba de agua Fria)</t>
  </si>
  <si>
    <t>BAF-01 (Bomba de agua Fria)</t>
  </si>
  <si>
    <t>27,2,8 BAF-02 (Bomba de agua Fria)</t>
  </si>
  <si>
    <t>BAF-02 (Bomba de agua Fria)</t>
  </si>
  <si>
    <t>27,2,9 BAC-01 (Bomba de agua Caliente)</t>
  </si>
  <si>
    <t>BAC-01 (Bomba de agua Caliente)</t>
  </si>
  <si>
    <t>27,2,10 BAC-02 (Bomba de agua Caliente)</t>
  </si>
  <si>
    <t>BAC-02 (Bomba de agua Caliente)</t>
  </si>
  <si>
    <t>27,2,11 VEH-01 (CRVL-T33-9.967 CFM-0.49 in W.G)</t>
  </si>
  <si>
    <t>VEH-01 (CRVL-T33-9.967 CFM-0.49 in W.G)</t>
  </si>
  <si>
    <t>28 EQUIPOS EXENTOS DE IVA</t>
  </si>
  <si>
    <t>28,1 EQUIPOS DE COMUNICACIONEZ, VOZ Y DATOS.</t>
  </si>
  <si>
    <t xml:space="preserve">28,1,1 CAMARA DE SEGURIDAD TIPO FISHEYE 360 </t>
  </si>
  <si>
    <t xml:space="preserve">CAMARA DE SEGURIDAD TIPO FISHEYE 360 </t>
  </si>
  <si>
    <t>28,1,2 CAMARA DE SEGURIDAD TIPO MINI-DOMO IR.</t>
  </si>
  <si>
    <t>CAMARA DE SEGURIDAD TIPO MINI-DOMO IR.</t>
  </si>
  <si>
    <t xml:space="preserve">28,1,3 CONTROLADORA DE ACCESO </t>
  </si>
  <si>
    <t xml:space="preserve">CONTROLADORA DE ACCESO </t>
  </si>
  <si>
    <t>28,1,4 LECTOR BLUETOOTH</t>
  </si>
  <si>
    <t>LECTOR BLUETOOTH</t>
  </si>
  <si>
    <t>28,1,5 DISCOS HDD 12TB NL-SAS DRIVE PARA SERVIDOR DE ISS SECUROS  SERIE 400 DELL</t>
  </si>
  <si>
    <t>DISCOS HDD 12TB NL-SAS DRIVE PARA SERVIDOR DE ISS SECUROS  SERIE 400 DELL</t>
  </si>
  <si>
    <t>NOTAS:</t>
  </si>
  <si>
    <r>
      <rPr>
        <sz val="10"/>
        <color rgb="FF000000"/>
        <rFont val="Noto Sans Symbols"/>
      </rPr>
      <t>ü</t>
    </r>
    <r>
      <rPr>
        <sz val="7"/>
        <color rgb="FF000000"/>
        <rFont val="Times New Roman"/>
      </rPr>
      <t xml:space="preserve">  </t>
    </r>
    <r>
      <rPr>
        <b/>
        <sz val="10"/>
        <color rgb="FF000000"/>
        <rFont val="Arial"/>
      </rPr>
      <t>Primero:</t>
    </r>
    <r>
      <rPr>
        <sz val="10"/>
        <color rgb="FF000000"/>
        <rFont val="Arial"/>
      </rPr>
      <t xml:space="preserve"> La Entidad se permite aclarar que los precios de los insumos incluidos dentro de los Análisis de Precios Unitarios, incluyen el impuesto del IVA vigente.</t>
    </r>
  </si>
  <si>
    <r>
      <rPr>
        <sz val="10"/>
        <color rgb="FF000000"/>
        <rFont val="Noto Sans Symbols"/>
      </rPr>
      <t>ü</t>
    </r>
    <r>
      <rPr>
        <sz val="7"/>
        <color rgb="FF000000"/>
        <rFont val="Times New Roman"/>
      </rPr>
      <t xml:space="preserve">  </t>
    </r>
    <r>
      <rPr>
        <b/>
        <sz val="10"/>
        <color rgb="FF000000"/>
        <rFont val="Arial"/>
      </rPr>
      <t xml:space="preserve">Segundo: </t>
    </r>
    <r>
      <rPr>
        <sz val="10"/>
        <color rgb="FF000000"/>
        <rFont val="Arial"/>
      </rPr>
      <t xml:space="preserve">Los datos contenidos en este documento, no reemplazan la labor que deben realizar los oferentes, quienes tienen la obligación de evaluar y analizar todas las variables que soportan los ítems y valores que conforman cada uno de los APU's, de las actividades que conforman la obra pública a ejecutar. Es decir, que el oferente tiene la obligación de realizar los respectivos estudios de mercado, análisis de factores externos que puedan influir en la proyección del presupuesto, análisis de la matriz de riesgos del proyecto, lectura de las especificaciones técnicas del proyecto, consulta de planos cuando la administración indique, demás variables que considere pertinente. </t>
    </r>
  </si>
  <si>
    <r>
      <rPr>
        <sz val="10"/>
        <color rgb="FF000000"/>
        <rFont val="Noto Sans Symbols"/>
      </rPr>
      <t>ü</t>
    </r>
    <r>
      <rPr>
        <sz val="7"/>
        <color rgb="FF000000"/>
        <rFont val="Times New Roman"/>
      </rPr>
      <t xml:space="preserve">  </t>
    </r>
    <r>
      <rPr>
        <b/>
        <sz val="10"/>
        <color rgb="FF000000"/>
        <rFont val="Arial"/>
      </rPr>
      <t>Tercero:</t>
    </r>
    <r>
      <rPr>
        <sz val="10"/>
        <color rgb="FF000000"/>
        <rFont val="Arial"/>
      </rPr>
      <t xml:space="preserve"> Los precios de referencia publicados son de uso exclusivo para el presente proceso contractual, teniendo en cuenta que cada proyecto cuenta con condiciones particulares y no podrán ser tomados de referencia en otros procesos que adelante la Fuerza Aérea Colombiana ni otras instituciones.</t>
    </r>
  </si>
  <si>
    <r>
      <rPr>
        <sz val="10"/>
        <color rgb="FF000000"/>
        <rFont val="Noto Sans Symbols"/>
      </rPr>
      <t>ü</t>
    </r>
    <r>
      <rPr>
        <sz val="7"/>
        <color rgb="FF000000"/>
        <rFont val="Times New Roman"/>
      </rPr>
      <t xml:space="preserve">  </t>
    </r>
    <r>
      <rPr>
        <b/>
        <sz val="10"/>
        <color rgb="FF000000"/>
        <rFont val="Arial"/>
      </rPr>
      <t>Cuarto:</t>
    </r>
    <r>
      <rPr>
        <sz val="10"/>
        <color rgb="FF000000"/>
        <rFont val="Arial"/>
      </rPr>
      <t xml:space="preserve"> Los insumos contemplados en los Análisis de Precios Unitarios, obedecen a las referencias y marcas enunciadas en accesorios, materiales y equipos, especificados por los diseñadores del proyecto, es decir, que indican las calidades mínimas de obra que se pretende ejecutar a cargo del presente proceso contractual.  </t>
    </r>
  </si>
  <si>
    <r>
      <rPr>
        <sz val="10"/>
        <color rgb="FF000000"/>
        <rFont val="Noto Sans Symbols"/>
      </rPr>
      <t>ü</t>
    </r>
    <r>
      <rPr>
        <sz val="7"/>
        <color rgb="FF000000"/>
        <rFont val="Times New Roman"/>
      </rPr>
      <t xml:space="preserve">  </t>
    </r>
    <r>
      <rPr>
        <b/>
        <sz val="10"/>
        <color rgb="FF000000"/>
        <rFont val="Arial"/>
      </rPr>
      <t>Quinto</t>
    </r>
    <r>
      <rPr>
        <sz val="10"/>
        <color rgb="FF000000"/>
        <rFont val="Arial"/>
      </rPr>
      <t>: Los Análisis de Precios Unitarios presentados, contemplan los costos de suministro de materiales, instalación, mano de obra (considerando todo gasto por concepto de sueldos, prestaciones sociales, servicio médico, etc.), herramientas, formaletas, equipo, transporte, trasiego, cargue y descargue, aseo, limpieza, retiros y cualquier costo directo o indirecto que genere la realización de la actividad.</t>
    </r>
  </si>
  <si>
    <t>MY. ANGEL ALBERTO ARBOLEDA MEDINA</t>
  </si>
  <si>
    <t>CT. BAUTISTA ROJAS FERNEY JOHANY</t>
  </si>
  <si>
    <t>Esp. Ingeniero Telecomunicaciones - JETIC</t>
  </si>
  <si>
    <t>CT. BONILLA BONILLA SERGIO ALEJANDRO</t>
  </si>
  <si>
    <t>Esp. Ingeniero Mecanico - DIFRA</t>
  </si>
  <si>
    <t>TE. DUQUE ORDUY EDUAR HERNAN</t>
  </si>
  <si>
    <t xml:space="preserve">TE. MUNEVAR TORRES JHON EDISSON </t>
  </si>
  <si>
    <t>TE. AYALA GAMBOA ANGIE DANIELA</t>
  </si>
  <si>
    <t xml:space="preserve">FACTOR PRESTACIONAL </t>
  </si>
  <si>
    <t>VIGENTE A PARTIR DEL 1 DE ENERO DE 2024</t>
  </si>
  <si>
    <t>SUBSIDIO DE TRANSPORTE</t>
  </si>
  <si>
    <t>SALARIO MINIMO</t>
  </si>
  <si>
    <t>SALARIO</t>
  </si>
  <si>
    <t>1  SLMLV</t>
  </si>
  <si>
    <t>1 1/2 SLMLV</t>
  </si>
  <si>
    <t>2 SLMLV</t>
  </si>
  <si>
    <t>3 SLMLV</t>
  </si>
  <si>
    <t>4 SLMLV</t>
  </si>
  <si>
    <t>7 SLMLV</t>
  </si>
  <si>
    <t>Valor</t>
  </si>
  <si>
    <t>ref.</t>
  </si>
  <si>
    <t xml:space="preserve">Mensual </t>
  </si>
  <si>
    <t>A</t>
  </si>
  <si>
    <t>Mensual con subsidio de transporte</t>
  </si>
  <si>
    <t>B</t>
  </si>
  <si>
    <t>CALCULO DEL FACTOR PRESTACIONAL (MENSUAL)</t>
  </si>
  <si>
    <t>SALARIO MENSUAL</t>
  </si>
  <si>
    <t>%</t>
  </si>
  <si>
    <t>Salario Mensual (30 días)</t>
  </si>
  <si>
    <t>Subsidio de transporte Dia laborado</t>
  </si>
  <si>
    <t>COSTOS PRESTACIONAL (MENSUAL)</t>
  </si>
  <si>
    <t>Cesantias</t>
  </si>
  <si>
    <t>Intereses a la cesantía</t>
  </si>
  <si>
    <t xml:space="preserve">Vacaciones </t>
  </si>
  <si>
    <t xml:space="preserve">Prima </t>
  </si>
  <si>
    <t>COSTOS DOTACIONALES (MENSUAL)</t>
  </si>
  <si>
    <t>Botas y overol</t>
  </si>
  <si>
    <t>vacaciones al mes</t>
  </si>
  <si>
    <t>Implementos Seguridad Industrial</t>
  </si>
  <si>
    <t>permisos al mes</t>
  </si>
  <si>
    <t>COSTOS SEGURIDAD SOCIAL (MENSUAL)</t>
  </si>
  <si>
    <t>dias no laborados al mes</t>
  </si>
  <si>
    <t>Pensiones</t>
  </si>
  <si>
    <t>dias laborados al mes</t>
  </si>
  <si>
    <t>Salud</t>
  </si>
  <si>
    <t>Riesgos profesionales</t>
  </si>
  <si>
    <t>COSTOS APORTES SENA (MENSUAL)</t>
  </si>
  <si>
    <t>overol</t>
  </si>
  <si>
    <t>Aporte ordinario SENA  (afectado por reforma tributaria)</t>
  </si>
  <si>
    <t>camiseta</t>
  </si>
  <si>
    <t>COSTOS OTROS APORTES (MENSUAL)</t>
  </si>
  <si>
    <t>botas</t>
  </si>
  <si>
    <t>I.C.B.F. (afectado por reforma tributaria)</t>
  </si>
  <si>
    <t xml:space="preserve">Caja de Compensación </t>
  </si>
  <si>
    <t>TOTAL</t>
  </si>
  <si>
    <t>dotacion</t>
  </si>
  <si>
    <t>FACTOR PRESTACIONAL</t>
  </si>
  <si>
    <t>implementos</t>
  </si>
  <si>
    <r>
      <rPr>
        <b/>
        <sz val="10"/>
        <rFont val="Arial"/>
      </rPr>
      <t>NOTA:</t>
    </r>
    <r>
      <rPr>
        <sz val="10"/>
        <rFont val="Arial"/>
      </rPr>
      <t xml:space="preserve"> CONCEPTO 27945 DEL 8 DE NOVIEBRE DE 2019 DIRECCIÓN DE IMPUESTOS Y ADUANAS NACIONALES "ARTÍCULO 114-1, EXONERACIÓN DE APORTES.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salados mínimos legales mensuales vigentes. </t>
    </r>
  </si>
  <si>
    <t>casco</t>
  </si>
  <si>
    <t>guantes</t>
  </si>
  <si>
    <r>
      <rPr>
        <b/>
        <sz val="10"/>
        <rFont val="Arial"/>
      </rPr>
      <t>ANOTACION GENERAL</t>
    </r>
    <r>
      <rPr>
        <sz val="10"/>
        <rFont val="Arial"/>
      </rPr>
      <t xml:space="preserve"> :  El Factor Prestacional Solo Aplica Para Aquellos Contratistas Que Vinculen Con Carácter Exclusivo Al Personal Profesional (Vinculo Laboral) Y No A Honorarios (Prestacion De Servicios).</t>
    </r>
  </si>
  <si>
    <t>gafas</t>
  </si>
  <si>
    <t>botas de caucho</t>
  </si>
  <si>
    <t>tapabocas</t>
  </si>
  <si>
    <t>CALCULO DEL VALOR DE LA HORA EFECTIVA</t>
  </si>
  <si>
    <t>tapaoido</t>
  </si>
  <si>
    <t>SUELDO MENSUAL</t>
  </si>
  <si>
    <t>SUELDO ANUAL</t>
  </si>
  <si>
    <t>HORAS CALENDARIO MENSUALES</t>
  </si>
  <si>
    <t>8 Horas</t>
  </si>
  <si>
    <t>HORAS LABORALES MENSUALES</t>
  </si>
  <si>
    <t>Ley 2101</t>
  </si>
  <si>
    <t>HORAS EFECTIVAS MENSUALES</t>
  </si>
  <si>
    <t>VALOR HORA CALENDARIO</t>
  </si>
  <si>
    <t>VALOR HORA LABORAL</t>
  </si>
  <si>
    <t>VALOR HORA EFECTIVA</t>
  </si>
  <si>
    <r>
      <rPr>
        <b/>
        <sz val="11"/>
        <rFont val="Calibri"/>
      </rPr>
      <t xml:space="preserve"> NOTA:</t>
    </r>
    <r>
      <rPr>
        <sz val="11"/>
        <color rgb="FF000000"/>
        <rFont val="Calibri"/>
      </rPr>
      <t xml:space="preserve"> Ley 2101 plantea una desescalada gradual del tiempo de trabajo semanal con el objetivo de establecer una jornada laboral de 42 horas. Tras la primera reducción a 47 horas en julio de 2023, la jornada continuará disminuyendo paulatinamente de la siguiente forma:
Desde el 15 de julio de 2024, se trabajará una hora menos respecto a 2023 (46 horas)
A partir del 15 de julio de 2025, se restarán dos horas adicionales a la jornada laboral semanal (44 horas)
El 15 de julio de 2026 se restarán el último par de horas, para alcanzar las 42 horas semanales</t>
    </r>
  </si>
  <si>
    <t>FACTORES</t>
  </si>
  <si>
    <t>ALBAÑILERIA</t>
  </si>
  <si>
    <t>INSTALACIONES</t>
  </si>
  <si>
    <t>ACABADOS</t>
  </si>
  <si>
    <t>CARPINTERIA</t>
  </si>
  <si>
    <t>ASFALTOS</t>
  </si>
  <si>
    <t>TIPO</t>
  </si>
  <si>
    <t>Jornal Ayudante</t>
  </si>
  <si>
    <t>1 SALARIO (albañileria)</t>
  </si>
  <si>
    <t>Valor total hora ayudante</t>
  </si>
  <si>
    <t>Jornal Oficial</t>
  </si>
  <si>
    <t>1.5 SALARIOS</t>
  </si>
  <si>
    <t>Valor total hora oficial</t>
  </si>
  <si>
    <t>Valor hora cuadrilla</t>
  </si>
  <si>
    <t>MANO DE OBRA</t>
  </si>
  <si>
    <t>VALOR UNITARIO</t>
  </si>
  <si>
    <t xml:space="preserve">UNIDAD </t>
  </si>
  <si>
    <t>Ayudante Albanilleria (A)</t>
  </si>
  <si>
    <t>hora</t>
  </si>
  <si>
    <t>F</t>
  </si>
  <si>
    <t>Ayudante Instalaciones (I)</t>
  </si>
  <si>
    <t>Ayudante Acabados (P)</t>
  </si>
  <si>
    <t>Ayudante Carpinteria (C)</t>
  </si>
  <si>
    <t>Ayudante Asfaltos (AS)</t>
  </si>
  <si>
    <t>Oficial  Albanilleria (A)</t>
  </si>
  <si>
    <t>Oficial Instalaciones (I)</t>
  </si>
  <si>
    <t>Oficial Acabados (P)</t>
  </si>
  <si>
    <t>Oficial Carpinteria ( C)</t>
  </si>
  <si>
    <t>Oficial Asfaltos (OA)</t>
  </si>
  <si>
    <t>Cuadrilla Albañileria (Oficial + Ayudante)</t>
  </si>
  <si>
    <t>Cuadrilla Albañileria (Oficial + 2 Ayudantes)</t>
  </si>
  <si>
    <t>Cuadrilla Albañileria (Oficial + 3 Ayudantes)</t>
  </si>
  <si>
    <t>Cuadrilla Albañileria (Oficial + 4 Ayudantes)</t>
  </si>
  <si>
    <t>Cuadrilla Albañileria (2 Ayudantes)</t>
  </si>
  <si>
    <t>Cuadrilla Albañileria (3 Ayudantes)</t>
  </si>
  <si>
    <t>Cuadrilla Albañileria (4 Ayudantes)</t>
  </si>
  <si>
    <t>Cuadrilla Instalaciones (Oficial + Ayudante)</t>
  </si>
  <si>
    <t>Cuadrilla Instalaciones (Oficial + 2 Ayudantes)</t>
  </si>
  <si>
    <t>Cuadrilla Instalaciones (Oficial + 3 Ayudantes)</t>
  </si>
  <si>
    <t>Cuadrilla Instalaciones (Oficial + 4 Ayudantes)</t>
  </si>
  <si>
    <t>Cuadrilla Instalaciones (2 Ayudantes)</t>
  </si>
  <si>
    <t>Cuadrilla Instalaciones (3 Ayudantes)</t>
  </si>
  <si>
    <t>Cuadrilla Instalaciones (4 Ayudantes)</t>
  </si>
  <si>
    <t>Cuadrilla Acabados (Oficial + Ayudante)</t>
  </si>
  <si>
    <t>Cuadrilla Acabados (Oficial + 2 Ayudantes)</t>
  </si>
  <si>
    <t>Cuadrilla Acabados (Oficial + 3 Ayudantes)</t>
  </si>
  <si>
    <t>Cuadrilla Acabados (Oficial + 4 Ayudantes)</t>
  </si>
  <si>
    <t>Cuadrilla Acabados (2 Ayudantes)</t>
  </si>
  <si>
    <t>Cuadrilla Acabados (3 Ayudantes)</t>
  </si>
  <si>
    <t>Cuadrilla Acabados (4 Ayudantes)</t>
  </si>
  <si>
    <t>Cuadrilla Carpinteria (Oficial + Ayudante)</t>
  </si>
  <si>
    <t>Cuadrilla Carpinteria (Oficial + 2 Ayudantes)</t>
  </si>
  <si>
    <t>Cuadrilla Carpinteria (Oficial + 3 Ayudantes)</t>
  </si>
  <si>
    <t>Cuadrilla Carpinteria (Oficial + 4 Ayudantes)</t>
  </si>
  <si>
    <t>Cuadrilla Carpinteria (2 Ayudantes)</t>
  </si>
  <si>
    <t>Cuadrilla Carpinteria (3 Ayudantes)</t>
  </si>
  <si>
    <t>Cuadrilla Carpinteria (4 Ayudantes)</t>
  </si>
  <si>
    <t>Cuadrilla Asfaltos (Oficial + 4 Ayudantes)</t>
  </si>
  <si>
    <t>Cuadrilla Asfaltos (Oficial + 5 Ayudantes)</t>
  </si>
  <si>
    <t>EXPERIENCIA PROFESIONAL</t>
  </si>
  <si>
    <t>CONCATENADO</t>
  </si>
  <si>
    <t>TIPO DE PROFESIONAL</t>
  </si>
  <si>
    <t xml:space="preserve">CATEGORIA </t>
  </si>
  <si>
    <t>EXPERIENCIA</t>
  </si>
  <si>
    <t xml:space="preserve">PROYECCION DEL SALARIO </t>
  </si>
  <si>
    <t>MONTO EN SALARIOS MIN</t>
  </si>
  <si>
    <t>SALARIO BASICO 2024</t>
  </si>
  <si>
    <t>SALARIO BASICO +FP</t>
  </si>
  <si>
    <t>SLMV</t>
  </si>
  <si>
    <t>DOCTORADO</t>
  </si>
  <si>
    <t>CATEGORIA 4</t>
  </si>
  <si>
    <t>Titulo profesional + doctorado 
120 meses o más de experiencia</t>
  </si>
  <si>
    <t>MAESTRIA</t>
  </si>
  <si>
    <t>CATEGORIA 3</t>
  </si>
  <si>
    <t>Titulo profesional + maestria 
100 meses o más de experiencia</t>
  </si>
  <si>
    <t>CATEGORIA 2</t>
  </si>
  <si>
    <t>Titulo profesional + maestria 
90 meses o más de experiencia</t>
  </si>
  <si>
    <t>CATEGORIA 1</t>
  </si>
  <si>
    <t>Titulo profesional + maestria 
80 meses o más de experiencia</t>
  </si>
  <si>
    <t>ESPECIALIZACION</t>
  </si>
  <si>
    <t>CATEGORIA 5</t>
  </si>
  <si>
    <t>Titulo profesional + especialización o postgrado superior 
72 meses o más de experiencia</t>
  </si>
  <si>
    <t>Titulo profesional + especialización o postgrado superior 
60 meses o más de experiencia</t>
  </si>
  <si>
    <t>Titulo profesional + especialización o postgrado superior 
48 meses o más de experiencia</t>
  </si>
  <si>
    <t>Titulo profesional + especialización o postgrado superior 
36 meses o más de experiencia</t>
  </si>
  <si>
    <t>Titulo profesional + especialización o postgrado superior 
28 meses o más de experiencia</t>
  </si>
  <si>
    <t>PROFESIONAL</t>
  </si>
  <si>
    <t>Titulo profesional 
36 meses o más de experiencia</t>
  </si>
  <si>
    <t>Titulo profesional 
24 meses o más de experiencia</t>
  </si>
  <si>
    <t>Titulo profesional 
12 meses o más de experiencia</t>
  </si>
  <si>
    <t>Titulo profesional 
0 meses o más de experiencia</t>
  </si>
  <si>
    <t>TECNICO / TECNOLOGO</t>
  </si>
  <si>
    <t>Titulo tecnico o tecnologo 
12 meses o más de experiencia</t>
  </si>
  <si>
    <t>Titulo tecnico o tecnologo 
0 meses o más de experiencia</t>
  </si>
  <si>
    <t>ASISTENCIAL</t>
  </si>
  <si>
    <t>Bachiller 
36 meses o más (laboral o relacionada)</t>
  </si>
  <si>
    <t>Bachiller 
18 meses o más (laboral o relacionada)</t>
  </si>
  <si>
    <t>Bachiller 
0 meses o más (laboral o relacionada)</t>
  </si>
  <si>
    <t>IPC 2024</t>
  </si>
  <si>
    <t>ESCOLARIDAD</t>
  </si>
  <si>
    <r>
      <rPr>
        <b/>
        <sz val="11"/>
        <color rgb="FFFF0000"/>
        <rFont val="Calibri"/>
      </rPr>
      <t>NOTA GENERAL:</t>
    </r>
    <r>
      <rPr>
        <sz val="11"/>
        <color rgb="FF000000"/>
        <rFont val="Calibri"/>
      </rPr>
      <t xml:space="preserve"> Para la proyeccion del Salario Basico para las vigencias Futuras se debera incremantar como minimo el IPC teniendo en cuenta lo establecido por el Articulo 53 de la constitucion politica, y afirmado por el portal de la funcion publica del estado colombiano, Solo aplica para el personal que gane mas de 1 SMMLV.</t>
    </r>
  </si>
  <si>
    <t>TRAMITES, SERVICIOS Y OBRA PUBLICA PARA EL CUMPLIMIENTO DEL PLAN DE REGULARIZACIÓN Y MANEJO DEL DISPENSARIO CONJUNTO DE SANIDAD MILITAR FAC-ARC EN LA CIUDAD DE BOGOTÁ D.C, CONFORME ANEXO TECNICO Y</t>
  </si>
  <si>
    <t>1 PRELIMINARES</t>
  </si>
  <si>
    <t>1.1 CAMPAMENTO DE 36 M2</t>
  </si>
  <si>
    <t>TEJA MANILIT P7 N° 6</t>
  </si>
  <si>
    <t>32,229.59</t>
  </si>
  <si>
    <t>16.0000</t>
  </si>
  <si>
    <t>515,673.44</t>
  </si>
  <si>
    <t>RECEBO COMÚN</t>
  </si>
  <si>
    <t>Metro Cubico</t>
  </si>
  <si>
    <t>104,177.00</t>
  </si>
  <si>
    <t>2.6000</t>
  </si>
  <si>
    <t>270,860.20</t>
  </si>
  <si>
    <t>VARA DE CLAVO Ø6 A 8CM (3M) EUCALIPTO</t>
  </si>
  <si>
    <t>22,041.66</t>
  </si>
  <si>
    <t>24.8000</t>
  </si>
  <si>
    <t>546,633.17</t>
  </si>
  <si>
    <t>TABLA BURRA 10 X 2.2 A 2.7CM X 2.9M - ORDINARIO</t>
  </si>
  <si>
    <t>10,344.84</t>
  </si>
  <si>
    <t>60.0000</t>
  </si>
  <si>
    <t>620,690.40</t>
  </si>
  <si>
    <t>TABLA CHAPA 20 X 1.8-2CM X 2.9M - ORDINARIO</t>
  </si>
  <si>
    <t>12,069.17</t>
  </si>
  <si>
    <t>180.0000</t>
  </si>
  <si>
    <t>2,172,450.60</t>
  </si>
  <si>
    <t>PORTA CANDADO REDONDO 3</t>
  </si>
  <si>
    <t>10,637.02</t>
  </si>
  <si>
    <t>2.0000</t>
  </si>
  <si>
    <t>21,274.04</t>
  </si>
  <si>
    <t>PLATINAS, PERNOS DE CONEXIÓN, TEMPLETES, CONTRAVIENTOS</t>
  </si>
  <si>
    <t>Kilogramo</t>
  </si>
  <si>
    <t>7,145.72</t>
  </si>
  <si>
    <t>120.0000</t>
  </si>
  <si>
    <t>857,486.40</t>
  </si>
  <si>
    <t>BISAGRA PARA PUERTA DE PASO 76 x 76MM</t>
  </si>
  <si>
    <t>22,747.87</t>
  </si>
  <si>
    <t>6.0000</t>
  </si>
  <si>
    <t>136,487.22</t>
  </si>
  <si>
    <t>PUNTILLA CON CABEZA 2</t>
  </si>
  <si>
    <t>Libra</t>
  </si>
  <si>
    <t>5,373.34</t>
  </si>
  <si>
    <t>32,240.04</t>
  </si>
  <si>
    <t>5,173,795.51</t>
  </si>
  <si>
    <t>Equipo</t>
  </si>
  <si>
    <t>VIBROCOMPACTADOR GASOLINA-DIESEL RANA 50X75CM RUEDAS x mes</t>
  </si>
  <si>
    <t>Mes</t>
  </si>
  <si>
    <t>443,156.82</t>
  </si>
  <si>
    <t>0.1400</t>
  </si>
  <si>
    <t>62,041.95</t>
  </si>
  <si>
    <t>HERRAMIENTA MENOR</t>
  </si>
  <si>
    <t>Porcentaje</t>
  </si>
  <si>
    <t>892,772.80</t>
  </si>
  <si>
    <t>5.0000</t>
  </si>
  <si>
    <t>44,638.64</t>
  </si>
  <si>
    <t>106,680.59</t>
  </si>
  <si>
    <t>CUADRILLA ALBAÑILERIA (OFICIAL + 4 AYUDANTES)</t>
  </si>
  <si>
    <t>Hora Hombre</t>
  </si>
  <si>
    <t>55,798.30</t>
  </si>
  <si>
    <t>TRANSPORTE FERRETERIA</t>
  </si>
  <si>
    <t>54.83</t>
  </si>
  <si>
    <t>1,853.7600</t>
  </si>
  <si>
    <t>101,641.66</t>
  </si>
  <si>
    <t>TRANSPORTE AGREGADOS PETREOS</t>
  </si>
  <si>
    <t>30,054.52</t>
  </si>
  <si>
    <t>78,141.75</t>
  </si>
  <si>
    <t>179,783.41</t>
  </si>
  <si>
    <t>6,353,032.31</t>
  </si>
  <si>
    <t>1.2 DEMOLICIÓN DE PLACAS MACIZAS E= 015 INCLUYE RETIRO</t>
  </si>
  <si>
    <t>m²</t>
  </si>
  <si>
    <t>DISCO ABRASIVO CORTE METAL 9 X 0.065</t>
  </si>
  <si>
    <t>19,629.14</t>
  </si>
  <si>
    <t>0.2000</t>
  </si>
  <si>
    <t>3,925.83</t>
  </si>
  <si>
    <t>LONA PARA ESCOMBRO- POLIPROPILENO</t>
  </si>
  <si>
    <t>1,644.90</t>
  </si>
  <si>
    <t>1.0000</t>
  </si>
  <si>
    <t>PULIDORA 4-1/2 900W 110V SIN DISCO</t>
  </si>
  <si>
    <t>Dia</t>
  </si>
  <si>
    <t>16,114.79</t>
  </si>
  <si>
    <t>3,222.96</t>
  </si>
  <si>
    <t>8,793.69</t>
  </si>
  <si>
    <t>MARTILLO ELÉCTRICO DEMOLEDOR 31K/65LB</t>
  </si>
  <si>
    <t>87,288.46</t>
  </si>
  <si>
    <t>0.0500</t>
  </si>
  <si>
    <t>4,364.42</t>
  </si>
  <si>
    <t>15,647.94</t>
  </si>
  <si>
    <t>782.40</t>
  </si>
  <si>
    <t>5,146.82</t>
  </si>
  <si>
    <t>HORA CUADRILLA AA - ALBAÑILERÍA</t>
  </si>
  <si>
    <t>Hora Cuadrilla</t>
  </si>
  <si>
    <t>31,295.87</t>
  </si>
  <si>
    <t>0.5000</t>
  </si>
  <si>
    <t>RETIRO DE SOBRANTES EN VOLQUETA</t>
  </si>
  <si>
    <t>52,720.14</t>
  </si>
  <si>
    <t>0.1500</t>
  </si>
  <si>
    <t>7,908.02</t>
  </si>
  <si>
    <t>37,496.47</t>
  </si>
  <si>
    <t>1.3 DEMOLICION TOTAL EDIFICACIONES ALTURA  5,50 A 6,00 2 PISOS O MAS CON MAQUINARIA INCLUYE EL RETIRO DEL MATERIAL DEMOLIDO</t>
  </si>
  <si>
    <t>TALADRO PERCUTOR 3/4 900W 110V</t>
  </si>
  <si>
    <t>13,159.20</t>
  </si>
  <si>
    <t>657.96</t>
  </si>
  <si>
    <t>BULLDOZER D5G</t>
  </si>
  <si>
    <t>Hora</t>
  </si>
  <si>
    <t>198,749.12</t>
  </si>
  <si>
    <t>0.0100</t>
  </si>
  <si>
    <t>1,987.49</t>
  </si>
  <si>
    <t>RETROEXCAVADORA DE ORUGA CAT 320</t>
  </si>
  <si>
    <t>241,721.90</t>
  </si>
  <si>
    <t>48,344.38</t>
  </si>
  <si>
    <t>EQUIPO OXICORTE (AUTOGENA)</t>
  </si>
  <si>
    <t>57,900.48</t>
  </si>
  <si>
    <t>28,950.24</t>
  </si>
  <si>
    <t>CARGADOR FRONTAL AE-60+MARTILLO+COMBUSTIBLE</t>
  </si>
  <si>
    <t>162,490.90</t>
  </si>
  <si>
    <t>8,124.55</t>
  </si>
  <si>
    <t>17,634.32</t>
  </si>
  <si>
    <t>881.72</t>
  </si>
  <si>
    <t>88,288.38</t>
  </si>
  <si>
    <t>CUADRILLA ACABADOS (OFICIAL + 3 AYUDANTES)</t>
  </si>
  <si>
    <t>53,437.32</t>
  </si>
  <si>
    <t>0.3300</t>
  </si>
  <si>
    <t>ACARREO / RETIRO DE SOBRANTES</t>
  </si>
  <si>
    <t>23,198.57</t>
  </si>
  <si>
    <t>11,599.28</t>
  </si>
  <si>
    <t>118,179.94</t>
  </si>
  <si>
    <t>1.4 DEMOLICION TOTAL EDIFICACIONES ALTURA  6,01 A 8,00 3 PISOS  O MAS CON MAQUINARIA INCLUYE EL RETIRO DEL MATERIAL DEMOLIDO</t>
  </si>
  <si>
    <t>0.1000</t>
  </si>
  <si>
    <t>1,315.92</t>
  </si>
  <si>
    <t>0.0200</t>
  </si>
  <si>
    <t>3,974.98</t>
  </si>
  <si>
    <t>0.2500</t>
  </si>
  <si>
    <t>60,430.47</t>
  </si>
  <si>
    <t>5,790.05</t>
  </si>
  <si>
    <t>0.0700</t>
  </si>
  <si>
    <t>11,374.36</t>
  </si>
  <si>
    <t>32,062.39</t>
  </si>
  <si>
    <t>1,603.12</t>
  </si>
  <si>
    <t>83,172.98</t>
  </si>
  <si>
    <t>0.6000</t>
  </si>
  <si>
    <t>128,150.57</t>
  </si>
  <si>
    <t>2 MOVIMIENTO DE TIERRAS</t>
  </si>
  <si>
    <t>2.1 EXCAVACION MANUAL EN TERRENO CONSISTENTE, NO  INCLUYE CARGUE, RETIRO Y DISPOCISION FINAL DE EXCAVACION</t>
  </si>
  <si>
    <t>m³</t>
  </si>
  <si>
    <t>0.00</t>
  </si>
  <si>
    <t>20,343.35</t>
  </si>
  <si>
    <t>1,017.17</t>
  </si>
  <si>
    <t>CUADRILLA ALBAÑILERIA (OFICIAL + 2 AYUDANTES)</t>
  </si>
  <si>
    <t>35,074.75</t>
  </si>
  <si>
    <t>0.5800</t>
  </si>
  <si>
    <t>21,360.52</t>
  </si>
  <si>
    <t>3 CIMENTACIÓN</t>
  </si>
  <si>
    <t>3.1 COMPACTACIÓN DE CAPA SUBRASANTE HASTA ALCANZAR CBR=95% DEL PROCTOR MODIFICADO</t>
  </si>
  <si>
    <t>AGUA</t>
  </si>
  <si>
    <t>Litro</t>
  </si>
  <si>
    <t>27.41</t>
  </si>
  <si>
    <t>137.05</t>
  </si>
  <si>
    <t>VIBROCOMPACTADOR CANGURO MOTOR GASOLINA 4 TIEMPOS</t>
  </si>
  <si>
    <t>40,286.98</t>
  </si>
  <si>
    <t>8,057.40</t>
  </si>
  <si>
    <t>207.24</t>
  </si>
  <si>
    <t>10.36</t>
  </si>
  <si>
    <t>8,067.76</t>
  </si>
  <si>
    <t>AYUDANTE ALBAÑILERIA (A)</t>
  </si>
  <si>
    <t>10,361.77</t>
  </si>
  <si>
    <t>35.0000</t>
  </si>
  <si>
    <t>1,919.05</t>
  </si>
  <si>
    <t>10,331.10</t>
  </si>
  <si>
    <t>3.2 RELLENO COMPACTADO AL 95% DEL PROCTOR MODIFICADO TIPO SUB-BASE B-200 SEGÚN PLANOS. INCLUYE SUMINISTRO, EXTENDIDO, NIVELACIÓN, HUMEDECIMIENTO Y COMPACTACIÓN.</t>
  </si>
  <si>
    <t>200.0000</t>
  </si>
  <si>
    <t>5,482.00</t>
  </si>
  <si>
    <t>SUB BASE B-200</t>
  </si>
  <si>
    <t>1.3000</t>
  </si>
  <si>
    <t>135,430.10</t>
  </si>
  <si>
    <t>140,912.10</t>
  </si>
  <si>
    <t>VIBROCOMPACTADOR (RANA)</t>
  </si>
  <si>
    <t>67,709.22</t>
  </si>
  <si>
    <t>13,541.84</t>
  </si>
  <si>
    <t>14,380.65</t>
  </si>
  <si>
    <t>719.03</t>
  </si>
  <si>
    <t>14,260.87</t>
  </si>
  <si>
    <t>0.4100</t>
  </si>
  <si>
    <t>TRANSPORTE AGREGADOS PETREOS (CANTERA)</t>
  </si>
  <si>
    <t>metro cubico - kilometro</t>
  </si>
  <si>
    <t>1,699.73</t>
  </si>
  <si>
    <t>24.0000</t>
  </si>
  <si>
    <t>40,793.52</t>
  </si>
  <si>
    <t>210,347.14</t>
  </si>
  <si>
    <t>3.3 SOLADO DE LIMPIEZA EN CONCRETO DE 2.000 PSI DE E=0.05 M SEGÚN PLANOS. INCLUYE MATERIALES, MANO DE OBRA, EQUIPOS Y HERRAMIENTAS NECESARIAS</t>
  </si>
  <si>
    <t>CONCRETO CORRIENTE GRAVA COMÚN 2000 PSI</t>
  </si>
  <si>
    <t>433,293.84</t>
  </si>
  <si>
    <t>21,664.69</t>
  </si>
  <si>
    <t>5,683.99</t>
  </si>
  <si>
    <t>284.20</t>
  </si>
  <si>
    <t>CUADRILLA ALBAÑILERIA (OFICIAL + AYUDANTE)</t>
  </si>
  <si>
    <t>24,712.98</t>
  </si>
  <si>
    <t>0.2300</t>
  </si>
  <si>
    <t>27,632.88</t>
  </si>
  <si>
    <t>3.4 ZAPATA EN CONCRETO DE 3.000 PSI IMPERMEABILIZADO SEGÚN PLANOS. INCLUYE, MANO DE OBRA, FORMALETAS, EQUIPOS Y HERRAMIENTAS NECESARIAS, NO INCLUYE ACERO DE REFUERZO</t>
  </si>
  <si>
    <t>0.8000</t>
  </si>
  <si>
    <t>17,633.33</t>
  </si>
  <si>
    <t>TABLA BURRA 30 X 2.2 A 2.7CM X 2.9M - EUCALIPTO</t>
  </si>
  <si>
    <t>20,403.04</t>
  </si>
  <si>
    <t>0.7000</t>
  </si>
  <si>
    <t>14,282.13</t>
  </si>
  <si>
    <t>TABLA CHAPA 30 X 1.8-2CM X 2.9M - ORDINARIO</t>
  </si>
  <si>
    <t>25,849.12</t>
  </si>
  <si>
    <t>1.3800</t>
  </si>
  <si>
    <t>35,671.79</t>
  </si>
  <si>
    <t>DISTANCIADOR CP-30 CLIP MORTERO PINZA HASTA 1/4</t>
  </si>
  <si>
    <t>378.33</t>
  </si>
  <si>
    <t>8.0000</t>
  </si>
  <si>
    <t>3,026.64</t>
  </si>
  <si>
    <t>537.33</t>
  </si>
  <si>
    <t>CONCRETO CORRIENTE GRAVA COMÚN 3000 PSI</t>
  </si>
  <si>
    <t>500,455.34</t>
  </si>
  <si>
    <t>1.0300</t>
  </si>
  <si>
    <t>515,469.00</t>
  </si>
  <si>
    <t>586,620.22</t>
  </si>
  <si>
    <t>MAQUINA DE BOMBEO DE CONCRETO AUTOBOMA</t>
  </si>
  <si>
    <t>52,198.16</t>
  </si>
  <si>
    <t>53,764.10</t>
  </si>
  <si>
    <t>VIBRADOR TIPO AGUJA</t>
  </si>
  <si>
    <t>52,636.80</t>
  </si>
  <si>
    <t>5,263.68</t>
  </si>
  <si>
    <t>234,773.31</t>
  </si>
  <si>
    <t>11,738.67</t>
  </si>
  <si>
    <t>70,766.45</t>
  </si>
  <si>
    <t>9.5000</t>
  </si>
  <si>
    <t>37.5300</t>
  </si>
  <si>
    <t>2,057.77</t>
  </si>
  <si>
    <t>894,217.75</t>
  </si>
  <si>
    <t>3.5 VIGAS DE CIMENTACION EN CONCRETO DE 3.000 PSI IMPERMEABILIZADO SEGÚN PLANOS. INCLUYE MANO DE OBRA, FORMALETAS, EQUIPOS Y HERRAMIENTAS NECESARIAS, NO INCLUYE ACERO DE REFUERZO.</t>
  </si>
  <si>
    <t>TABLA BURRA 30 X 2.2 A 2.7CM X 2.9M - ORDINARIO</t>
  </si>
  <si>
    <t>22,284.23</t>
  </si>
  <si>
    <t>1.0500</t>
  </si>
  <si>
    <t>23,398.44</t>
  </si>
  <si>
    <t>REPISA 8 X 4CM X 3.9M - ORDINARIO</t>
  </si>
  <si>
    <t>39,945.05</t>
  </si>
  <si>
    <t>1.3500</t>
  </si>
  <si>
    <t>53,925.82</t>
  </si>
  <si>
    <t>596,357.23</t>
  </si>
  <si>
    <t>217,474.22</t>
  </si>
  <si>
    <t>10,873.71</t>
  </si>
  <si>
    <t>16,137.39</t>
  </si>
  <si>
    <t>8.8000</t>
  </si>
  <si>
    <t>2,324.3500</t>
  </si>
  <si>
    <t>127,444.11</t>
  </si>
  <si>
    <t>957,412.95</t>
  </si>
  <si>
    <t>3.6 JUNTA DE DILATACIÓN  ENTRE COLUMNAS, MUROS O ELEMENTOS VERTICALES  TIPO SIKAFLEX-ICOPOR O SIMILAR (INCLUYE MANO DE OBRA, EQUIPOS Y HERRAMIENTAS NECESARIAS)</t>
  </si>
  <si>
    <t>FONDO DE JUNTA SIKAROD DE 1/4 (1700M)</t>
  </si>
  <si>
    <t>1,880,811.56</t>
  </si>
  <si>
    <t>0.0007</t>
  </si>
  <si>
    <t>1,316.57</t>
  </si>
  <si>
    <t>SELLADOR JUNTAS SIKA FLEX 1A PLUS ICURE BLANCO</t>
  </si>
  <si>
    <t>46,086.52</t>
  </si>
  <si>
    <t>9,217.30</t>
  </si>
  <si>
    <t>DISCO ABRASIVO CORTE METAL 4 1/2 X 0.045 PULGADAS</t>
  </si>
  <si>
    <t>5,154.02</t>
  </si>
  <si>
    <t>0.2200</t>
  </si>
  <si>
    <t>1,133.88</t>
  </si>
  <si>
    <t>11,667.75</t>
  </si>
  <si>
    <t>CORTADORA DE CONCRETO (SIN DISCO) INGLUYE COMBUSTIBLE</t>
  </si>
  <si>
    <t>46,386.18</t>
  </si>
  <si>
    <t>0.0600</t>
  </si>
  <si>
    <t>2,783.17</t>
  </si>
  <si>
    <t>7,413.89</t>
  </si>
  <si>
    <t>370.69</t>
  </si>
  <si>
    <t>3,153.86</t>
  </si>
  <si>
    <t>0.3000</t>
  </si>
  <si>
    <t>3.84</t>
  </si>
  <si>
    <t>22,239.34</t>
  </si>
  <si>
    <t>4 ESTRUCTURA</t>
  </si>
  <si>
    <t>4.1 COLUMNA EN CONCRETO DE 3.000 PSI SEGÚN PLANOS. INCLUYE MANO DE OBRA, FORMALETAS, EQUIPOS Y HERRAMIENTAS NECESARIAS, NO INCLUYE ACERO DE REFUERZO</t>
  </si>
  <si>
    <t>DESENCOFRANTE EMULSIONADO DESMOLDATOC (16KG)</t>
  </si>
  <si>
    <t>396,142.36</t>
  </si>
  <si>
    <t>23,768.54</t>
  </si>
  <si>
    <t>0.9000</t>
  </si>
  <si>
    <t>19,837.49</t>
  </si>
  <si>
    <t>1.8000</t>
  </si>
  <si>
    <t>36,725.47</t>
  </si>
  <si>
    <t>51,928.57</t>
  </si>
  <si>
    <t>MEMBRANA CURADORA CURASEAL BLANCO (20KG)</t>
  </si>
  <si>
    <t>12,527.56</t>
  </si>
  <si>
    <t>7,516.54</t>
  </si>
  <si>
    <t>2,686.67</t>
  </si>
  <si>
    <t>660,958.92</t>
  </si>
  <si>
    <t>ANDAMIO CERTIFICADO</t>
  </si>
  <si>
    <t>32,934.19</t>
  </si>
  <si>
    <t>16,467.10</t>
  </si>
  <si>
    <t>75,494.88</t>
  </si>
  <si>
    <t>7.7000</t>
  </si>
  <si>
    <t>190,289.95</t>
  </si>
  <si>
    <t>2,400.0000</t>
  </si>
  <si>
    <t>131,592.00</t>
  </si>
  <si>
    <t>1,058,335.75</t>
  </si>
  <si>
    <t>4.2 ACERO DE REFUERZO ESTRUCTURAL FY: 420  MPA GR 60 -NTC 2289  INCLUYE ALAMBRE NEGRO . TRASIEGO, MANEJO</t>
  </si>
  <si>
    <t>kg</t>
  </si>
  <si>
    <t>ACERO DE REFUERZO FY: 420  MPA GR 60 -NTC 2289</t>
  </si>
  <si>
    <t>5,919.45</t>
  </si>
  <si>
    <t>6,097.03</t>
  </si>
  <si>
    <t>ALAMBRE NEGRO N°18</t>
  </si>
  <si>
    <t>7,336.25</t>
  </si>
  <si>
    <t>366.81</t>
  </si>
  <si>
    <t>6,463.84</t>
  </si>
  <si>
    <t>741.39</t>
  </si>
  <si>
    <t>37.07</t>
  </si>
  <si>
    <t>0.0300</t>
  </si>
  <si>
    <t>109.66</t>
  </si>
  <si>
    <t>7,351.96</t>
  </si>
  <si>
    <t>5 MAMPOSTERIA</t>
  </si>
  <si>
    <t>5.1 ALFAJÍA EN CONCRETO DE 3000 PSI A=025. (INCLUYE REFUERZO)</t>
  </si>
  <si>
    <t>TABLA CHAPA 10 X 1.8-2CM X 2.9M - ORDINARIO</t>
  </si>
  <si>
    <t>35,639.50</t>
  </si>
  <si>
    <t>2,138.37</t>
  </si>
  <si>
    <t>DURMIENTE 4CM X 4CM X 2.9M - ORDINARIO</t>
  </si>
  <si>
    <t>32,898.00</t>
  </si>
  <si>
    <t>4,934.70</t>
  </si>
  <si>
    <t>0.8500</t>
  </si>
  <si>
    <t>5,031.53</t>
  </si>
  <si>
    <t>0.4000</t>
  </si>
  <si>
    <t>2,934.50</t>
  </si>
  <si>
    <t>0.0250</t>
  </si>
  <si>
    <t>12,511.38</t>
  </si>
  <si>
    <t>MORTERO PREMEZCLADO 2000 PSI</t>
  </si>
  <si>
    <t>494,273.90</t>
  </si>
  <si>
    <t>4,942.74</t>
  </si>
  <si>
    <t>32,493.22</t>
  </si>
  <si>
    <t>12,356.49</t>
  </si>
  <si>
    <t>617.82</t>
  </si>
  <si>
    <t>1.3100</t>
  </si>
  <si>
    <t>71.83</t>
  </si>
  <si>
    <t>45,539.36</t>
  </si>
  <si>
    <t>5.2 MURO EN LADRILLO GRAN FORMATO TERRACOTA 39X11,5X5 INCLUYE ACERO DE REFUERZO MORTERO RELLENO DE DOVELAS PEGA Y ANCLAJES .</t>
  </si>
  <si>
    <t>ml</t>
  </si>
  <si>
    <t>CORTADORA DE PIEDRA C-511</t>
  </si>
  <si>
    <t>418,498.25</t>
  </si>
  <si>
    <t>4,184.98</t>
  </si>
  <si>
    <t>MORTERO 1:4</t>
  </si>
  <si>
    <t>662,585.71</t>
  </si>
  <si>
    <t>66,258.57</t>
  </si>
  <si>
    <t>Ladrillo Gran Formato Cocoa</t>
  </si>
  <si>
    <t>3,289.80</t>
  </si>
  <si>
    <t>28.0000</t>
  </si>
  <si>
    <t>92,114.40</t>
  </si>
  <si>
    <t>483,104.70</t>
  </si>
  <si>
    <t>9,662.09</t>
  </si>
  <si>
    <t>ACERO DE REFUERZO ESTRUCTURAL FY: 420  MPA GR 60 -NTC 2289 INCLUYE ALAMBRE NEGRO</t>
  </si>
  <si>
    <t>7,300.42</t>
  </si>
  <si>
    <t>14,600.84</t>
  </si>
  <si>
    <t>186,820.88</t>
  </si>
  <si>
    <t>37,942.52</t>
  </si>
  <si>
    <t>1,897.13</t>
  </si>
  <si>
    <t>1.4500</t>
  </si>
  <si>
    <t>35,833.82</t>
  </si>
  <si>
    <t>785.0000</t>
  </si>
  <si>
    <t>43,041.55</t>
  </si>
  <si>
    <t>267,593.38</t>
  </si>
  <si>
    <t>6 INSTALACIONES HIDRAULICAS</t>
  </si>
  <si>
    <t>6.1 INFRAESTRUCTURA AGUAS LLUVIAS</t>
  </si>
  <si>
    <t>6.1.1 CAÑUELA PREFABRICADA A-120 22X30X80, INCLUYE TODO LO NECESARIO PARA SU CORRECTA INSTALACIÓN Y FUNCIONAMIENTO</t>
  </si>
  <si>
    <t>MORTERO 1:5</t>
  </si>
  <si>
    <t>507,525.91</t>
  </si>
  <si>
    <t>5,075.26</t>
  </si>
  <si>
    <t>0.7500</t>
  </si>
  <si>
    <t>23,471.90</t>
  </si>
  <si>
    <t>CAÑUELA PREFABRICADA A-120</t>
  </si>
  <si>
    <t>23,216.36</t>
  </si>
  <si>
    <t>1.2500</t>
  </si>
  <si>
    <t>29,020.45</t>
  </si>
  <si>
    <t>57,567.61</t>
  </si>
  <si>
    <t>23,784.86</t>
  </si>
  <si>
    <t>237.85</t>
  </si>
  <si>
    <t>57,805.46</t>
  </si>
  <si>
    <t>6.1.2 LIMPIEZA CANAL AGUAS LLUVIAS,  EXISTENTE</t>
  </si>
  <si>
    <t>82.25</t>
  </si>
  <si>
    <t>1,554.27</t>
  </si>
  <si>
    <t>77.71</t>
  </si>
  <si>
    <t>0.0080</t>
  </si>
  <si>
    <t>421.76</t>
  </si>
  <si>
    <t>2,135.99</t>
  </si>
  <si>
    <t>7 INSTALACIONES ELECTRICAS</t>
  </si>
  <si>
    <t xml:space="preserve">7.1 LÁMPARA LED SOLAR DE 400W PARA ALUMBRADO EXTERIOR, 36,000 LÚMENES, Y TEMPERATURA DE COLOR DE 6500K (BLANCO FRÍO). INCLUYE PANEL SOLAR MONOCRISTALINO DE 36W, BATERÍA DE 35AH, SOPORTE PARA MONTAJE EN POSTE O PARED Y CONTROL REMOTO. RESISTENTE AL AGUA CON PROTECCIÓN IP65. DIMENSIONES DE LA LÁMPARA: 56X33X12.5 CM; DIMENSIONES DEL PANEL: 60X32 CM. </t>
  </si>
  <si>
    <t>LÁMPARA LED SOLAR DE 400W PARA ALUMBRADO EXTERIOR, 36,000 LÚMENES, Y TEMPERATURA DE COLOR DE 6500K (BLANCO FRÍO). INCLUYE PANEL SOLAR MONOCRISTALINO DE 36W, BATERÍA DE 35AH, SOPORTE PARA MONTAJE EN POSTE O PARED Y CONTROL REMOTO. RESISTENTE AL AGUA CON PR</t>
  </si>
  <si>
    <t>656,783.35</t>
  </si>
  <si>
    <t>TORRE DE ANDAMIO MULTIDIRECCIONAL FIJA 3M+1M 1.09X1.57M - ALQUILER</t>
  </si>
  <si>
    <t>658,020.73</t>
  </si>
  <si>
    <t>0.0170</t>
  </si>
  <si>
    <t>11,186.35</t>
  </si>
  <si>
    <t>5,180.89</t>
  </si>
  <si>
    <t>259.04</t>
  </si>
  <si>
    <t>12,761.31</t>
  </si>
  <si>
    <t>10.0000</t>
  </si>
  <si>
    <t>548.30</t>
  </si>
  <si>
    <t>675,273.85</t>
  </si>
  <si>
    <t>7.2 POSTE CÓNICO DE ACERO GALVANIZADO EN CALIENTE, ALTURA DE 6 METROS, CON DIÁMETRO SUPERIOR DE 60 MM Y DIÁMETRO INFERIOR DE 130 MM. ESPESOR DE 3 MM, INCLUYE PLACA BASE DE 300X300X12 MM Y PERNOS J DE ANCLAJE. CUMPLE CON NORMATIVA NCH432 PARA RESISTENCIA A CONDICIONES DE INTEMPERIE Y FUERTES RÁFAGAS DE VIENTO, ADECUADO PARA PROYECTOS DE ILUMINACIÓN EN EXTERIORES.</t>
  </si>
  <si>
    <t>POSTE CÓNICO DE ACERO GALVANIZADO EN CALIENTE, ALTURA DE 6 METROS, CON DIÁMETRO SUPERIOR DE 60 MM Y DIÁMETRO INFERIOR DE 130 MM. ESPESOR DE 3 MM, INCLUYE PLACA BASE DE 300X300X12 MM Y PERNOS J DE ANCLAJE. CUMPLE CON NORMATIVA NCH432 PARA RESISTENCIA A CON</t>
  </si>
  <si>
    <t>1,511,658.71</t>
  </si>
  <si>
    <t>GRUA EXTENSION PARA POSTES</t>
  </si>
  <si>
    <t>202,871.00</t>
  </si>
  <si>
    <t>175,373.75</t>
  </si>
  <si>
    <t>8,768.69</t>
  </si>
  <si>
    <t>211,639.69</t>
  </si>
  <si>
    <t>9,000.0000</t>
  </si>
  <si>
    <t>493,470.00</t>
  </si>
  <si>
    <t>2,392,142.15</t>
  </si>
  <si>
    <t>7.3 LUMINARIA LED SOLAR AUTÓNOMA DE 50W PARA INSTALACIÓN EN MUROS EXTERIORES, CON FLUJO LUMINOSO DE 6000 LÚMENES Y TEMPERATURA DE COLOR AJUSTABLE ENTRE 3000K, 4000K Y 6000K. OFRECE TRES MODOS DE ILUMINACIÓN: SENSOR DE MOVIMIENTO, LUZ BAJA CONSTANTE Y LUZ ALTA CONSTANTE, OPTIMIZANDO LA GESTIÓN DE ENERGÍA PARA MAYOR AUTONOMÍA. SU DISEÑO DE PERFIL BAJO Y CARCASA DE ALUMINIO RESISTENTE CUENTA CON CLASIFICACIÓN IP65, GARANTIZANDO IMPERMEABILIDAD Y PROTECCIÓN CONTRA EL POLVO, IDEAL PARA EXTERIORES.</t>
  </si>
  <si>
    <t>LUMINARIA LED SOLAR AUTÓNOMA DE 50W PARA INSTALACIÓN EN MUROS EXTERIORES, CON FLUJO LUMINOSO DE 6000 LÚMENES Y TEMPERATURA DE COLOR AJUSTABLE ENTRE 3000K, 4000K Y 6000K. OFRECE TRES MODOS DE ILUMINACIÓN: SENSOR DE MOVIMIENTO, LUZ BAJA CONSTANTE Y LUZ ALTA</t>
  </si>
  <si>
    <t>449,496.34</t>
  </si>
  <si>
    <t>467,986.84</t>
  </si>
  <si>
    <t>7.4 JUEGO DE MARCO EN ACERO Y 2 TAPAS DE CONCRETO PARA CÁMARA DE INSPECCIÓN DOBLE CS276</t>
  </si>
  <si>
    <t>988,859.05</t>
  </si>
  <si>
    <t>526.0000</t>
  </si>
  <si>
    <t>28,840.58</t>
  </si>
  <si>
    <t>1,030,673.94</t>
  </si>
  <si>
    <t>10 PAÑETES</t>
  </si>
  <si>
    <t>10.1 PAÑETE IMPERMEABILIZADO COLUMNAS 1:3 - E= 15 MM. ANCHO COLUMNAS ENTRE 0,20 A 0,40</t>
  </si>
  <si>
    <t>MORTERO 1:3 impermeabilizado</t>
  </si>
  <si>
    <t>697,150.54</t>
  </si>
  <si>
    <t>17,428.76</t>
  </si>
  <si>
    <t>164.46</t>
  </si>
  <si>
    <t>10,953.55</t>
  </si>
  <si>
    <t>547.68</t>
  </si>
  <si>
    <t>18,140.90</t>
  </si>
  <si>
    <t>0.0010</t>
  </si>
  <si>
    <t>658.02</t>
  </si>
  <si>
    <t>0.3500</t>
  </si>
  <si>
    <t>274.15</t>
  </si>
  <si>
    <t>30,026.62</t>
  </si>
  <si>
    <t>12 ACABADOS DE MUROS PINTURA Y/O ENCHAPES</t>
  </si>
  <si>
    <t>12.1 ESTUCO Y PINTURA EXTERIORES EXTRABLINDAJE ANTIHONGOS ANTIALGAS  3 MANOS (INCLUYE ESTUCO FILOS Y DILATACIONES)</t>
  </si>
  <si>
    <t>LIJA SECA PREMIER 80 (pliego)</t>
  </si>
  <si>
    <t>2,898.31</t>
  </si>
  <si>
    <t>289.83</t>
  </si>
  <si>
    <t>ESTUCOR® ESTUCO PLÁSTICO 6KG (1 GALON)</t>
  </si>
  <si>
    <t>Galon</t>
  </si>
  <si>
    <t>33,117.32</t>
  </si>
  <si>
    <t>0.1700</t>
  </si>
  <si>
    <t>5,629.94</t>
  </si>
  <si>
    <t>PINTURA EXTRA BLINDAJE 1 GALÓN</t>
  </si>
  <si>
    <t>172,824.16</t>
  </si>
  <si>
    <t>10,369.45</t>
  </si>
  <si>
    <t>16,289.22</t>
  </si>
  <si>
    <t>988.03</t>
  </si>
  <si>
    <t>30,229.97</t>
  </si>
  <si>
    <t>1,511.50</t>
  </si>
  <si>
    <t>2,499.53</t>
  </si>
  <si>
    <t>CUADRILLA ACABADOS (OFICIAL + AYUDANTE)</t>
  </si>
  <si>
    <t>33,588.86</t>
  </si>
  <si>
    <t>56.47</t>
  </si>
  <si>
    <t>49,075.19</t>
  </si>
  <si>
    <t>15 CARPINTERIA METALICA</t>
  </si>
  <si>
    <t>15.1 CERRAMIENTO DE( 2.70 X 1.85 DE ALTURA)  EN VARILLA CUADRADA   DE 1/2   DE ACUERDO A  DISEÑO BARROTES  PARTE CENTRAL CIRCULOS DE 10CM  EN VARILLA CUADRADA  DE 1/2  CENTRO  Y PUNTAS   DE LANZA  DECORADAS    ACABADO COLOR NEGRO  ELECTROESTATICA  MICROTEXTURIZADO NEGRO MATE.  INSTALADO</t>
  </si>
  <si>
    <t>CERRAMIENTO DE( 2.70 X 1.85 DE ALTURA)  EN VARILLA CUADRADA   DE 1/2   DE ACUERDO A  DISEÑO BARROTES  PARTE CENTRAL CIRCULOS DE 10CM  EN VARILLA CUADRADA  DE 1/2  CENTRO  Y PUNTAS   DE LANZA  DECORADAS    ACABADO COLOR NEGRO  ELECTROESTATICA  MICROTEXTURI</t>
  </si>
  <si>
    <t>Metro</t>
  </si>
  <si>
    <t>835,170.56</t>
  </si>
  <si>
    <t>1.1000</t>
  </si>
  <si>
    <t>918,687.62</t>
  </si>
  <si>
    <t>27.0000</t>
  </si>
  <si>
    <t>1,480.41</t>
  </si>
  <si>
    <t>933,142.34</t>
  </si>
  <si>
    <t>22 OBRAS GENERALES</t>
  </si>
  <si>
    <t>22.1 EMPRADIZACIÓN - TIERRA NEGRA ABONO Y GRAMA TIPO KIKUYO</t>
  </si>
  <si>
    <t>EMPRADIZACIÓN - TIERRA NEGRA, ABONO Y GRAMA</t>
  </si>
  <si>
    <t>Metro Cuadrado</t>
  </si>
  <si>
    <t>17,435.94</t>
  </si>
  <si>
    <t>17,959.02</t>
  </si>
  <si>
    <t>100.0000</t>
  </si>
  <si>
    <t>2,741.00</t>
  </si>
  <si>
    <t>20,700.02</t>
  </si>
  <si>
    <t>8,289.42</t>
  </si>
  <si>
    <t>414.47</t>
  </si>
  <si>
    <t>8.22</t>
  </si>
  <si>
    <t>29,412.13</t>
  </si>
  <si>
    <t>22.2 CONTENEDOR DE RAÍCES TIPO A 1.20X1.20 LADRILLO TOLETE LECHO FILTRANTE REF. CONT.: CARTILLA DEL ESPACIO PÚBLICO BTA</t>
  </si>
  <si>
    <t>LADRILLO COMÚN RECOCIDO 20 X 10 X 6 CM</t>
  </si>
  <si>
    <t>877.28</t>
  </si>
  <si>
    <t>358.0000</t>
  </si>
  <si>
    <t>314,066.24</t>
  </si>
  <si>
    <t>20,914.52</t>
  </si>
  <si>
    <t>334,980.76</t>
  </si>
  <si>
    <t>140,299.00</t>
  </si>
  <si>
    <t>7,014.95</t>
  </si>
  <si>
    <t>4.0000</t>
  </si>
  <si>
    <t>900.0000</t>
  </si>
  <si>
    <t>49,347.00</t>
  </si>
  <si>
    <t>531,641.71</t>
  </si>
  <si>
    <t>22.3 SIEMBRA  DE  ESPECIE ARBOREA TIPO CAYENO H= 50 CM MINIMO , (INCLUYE TIERRA NEGRA, TUTOR, ABONO Y HIDRORETENEDOR HIDROGEL</t>
  </si>
  <si>
    <t>ARBOL CAYENO MN= 50 CM</t>
  </si>
  <si>
    <t>21,932.00</t>
  </si>
  <si>
    <t>HIDRORETENEDOR - HIDROGEL</t>
  </si>
  <si>
    <t>37,229.57</t>
  </si>
  <si>
    <t>3,722.96</t>
  </si>
  <si>
    <t>CASCARILLA DE ARROZ</t>
  </si>
  <si>
    <t>2,456.38</t>
  </si>
  <si>
    <t>491.28</t>
  </si>
  <si>
    <t>TUTOR PARA ESPECIES ARBOREAS</t>
  </si>
  <si>
    <t>4,276.74</t>
  </si>
  <si>
    <t>TIERRA NEGRA</t>
  </si>
  <si>
    <t>54,007.55</t>
  </si>
  <si>
    <t>8,101.13</t>
  </si>
  <si>
    <t>38,524.11</t>
  </si>
  <si>
    <t>11,756.10</t>
  </si>
  <si>
    <t>587.80</t>
  </si>
  <si>
    <t>82.6300</t>
  </si>
  <si>
    <t>4,530.60</t>
  </si>
  <si>
    <t>55,398.61</t>
  </si>
  <si>
    <t>22.4 SIEMBRA  DE  ESPECIE ARBOREA TIPO  AYER HOY Y MAÑANA H= 50 CM MINIMO , (INCLUYE TIERRA NEGRA, TUTOR, ABONO Y HIDRORETENEDOR HIDROGEL )</t>
  </si>
  <si>
    <t>ARBOLAYER HOY Y MAÑANA H MIN= 50 CM</t>
  </si>
  <si>
    <t>28,511.60</t>
  </si>
  <si>
    <t>45,103.71</t>
  </si>
  <si>
    <t>61,978.21</t>
  </si>
  <si>
    <t>22.5 SIEMBRA  DE  ESPECIE ARBOREA TIPO  ALCAPARRO ENANO  H= 50 CM MINIMO , (INCLUYE TIERRA NEGRA, TUTOR, ABONO Y HIDRORETENEDOR HIDROGEL )</t>
  </si>
  <si>
    <t>372.30</t>
  </si>
  <si>
    <t>122.82</t>
  </si>
  <si>
    <t>ALCAPARRO ENANO H= 70 CM</t>
  </si>
  <si>
    <t>19,738.80</t>
  </si>
  <si>
    <t>540.08</t>
  </si>
  <si>
    <t>20,774.00</t>
  </si>
  <si>
    <t>1,007.67</t>
  </si>
  <si>
    <t>50.38</t>
  </si>
  <si>
    <t>219.32</t>
  </si>
  <si>
    <t>22,051.37</t>
  </si>
  <si>
    <t>22.6 SIEMBRA  DE  ESPECIE ARBOREA TIPO  EUGENIA H= 50 CM MINIMO , (INCLUYE TIERRA NEGRA, ABONO Y HIDRORETENEDOR HIDROGEL )</t>
  </si>
  <si>
    <t>ESPECIE ARBOREA TIPO EUGENIA H=50 CM</t>
  </si>
  <si>
    <t>3,070.48</t>
  </si>
  <si>
    <t>4,105.68</t>
  </si>
  <si>
    <t>5,383.05</t>
  </si>
  <si>
    <t>23 URBANISMO</t>
  </si>
  <si>
    <t>23.1 EXCAVACION MECANICA , NO INCLUYE CARGUE, RETIRO Y DISPOCISIÓN FINAL DE EXCAVACION</t>
  </si>
  <si>
    <t>0.1200</t>
  </si>
  <si>
    <t>29,006.63</t>
  </si>
  <si>
    <t>3,858.22</t>
  </si>
  <si>
    <t>192.91</t>
  </si>
  <si>
    <t>29,199.54</t>
  </si>
  <si>
    <t>0.1100</t>
  </si>
  <si>
    <t>33,057.76</t>
  </si>
  <si>
    <t>23.2 TRANSPORTE DE MATERIAL DE EXCAVACION  A SITIO AUTORIZADO.</t>
  </si>
  <si>
    <t>518.09</t>
  </si>
  <si>
    <t>CUADRILLA ALBAÑILERIA (2 AYUDANTES)</t>
  </si>
  <si>
    <t>20,723.55</t>
  </si>
  <si>
    <t>63,600.00</t>
  </si>
  <si>
    <t>23.3 NIVELACIÓN, CONFORMACIÓN Y COMPACTACIÓN DE LA SUB-RASANTE HASTA OBTENER UN CBR URBANO DEL 95%.</t>
  </si>
  <si>
    <t>MOTONIVELADORA   POTENCIA 140 HP, ANCHO DE CUCHILLA 3,66 M, PESO 11 TON.</t>
  </si>
  <si>
    <t>134,177.78</t>
  </si>
  <si>
    <t>1,341.78</t>
  </si>
  <si>
    <t>CARROTANQUE IRRIGADOR DE AGUA - HORA</t>
  </si>
  <si>
    <t>41,670.80</t>
  </si>
  <si>
    <t>2,083.54</t>
  </si>
  <si>
    <t>VIBROCOMPACTADOR DE 8 TON.</t>
  </si>
  <si>
    <t>146,376.04</t>
  </si>
  <si>
    <t>7,318.80</t>
  </si>
  <si>
    <t>5,611.96</t>
  </si>
  <si>
    <t>280.60</t>
  </si>
  <si>
    <t>11,024.72</t>
  </si>
  <si>
    <t>0.1600</t>
  </si>
  <si>
    <t>16,773.73</t>
  </si>
  <si>
    <t>23.4 EXTENDIDO Y COMPACTACION SUBBASE GRANULAR CLASE B</t>
  </si>
  <si>
    <t>SUB-BASE GRANULAR CLASE B</t>
  </si>
  <si>
    <t>85,996.47</t>
  </si>
  <si>
    <t>111,795.41</t>
  </si>
  <si>
    <t>111,959.87</t>
  </si>
  <si>
    <t>VIBROCOMPACTADOR  DE 1.5 T0N</t>
  </si>
  <si>
    <t>83,341.60</t>
  </si>
  <si>
    <t>0.0400</t>
  </si>
  <si>
    <t>3,333.66</t>
  </si>
  <si>
    <t>5,367.11</t>
  </si>
  <si>
    <t>1,250.12</t>
  </si>
  <si>
    <t>13,659.25</t>
  </si>
  <si>
    <t>682.96</t>
  </si>
  <si>
    <t>10,633.85</t>
  </si>
  <si>
    <t>OFICIAL INSTALACIONES (I)</t>
  </si>
  <si>
    <t>16,956.73</t>
  </si>
  <si>
    <t>8,478.36</t>
  </si>
  <si>
    <t>39,070.88</t>
  </si>
  <si>
    <t>175,323.85</t>
  </si>
  <si>
    <t>23.5 EXTENDIDO Y COMPACTACION BASE GRANULAR CLASE B</t>
  </si>
  <si>
    <t>BASE GRANULAR CLASE B</t>
  </si>
  <si>
    <t>102,641.76</t>
  </si>
  <si>
    <t>128,302.20</t>
  </si>
  <si>
    <t>128,466.66</t>
  </si>
  <si>
    <t>37,568.15</t>
  </si>
  <si>
    <t>190,327.91</t>
  </si>
  <si>
    <t>23.6 EXTENDIDO Y COMPACTACION DE BASE ESTABILIZADORA EN RAJON</t>
  </si>
  <si>
    <t>Piedra Rajón - M3</t>
  </si>
  <si>
    <t>120,626.00</t>
  </si>
  <si>
    <t>0.9100</t>
  </si>
  <si>
    <t>109,769.66</t>
  </si>
  <si>
    <t>0.3900</t>
  </si>
  <si>
    <t>40,030.29</t>
  </si>
  <si>
    <t>149,799.95</t>
  </si>
  <si>
    <t>2,500.25</t>
  </si>
  <si>
    <t>4,025.33</t>
  </si>
  <si>
    <t>14,205.62</t>
  </si>
  <si>
    <t>710.28</t>
  </si>
  <si>
    <t>8,485.98</t>
  </si>
  <si>
    <t>0.5200</t>
  </si>
  <si>
    <t>5,388.12</t>
  </si>
  <si>
    <t>8,817.50</t>
  </si>
  <si>
    <t>18.0000</t>
  </si>
  <si>
    <t>30,595.14</t>
  </si>
  <si>
    <t>203,086.69</t>
  </si>
  <si>
    <t xml:space="preserve">23.7 GEOTEXTIL BX 40 O SIMILAR </t>
  </si>
  <si>
    <t>GANCHOS METÁLICOS EN FORMA DE U DE 10X10X10 CM EN VARILLA DE Ø 3/8"</t>
  </si>
  <si>
    <t>383.81</t>
  </si>
  <si>
    <t>1.2000</t>
  </si>
  <si>
    <t>460.57</t>
  </si>
  <si>
    <t>GEOTEXTIL FORTEX BX-40</t>
  </si>
  <si>
    <t>13,049.54</t>
  </si>
  <si>
    <t>15,659.45</t>
  </si>
  <si>
    <t>16,120.02</t>
  </si>
  <si>
    <t>17,537.38</t>
  </si>
  <si>
    <t>876.87</t>
  </si>
  <si>
    <t>34,534.27</t>
  </si>
  <si>
    <t>23.8 IMPRIMACION CON EMULSIÓN ASFALTICA (CRL)</t>
  </si>
  <si>
    <t>Emulsión asfáltica CRL-57 (CRL-1)</t>
  </si>
  <si>
    <t>2,178.67</t>
  </si>
  <si>
    <t>1.5500</t>
  </si>
  <si>
    <t>3,376.94</t>
  </si>
  <si>
    <t>COMPRESOR DE AIRE PEQUEÑO</t>
  </si>
  <si>
    <t>53,715.98</t>
  </si>
  <si>
    <t>1,611.48</t>
  </si>
  <si>
    <t>IRRIGADOR DE ASFALTO</t>
  </si>
  <si>
    <t>548,300.00</t>
  </si>
  <si>
    <t>0.0038</t>
  </si>
  <si>
    <t>20.72</t>
  </si>
  <si>
    <t>3,715.74</t>
  </si>
  <si>
    <t>7,781.30</t>
  </si>
  <si>
    <t>23.9 PAVIMENTO ASFÁLTICO (MDC - 19 INVIAS)</t>
  </si>
  <si>
    <t>Mezcla densa en caliente MDC-19</t>
  </si>
  <si>
    <t>906,943.03</t>
  </si>
  <si>
    <t>1,133,678.79</t>
  </si>
  <si>
    <t>0.0050</t>
  </si>
  <si>
    <t>2,741.50</t>
  </si>
  <si>
    <t>0.0525</t>
  </si>
  <si>
    <t>7,684.74</t>
  </si>
  <si>
    <t>FINISHER</t>
  </si>
  <si>
    <t>575,979.73</t>
  </si>
  <si>
    <t>0.0125</t>
  </si>
  <si>
    <t>7,199.75</t>
  </si>
  <si>
    <t>72,540.09</t>
  </si>
  <si>
    <t>3,627.00</t>
  </si>
  <si>
    <t>21,252.99</t>
  </si>
  <si>
    <t>CUADRILLA ASFALTOS (OFICIAL + 4 AYUDANTES)</t>
  </si>
  <si>
    <t>1,265,040.02</t>
  </si>
  <si>
    <t>23.10 MARCAS VIALES CON PINTURA TRAFICO BLANCO Y AMARILLO REFLECTIVA CON MICROESFERAS.</t>
  </si>
  <si>
    <t>PINTURA PARA TRÁFICO PINTUTRÁFICO PINTUCO</t>
  </si>
  <si>
    <t>144,932.14</t>
  </si>
  <si>
    <t>23,189.14</t>
  </si>
  <si>
    <t>DISOLVENTE XILOL</t>
  </si>
  <si>
    <t>85,425.14</t>
  </si>
  <si>
    <t>4,271.26</t>
  </si>
  <si>
    <t>MICROESFERAS DE VIDRIO BASE SOLVENTE (25KG)</t>
  </si>
  <si>
    <t>2,954.24</t>
  </si>
  <si>
    <t>1,181.70</t>
  </si>
  <si>
    <t>28,642.10</t>
  </si>
  <si>
    <t>2,432.04</t>
  </si>
  <si>
    <t>121.60</t>
  </si>
  <si>
    <t>CUADRILLA ACABADOS (2 AYUDANTES)</t>
  </si>
  <si>
    <t>24,320.39</t>
  </si>
  <si>
    <t>1.5000</t>
  </si>
  <si>
    <t>31,277.99</t>
  </si>
  <si>
    <t>23.11 MARCACION DE DISCAPACITADOS CON PINTURA TRAFICO AZUL Y BLANCO REFLECTIVA CON MICROESFERAS</t>
  </si>
  <si>
    <t>PINTURA DE TRAFICO AZUL</t>
  </si>
  <si>
    <t>109,550.34</t>
  </si>
  <si>
    <t>17,528.05</t>
  </si>
  <si>
    <t>46,170.15</t>
  </si>
  <si>
    <t>48,806.04</t>
  </si>
  <si>
    <t>23.12 BORDILLO PREFABRICADO TIPO A-10</t>
  </si>
  <si>
    <t>542,233.18</t>
  </si>
  <si>
    <t>5,422.33</t>
  </si>
  <si>
    <t>SARDINEL TIPO A -10 (80X50X20)</t>
  </si>
  <si>
    <t>39,250.60</t>
  </si>
  <si>
    <t>49,063.25</t>
  </si>
  <si>
    <t>ARENA DE PEÑA</t>
  </si>
  <si>
    <t>142,558.00</t>
  </si>
  <si>
    <t>2,851.16</t>
  </si>
  <si>
    <t>57,336.74</t>
  </si>
  <si>
    <t>805.74</t>
  </si>
  <si>
    <t>10,198.15</t>
  </si>
  <si>
    <t>509.91</t>
  </si>
  <si>
    <t>1,315.65</t>
  </si>
  <si>
    <t>9,885.19</t>
  </si>
  <si>
    <t>150.0000</t>
  </si>
  <si>
    <t>8,224.50</t>
  </si>
  <si>
    <t>76,762.08</t>
  </si>
  <si>
    <t>23.13 TOPELLANTA 45CM X 11CM X 10CM, INLUYE ACCESORIOS PARA SU CORRECTA INSTALACION Y PUESTA EN SERVICIO</t>
  </si>
  <si>
    <t>BROCA CONCRETO RECTA 3/8 X 6</t>
  </si>
  <si>
    <t>18,532.54</t>
  </si>
  <si>
    <t>185.33</t>
  </si>
  <si>
    <t>CHAZO EXPANSIVO METALICO 3/4X6''</t>
  </si>
  <si>
    <t>9,321.10</t>
  </si>
  <si>
    <t>18,642.20</t>
  </si>
  <si>
    <t>TOPELLANTA AMARILLO 45X11X10</t>
  </si>
  <si>
    <t>26,099.08</t>
  </si>
  <si>
    <t>44,926.61</t>
  </si>
  <si>
    <t>131.59</t>
  </si>
  <si>
    <t>4,144.71</t>
  </si>
  <si>
    <t>338.83</t>
  </si>
  <si>
    <t>49,629.47</t>
  </si>
  <si>
    <t>23.14 BORDILLO BAJO RAMPA A-85</t>
  </si>
  <si>
    <t>13,251.71</t>
  </si>
  <si>
    <t>1,425.58</t>
  </si>
  <si>
    <t>SARDINEL PREFABRICADO A-85</t>
  </si>
  <si>
    <t>22,729.98</t>
  </si>
  <si>
    <t>28,412.47</t>
  </si>
  <si>
    <t>494.26</t>
  </si>
  <si>
    <t>43,584.02</t>
  </si>
  <si>
    <t>117.5000</t>
  </si>
  <si>
    <t>6,442.52</t>
  </si>
  <si>
    <t>300.55</t>
  </si>
  <si>
    <t>6,743.07</t>
  </si>
  <si>
    <t>61,018.02</t>
  </si>
  <si>
    <t>23.15 BORDILLO DE CONFINAMIENTO A-80</t>
  </si>
  <si>
    <t>10,844.66</t>
  </si>
  <si>
    <t>BORDILLO PREFABRICADO A-80</t>
  </si>
  <si>
    <t>12,982.41</t>
  </si>
  <si>
    <t>649.12</t>
  </si>
  <si>
    <t>44,182.99</t>
  </si>
  <si>
    <t>65,569.72</t>
  </si>
  <si>
    <t>23.16 POMPEYANO EN CONCRETO MR-45 DE E=0,20M ESTAMPADO DE ACUERDO A ESPECIFICACIONES TECNICAS, INCLUYE CURADO, MALLA DE REFUERZO, SUMINISTRO DEL ESTAMPADO DEL CONCRETO CON COLOR, DESMOLDANTE, MOLDE Y TODO LO NECESARIO PARA SU CORRECTA INSTALACION Y PUESTA EN SERVICIO.</t>
  </si>
  <si>
    <t>MALLA ELECTROSOLDADA ESTÁNDAR 5MM A 8.5MM</t>
  </si>
  <si>
    <t>3,424.96</t>
  </si>
  <si>
    <t>38.0000</t>
  </si>
  <si>
    <t>130,148.48</t>
  </si>
  <si>
    <t>ANTISOL BLANCO</t>
  </si>
  <si>
    <t>14,305.15</t>
  </si>
  <si>
    <t>5,722.06</t>
  </si>
  <si>
    <t>CONCRETO PAVIMENTO MR-45</t>
  </si>
  <si>
    <t>712,042.12</t>
  </si>
  <si>
    <t>0.2100</t>
  </si>
  <si>
    <t>149,528.85</t>
  </si>
  <si>
    <t>FORMALETA PARA CONCRETOS - MADERA (ESTRUCTURAS ENTERRADAS - UN (1) USO).</t>
  </si>
  <si>
    <t>17,139.86</t>
  </si>
  <si>
    <t>20,567.83</t>
  </si>
  <si>
    <t>COLOR ENDURECEDOR DE CUARZO</t>
  </si>
  <si>
    <t>Kilo</t>
  </si>
  <si>
    <t>3,947.76</t>
  </si>
  <si>
    <t>21.0000</t>
  </si>
  <si>
    <t>82,902.96</t>
  </si>
  <si>
    <t>DESMOLDANTE EN POLVO</t>
  </si>
  <si>
    <t>8,663.14</t>
  </si>
  <si>
    <t>10,828.92</t>
  </si>
  <si>
    <t>MOLDES PARA CONCRETO ESTAMPADAO JUEGO POR (04) ADOQUIN ESPIGADO(90X66)CM Y (01) PISON (120X30)CM</t>
  </si>
  <si>
    <t>471,538.00</t>
  </si>
  <si>
    <t>23,576.90</t>
  </si>
  <si>
    <t>PINTUCO SELLADOR ACRÍLICO (300ML)</t>
  </si>
  <si>
    <t>8,002.99</t>
  </si>
  <si>
    <t>10,483.92</t>
  </si>
  <si>
    <t>433,759.92</t>
  </si>
  <si>
    <t>272,619.12</t>
  </si>
  <si>
    <t>13,630.96</t>
  </si>
  <si>
    <t>CUADRILLA ALBAÑILERIA (OFICIAL + 3 AYUDANTES)</t>
  </si>
  <si>
    <t>45,436.52</t>
  </si>
  <si>
    <t>30.0000</t>
  </si>
  <si>
    <t>721,654.90</t>
  </si>
  <si>
    <t>23.17 TACHONES REFLECTIVOS</t>
  </si>
  <si>
    <t>ADHESIVO MULTIUSOS ANCLAJES SIKA ANCHORFIX-S (300ML)</t>
  </si>
  <si>
    <t>87,618.34</t>
  </si>
  <si>
    <t>43,809.17</t>
  </si>
  <si>
    <t>TACHON PLASTICO DE ALTO IMPACTO 50X11X15 CM, INCLUYE ACCESORIOS PARA SU CORRECTO FUNCIONAMIENTO.</t>
  </si>
  <si>
    <t>60,313.00</t>
  </si>
  <si>
    <t>104,307.50</t>
  </si>
  <si>
    <t>2,590.44</t>
  </si>
  <si>
    <t>129.52</t>
  </si>
  <si>
    <t>1,445.44</t>
  </si>
  <si>
    <t>108,453.04</t>
  </si>
  <si>
    <t>23.18 DELINEADORES TUBULARES H=0,75mt, Ø0,008m</t>
  </si>
  <si>
    <t>HITO, DELINEADOR O BOLARDO VIAL FLEXIBLE DE 75 CM</t>
  </si>
  <si>
    <t>58,010.14</t>
  </si>
  <si>
    <t>102,004.64</t>
  </si>
  <si>
    <t>106,150.18</t>
  </si>
  <si>
    <t>23.19 DEMARCACION CICLOVIA CON PINTURA TRAFICO  REFLECTIVA PARA POMPEYANO E ISLETA</t>
  </si>
  <si>
    <t>21,799.31</t>
  </si>
  <si>
    <t>24,435.20</t>
  </si>
  <si>
    <t>23.20 MANTENIMIENTO Y LIMPIEZA DE ANDEN EXISTENTE</t>
  </si>
  <si>
    <t>ADOQUÍN ESPAÑOL 20 X 10 X 6CM</t>
  </si>
  <si>
    <t>884.96</t>
  </si>
  <si>
    <t>0.3100</t>
  </si>
  <si>
    <t>274.34</t>
  </si>
  <si>
    <t>LOSETA LISA A-50</t>
  </si>
  <si>
    <t>16,285.61</t>
  </si>
  <si>
    <t>5,048.54</t>
  </si>
  <si>
    <t>LOSETA GUIA A-56</t>
  </si>
  <si>
    <t>PISON MANUAL</t>
  </si>
  <si>
    <t>162,187.14</t>
  </si>
  <si>
    <t>1,621.87</t>
  </si>
  <si>
    <t>11,993.29</t>
  </si>
  <si>
    <t>1,753.74</t>
  </si>
  <si>
    <t>50.0000</t>
  </si>
  <si>
    <t>51,563.28</t>
  </si>
  <si>
    <t>23.21 DEMOLICION DE CARPETA ASFALTICA E=10 CM , INCLUYE RETIRO</t>
  </si>
  <si>
    <t>COMPRESER DE 2 MARTILLOS</t>
  </si>
  <si>
    <t>117,445.86</t>
  </si>
  <si>
    <t>3,523.38</t>
  </si>
  <si>
    <t>36,480.59</t>
  </si>
  <si>
    <t>1,824.03</t>
  </si>
  <si>
    <t>5,347.41</t>
  </si>
  <si>
    <t>CUADRILLA ACABADOS (4 AYUDANTES)</t>
  </si>
  <si>
    <t>48,640.79</t>
  </si>
  <si>
    <t>53,427.28</t>
  </si>
  <si>
    <t>23.22 RETIRO E INSTALACION DE BOLARDO NUEVO EN HIERRO FUNDIDO E= 4 MM</t>
  </si>
  <si>
    <t>DISCO DIAMANTADO SEGMENTADO 7</t>
  </si>
  <si>
    <t>61,299.94</t>
  </si>
  <si>
    <t>1,226.00</t>
  </si>
  <si>
    <t>CONCRETO DE 3.000 P.S.I. IMPERMEABILIZADO</t>
  </si>
  <si>
    <t>699,552.94</t>
  </si>
  <si>
    <t>13,991.06</t>
  </si>
  <si>
    <t>PULIDORA 7 2200W 1110V SIN DISCO</t>
  </si>
  <si>
    <t>328,980.00</t>
  </si>
  <si>
    <t>BOLARDO M-62 - BAJO - HIERRO</t>
  </si>
  <si>
    <t>194,302.88</t>
  </si>
  <si>
    <t>212,809.74</t>
  </si>
  <si>
    <t>1,235.65</t>
  </si>
  <si>
    <t>240,403.27</t>
  </si>
  <si>
    <t>23.23 DESMONTE DE BARRERA DE CICLOVIA</t>
  </si>
  <si>
    <t>18,506.86</t>
  </si>
  <si>
    <t>0.0000</t>
  </si>
  <si>
    <t>31,481.17</t>
  </si>
  <si>
    <t>23.24 LIMPIEZA DE JUNTAS INCLUYENDO EL RETIRO DE SELLO BITUMINOSO Y DEMÁS MATERIAL SUELTO. INCLUYE MANO DE OBRA, HERRAMIENTAS, EQUIPOS, MATERIALES Y DEMÁS ASPECTOS NECESARIOS PARA LLEVARA ACABO DICHA ACTIVIDAD.</t>
  </si>
  <si>
    <t>4,515.80</t>
  </si>
  <si>
    <t>COMPRESOR PORTÁTIL 200LB. MOTOR ELÉCTRICO 10M</t>
  </si>
  <si>
    <t>29,543.79</t>
  </si>
  <si>
    <t>590.88</t>
  </si>
  <si>
    <t>6,178.24</t>
  </si>
  <si>
    <t>308.91</t>
  </si>
  <si>
    <t>899.79</t>
  </si>
  <si>
    <t>11,593.83</t>
  </si>
  <si>
    <t>23.25 JUNTAS DE DILATACIÓN. INCLUYE  FONDO DE JUNTA Y SELLO.</t>
  </si>
  <si>
    <t>0.0006</t>
  </si>
  <si>
    <t>1,128.49</t>
  </si>
  <si>
    <t>SIKAFLEX PAVEMENT 401</t>
  </si>
  <si>
    <t>433,821.54</t>
  </si>
  <si>
    <t>21,691.08</t>
  </si>
  <si>
    <t>22,819.57</t>
  </si>
  <si>
    <t>6,735.15</t>
  </si>
  <si>
    <t>336.76</t>
  </si>
  <si>
    <t>0.6500</t>
  </si>
  <si>
    <t>60.31</t>
  </si>
  <si>
    <t>29,951.79</t>
  </si>
  <si>
    <t>23.26 JUNTAS DE AISLAMIENTO INCLUYE  FONDO DE JUNTA Y SELLO.</t>
  </si>
  <si>
    <t>YUMBOLON JUNTAS 1/4</t>
  </si>
  <si>
    <t>609.71</t>
  </si>
  <si>
    <t>628.00</t>
  </si>
  <si>
    <t>216,910.77</t>
  </si>
  <si>
    <t>217,538.77</t>
  </si>
  <si>
    <t>224,670.99</t>
  </si>
  <si>
    <t>23.27 BORDILLO FUNDIDO EN SITIO  EN CONCRETO DE 3000 PSI E= 0,10M. INCLUYE MATERIALES, FORMALETA, TEXTURIZADO, CURADO Y MALLA ELECTROSOLDADA</t>
  </si>
  <si>
    <t>TRITURADO 1</t>
  </si>
  <si>
    <t>91,346.78</t>
  </si>
  <si>
    <t>0.0840</t>
  </si>
  <si>
    <t>7,673.13</t>
  </si>
  <si>
    <t>TABLA BURRA 20 X 2.2 A 2.7CM X 2.9M - AMARILLO</t>
  </si>
  <si>
    <t>34,054.35</t>
  </si>
  <si>
    <t>1,021.63</t>
  </si>
  <si>
    <t>MALLA ELECTROSOLDADA XX-159 6 X 2.35M</t>
  </si>
  <si>
    <t>69,853.34</t>
  </si>
  <si>
    <t>0.0750</t>
  </si>
  <si>
    <t>5,239.00</t>
  </si>
  <si>
    <t>493.38</t>
  </si>
  <si>
    <t>1,074.67</t>
  </si>
  <si>
    <t>0.0560</t>
  </si>
  <si>
    <t>7,983.25</t>
  </si>
  <si>
    <t>CEMENTO GRIS</t>
  </si>
  <si>
    <t>677.70</t>
  </si>
  <si>
    <t>23,719.50</t>
  </si>
  <si>
    <t>47,204.56</t>
  </si>
  <si>
    <t>MEZCLADORA 1 BT MOTOR ELÉCTRICO 320LT</t>
  </si>
  <si>
    <t>14,255.80</t>
  </si>
  <si>
    <t>0.0130</t>
  </si>
  <si>
    <t>2,822.87</t>
  </si>
  <si>
    <t>141.14</t>
  </si>
  <si>
    <t>326.47</t>
  </si>
  <si>
    <t>28,228.68</t>
  </si>
  <si>
    <t>20.0000</t>
  </si>
  <si>
    <t>1,096.60</t>
  </si>
  <si>
    <t>51,450.50</t>
  </si>
  <si>
    <t>23.28 TACHAS REFLECTIVAS BIDIRECCIONAL BLANCA - ROJA</t>
  </si>
  <si>
    <t>TACHA REFLECTIVAS</t>
  </si>
  <si>
    <t>5,640.18</t>
  </si>
  <si>
    <t>263.18</t>
  </si>
  <si>
    <t>HORA AYUDANTE ALBAÑILERÍA TIPO 1 - CON PRESTACIONES</t>
  </si>
  <si>
    <t>12,837.90</t>
  </si>
  <si>
    <t>3,209.47</t>
  </si>
  <si>
    <t>9,112.83</t>
  </si>
  <si>
    <t>23.29 LIMPIEZA DE LA SUPERFICIE, CON CHORRO DE AGUA A UNA PRESIÓN MÍNIMA DE 3500 PSI. INCLUYE APLICACIÓN DE DESENGRASANTE BIODEGRADABLE TIPO SIKAGUARD-719W O SIMILAR. INCLUYE MANO DE OBRA, HERRAMIENTAS, EQUIPOS, MATERIALES Y DEMÁS ASPECTOS NECESARIOS PARA LLEVARA ACABO DICHA ACTIVIDAD.</t>
  </si>
  <si>
    <t>SIKAGUARD 719W (4KG)</t>
  </si>
  <si>
    <t>178,636.14</t>
  </si>
  <si>
    <t>35,727.23</t>
  </si>
  <si>
    <t>HIDROLAVADORA INDUSTRIAL 3500 PSI</t>
  </si>
  <si>
    <t>93,956.69</t>
  </si>
  <si>
    <t>5,637.40</t>
  </si>
  <si>
    <t>41,364.63</t>
  </si>
  <si>
    <t>49,697.51</t>
  </si>
  <si>
    <t>23.30 MANTENIMIENTO Y LIMPIEZA DE SUMIDEROS EXISTENTE</t>
  </si>
  <si>
    <t>HIDROLAVADORA INDUSTRIAL 2900 PSI</t>
  </si>
  <si>
    <t>19,160.01</t>
  </si>
  <si>
    <t>23.31 BORDILLO B-20 PARA CONTENEDOR DE RAICES</t>
  </si>
  <si>
    <t>BORDILLO B-20</t>
  </si>
  <si>
    <t>20,287.10</t>
  </si>
  <si>
    <t>36,389.97</t>
  </si>
  <si>
    <t>14,558.46</t>
  </si>
  <si>
    <t>727.92</t>
  </si>
  <si>
    <t>1,533.66</t>
  </si>
  <si>
    <t>CUADRILLA INSTALACIONES (OFICIAL + AYUDANTE)</t>
  </si>
  <si>
    <t>29,116.92</t>
  </si>
  <si>
    <t>55,223.59</t>
  </si>
  <si>
    <t>24 ASEO GENERAL INTERIOR Y EXTERIOR FINAL DE OBRA</t>
  </si>
  <si>
    <t>24.1 ASEO GENERAL INTERIOR Y EXTERIOR FINAL DE OBRA</t>
  </si>
  <si>
    <t>JABON O DETERGENTE EN POLVO</t>
  </si>
  <si>
    <t>9,628.15</t>
  </si>
  <si>
    <t>962.82</t>
  </si>
  <si>
    <t>45.0000</t>
  </si>
  <si>
    <t>1,233.45</t>
  </si>
  <si>
    <t>2,196.27</t>
  </si>
  <si>
    <t>1,036.18</t>
  </si>
  <si>
    <t>51.81</t>
  </si>
  <si>
    <t>3,503.58</t>
  </si>
  <si>
    <t>24.2 RETIRO DE SOBRANTES FUERA DE LA UNIDAD</t>
  </si>
  <si>
    <t>26.1 ESTUDIO E IMPLEMENTACIÓN DEL PLAN DE MANEJO DE TRANSITO</t>
  </si>
  <si>
    <r>
      <rPr>
        <sz val="10"/>
        <color rgb="FF000000"/>
        <rFont val="Noto Sans Symbols"/>
      </rPr>
      <t>ü</t>
    </r>
    <r>
      <rPr>
        <sz val="7"/>
        <color rgb="FF000000"/>
        <rFont val="Times New Roman"/>
      </rPr>
      <t xml:space="preserve">  </t>
    </r>
    <r>
      <rPr>
        <b/>
        <sz val="10"/>
        <color rgb="FF000000"/>
        <rFont val="Arial"/>
      </rPr>
      <t>Primero:</t>
    </r>
    <r>
      <rPr>
        <sz val="10"/>
        <color rgb="FF000000"/>
        <rFont val="Arial"/>
      </rPr>
      <t xml:space="preserve"> La Entidad se permite aclarar que los precios de los insumos incluidos dentro de los Análisis de Precios Unitarios, incluyen el impuesto del IVA vigente.</t>
    </r>
  </si>
  <si>
    <r>
      <rPr>
        <sz val="10"/>
        <color rgb="FF000000"/>
        <rFont val="Noto Sans Symbols"/>
      </rPr>
      <t>ü</t>
    </r>
    <r>
      <rPr>
        <sz val="7"/>
        <color rgb="FF000000"/>
        <rFont val="Times New Roman"/>
      </rPr>
      <t xml:space="preserve">  </t>
    </r>
    <r>
      <rPr>
        <b/>
        <sz val="10"/>
        <color rgb="FF000000"/>
        <rFont val="Arial"/>
      </rPr>
      <t xml:space="preserve">Segundo: </t>
    </r>
    <r>
      <rPr>
        <sz val="10"/>
        <color rgb="FF000000"/>
        <rFont val="Arial"/>
      </rPr>
      <t xml:space="preserve">Los datos contenidos en este documento, no reemplazan la labor que deben realizar los oferentes, quienes tienen la obligación de evaluar y analizar todas las variables que soportan los ítems y valores que conforman cada uno de los APU's, de las actividades que conforman la obra pública a ejecutar. Es decir, que el oferente tiene la obligación de realizar los respectivos estudios de mercado, análisis de factores externos que puedan influir en la proyección del presupuesto, análisis de la matriz de riesgos del proyecto, lectura de las especificaciones técnicas del proyecto, consulta de planos cuando la administración indique, demás variables que considere pertinente. </t>
    </r>
  </si>
  <si>
    <r>
      <rPr>
        <sz val="10"/>
        <color rgb="FF000000"/>
        <rFont val="Noto Sans Symbols"/>
      </rPr>
      <t>ü</t>
    </r>
    <r>
      <rPr>
        <sz val="7"/>
        <color rgb="FF000000"/>
        <rFont val="Times New Roman"/>
      </rPr>
      <t xml:space="preserve">  </t>
    </r>
    <r>
      <rPr>
        <b/>
        <sz val="10"/>
        <color rgb="FF000000"/>
        <rFont val="Arial"/>
      </rPr>
      <t>Tercero:</t>
    </r>
    <r>
      <rPr>
        <sz val="10"/>
        <color rgb="FF000000"/>
        <rFont val="Arial"/>
      </rPr>
      <t xml:space="preserve"> Los precios de referencia publicados son de uso exclusivo para el presente proceso contractual, teniendo en cuenta que cada proyecto cuenta con condiciones particulares y no podrán ser tomados de referencia en otros procesos que adelante la Fuerza Aérea Colombiana ni otras instituciones.</t>
    </r>
  </si>
  <si>
    <r>
      <rPr>
        <sz val="10"/>
        <color rgb="FF000000"/>
        <rFont val="Noto Sans Symbols"/>
      </rPr>
      <t>ü</t>
    </r>
    <r>
      <rPr>
        <sz val="7"/>
        <color rgb="FF000000"/>
        <rFont val="Times New Roman"/>
      </rPr>
      <t xml:space="preserve">  </t>
    </r>
    <r>
      <rPr>
        <b/>
        <sz val="10"/>
        <color rgb="FF000000"/>
        <rFont val="Arial"/>
      </rPr>
      <t>Cuarto:</t>
    </r>
    <r>
      <rPr>
        <sz val="10"/>
        <color rgb="FF000000"/>
        <rFont val="Arial"/>
      </rPr>
      <t xml:space="preserve"> Los insumos contemplados en los Análisis de Precios Unitarios, obedecen a las referencias y marcas enunciadas en accesorios, materiales y equipos, especificados por los diseñadores del proyecto, es decir, que indican las calidades mínimas de obra que se pretende ejecutar a cargo del presente proceso contractual.  </t>
    </r>
  </si>
  <si>
    <r>
      <rPr>
        <sz val="10"/>
        <color rgb="FF000000"/>
        <rFont val="Noto Sans Symbols"/>
      </rPr>
      <t>ü</t>
    </r>
    <r>
      <rPr>
        <sz val="7"/>
        <color rgb="FF000000"/>
        <rFont val="Times New Roman"/>
      </rPr>
      <t xml:space="preserve">  </t>
    </r>
    <r>
      <rPr>
        <b/>
        <sz val="10"/>
        <color rgb="FF000000"/>
        <rFont val="Arial"/>
      </rPr>
      <t>Quinto</t>
    </r>
    <r>
      <rPr>
        <sz val="10"/>
        <color rgb="FF000000"/>
        <rFont val="Arial"/>
      </rPr>
      <t>: Los Análisis de Precios Unitarios presentados, contemplan los costos de suministro de materiales, instalación, mano de obra (considerando todo gasto por concepto de sueldos, prestaciones sociales, servicio médico, etc.), herramientas, formaletas, equipo, transporte, trasiego, cargue y descargue, aseo, limpieza, retiros y cualquier costo directo o indirecto que genere la realización de la actividad.</t>
    </r>
  </si>
  <si>
    <t>OBJETO DEL CONTRATO:</t>
  </si>
  <si>
    <t xml:space="preserve">OBRA PUBLICA PARA "Diseño de una propuesta para el cálculo del A.I.U aplicable a los proyectos de infraestructura de la Fuerza Aeroespacial Colombiana bajo la modalidad de licitación pública, haciendo uso de elementos del marco de trabajo SCRUM". </t>
  </si>
  <si>
    <t>ANALISIS DE COSTOS DOTACIONALES U OPERACIONALES</t>
  </si>
  <si>
    <t>FECHA</t>
  </si>
  <si>
    <t>COSTOS DOTACIONALES U OPERACIONALES</t>
  </si>
  <si>
    <t>COD</t>
  </si>
  <si>
    <t>DESCRIPCIÓN</t>
  </si>
  <si>
    <t>CANTIDAD</t>
  </si>
  <si>
    <t>UNIDAD</t>
  </si>
  <si>
    <t>VALOR TOTAL</t>
  </si>
  <si>
    <t>PROVEEDOR_1</t>
  </si>
  <si>
    <t>LINK DE CONSULTA</t>
  </si>
  <si>
    <t>COT_1</t>
  </si>
  <si>
    <t>PROVEEDOR_2</t>
  </si>
  <si>
    <t>COT_2</t>
  </si>
  <si>
    <t>OFICINA- BODEGA  36 m2</t>
  </si>
  <si>
    <t>gl</t>
  </si>
  <si>
    <t>COMPUTADOR</t>
  </si>
  <si>
    <t>Un</t>
  </si>
  <si>
    <t>ALKOSTO 19-01-24</t>
  </si>
  <si>
    <t>https://www.alkosto.com/computador-portatil-hp-14-pulgadas-dq0526la-intel-celeron-ram-4gb-disco-ssd-128gb-negro/p/197497220902</t>
  </si>
  <si>
    <t>HOMECENTER 19 -01-24</t>
  </si>
  <si>
    <t>IMPRESORA MULTIFUNCIONAL</t>
  </si>
  <si>
    <t>https://www.alkosto.com/impresora-epson-ecotank-wifi-l1250-hg-negro/p/010343970700</t>
  </si>
  <si>
    <t>https://www.homecenter.com.co/homecenter-co/product/679574/impresora-multifuncional-hp-580-smart-tank-blanca/679574/</t>
  </si>
  <si>
    <t>ESCRITORIO ( MESA PLASTICA)</t>
  </si>
  <si>
    <t>https://www.alkosto.com/mesa-rimax-eterna-wengue/p/7705152078046</t>
  </si>
  <si>
    <t>https://www.homecenter.com.co/homecenter-co/product/31318/mesa-cuadrada-plastica-blanco-75x75-cm/31318/</t>
  </si>
  <si>
    <t>SILLA PARA OFICINA (SILLA PLASTICA)</t>
  </si>
  <si>
    <t>https://www.alkosto.com/silla-vanyplas-bambu-sin-brazos-blanca/p/733341737181</t>
  </si>
  <si>
    <t>https://www.homecenter.com.co/homecenter-co/product/596873/silla-sin-brazos-plastico-samba-blanco/596873/</t>
  </si>
  <si>
    <t>ACOMETIDA PROVISIONAL ELECTRICA (10 MT)</t>
  </si>
  <si>
    <t>ACOMETIDA PROVISIONAL HIDROSANITARIAS (10 MT)</t>
  </si>
  <si>
    <t xml:space="preserve">BAÑOS PROVISIONALES EN OBRA-ALQUILER </t>
  </si>
  <si>
    <t>BAÑO MOVIL</t>
  </si>
  <si>
    <t>TOTAL GASTOS MENORES:</t>
  </si>
  <si>
    <r>
      <rPr>
        <b/>
        <sz val="11"/>
        <rFont val="Arial"/>
      </rPr>
      <t xml:space="preserve">NOTA 1: </t>
    </r>
    <r>
      <rPr>
        <sz val="11"/>
        <rFont val="Arial"/>
      </rPr>
      <t>Los Gastos Dotacionales U operacionales se deben cotizar minimo 1 Vez al año posterior al cambio de Vigencia</t>
    </r>
  </si>
  <si>
    <r>
      <rPr>
        <b/>
        <sz val="11"/>
        <rFont val="Arial"/>
      </rPr>
      <t xml:space="preserve">NOTA 2: </t>
    </r>
    <r>
      <rPr>
        <sz val="11"/>
        <rFont val="Arial"/>
      </rPr>
      <t>Los Gastos Dotacionales U operacionales se debe ajustar de acuerdo a la complejidad del proyecto el cual el comité tecnico estructurador debera evaluar la complegidad del mismo.</t>
    </r>
  </si>
  <si>
    <t>ANALISIS DE ENSAYOS Y PRUEBAS</t>
  </si>
  <si>
    <t>INGRESAR MESES DE OBRA:</t>
  </si>
  <si>
    <t>DIVIDER ENTRE 200</t>
  </si>
  <si>
    <t>DIVIDIR ENTRE 40</t>
  </si>
  <si>
    <t>GASTOS FIJOS:</t>
  </si>
  <si>
    <t xml:space="preserve"> VALOR UNITARIO </t>
  </si>
  <si>
    <t>VR UNITARIO</t>
  </si>
  <si>
    <t>PERIOCIDAD ENSAYO</t>
  </si>
  <si>
    <t>Ensayo de resistencia a la compresión de especímenes cilíndricos de concreto 6"</t>
  </si>
  <si>
    <t>GL</t>
  </si>
  <si>
    <t>los ensayos de resistencia de cada clase de concreto colocado cada día deben tomarse no menos de una vez al día, ni menos de una vez por cada 40 m3 de concreto, ni menos de una vez por cada 200 m2 de superficie de losas o muros. D</t>
  </si>
  <si>
    <t xml:space="preserve">se suman todas las cantidades de concreto, se dividen en 12 m3 de promedio por fundicion de concreto al dia </t>
  </si>
  <si>
    <t>ENSAYOS DE LABORATORIO Y EN SITIO ESTRUCTURA METALICA</t>
  </si>
  <si>
    <t>DISEÑO DE MEZCLAS</t>
  </si>
  <si>
    <t>DISEÑO DE MEZCLA CERTIFICADO EN LABORATORIO PARA FUNDIDA EN SITIO</t>
  </si>
  <si>
    <t>Densidad y contenido de agua del suelo y suelo-agregado en el terreno empleando medidores nucleares</t>
  </si>
  <si>
    <t>por toma</t>
  </si>
  <si>
    <t>Se suman todas las cantidades de compactacion, se divide en 2, porque se compacta 0,50 y luego se divide en 6, que se toma muestra cada 6 metros en vias</t>
  </si>
  <si>
    <t>2164/2=1082
1082/6= 180,33</t>
  </si>
  <si>
    <t>PRUEBA DE TINTAS PENETRANTES ( METALICA)</t>
  </si>
  <si>
    <t>por 15 puntos</t>
  </si>
  <si>
    <t>PRUEBA DE ESTANQUEIDAD</t>
  </si>
  <si>
    <t>ESTANQUEIDAD</t>
  </si>
  <si>
    <t>1.6</t>
  </si>
  <si>
    <t>PRUEBA RED HIDRAULICA</t>
  </si>
  <si>
    <t>HIDRAULICA</t>
  </si>
  <si>
    <t>1.7</t>
  </si>
  <si>
    <t>CBR de suelos compactados en el laboratorio   (incluye proctor modificado)</t>
  </si>
  <si>
    <t>https://ingenieria.javeriana.edu.co/documents/1569590/3951779/Lista+Precios+2024.pdf/5ed90bd6-053f-c48e-e5df-3eab95df1da6?t=1705499496729</t>
  </si>
  <si>
    <t>TOTAL GASTOS GENERALES DE ENSAYOS Y PRUEBAS:</t>
  </si>
  <si>
    <t>https://www.aconstructoras.com/index.php?cPath=23_374_716&amp;osCsid=f7de2de490ae0c36b14cd060cd4e332f</t>
  </si>
  <si>
    <r>
      <rPr>
        <b/>
        <sz val="12"/>
        <rFont val="Arial"/>
      </rPr>
      <t xml:space="preserve">NOTA: </t>
    </r>
    <r>
      <rPr>
        <sz val="12"/>
        <rFont val="Arial"/>
      </rPr>
      <t>Los gastos de papeleria se deben ajustar de acuerdo a la duración y magnitud del proyecto a ejecutar en cada una de las UMAS.</t>
    </r>
  </si>
  <si>
    <t>ANALISIS DE GASTOS MENORES/VARIOS</t>
  </si>
  <si>
    <t xml:space="preserve">VALOR UNITARIO </t>
  </si>
  <si>
    <t>PROVEEDOR_3</t>
  </si>
  <si>
    <t>COT_3</t>
  </si>
  <si>
    <t>KIT BOTIQUIN PRIMEROS AUXILIOS</t>
  </si>
  <si>
    <t>HOMECENTER</t>
  </si>
  <si>
    <t>https://www.homecenter.com.co/homecenter-co/product/379761/botiquin-empotrable/379761/?kid=goosho_1246419&amp;shop=googleShopping&amp;gclid=EAIaIQobChMInKfgk7WRgQMVwoGGCh3WNwTUEAQYCiABEgI15vD_BwE</t>
  </si>
  <si>
    <t>https://www.homecenter.com.co/homecenter-co/product/379760/botiquin-recomendado-por-arl/379760/?kid=goosho_1246419&amp;shop=googleShopping&amp;gclid=EAIaIQobChMInKfgk7WRgQMVwoGGCh3WNwTUEAQYAiABEgL4y_D_BwE</t>
  </si>
  <si>
    <t>MERCADO LIBRE</t>
  </si>
  <si>
    <t>https://articulo.mercadolibre.com.co/MCO-1286378443-botiquin-tipo-a-incluye-senal-resolucion-705-de-2007-_JM?matt_tool=52751608&amp;matt_word=&amp;matt_source=google&amp;matt_campaign_id=14630807694&amp;matt_ad_group_id=141666387078&amp;matt_match_type=&amp;matt_network=g&amp;matt_device=c&amp;matt_creative=619440601162&amp;matt_keyword=&amp;matt_ad_position=&amp;matt_ad_type=pla&amp;matt_merchant_id=564455146&amp;matt_product_id=MCO1286378443&amp;matt_product_partition_id=1936120730068&amp;matt_target_id=pla-1936120730068&amp;gclid=EAIaIQobChMInYeI6rWRgQMVKJtaBR0GbACjEAQYFCABEgLNH_D_BwE</t>
  </si>
  <si>
    <t>KIT CAMILLA DE EMERGENCIA + INMOBILIZADOR DE CUELLO</t>
  </si>
  <si>
    <t>TMECOL</t>
  </si>
  <si>
    <t>https://tmecol.com/producto/combo-3-1-camilla-flotante-en-polietileno-1-inmovilizador-de-cabeza-en-espuma-1-kit-de-ferulas-inmovilizadoras-de-extremidades-1-cuello-ortopedico-en-espuma/</t>
  </si>
  <si>
    <t>VENO-ESTIL</t>
  </si>
  <si>
    <t>https://www.venoestilsas.com/product/camilla-de-emergencia-con-arnes-e-inmovilizador-de-cuello/</t>
  </si>
  <si>
    <t>https://articulo.mercadolibre.com.co/MCO-1278545893-camilla-emergencia-adulto-con-inmovilizador-cabeza-y-cuello-_JM?matt_tool=13515679&amp;matt_word=&amp;matt_source=google&amp;matt_campaign_id=14633851803&amp;matt_ad_group_id=154496053129&amp;matt_match_type=&amp;matt_network=g&amp;matt_device=c&amp;matt_creative=666939235099&amp;matt_keyword=&amp;matt_ad_position=&amp;matt_ad_type=pla&amp;matt_merchant_id=564455146&amp;matt_product_id=MCO1278545893&amp;matt_product_partition_id=2172402937393&amp;matt_target_id=pla-2172402937393&amp;gclid=EAIaIQobChMIy4Oj7raRgQMVUQN9Ch0Uxwl3EAQYCCABEgKy8fD_BwE</t>
  </si>
  <si>
    <t>SEÑALIZACION PRESENTIVA INTERNA OBRA/OFICINA</t>
  </si>
  <si>
    <t>FALABELLLA</t>
  </si>
  <si>
    <t>https://homecenter.falabella.com.co/homecenter-co/product/118863119/Kitx16-Senalizacion-Fotoluminiscente-para-Oficinas-y-o-Locales-Hasta-120Mts2/118863122?gclid=EAIaIQobChMI6ojPoLeRgQMVjgetBh2aDAoCEAQYASABEgLmaPD_BwE&amp;kid=shopp0000027fc&amp;pid=Google_w2a</t>
  </si>
  <si>
    <t>https://www.homecenter.com.co/homecenter-co/product/337408/kitx16-senalizacion-fotoluminiscente-para-oficinas-y-o-locales-hasta-120mts2/337408/?kid=goosho_1246419&amp;shop=googleShopping&amp;gclid=EAIaIQobChMI4qewrbeRgQMVxtvjBx3hLg57EAQYBCABEgJm__D_BwE</t>
  </si>
  <si>
    <t>EXTINTOR MULTIPROPOSITO 10 LB</t>
  </si>
  <si>
    <t>HOMCENTER</t>
  </si>
  <si>
    <t>https://www.homecenter.com.co/homecenter-co/product/641565/extintor-abc-10-lbs-recomendado-para-red-contraincendios/641565/?kid=goosho_1161562&amp;shop=googleShopping&amp;gclid=EAIaIQobChMIx5qlu7iRgQMVTn9MCh19AQ3yEAQYAiABEgJo5_D_BwE</t>
  </si>
  <si>
    <t>https://www.homecenter.com.co/homecenter-co/product/163819/extintor-multiproposito-10lb-abc/163819/?kid=goosho_1161562&amp;shop=googleShopping&amp;gclid=EAIaIQobChMIx5qlu7iRgQMVTn9MCh19AQ3yEAQYBCABEgLqC_D_BwE</t>
  </si>
  <si>
    <t>MILTIEXPRESs</t>
  </si>
  <si>
    <t>https://www.multiexpress.com.co/producto/extintor-multiproposito-10-lb/</t>
  </si>
  <si>
    <t>CINTA DE PELIGRO- SEÑALIZACIÓN-500 MT</t>
  </si>
  <si>
    <t>ROLLO</t>
  </si>
  <si>
    <t>CASA FERRETERA</t>
  </si>
  <si>
    <t>https://www.casaferretera.com/cinta-senalizacion-peligro-amarilla-500-metros/p</t>
  </si>
  <si>
    <t>PROVESI</t>
  </si>
  <si>
    <t>https://provesi.com.co/cintas/735-cinta-peligro-no-pase-500-mtrs.html</t>
  </si>
  <si>
    <t>CALYPSO</t>
  </si>
  <si>
    <t>https://www.tiendascalypso.com/cinta-se%c3%b1alizacion-peligro---fl/p?idsku=2694&amp;utm_term=&amp;utm_campaign=shopping-campana-inteligente&amp;utm_source=adwords&amp;utm_medium=ppc</t>
  </si>
  <si>
    <r>
      <rPr>
        <b/>
        <sz val="11"/>
        <rFont val="Arial"/>
      </rPr>
      <t xml:space="preserve">NOTA: </t>
    </r>
    <r>
      <rPr>
        <sz val="11"/>
        <rFont val="Arial"/>
      </rPr>
      <t>Los Gastos menores se deben ajustar de acuerdo a la  magnitud del proyecto a ejecutar en cada una de las UMAS.</t>
    </r>
  </si>
  <si>
    <t>ANALISIS DE GASTOS DOTACIONALES</t>
  </si>
  <si>
    <t>MESES</t>
  </si>
  <si>
    <t>COSTO TOTAL POR</t>
  </si>
  <si>
    <t>CUADRILLAS:</t>
  </si>
  <si>
    <t>Ingrese Dato de cuadrillas</t>
  </si>
  <si>
    <t>/TOTAL</t>
  </si>
  <si>
    <t>PERSONAS POR CUADRILLA</t>
  </si>
  <si>
    <t>PERSONAL ADMINISTRATIVO</t>
  </si>
  <si>
    <t>Ingrese Dato Administrativos</t>
  </si>
  <si>
    <t>PERSONAL TOTAL</t>
  </si>
  <si>
    <t>CASCOS DE PROTECCIÓN PERSONAL  VISITANTES</t>
  </si>
  <si>
    <t>https://www.homecenter.com.co/homecenter-co/product/463536/casco-eco-con-ratchet-y-barbuquejo-amarillo/463535/?kid=goosho_1161562&amp;shop=googleShopping&amp;gclid=EAIaIQobChMIkrLpvryRgQMVGjHUAR25HwBbEAQYASABEgK5V_D_BwE</t>
  </si>
  <si>
    <t xml:space="preserve">PROTECTOR OIDO </t>
  </si>
  <si>
    <t>https://www.homecenter.com.co/homecenter-co/product/357340/protector-oido-copa-26db-cm-502-steelpro/357340/?kid=goosho_1161562&amp;shop=googleShopping&amp;gclid=EAIaIQobChMIm_nTnb2RgQMVoalaBR0M9QbVEAQYBCABEgLSD_D_BwE</t>
  </si>
  <si>
    <t>BOTAS SEGURIDAD</t>
  </si>
  <si>
    <t>https://www.homecenter.com.co/homecenter-co/product/329092/bota-seguridad-punta-acero-miami-talla-37/329092/</t>
  </si>
  <si>
    <t>OVEROL TRABAJO PESADO</t>
  </si>
  <si>
    <t>https://www.homecenter.com.co/homecenter-co/product/87085/overol-enterizo-manga-larga-azul-talla-s/87085/?kid=goosho_1161562&amp;shop=googleShopping&amp;gclid=EAIaIQobChMI6MXi7cKRgQMVwptaBR2QjAx6EAQYBSABEgLyZfD_BwE</t>
  </si>
  <si>
    <t>TAPABOCAS NEGRO- OBRA</t>
  </si>
  <si>
    <t>CONICOL</t>
  </si>
  <si>
    <t>https://www.coincol.co/product-page/paquete-por-100-tapabocas-negro-tipo-obra-para-polvos</t>
  </si>
  <si>
    <t>GUANTES DE CARNAZA</t>
  </si>
  <si>
    <t>https://www.homecenter.com.co/homecenter-co/product/336341/guante-carnaza-sencillo-corto/336341/</t>
  </si>
  <si>
    <t>ARNES (LINEA DE VIDA)</t>
  </si>
  <si>
    <t>https://www.homecenter.com.co/homecenter-co/product/303672/equipo-trabajo-alturas-4-piezas-eslinga-sencilla-first/303672/?kid=goosho_1246419&amp;shop=googleShopping&amp;gclid=EAIaIQobChMInM_64sSRgQMVRppaBR3-xACeEAQYAiABEgKTl_D_BwE</t>
  </si>
  <si>
    <t>TOTAL GASTOS DOTACIÓN:</t>
  </si>
  <si>
    <r>
      <rPr>
        <b/>
        <sz val="11"/>
        <rFont val="Arial"/>
      </rPr>
      <t xml:space="preserve">NOTA: </t>
    </r>
    <r>
      <rPr>
        <sz val="11"/>
        <rFont val="Arial"/>
      </rPr>
      <t>Los Gastos menores se deben ajustar de acuerdo a la  magnitud del proyecto a ejecutar en cada una de las UMAS.</t>
    </r>
  </si>
  <si>
    <t>ANALISIS DE GASTOS DE PAPELERIA</t>
  </si>
  <si>
    <t>RESMA DE PAPEL</t>
  </si>
  <si>
    <t>PANAMERICANA</t>
  </si>
  <si>
    <t>ALKOSTO</t>
  </si>
  <si>
    <t xml:space="preserve">ÉXITO </t>
  </si>
  <si>
    <t>KIT TINTAS PARA IMPRESORA X 4 UND (IMPRESORA RECARGABLE)</t>
  </si>
  <si>
    <t xml:space="preserve">ALKOSTO </t>
  </si>
  <si>
    <t>PANAMERICANA (</t>
  </si>
  <si>
    <t xml:space="preserve">FALABELLA </t>
  </si>
  <si>
    <t>CARPETA/ FOLDER TIPO A-Z</t>
  </si>
  <si>
    <t xml:space="preserve">PANAFARGO </t>
  </si>
  <si>
    <t xml:space="preserve">RAPPI </t>
  </si>
  <si>
    <t>SOBRE DE MANILA (CARTA/OFICIO)</t>
  </si>
  <si>
    <t xml:space="preserve">TAURO </t>
  </si>
  <si>
    <t xml:space="preserve">SUESCUN </t>
  </si>
  <si>
    <t>NORMA</t>
  </si>
  <si>
    <t>COSEDORA DE PAPEL- OFICINA</t>
  </si>
  <si>
    <t>PANAFARGO</t>
  </si>
  <si>
    <t>CINTA ANCHA</t>
  </si>
  <si>
    <t xml:space="preserve">HOMECENTER </t>
  </si>
  <si>
    <t xml:space="preserve">CALIPSO </t>
  </si>
  <si>
    <t xml:space="preserve">PERFORADORA - OFICINA </t>
  </si>
  <si>
    <t xml:space="preserve">EXITO </t>
  </si>
  <si>
    <t xml:space="preserve">HOME CENTRY </t>
  </si>
  <si>
    <t xml:space="preserve">MERCADO LIBRE </t>
  </si>
  <si>
    <t>1.9</t>
  </si>
  <si>
    <t>GANCHOS COSEDORA</t>
  </si>
  <si>
    <t>caja</t>
  </si>
  <si>
    <t>ÉXITO (</t>
  </si>
  <si>
    <t>TOTAL GASTOS GENERALES DE PAPELERIA:</t>
  </si>
  <si>
    <r>
      <rPr>
        <b/>
        <sz val="12"/>
        <rFont val="Arial"/>
      </rPr>
      <t xml:space="preserve">NOTA: </t>
    </r>
    <r>
      <rPr>
        <sz val="12"/>
        <rFont val="Arial"/>
      </rPr>
      <t>Los gastos de papeleria se deben ajustar de acuerdo a la duración y magnitud del proyecto a ejecutar en cada una de las UMAS.</t>
    </r>
  </si>
  <si>
    <t>IMPUESTOS</t>
  </si>
  <si>
    <t>UMA</t>
  </si>
  <si>
    <t>MUNICIPIO/CIUDAD</t>
  </si>
  <si>
    <t>OFICIO</t>
  </si>
  <si>
    <t>ICA DE OBRA</t>
  </si>
  <si>
    <t>I.C.A. OBRA</t>
  </si>
  <si>
    <t>% ICA EQUIPOS</t>
  </si>
  <si>
    <t>RETENCION EN  LA FUENTE OBRA</t>
  </si>
  <si>
    <t>IMPUESTO FIC</t>
  </si>
  <si>
    <t xml:space="preserve">CONTRIBUCIÓN ESPECIAL (IMPUESTO DE GUERRA LEY 1738 del 2014) </t>
  </si>
  <si>
    <t xml:space="preserve">ESTAMPILLA  POLITÉCNICO  COLOMBIANO  JAIME  ISAZA  CADAVID  APLICA  SI  ES  ENTIDAD  PRIVADA </t>
  </si>
  <si>
    <t>ESTAMPILLA PRO UNIVERSIDAD DE LA  AMAZONIA</t>
  </si>
  <si>
    <t>Estampilla Pro Universidad del Pacifico Ley 1685 de 2013, ordenanza 473 de  2017</t>
  </si>
  <si>
    <t>Estampilla Pro desarrollo Unidad Central del Valle del Cauca - Prouceva Ley 1510  de 2012 Ordenanza 474 de 2017</t>
  </si>
  <si>
    <t>ESTAMPILLA UNIVERSIDAD NACIONAL (1697 DEL 2013)</t>
  </si>
  <si>
    <t>COMANDO FUERZA AEREA COLOMBIANA</t>
  </si>
  <si>
    <t>BOGOTA D.C</t>
  </si>
  <si>
    <t>FAC-S-2022-030190-CI</t>
  </si>
  <si>
    <t>7,12/1000</t>
  </si>
  <si>
    <t>11,04/1000</t>
  </si>
  <si>
    <t>NO APLICA</t>
  </si>
  <si>
    <t>SEGÚN CANTIDAD SLMLV</t>
  </si>
  <si>
    <t>COMANDO AÉREO DE COMBATE No. 1</t>
  </si>
  <si>
    <t>PUERTO SALGAR</t>
  </si>
  <si>
    <t>FAC-S-2022-096762-CI</t>
  </si>
  <si>
    <t>10/1000</t>
  </si>
  <si>
    <t>8/1000</t>
  </si>
  <si>
    <t>COMANDO AÉREO DE COMBATE No. 2</t>
  </si>
  <si>
    <t>VILLAVICENCIO</t>
  </si>
  <si>
    <t>COMANDO AÉREO DE COMBATE No. 3</t>
  </si>
  <si>
    <t>BARRANQUILLA</t>
  </si>
  <si>
    <t>FAC-S-2022-101311-CI</t>
  </si>
  <si>
    <t>7/1000</t>
  </si>
  <si>
    <t>0,7/1000</t>
  </si>
  <si>
    <t>COMANDO AÉREO DE COMBATE No. 4</t>
  </si>
  <si>
    <t>MELGAR</t>
  </si>
  <si>
    <t>FAC-S-2022-093925-CI</t>
  </si>
  <si>
    <t>5/1000</t>
  </si>
  <si>
    <t>COMANDO AÉREO DE COMBATE No. 5</t>
  </si>
  <si>
    <t>RIO NEGRO</t>
  </si>
  <si>
    <t>FAC-S-2022-094561-CI</t>
  </si>
  <si>
    <t>COMANDO AÉREO DE COMBATE No. 6</t>
  </si>
  <si>
    <t>TRES ESQUINAS</t>
  </si>
  <si>
    <t>FAC-S-2022-093837-CI</t>
  </si>
  <si>
    <t>COMANDO AÉREO DE COMBATE No. 7</t>
  </si>
  <si>
    <t>CALI</t>
  </si>
  <si>
    <t>FAC-S-2022-097922-CI</t>
  </si>
  <si>
    <t>3,3/1000 SI ES OBRA - 10/1000 SI ES MANTENIMIENTO</t>
  </si>
  <si>
    <t>0,33% OBRA  - 1% MANTENIMIENTO</t>
  </si>
  <si>
    <t>7,7 /1000</t>
  </si>
  <si>
    <t>COMANDO AÉREO DE TRANSPORTE MILITAR</t>
  </si>
  <si>
    <t>COMANDO AÉREO DE MANTENIMIENTO</t>
  </si>
  <si>
    <t>MADRID</t>
  </si>
  <si>
    <t>FAC-S-2022-092017-CI</t>
  </si>
  <si>
    <t>GRUPO AÉREO DEL ORIENTE</t>
  </si>
  <si>
    <t>GAORI</t>
  </si>
  <si>
    <t>GRUPO AÉREO DEL CARIBE</t>
  </si>
  <si>
    <t>SAN ANDRES ISLAS</t>
  </si>
  <si>
    <t>GRUPO AÉREO DEL CASANARE</t>
  </si>
  <si>
    <t>YOPAL, CASANARE</t>
  </si>
  <si>
    <t>GRUPO AÉREO DEL AMAZONAS</t>
  </si>
  <si>
    <t>LETICIA</t>
  </si>
  <si>
    <t xml:space="preserve">ESCUELA MILITAR DE AVIACION </t>
  </si>
  <si>
    <t>FAC-S-2022-097922-CI*</t>
  </si>
  <si>
    <t>ESCUELA DE SUBOFICIALES FAC</t>
  </si>
  <si>
    <r>
      <rPr>
        <sz val="18"/>
        <color rgb="FFFF0000"/>
        <rFont val="Calibri"/>
      </rPr>
      <t>NOTA:</t>
    </r>
    <r>
      <rPr>
        <sz val="18"/>
        <rFont val="Calibri"/>
      </rPr>
      <t xml:space="preserve"> Los impuestos deben ser liquidados de acuerdo a su ordenación de gasto de origen NO unidad ejecutora.</t>
    </r>
  </si>
  <si>
    <t>&lt;-2000</t>
  </si>
  <si>
    <t>2001-6000</t>
  </si>
  <si>
    <t>6001-&gt;</t>
  </si>
  <si>
    <t xml:space="preserve">UNIDAD  MILITAR AEREA </t>
  </si>
  <si>
    <t>ANALISIS DE UTILIDAD (U)</t>
  </si>
  <si>
    <t>Pp: Porcentaje Pesimista</t>
  </si>
  <si>
    <t>Pm: Porcentaje Probable</t>
  </si>
  <si>
    <t>Po:  Porcentaje Optimista</t>
  </si>
  <si>
    <t>Pc: Porcentaje Esperado</t>
  </si>
  <si>
    <t>UTILIDAD (U)</t>
  </si>
  <si>
    <r>
      <rPr>
        <b/>
        <sz val="11"/>
        <color rgb="FFFF0000"/>
        <rFont val="Arial"/>
      </rPr>
      <t>NOTA:</t>
    </r>
    <r>
      <rPr>
        <b/>
        <sz val="11"/>
        <rFont val="Arial"/>
      </rPr>
      <t xml:space="preserve"> </t>
    </r>
    <r>
      <rPr>
        <sz val="11"/>
        <rFont val="Arial"/>
      </rPr>
      <t>La UTILIDAD repesenta la ganancia que espera obtener el contratista por el cumplimiento de sus obligaciones en la ejecución del Proyecto. Fuente: Circular 001 del 18 de Febrero del 2019 Contraloria general de medellin.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</si>
</sst>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 #,##0.00_-;\-* #,##0.00_-;_-* &quot;-&quot;??_-;_-@"/>
    <numFmt numFmtId="165" formatCode="_-&quot;$&quot;\ * #,##0.00_-;\-&quot;$&quot;\ * #,##0.00_-;_-&quot;$&quot;\ * &quot;-&quot;??_-;_-@"/>
    <numFmt numFmtId="166" formatCode="[$-F800]dddd\,\ mmmm\ dd\,\ yyyy"/>
    <numFmt numFmtId="167" formatCode="[$-240A]d&quot; de &quot;mmmm&quot; de &quot;yyyy"/>
    <numFmt numFmtId="168" formatCode="_-* #,##0_-;\-* #,##0_-;_-* &quot;-&quot;_-;_-@"/>
    <numFmt numFmtId="169" formatCode="_-* #,##0.00_-;\-* #,##0.00_-;_-* &quot;-&quot;_-;_-@"/>
    <numFmt numFmtId="170" formatCode="0.0"/>
    <numFmt numFmtId="171" formatCode="_-* #,##0.000_-;\-* #,##0.000_-;_-* &quot;-&quot;_-;_-@"/>
    <numFmt numFmtId="172" formatCode="_-* #,##0.0_-;\-* #,##0.0_-;_-* &quot;-&quot;_-;_-@"/>
    <numFmt numFmtId="173" formatCode="&quot;$&quot;\ #,##0.00"/>
    <numFmt numFmtId="174" formatCode="0.000"/>
    <numFmt numFmtId="175" formatCode="_-&quot;$&quot;\ * #,##0_-;\-&quot;$&quot;\ * #,##0_-;_-&quot;$&quot;\ * &quot;-&quot;_-;_-@"/>
    <numFmt numFmtId="176" formatCode="_-* #,##0_-;\-* #,##0_-;_-* &quot;-&quot;??_-;_-@"/>
    <numFmt numFmtId="177" formatCode="_-&quot;$&quot;* #,##0.00_-;\-&quot;$&quot;* #,##0.00_-;_-&quot;$&quot;* &quot;-&quot;??_-;_-@"/>
    <numFmt numFmtId="178" formatCode="0.0%"/>
  </numFmts>
  <fonts count="57">
    <font>
      <sz val="11"/>
      <color rgb="FF000000"/>
      <name val="Calibri"/>
      <scheme val="minor"/>
    </font>
    <font>
      <sz val="10"/>
      <color rgb="FF000000"/>
      <name val="Arial"/>
    </font>
    <font>
      <sz val="14"/>
      <color rgb="FF000000"/>
      <name val="Arial"/>
    </font>
    <font>
      <sz val="10"/>
      <name val="Arial"/>
    </font>
    <font>
      <b/>
      <sz val="11"/>
      <name val="Arial"/>
    </font>
    <font>
      <sz val="11"/>
      <name val="Calibri"/>
    </font>
    <font>
      <b/>
      <sz val="10"/>
      <color rgb="FF000000"/>
      <name val="Arial"/>
    </font>
    <font>
      <b/>
      <sz val="14"/>
      <color rgb="FF000000"/>
      <name val="Arial"/>
    </font>
    <font>
      <sz val="10"/>
      <name val="Arial"/>
    </font>
    <font>
      <b/>
      <sz val="10"/>
      <name val="Arial"/>
    </font>
    <font>
      <b/>
      <sz val="10"/>
      <name val="Arial"/>
    </font>
    <font>
      <sz val="10"/>
      <color rgb="FFFF0000"/>
      <name val="Arial"/>
    </font>
    <font>
      <sz val="11"/>
      <color rgb="FF000000"/>
      <name val="Calibri"/>
    </font>
    <font>
      <b/>
      <sz val="9"/>
      <color rgb="FF000000"/>
      <name val="Arial"/>
    </font>
    <font>
      <sz val="12"/>
      <name val="Arial"/>
    </font>
    <font>
      <sz val="9"/>
      <color rgb="FF000000"/>
      <name val="Arial"/>
    </font>
    <font>
      <sz val="9"/>
      <name val="Arial"/>
    </font>
    <font>
      <sz val="9"/>
      <color rgb="FFFF0000"/>
      <name val="Arial"/>
    </font>
    <font>
      <sz val="9"/>
      <color rgb="FF000000"/>
      <name val="Times New Roman"/>
    </font>
    <font>
      <b/>
      <sz val="11"/>
      <color rgb="FF000000"/>
      <name val="Calibri"/>
    </font>
    <font>
      <sz val="10"/>
      <color rgb="FF000000"/>
      <name val="Noto Sans Symbols"/>
    </font>
    <font>
      <b/>
      <u/>
      <sz val="10"/>
      <name val="Arial"/>
    </font>
    <font>
      <b/>
      <u/>
      <sz val="10"/>
      <name val="Arial"/>
    </font>
    <font>
      <sz val="11"/>
      <name val="Calibri"/>
    </font>
    <font>
      <b/>
      <sz val="12"/>
      <name val="Arial"/>
    </font>
    <font>
      <b/>
      <sz val="8"/>
      <name val="Arial"/>
    </font>
    <font>
      <b/>
      <sz val="12"/>
      <name val="Calibri"/>
    </font>
    <font>
      <b/>
      <sz val="11"/>
      <name val="Calibri"/>
    </font>
    <font>
      <b/>
      <sz val="11"/>
      <color rgb="FFFF0000"/>
      <name val="Calibri"/>
    </font>
    <font>
      <b/>
      <sz val="11"/>
      <name val="Calibri"/>
    </font>
    <font>
      <sz val="11"/>
      <name val="Calibri"/>
    </font>
    <font>
      <b/>
      <sz val="9"/>
      <name val="Arial"/>
    </font>
    <font>
      <b/>
      <sz val="16"/>
      <name val="Calibri"/>
    </font>
    <font>
      <sz val="11"/>
      <color rgb="FFA5A5A5"/>
      <name val="Calibri"/>
    </font>
    <font>
      <b/>
      <sz val="14"/>
      <name val="Calibri"/>
    </font>
    <font>
      <b/>
      <u/>
      <sz val="11"/>
      <name val="Calibri"/>
    </font>
    <font>
      <b/>
      <u/>
      <sz val="11"/>
      <name val="Calibri"/>
    </font>
    <font>
      <b/>
      <u/>
      <sz val="11"/>
      <name val="Calibri"/>
    </font>
    <font>
      <sz val="11"/>
      <color rgb="FFFF0000"/>
      <name val="Calibri"/>
    </font>
    <font>
      <u/>
      <sz val="11"/>
      <name val="Calibri"/>
    </font>
    <font>
      <u/>
      <sz val="11"/>
      <name val="Calibri"/>
    </font>
    <font>
      <sz val="11"/>
      <name val="Arial"/>
    </font>
    <font>
      <b/>
      <u/>
      <sz val="11"/>
      <name val="Calibri"/>
    </font>
    <font>
      <b/>
      <u/>
      <sz val="11"/>
      <name val="Calibri"/>
    </font>
    <font>
      <b/>
      <u/>
      <sz val="11"/>
      <name val="Calibri"/>
    </font>
    <font>
      <b/>
      <u/>
      <sz val="11"/>
      <name val="Calibri"/>
    </font>
    <font>
      <b/>
      <u/>
      <sz val="11"/>
      <name val="Calibri"/>
    </font>
    <font>
      <u/>
      <sz val="11"/>
      <name val="Calibri"/>
    </font>
    <font>
      <u/>
      <sz val="11"/>
      <name val="Calibri"/>
    </font>
    <font>
      <u/>
      <sz val="11"/>
      <name val="Calibri"/>
    </font>
    <font>
      <u/>
      <sz val="11"/>
      <name val="Calibri"/>
    </font>
    <font>
      <sz val="18"/>
      <name val="Calibri"/>
    </font>
    <font>
      <b/>
      <sz val="9"/>
      <name val="Arial"/>
    </font>
    <font>
      <b/>
      <sz val="16"/>
      <name val="Calibri"/>
    </font>
    <font>
      <sz val="7"/>
      <color rgb="FF000000"/>
      <name val="Times New Roman"/>
    </font>
    <font>
      <sz val="18"/>
      <color rgb="FFFF0000"/>
      <name val="Calibri"/>
    </font>
    <font>
      <b/>
      <sz val="11"/>
      <color rgb="FFFF0000"/>
      <name val="Arial"/>
    </font>
  </fonts>
  <fills count="17">
    <fill>
      <patternFill patternType="none"/>
    </fill>
    <fill>
      <patternFill patternType="gray125"/>
    </fill>
    <fill>
      <patternFill patternType="solid">
        <fgColor rgb="FF00617E"/>
        <bgColor rgb="FF00617E"/>
      </patternFill>
    </fill>
    <fill>
      <patternFill patternType="solid">
        <fgColor rgb="FFABC100"/>
        <bgColor rgb="FFABC100"/>
      </patternFill>
    </fill>
    <fill>
      <patternFill patternType="solid">
        <fgColor rgb="FF00B0F0"/>
        <bgColor rgb="FF00B0F0"/>
      </patternFill>
    </fill>
    <fill>
      <patternFill patternType="solid">
        <fgColor rgb="FF7F7F7F"/>
        <bgColor rgb="FF7F7F7F"/>
      </patternFill>
    </fill>
    <fill>
      <patternFill patternType="solid">
        <fgColor rgb="FFA5A5A5"/>
        <bgColor rgb="FFA5A5A5"/>
      </patternFill>
    </fill>
    <fill>
      <patternFill patternType="solid">
        <fgColor rgb="FFFFFF00"/>
        <bgColor rgb="FFFFFF00"/>
      </patternFill>
    </fill>
    <fill>
      <patternFill patternType="solid">
        <fgColor rgb="FFECECEC"/>
        <bgColor rgb="FFECECEC"/>
      </patternFill>
    </fill>
    <fill>
      <patternFill patternType="solid">
        <fgColor rgb="FFBDD6EE"/>
        <bgColor rgb="FFBDD6EE"/>
      </patternFill>
    </fill>
    <fill>
      <patternFill patternType="solid">
        <fgColor rgb="FFE7E6E6"/>
        <bgColor rgb="FFE7E6E6"/>
      </patternFill>
    </fill>
    <fill>
      <patternFill patternType="solid">
        <fgColor rgb="FFD0CECE"/>
        <bgColor rgb="FFD0CECE"/>
      </patternFill>
    </fill>
    <fill>
      <patternFill patternType="solid">
        <fgColor rgb="FFDEEAF6"/>
        <bgColor rgb="FFDEEAF6"/>
      </patternFill>
    </fill>
    <fill>
      <patternFill patternType="solid">
        <fgColor rgb="FFD8D8D8"/>
        <bgColor rgb="FFD8D8D8"/>
      </patternFill>
    </fill>
    <fill>
      <patternFill patternType="solid">
        <fgColor rgb="FFBFBFBF"/>
        <bgColor rgb="FFBFBFBF"/>
      </patternFill>
    </fill>
    <fill>
      <patternFill patternType="solid">
        <fgColor rgb="FFF2F2F2"/>
        <bgColor rgb="FFF2F2F2"/>
      </patternFill>
    </fill>
    <fill>
      <patternFill patternType="solid">
        <fgColor rgb="FFD6DCE4"/>
        <bgColor rgb="FFD6DCE4"/>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609">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164" fontId="1" fillId="0" borderId="0" xfId="0" applyNumberFormat="1" applyFont="1" applyAlignment="1">
      <alignment vertical="center" wrapText="1"/>
    </xf>
    <xf numFmtId="165" fontId="1" fillId="0" borderId="0" xfId="0" applyNumberFormat="1" applyFont="1" applyAlignment="1">
      <alignment vertical="center" wrapText="1"/>
    </xf>
    <xf numFmtId="0" fontId="1" fillId="0" borderId="0" xfId="0" applyFont="1" applyAlignment="1">
      <alignment vertical="center"/>
    </xf>
    <xf numFmtId="0" fontId="3" fillId="0" borderId="0" xfId="0" applyFont="1" applyAlignment="1">
      <alignment vertical="center"/>
    </xf>
    <xf numFmtId="0" fontId="1" fillId="0" borderId="1" xfId="0" applyFont="1" applyBorder="1" applyAlignment="1">
      <alignment horizontal="center" vertical="center"/>
    </xf>
    <xf numFmtId="166" fontId="1" fillId="0" borderId="2" xfId="0" applyNumberFormat="1" applyFont="1" applyBorder="1" applyAlignment="1">
      <alignment horizontal="left" vertical="center" wrapText="1"/>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164" fontId="1" fillId="0" borderId="2" xfId="0" applyNumberFormat="1" applyFont="1" applyBorder="1" applyAlignment="1">
      <alignment vertical="center" wrapText="1"/>
    </xf>
    <xf numFmtId="167" fontId="1" fillId="0" borderId="3" xfId="0" applyNumberFormat="1" applyFont="1" applyBorder="1" applyAlignment="1">
      <alignment horizontal="right" vertical="center" wrapText="1"/>
    </xf>
    <xf numFmtId="0" fontId="1" fillId="0" borderId="4" xfId="0" applyFont="1" applyBorder="1" applyAlignment="1">
      <alignment horizontal="center" vertical="center" wrapText="1"/>
    </xf>
    <xf numFmtId="165" fontId="1" fillId="0" borderId="5" xfId="0" applyNumberFormat="1" applyFont="1" applyBorder="1" applyAlignment="1">
      <alignment vertical="center" wrapText="1"/>
    </xf>
    <xf numFmtId="0" fontId="6" fillId="0" borderId="4" xfId="0" applyFont="1" applyBorder="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center" vertical="center" wrapText="1"/>
    </xf>
    <xf numFmtId="0" fontId="6" fillId="0" borderId="0" xfId="0" applyFont="1" applyAlignment="1">
      <alignment horizontal="center" vertical="center" wrapText="1"/>
    </xf>
    <xf numFmtId="164" fontId="6" fillId="0" borderId="0" xfId="0" applyNumberFormat="1" applyFont="1" applyAlignment="1">
      <alignment vertical="center" wrapText="1"/>
    </xf>
    <xf numFmtId="165" fontId="6" fillId="0" borderId="5" xfId="0" applyNumberFormat="1" applyFont="1" applyBorder="1" applyAlignment="1">
      <alignment vertical="center" wrapText="1"/>
    </xf>
    <xf numFmtId="0" fontId="6" fillId="0" borderId="6" xfId="0" applyFont="1" applyBorder="1" applyAlignment="1">
      <alignment horizontal="center" vertical="center" wrapText="1"/>
    </xf>
    <xf numFmtId="0" fontId="6" fillId="0" borderId="1" xfId="0" applyFont="1" applyBorder="1" applyAlignment="1">
      <alignment vertical="top" wrapText="1"/>
    </xf>
    <xf numFmtId="0" fontId="6" fillId="0" borderId="2" xfId="0" applyFont="1" applyBorder="1" applyAlignment="1">
      <alignment horizontal="left" vertical="top" wrapText="1"/>
    </xf>
    <xf numFmtId="0" fontId="7" fillId="0" borderId="2" xfId="0" applyFont="1" applyBorder="1" applyAlignment="1">
      <alignment vertical="top" wrapText="1"/>
    </xf>
    <xf numFmtId="0" fontId="6" fillId="0" borderId="2" xfId="0" applyFont="1" applyBorder="1" applyAlignment="1">
      <alignment horizontal="center" vertical="top" wrapText="1"/>
    </xf>
    <xf numFmtId="164" fontId="6" fillId="0" borderId="2" xfId="0" applyNumberFormat="1" applyFont="1" applyBorder="1" applyAlignment="1">
      <alignment vertical="top" wrapText="1"/>
    </xf>
    <xf numFmtId="0" fontId="6" fillId="0" borderId="3" xfId="0" applyFont="1" applyBorder="1" applyAlignment="1">
      <alignment vertical="top" wrapText="1"/>
    </xf>
    <xf numFmtId="0" fontId="6" fillId="0" borderId="12" xfId="0" applyFont="1" applyBorder="1" applyAlignment="1">
      <alignment horizontal="center" vertical="center"/>
    </xf>
    <xf numFmtId="0" fontId="6" fillId="0" borderId="12" xfId="0" applyFont="1" applyBorder="1" applyAlignment="1">
      <alignment horizontal="left" vertical="center" wrapText="1"/>
    </xf>
    <xf numFmtId="0" fontId="6" fillId="0" borderId="12" xfId="0" applyFont="1" applyBorder="1" applyAlignment="1">
      <alignment horizontal="center" vertical="center" wrapText="1"/>
    </xf>
    <xf numFmtId="164" fontId="6" fillId="0" borderId="12" xfId="0" applyNumberFormat="1" applyFont="1" applyBorder="1" applyAlignment="1">
      <alignment horizontal="center" vertical="center" wrapText="1"/>
    </xf>
    <xf numFmtId="165" fontId="6" fillId="0" borderId="12" xfId="0" applyNumberFormat="1" applyFont="1" applyBorder="1" applyAlignment="1">
      <alignment vertical="center" wrapText="1"/>
    </xf>
    <xf numFmtId="0" fontId="6" fillId="0" borderId="0" xfId="0" applyFont="1" applyAlignment="1">
      <alignment horizontal="center" vertical="center"/>
    </xf>
    <xf numFmtId="0" fontId="10" fillId="0" borderId="0" xfId="0" applyFont="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left" vertical="center" wrapText="1"/>
    </xf>
    <xf numFmtId="0" fontId="9" fillId="2" borderId="14" xfId="0" applyFont="1" applyFill="1" applyBorder="1" applyAlignment="1">
      <alignment vertical="center" wrapText="1"/>
    </xf>
    <xf numFmtId="164" fontId="9" fillId="2" borderId="15" xfId="0" applyNumberFormat="1" applyFont="1" applyFill="1" applyBorder="1" applyAlignment="1">
      <alignment vertical="center" wrapText="1"/>
    </xf>
    <xf numFmtId="165" fontId="9" fillId="2" borderId="12" xfId="0" applyNumberFormat="1" applyFont="1" applyFill="1" applyBorder="1" applyAlignment="1">
      <alignment vertical="center" wrapText="1"/>
    </xf>
    <xf numFmtId="0" fontId="8" fillId="0" borderId="0" xfId="0" applyFont="1"/>
    <xf numFmtId="0" fontId="3" fillId="0" borderId="0" xfId="0" applyFont="1"/>
    <xf numFmtId="0" fontId="1" fillId="0" borderId="12" xfId="0" applyFont="1" applyBorder="1" applyAlignment="1">
      <alignment horizontal="center" vertical="center" wrapText="1"/>
    </xf>
    <xf numFmtId="0" fontId="1" fillId="0" borderId="12" xfId="0" applyFont="1" applyBorder="1" applyAlignment="1">
      <alignment horizontal="left" vertical="center"/>
    </xf>
    <xf numFmtId="164" fontId="1" fillId="0" borderId="12" xfId="0" applyNumberFormat="1" applyFont="1" applyBorder="1" applyAlignment="1">
      <alignment horizontal="center" vertical="center" wrapText="1"/>
    </xf>
    <xf numFmtId="165" fontId="1" fillId="0" borderId="12" xfId="0" applyNumberFormat="1" applyFont="1" applyBorder="1" applyAlignment="1">
      <alignment vertical="center" wrapText="1"/>
    </xf>
    <xf numFmtId="168" fontId="1" fillId="0" borderId="0" xfId="0" applyNumberFormat="1" applyFont="1"/>
    <xf numFmtId="0" fontId="1" fillId="0" borderId="0" xfId="0" applyFont="1"/>
    <xf numFmtId="164" fontId="1" fillId="0" borderId="0" xfId="0" applyNumberFormat="1" applyFont="1"/>
    <xf numFmtId="0" fontId="1" fillId="0" borderId="12" xfId="0" applyFont="1" applyBorder="1" applyAlignment="1">
      <alignment horizontal="left" vertical="center" wrapText="1"/>
    </xf>
    <xf numFmtId="0" fontId="6" fillId="3" borderId="12" xfId="0" applyFont="1" applyFill="1" applyBorder="1" applyAlignment="1">
      <alignment horizontal="center" vertical="center" wrapText="1"/>
    </xf>
    <xf numFmtId="0" fontId="6" fillId="3" borderId="12" xfId="0" applyFont="1" applyFill="1" applyBorder="1" applyAlignment="1">
      <alignment horizontal="left" vertical="center" wrapText="1"/>
    </xf>
    <xf numFmtId="0" fontId="7" fillId="3" borderId="12" xfId="0" applyFont="1" applyFill="1" applyBorder="1" applyAlignment="1">
      <alignment horizontal="center" vertical="center" wrapText="1"/>
    </xf>
    <xf numFmtId="164" fontId="6" fillId="3" borderId="12" xfId="0" applyNumberFormat="1" applyFont="1" applyFill="1" applyBorder="1" applyAlignment="1">
      <alignment vertical="center" wrapText="1"/>
    </xf>
    <xf numFmtId="165" fontId="6" fillId="3" borderId="12" xfId="0" applyNumberFormat="1" applyFont="1" applyFill="1" applyBorder="1" applyAlignment="1">
      <alignment vertical="center" wrapText="1"/>
    </xf>
    <xf numFmtId="165" fontId="3" fillId="0" borderId="0" xfId="0" applyNumberFormat="1" applyFont="1"/>
    <xf numFmtId="2" fontId="3" fillId="0" borderId="12" xfId="0" applyNumberFormat="1" applyFont="1" applyBorder="1" applyAlignment="1">
      <alignment horizontal="center" vertical="center" wrapText="1"/>
    </xf>
    <xf numFmtId="169" fontId="3" fillId="0" borderId="0" xfId="0" applyNumberFormat="1" applyFont="1"/>
    <xf numFmtId="10" fontId="1" fillId="0" borderId="0" xfId="0" applyNumberFormat="1" applyFont="1"/>
    <xf numFmtId="10" fontId="3" fillId="0" borderId="0" xfId="0" applyNumberFormat="1" applyFont="1"/>
    <xf numFmtId="10" fontId="6" fillId="0" borderId="12" xfId="0" applyNumberFormat="1" applyFont="1" applyBorder="1" applyAlignment="1">
      <alignment horizontal="center" vertical="center" wrapText="1"/>
    </xf>
    <xf numFmtId="164" fontId="6" fillId="0" borderId="12" xfId="0" applyNumberFormat="1" applyFont="1" applyBorder="1" applyAlignment="1">
      <alignment vertical="center" wrapText="1"/>
    </xf>
    <xf numFmtId="165" fontId="1" fillId="0" borderId="0" xfId="0" applyNumberFormat="1" applyFont="1"/>
    <xf numFmtId="0" fontId="11" fillId="0" borderId="0" xfId="0" applyFont="1"/>
    <xf numFmtId="0" fontId="1" fillId="0" borderId="0" xfId="0" applyFont="1" applyAlignment="1">
      <alignment horizontal="center"/>
    </xf>
    <xf numFmtId="0" fontId="1" fillId="0" borderId="0" xfId="0" applyFont="1" applyAlignment="1">
      <alignment horizontal="left" wrapText="1"/>
    </xf>
    <xf numFmtId="0" fontId="2" fillId="0" borderId="0" xfId="0" applyFont="1" applyAlignment="1">
      <alignment horizontal="center"/>
    </xf>
    <xf numFmtId="0" fontId="9" fillId="2" borderId="12" xfId="0" applyFont="1" applyFill="1" applyBorder="1" applyAlignment="1">
      <alignment horizontal="left" vertical="center" wrapText="1"/>
    </xf>
    <xf numFmtId="0" fontId="9" fillId="2" borderId="12" xfId="0" applyFont="1" applyFill="1" applyBorder="1" applyAlignment="1">
      <alignment vertical="center" wrapText="1"/>
    </xf>
    <xf numFmtId="164" fontId="9" fillId="2" borderId="12" xfId="0" applyNumberFormat="1" applyFont="1" applyFill="1" applyBorder="1" applyAlignment="1">
      <alignment vertical="center" wrapText="1"/>
    </xf>
    <xf numFmtId="10" fontId="6" fillId="3" borderId="12" xfId="0" applyNumberFormat="1" applyFont="1" applyFill="1" applyBorder="1" applyAlignment="1">
      <alignment horizontal="right" vertical="center" wrapText="1"/>
    </xf>
    <xf numFmtId="0" fontId="1" fillId="0" borderId="12" xfId="0" applyFont="1" applyBorder="1" applyAlignment="1">
      <alignment horizontal="center"/>
    </xf>
    <xf numFmtId="0" fontId="1" fillId="0" borderId="12" xfId="0" applyFont="1" applyBorder="1" applyAlignment="1">
      <alignment horizontal="left" wrapText="1"/>
    </xf>
    <xf numFmtId="4" fontId="1" fillId="0" borderId="12" xfId="0" applyNumberFormat="1" applyFont="1" applyBorder="1"/>
    <xf numFmtId="164" fontId="1" fillId="0" borderId="12" xfId="0" applyNumberFormat="1" applyFont="1" applyBorder="1"/>
    <xf numFmtId="165" fontId="1" fillId="0" borderId="12" xfId="0" applyNumberFormat="1" applyFont="1" applyBorder="1"/>
    <xf numFmtId="164" fontId="3" fillId="0" borderId="0" xfId="0" applyNumberFormat="1" applyFont="1"/>
    <xf numFmtId="170" fontId="6" fillId="3" borderId="12" xfId="0" applyNumberFormat="1" applyFont="1" applyFill="1" applyBorder="1" applyAlignment="1">
      <alignment horizontal="center" vertical="center" wrapText="1"/>
    </xf>
    <xf numFmtId="0" fontId="6" fillId="3" borderId="12" xfId="0" applyFont="1" applyFill="1" applyBorder="1" applyAlignment="1">
      <alignment vertical="center" wrapText="1"/>
    </xf>
    <xf numFmtId="164" fontId="1" fillId="0" borderId="12" xfId="0" applyNumberFormat="1" applyFont="1" applyBorder="1" applyAlignment="1">
      <alignment horizontal="center"/>
    </xf>
    <xf numFmtId="4" fontId="6" fillId="3" borderId="12" xfId="0" applyNumberFormat="1" applyFont="1" applyFill="1" applyBorder="1" applyAlignment="1">
      <alignment horizontal="left" vertical="center" wrapText="1"/>
    </xf>
    <xf numFmtId="0" fontId="1" fillId="0" borderId="12" xfId="0" applyFont="1" applyBorder="1" applyAlignment="1">
      <alignment horizontal="left"/>
    </xf>
    <xf numFmtId="165" fontId="9" fillId="4" borderId="12" xfId="0" applyNumberFormat="1" applyFont="1" applyFill="1" applyBorder="1" applyAlignment="1">
      <alignment vertical="center" wrapText="1"/>
    </xf>
    <xf numFmtId="168" fontId="11" fillId="0" borderId="0" xfId="0" applyNumberFormat="1" applyFont="1"/>
    <xf numFmtId="0" fontId="9" fillId="0" borderId="0" xfId="0" applyFont="1" applyAlignment="1">
      <alignment horizontal="left" vertical="center" wrapText="1"/>
    </xf>
    <xf numFmtId="0" fontId="12" fillId="0" borderId="0" xfId="0" applyFont="1"/>
    <xf numFmtId="165" fontId="12" fillId="0" borderId="0" xfId="0" applyNumberFormat="1" applyFont="1"/>
    <xf numFmtId="164" fontId="12" fillId="0" borderId="0" xfId="0" applyNumberFormat="1" applyFont="1"/>
    <xf numFmtId="0" fontId="1" fillId="0" borderId="0" xfId="0" applyFont="1" applyAlignment="1">
      <alignment vertical="center" wrapText="1"/>
    </xf>
    <xf numFmtId="0" fontId="6" fillId="0" borderId="0" xfId="0" applyFont="1" applyAlignment="1">
      <alignment vertical="center" wrapText="1"/>
    </xf>
    <xf numFmtId="0" fontId="6" fillId="0" borderId="2" xfId="0" applyFont="1" applyBorder="1" applyAlignment="1">
      <alignment vertical="top" wrapText="1"/>
    </xf>
    <xf numFmtId="0" fontId="13" fillId="5" borderId="12" xfId="0" applyFont="1" applyFill="1" applyBorder="1" applyAlignment="1">
      <alignment horizontal="center" vertical="center"/>
    </xf>
    <xf numFmtId="0" fontId="9" fillId="2" borderId="13" xfId="0" applyFont="1" applyFill="1" applyBorder="1" applyAlignment="1">
      <alignment vertical="center" wrapText="1"/>
    </xf>
    <xf numFmtId="0" fontId="8" fillId="6" borderId="12" xfId="0" applyFont="1" applyFill="1" applyBorder="1"/>
    <xf numFmtId="0" fontId="1" fillId="0" borderId="12" xfId="0" applyFont="1" applyBorder="1"/>
    <xf numFmtId="0" fontId="1" fillId="7" borderId="12" xfId="0" applyFont="1" applyFill="1" applyBorder="1" applyAlignment="1">
      <alignment horizontal="center" vertical="center" wrapText="1"/>
    </xf>
    <xf numFmtId="0" fontId="14" fillId="0" borderId="12" xfId="0" applyFont="1" applyBorder="1" applyAlignment="1">
      <alignment horizontal="center" vertical="center"/>
    </xf>
    <xf numFmtId="0" fontId="1" fillId="0" borderId="9" xfId="0" applyFont="1" applyBorder="1" applyAlignment="1">
      <alignment horizontal="left" vertical="center" wrapText="1"/>
    </xf>
    <xf numFmtId="0" fontId="1" fillId="0" borderId="0" xfId="0" applyFont="1" applyAlignment="1">
      <alignment wrapText="1"/>
    </xf>
    <xf numFmtId="0" fontId="1" fillId="0" borderId="12" xfId="0" applyFont="1" applyBorder="1" applyAlignment="1">
      <alignment wrapText="1"/>
    </xf>
    <xf numFmtId="4" fontId="6" fillId="3" borderId="12" xfId="0" applyNumberFormat="1" applyFont="1" applyFill="1" applyBorder="1" applyAlignment="1">
      <alignment vertical="center" wrapText="1"/>
    </xf>
    <xf numFmtId="0" fontId="6" fillId="0" borderId="0" xfId="0" applyFont="1" applyAlignment="1">
      <alignment horizontal="left" vertical="center"/>
    </xf>
    <xf numFmtId="165" fontId="6" fillId="0" borderId="0" xfId="0" applyNumberFormat="1" applyFont="1" applyAlignment="1">
      <alignment horizontal="left" vertical="center"/>
    </xf>
    <xf numFmtId="0" fontId="1" fillId="0" borderId="0" xfId="0" applyFont="1" applyAlignment="1">
      <alignment horizontal="left" vertical="center"/>
    </xf>
    <xf numFmtId="165" fontId="1" fillId="0" borderId="0" xfId="0" applyNumberFormat="1" applyFont="1" applyAlignment="1">
      <alignment horizontal="left" vertical="center"/>
    </xf>
    <xf numFmtId="165" fontId="6" fillId="0" borderId="0" xfId="0" applyNumberFormat="1" applyFont="1"/>
    <xf numFmtId="49" fontId="13" fillId="0" borderId="0" xfId="0" applyNumberFormat="1" applyFont="1" applyAlignment="1">
      <alignment horizontal="left" vertical="center" wrapText="1"/>
    </xf>
    <xf numFmtId="49" fontId="15" fillId="0" borderId="11" xfId="0" applyNumberFormat="1" applyFont="1" applyBorder="1" applyAlignment="1">
      <alignment horizontal="center" vertical="center" wrapText="1"/>
    </xf>
    <xf numFmtId="169" fontId="15" fillId="0" borderId="8" xfId="0" applyNumberFormat="1" applyFont="1" applyBorder="1" applyAlignment="1">
      <alignment horizontal="right" vertical="center" wrapText="1"/>
    </xf>
    <xf numFmtId="171" fontId="12" fillId="0" borderId="0" xfId="0" applyNumberFormat="1" applyFont="1"/>
    <xf numFmtId="49" fontId="13" fillId="0" borderId="0" xfId="0" applyNumberFormat="1" applyFont="1" applyAlignment="1">
      <alignment horizontal="right" vertical="top" wrapText="1"/>
    </xf>
    <xf numFmtId="168" fontId="13" fillId="0" borderId="0" xfId="0" applyNumberFormat="1" applyFont="1" applyAlignment="1">
      <alignment horizontal="right" vertical="top" wrapText="1"/>
    </xf>
    <xf numFmtId="168" fontId="15" fillId="0" borderId="8" xfId="0" applyNumberFormat="1" applyFont="1" applyBorder="1" applyAlignment="1">
      <alignment horizontal="right" vertical="top" wrapText="1"/>
    </xf>
    <xf numFmtId="168" fontId="13" fillId="0" borderId="0" xfId="0" applyNumberFormat="1" applyFont="1" applyAlignment="1">
      <alignment horizontal="right" vertical="center" wrapText="1"/>
    </xf>
    <xf numFmtId="169" fontId="13" fillId="0" borderId="0" xfId="0" applyNumberFormat="1" applyFont="1" applyAlignment="1">
      <alignment horizontal="right" vertical="center" wrapText="1"/>
    </xf>
    <xf numFmtId="49" fontId="18" fillId="0" borderId="0" xfId="0" applyNumberFormat="1" applyFont="1" applyAlignment="1">
      <alignment horizontal="left" vertical="center" wrapText="1"/>
    </xf>
    <xf numFmtId="0" fontId="19" fillId="0" borderId="1" xfId="0" applyFont="1" applyBorder="1"/>
    <xf numFmtId="0" fontId="12" fillId="0" borderId="2" xfId="0" applyFont="1" applyBorder="1"/>
    <xf numFmtId="0" fontId="12" fillId="0" borderId="3" xfId="0" applyFont="1" applyBorder="1"/>
    <xf numFmtId="0" fontId="21" fillId="0" borderId="19" xfId="0" applyFont="1" applyBorder="1" applyAlignment="1">
      <alignment horizontal="left" vertical="center" wrapText="1"/>
    </xf>
    <xf numFmtId="0" fontId="22" fillId="0" borderId="19" xfId="0" applyFont="1" applyBorder="1" applyAlignment="1">
      <alignment vertical="center"/>
    </xf>
    <xf numFmtId="0" fontId="8" fillId="0" borderId="19" xfId="0" applyFont="1" applyBorder="1" applyAlignment="1">
      <alignment vertical="center"/>
    </xf>
    <xf numFmtId="172" fontId="8" fillId="0" borderId="19" xfId="0" applyNumberFormat="1" applyFont="1" applyBorder="1" applyAlignment="1">
      <alignment horizontal="center" vertical="center"/>
    </xf>
    <xf numFmtId="0" fontId="23" fillId="0" borderId="0" xfId="0" applyFont="1" applyAlignment="1">
      <alignment horizontal="center"/>
    </xf>
    <xf numFmtId="0" fontId="23" fillId="0" borderId="19" xfId="0" applyFont="1" applyBorder="1" applyAlignment="1">
      <alignment horizontal="center" wrapText="1"/>
    </xf>
    <xf numFmtId="0" fontId="23" fillId="0" borderId="0" xfId="0" applyFont="1"/>
    <xf numFmtId="0" fontId="24" fillId="8" borderId="19" xfId="0" applyFont="1" applyFill="1" applyBorder="1" applyAlignment="1">
      <alignment horizontal="center" vertical="center" wrapText="1"/>
    </xf>
    <xf numFmtId="0" fontId="3" fillId="0" borderId="0" xfId="0" applyFont="1" applyAlignment="1">
      <alignment horizontal="center" vertical="center" wrapText="1"/>
    </xf>
    <xf numFmtId="0" fontId="4" fillId="9" borderId="19" xfId="0" applyFont="1" applyFill="1" applyBorder="1" applyAlignment="1">
      <alignment horizontal="center" vertical="center"/>
    </xf>
    <xf numFmtId="173" fontId="4" fillId="9" borderId="32" xfId="0" applyNumberFormat="1" applyFont="1" applyFill="1" applyBorder="1" applyAlignment="1">
      <alignment horizontal="right" vertical="center"/>
    </xf>
    <xf numFmtId="0" fontId="25" fillId="0" borderId="0" xfId="0" applyFont="1" applyAlignment="1">
      <alignment horizontal="center" vertical="center" wrapText="1"/>
    </xf>
    <xf numFmtId="173" fontId="4" fillId="9" borderId="36" xfId="0" applyNumberFormat="1" applyFont="1" applyFill="1" applyBorder="1" applyAlignment="1">
      <alignment horizontal="right" vertical="center"/>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173" fontId="4" fillId="0" borderId="26" xfId="0" applyNumberFormat="1" applyFont="1" applyBorder="1" applyAlignment="1">
      <alignment horizontal="right" vertical="center"/>
    </xf>
    <xf numFmtId="0" fontId="23" fillId="0" borderId="26" xfId="0" applyFont="1" applyBorder="1" applyAlignment="1">
      <alignment horizontal="center"/>
    </xf>
    <xf numFmtId="0" fontId="10" fillId="9" borderId="37" xfId="0" applyFont="1" applyFill="1" applyBorder="1" applyAlignment="1">
      <alignment horizontal="center" vertical="center" wrapText="1"/>
    </xf>
    <xf numFmtId="0" fontId="10" fillId="9" borderId="38" xfId="0" applyFont="1" applyFill="1" applyBorder="1" applyAlignment="1">
      <alignment horizontal="center" vertical="center"/>
    </xf>
    <xf numFmtId="0" fontId="10" fillId="9" borderId="39" xfId="0" applyFont="1" applyFill="1" applyBorder="1" applyAlignment="1">
      <alignment horizontal="center" vertical="center"/>
    </xf>
    <xf numFmtId="0" fontId="10" fillId="9" borderId="19" xfId="0" applyFont="1" applyFill="1" applyBorder="1" applyAlignment="1">
      <alignment horizontal="center" vertical="center"/>
    </xf>
    <xf numFmtId="0" fontId="10" fillId="10" borderId="42" xfId="0" applyFont="1" applyFill="1" applyBorder="1" applyAlignment="1">
      <alignment vertical="center" wrapText="1"/>
    </xf>
    <xf numFmtId="0" fontId="10" fillId="10" borderId="43" xfId="0" applyFont="1" applyFill="1" applyBorder="1" applyAlignment="1">
      <alignment horizontal="center" vertical="center"/>
    </xf>
    <xf numFmtId="0" fontId="10" fillId="10" borderId="44" xfId="0" applyFont="1" applyFill="1" applyBorder="1" applyAlignment="1">
      <alignment horizontal="center" vertical="center"/>
    </xf>
    <xf numFmtId="0" fontId="10" fillId="10" borderId="45" xfId="0" applyFont="1" applyFill="1" applyBorder="1" applyAlignment="1">
      <alignment horizontal="center" vertical="center"/>
    </xf>
    <xf numFmtId="0" fontId="10" fillId="10" borderId="46" xfId="0" applyFont="1" applyFill="1" applyBorder="1" applyAlignment="1">
      <alignment horizontal="center" vertical="center"/>
    </xf>
    <xf numFmtId="0" fontId="10" fillId="10" borderId="19" xfId="0" applyFont="1" applyFill="1" applyBorder="1" applyAlignment="1">
      <alignment horizontal="center" vertical="center"/>
    </xf>
    <xf numFmtId="0" fontId="3" fillId="0" borderId="37" xfId="0" applyFont="1" applyBorder="1" applyAlignment="1">
      <alignment vertical="center" wrapText="1"/>
    </xf>
    <xf numFmtId="173" fontId="23" fillId="0" borderId="47" xfId="0" applyNumberFormat="1" applyFont="1" applyBorder="1"/>
    <xf numFmtId="0" fontId="3" fillId="0" borderId="19" xfId="0" applyFont="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vertical="center" wrapText="1"/>
    </xf>
    <xf numFmtId="173" fontId="23" fillId="0" borderId="49" xfId="0" applyNumberFormat="1" applyFont="1" applyBorder="1"/>
    <xf numFmtId="0" fontId="3" fillId="0" borderId="50" xfId="0" applyFont="1" applyBorder="1" applyAlignment="1">
      <alignment horizontal="center" vertical="center"/>
    </xf>
    <xf numFmtId="0" fontId="3" fillId="0" borderId="49" xfId="0" applyFont="1" applyBorder="1" applyAlignment="1">
      <alignment horizontal="center" vertical="center"/>
    </xf>
    <xf numFmtId="0" fontId="23" fillId="0" borderId="19" xfId="0" applyFont="1" applyBorder="1" applyAlignment="1">
      <alignment horizontal="center"/>
    </xf>
    <xf numFmtId="0" fontId="26" fillId="0" borderId="19" xfId="0" applyFont="1" applyBorder="1" applyAlignment="1">
      <alignment horizontal="center" vertical="center"/>
    </xf>
    <xf numFmtId="0" fontId="10" fillId="0" borderId="51" xfId="0" applyFont="1" applyBorder="1" applyAlignment="1">
      <alignment horizontal="center" vertical="center" wrapText="1"/>
    </xf>
    <xf numFmtId="0" fontId="10" fillId="0" borderId="52" xfId="0" applyFont="1" applyBorder="1" applyAlignment="1">
      <alignment horizontal="center" vertical="center"/>
    </xf>
    <xf numFmtId="0" fontId="27" fillId="0" borderId="52" xfId="0" applyFont="1" applyBorder="1" applyAlignment="1">
      <alignment horizontal="center" vertical="center"/>
    </xf>
    <xf numFmtId="0" fontId="27" fillId="0" borderId="52" xfId="0" applyFont="1" applyBorder="1" applyAlignment="1">
      <alignment horizontal="center"/>
    </xf>
    <xf numFmtId="0" fontId="27" fillId="0" borderId="53" xfId="0" applyFont="1" applyBorder="1" applyAlignment="1">
      <alignment horizontal="center"/>
    </xf>
    <xf numFmtId="0" fontId="27" fillId="0" borderId="19" xfId="0" applyFont="1" applyBorder="1" applyAlignment="1">
      <alignment horizontal="center"/>
    </xf>
    <xf numFmtId="0" fontId="3" fillId="0" borderId="54" xfId="0" applyFont="1" applyBorder="1" applyAlignment="1">
      <alignment vertical="center" wrapText="1"/>
    </xf>
    <xf numFmtId="173" fontId="23" fillId="0" borderId="55" xfId="0" applyNumberFormat="1" applyFont="1" applyBorder="1"/>
    <xf numFmtId="10" fontId="12" fillId="0" borderId="55" xfId="0" applyNumberFormat="1" applyFont="1" applyBorder="1" applyAlignment="1">
      <alignment horizontal="center" vertical="center"/>
    </xf>
    <xf numFmtId="10" fontId="12" fillId="0" borderId="56" xfId="0" applyNumberFormat="1" applyFont="1" applyBorder="1" applyAlignment="1">
      <alignment horizontal="center" vertical="center"/>
    </xf>
    <xf numFmtId="10" fontId="12" fillId="0" borderId="19" xfId="0" applyNumberFormat="1" applyFont="1" applyBorder="1" applyAlignment="1">
      <alignment horizontal="center" vertical="center"/>
    </xf>
    <xf numFmtId="0" fontId="3" fillId="0" borderId="57" xfId="0" applyFont="1" applyBorder="1" applyAlignment="1">
      <alignment vertical="center" wrapText="1"/>
    </xf>
    <xf numFmtId="173" fontId="23" fillId="0" borderId="58" xfId="0" applyNumberFormat="1" applyFont="1" applyBorder="1"/>
    <xf numFmtId="10" fontId="12" fillId="0" borderId="58" xfId="0" applyNumberFormat="1" applyFont="1" applyBorder="1" applyAlignment="1">
      <alignment horizontal="center" vertical="center"/>
    </xf>
    <xf numFmtId="10" fontId="12" fillId="0" borderId="59" xfId="0" applyNumberFormat="1" applyFont="1" applyBorder="1" applyAlignment="1">
      <alignment horizontal="center" vertical="center"/>
    </xf>
    <xf numFmtId="173" fontId="12" fillId="0" borderId="55" xfId="0" applyNumberFormat="1" applyFont="1" applyBorder="1"/>
    <xf numFmtId="0" fontId="3" fillId="0" borderId="60" xfId="0" applyFont="1" applyBorder="1" applyAlignment="1">
      <alignment vertical="center" wrapText="1"/>
    </xf>
    <xf numFmtId="173" fontId="23" fillId="0" borderId="12" xfId="0" applyNumberFormat="1" applyFont="1" applyBorder="1"/>
    <xf numFmtId="10" fontId="12" fillId="0" borderId="12" xfId="0" applyNumberFormat="1" applyFont="1" applyBorder="1" applyAlignment="1">
      <alignment horizontal="center" vertical="center"/>
    </xf>
    <xf numFmtId="10" fontId="12" fillId="0" borderId="61" xfId="0" applyNumberFormat="1" applyFont="1" applyBorder="1" applyAlignment="1">
      <alignment horizontal="center" vertical="center"/>
    </xf>
    <xf numFmtId="173" fontId="3" fillId="0" borderId="57" xfId="0" applyNumberFormat="1" applyFont="1" applyBorder="1" applyAlignment="1">
      <alignment vertical="center" wrapText="1"/>
    </xf>
    <xf numFmtId="0" fontId="3" fillId="0" borderId="62" xfId="0" applyFont="1" applyBorder="1" applyAlignment="1">
      <alignment vertical="center" wrapText="1"/>
    </xf>
    <xf numFmtId="173" fontId="23" fillId="0" borderId="63" xfId="0" applyNumberFormat="1" applyFont="1" applyBorder="1"/>
    <xf numFmtId="10" fontId="12" fillId="0" borderId="63" xfId="0" applyNumberFormat="1" applyFont="1" applyBorder="1" applyAlignment="1">
      <alignment horizontal="center" vertical="center"/>
    </xf>
    <xf numFmtId="10" fontId="12" fillId="0" borderId="64" xfId="0" applyNumberFormat="1" applyFont="1" applyBorder="1" applyAlignment="1">
      <alignment horizontal="center" vertical="center"/>
    </xf>
    <xf numFmtId="10" fontId="12" fillId="0" borderId="0" xfId="0" applyNumberFormat="1" applyFont="1" applyAlignment="1">
      <alignment horizontal="center" vertical="center"/>
    </xf>
    <xf numFmtId="0" fontId="3" fillId="0" borderId="65" xfId="0" applyFont="1" applyBorder="1" applyAlignment="1">
      <alignment vertical="center" wrapText="1"/>
    </xf>
    <xf numFmtId="173" fontId="23" fillId="0" borderId="66" xfId="0" applyNumberFormat="1" applyFont="1" applyBorder="1"/>
    <xf numFmtId="10" fontId="12" fillId="0" borderId="66" xfId="0" applyNumberFormat="1" applyFont="1" applyBorder="1" applyAlignment="1">
      <alignment horizontal="center" vertical="center"/>
    </xf>
    <xf numFmtId="10" fontId="12" fillId="0" borderId="67" xfId="0" applyNumberFormat="1" applyFont="1" applyBorder="1" applyAlignment="1">
      <alignment horizontal="center" vertical="center"/>
    </xf>
    <xf numFmtId="0" fontId="10" fillId="10" borderId="51" xfId="0" applyFont="1" applyFill="1" applyBorder="1" applyAlignment="1">
      <alignment horizontal="center" vertical="center" wrapText="1"/>
    </xf>
    <xf numFmtId="0" fontId="10" fillId="10" borderId="52" xfId="0" applyFont="1" applyFill="1" applyBorder="1" applyAlignment="1">
      <alignment horizontal="center" vertical="center"/>
    </xf>
    <xf numFmtId="0" fontId="27" fillId="10" borderId="52" xfId="0" applyFont="1" applyFill="1" applyBorder="1" applyAlignment="1">
      <alignment horizontal="center" vertical="center"/>
    </xf>
    <xf numFmtId="0" fontId="27" fillId="10" borderId="52" xfId="0" applyFont="1" applyFill="1" applyBorder="1" applyAlignment="1">
      <alignment horizontal="center"/>
    </xf>
    <xf numFmtId="0" fontId="27" fillId="10" borderId="53" xfId="0" applyFont="1" applyFill="1" applyBorder="1" applyAlignment="1">
      <alignment horizontal="center"/>
    </xf>
    <xf numFmtId="0" fontId="27" fillId="10" borderId="19" xfId="0" applyFont="1" applyFill="1" applyBorder="1" applyAlignment="1">
      <alignment horizontal="center"/>
    </xf>
    <xf numFmtId="0" fontId="3" fillId="0" borderId="60" xfId="0" applyFont="1" applyBorder="1" applyAlignment="1">
      <alignment vertical="center" wrapText="1"/>
    </xf>
    <xf numFmtId="173" fontId="23" fillId="0" borderId="12" xfId="0" applyNumberFormat="1" applyFont="1" applyBorder="1"/>
    <xf numFmtId="10" fontId="12" fillId="0" borderId="12" xfId="0" applyNumberFormat="1" applyFont="1" applyBorder="1" applyAlignment="1">
      <alignment horizontal="center" vertical="center"/>
    </xf>
    <xf numFmtId="10" fontId="12" fillId="0" borderId="61" xfId="0" applyNumberFormat="1" applyFont="1" applyBorder="1" applyAlignment="1">
      <alignment horizontal="center" vertical="center"/>
    </xf>
    <xf numFmtId="10" fontId="12" fillId="0" borderId="0" xfId="0" applyNumberFormat="1" applyFont="1"/>
    <xf numFmtId="173" fontId="23" fillId="0" borderId="63" xfId="0" applyNumberFormat="1" applyFont="1" applyBorder="1" applyAlignment="1">
      <alignment vertical="center"/>
    </xf>
    <xf numFmtId="10" fontId="23" fillId="0" borderId="0" xfId="0" applyNumberFormat="1" applyFont="1"/>
    <xf numFmtId="0" fontId="10" fillId="9" borderId="60" xfId="0" applyFont="1" applyFill="1" applyBorder="1" applyAlignment="1">
      <alignment vertical="center" wrapText="1"/>
    </xf>
    <xf numFmtId="173" fontId="23" fillId="9" borderId="12" xfId="0" applyNumberFormat="1" applyFont="1" applyFill="1" applyBorder="1"/>
    <xf numFmtId="0" fontId="23" fillId="0" borderId="12" xfId="0" applyFont="1" applyBorder="1" applyAlignment="1">
      <alignment horizontal="center" vertical="center"/>
    </xf>
    <xf numFmtId="173" fontId="12" fillId="9" borderId="12" xfId="0" applyNumberFormat="1" applyFont="1" applyFill="1" applyBorder="1"/>
    <xf numFmtId="0" fontId="23" fillId="0" borderId="12" xfId="0" applyFont="1" applyBorder="1"/>
    <xf numFmtId="0" fontId="23" fillId="0" borderId="61" xfId="0" applyFont="1" applyBorder="1"/>
    <xf numFmtId="0" fontId="23" fillId="0" borderId="19" xfId="0" applyFont="1" applyBorder="1"/>
    <xf numFmtId="0" fontId="10" fillId="0" borderId="0" xfId="0" applyFont="1" applyAlignment="1">
      <alignment horizontal="center" vertical="center" wrapText="1"/>
    </xf>
    <xf numFmtId="0" fontId="10" fillId="9" borderId="70" xfId="0" applyFont="1" applyFill="1" applyBorder="1" applyAlignment="1">
      <alignment horizontal="center" vertical="center" wrapText="1"/>
    </xf>
    <xf numFmtId="0" fontId="23" fillId="0" borderId="71" xfId="0" applyFont="1" applyBorder="1" applyAlignment="1">
      <alignment horizontal="center"/>
    </xf>
    <xf numFmtId="2" fontId="23" fillId="11" borderId="53" xfId="0" applyNumberFormat="1" applyFont="1" applyFill="1" applyBorder="1" applyAlignment="1">
      <alignment horizontal="center" vertical="center"/>
    </xf>
    <xf numFmtId="12" fontId="23" fillId="0" borderId="51" xfId="0" applyNumberFormat="1" applyFont="1" applyBorder="1" applyAlignment="1">
      <alignment horizontal="center"/>
    </xf>
    <xf numFmtId="0" fontId="23" fillId="0" borderId="51" xfId="0" applyFont="1" applyBorder="1" applyAlignment="1">
      <alignment horizontal="center"/>
    </xf>
    <xf numFmtId="2" fontId="23" fillId="11" borderId="19" xfId="0" applyNumberFormat="1" applyFont="1" applyFill="1" applyBorder="1" applyAlignment="1">
      <alignment horizontal="center" vertical="center"/>
    </xf>
    <xf numFmtId="0" fontId="23" fillId="0" borderId="0" xfId="0" applyFont="1" applyAlignment="1">
      <alignment horizontal="center" wrapText="1"/>
    </xf>
    <xf numFmtId="174" fontId="23" fillId="0" borderId="0" xfId="0" applyNumberFormat="1" applyFont="1"/>
    <xf numFmtId="0" fontId="23" fillId="0" borderId="31" xfId="0" applyFont="1" applyBorder="1" applyAlignment="1">
      <alignment horizontal="left" wrapText="1"/>
    </xf>
    <xf numFmtId="173" fontId="23" fillId="0" borderId="72" xfId="0" applyNumberFormat="1" applyFont="1" applyBorder="1"/>
    <xf numFmtId="173" fontId="23" fillId="0" borderId="73" xfId="0" applyNumberFormat="1" applyFont="1" applyBorder="1"/>
    <xf numFmtId="0" fontId="23" fillId="0" borderId="73" xfId="0" applyFont="1" applyBorder="1"/>
    <xf numFmtId="0" fontId="23" fillId="0" borderId="74" xfId="0" applyFont="1" applyBorder="1"/>
    <xf numFmtId="0" fontId="23" fillId="0" borderId="75" xfId="0" applyFont="1" applyBorder="1" applyAlignment="1">
      <alignment horizontal="left" wrapText="1"/>
    </xf>
    <xf numFmtId="173" fontId="23" fillId="0" borderId="60" xfId="0" applyNumberFormat="1" applyFont="1" applyBorder="1"/>
    <xf numFmtId="173" fontId="23" fillId="0" borderId="61" xfId="0" applyNumberFormat="1" applyFont="1" applyBorder="1"/>
    <xf numFmtId="0" fontId="23" fillId="0" borderId="61" xfId="0" applyFont="1" applyBorder="1"/>
    <xf numFmtId="0" fontId="23" fillId="0" borderId="76" xfId="0" applyFont="1" applyBorder="1"/>
    <xf numFmtId="0" fontId="23" fillId="10" borderId="77" xfId="0" applyFont="1" applyFill="1" applyBorder="1" applyAlignment="1">
      <alignment horizontal="left" vertical="center" wrapText="1"/>
    </xf>
    <xf numFmtId="0" fontId="23" fillId="10" borderId="60" xfId="0" applyFont="1" applyFill="1" applyBorder="1" applyAlignment="1">
      <alignment horizontal="center" vertical="center"/>
    </xf>
    <xf numFmtId="0" fontId="23" fillId="10" borderId="61" xfId="0" applyFont="1" applyFill="1" applyBorder="1" applyAlignment="1">
      <alignment horizontal="center" vertical="center"/>
    </xf>
    <xf numFmtId="0" fontId="23" fillId="10" borderId="78" xfId="0" applyFont="1" applyFill="1" applyBorder="1" applyAlignment="1">
      <alignment horizontal="center" vertical="center" wrapText="1"/>
    </xf>
    <xf numFmtId="10" fontId="12" fillId="0" borderId="61" xfId="0" applyNumberFormat="1" applyFont="1" applyBorder="1"/>
    <xf numFmtId="0" fontId="23" fillId="0" borderId="33" xfId="0" applyFont="1" applyBorder="1" applyAlignment="1">
      <alignment horizontal="left" wrapText="1"/>
    </xf>
    <xf numFmtId="173" fontId="28" fillId="0" borderId="43" xfId="0" applyNumberFormat="1" applyFont="1" applyBorder="1"/>
    <xf numFmtId="10" fontId="12" fillId="0" borderId="79" xfId="0" applyNumberFormat="1" applyFont="1" applyBorder="1"/>
    <xf numFmtId="0" fontId="23" fillId="0" borderId="80" xfId="0" applyFont="1" applyBorder="1"/>
    <xf numFmtId="0" fontId="29" fillId="9" borderId="81" xfId="0" applyFont="1" applyFill="1" applyBorder="1" applyAlignment="1">
      <alignment horizontal="center" vertical="center"/>
    </xf>
    <xf numFmtId="173" fontId="29" fillId="9" borderId="81" xfId="0" applyNumberFormat="1" applyFont="1" applyFill="1" applyBorder="1" applyAlignment="1">
      <alignment horizontal="center" vertical="center"/>
    </xf>
    <xf numFmtId="0" fontId="29" fillId="9" borderId="82" xfId="0" applyFont="1" applyFill="1" applyBorder="1" applyAlignment="1">
      <alignment horizontal="center" vertical="center"/>
    </xf>
    <xf numFmtId="0" fontId="29" fillId="9" borderId="19" xfId="0" applyFont="1" applyFill="1" applyBorder="1" applyAlignment="1">
      <alignment horizontal="center" vertical="center"/>
    </xf>
    <xf numFmtId="1" fontId="29" fillId="9" borderId="81" xfId="0" applyNumberFormat="1" applyFont="1" applyFill="1" applyBorder="1" applyAlignment="1">
      <alignment horizontal="center" vertical="center"/>
    </xf>
    <xf numFmtId="0" fontId="30" fillId="0" borderId="83" xfId="0" applyFont="1" applyBorder="1" applyAlignment="1">
      <alignment vertical="center"/>
    </xf>
    <xf numFmtId="0" fontId="30" fillId="0" borderId="5" xfId="0" applyFont="1" applyBorder="1" applyAlignment="1">
      <alignment vertical="center"/>
    </xf>
    <xf numFmtId="173" fontId="23" fillId="0" borderId="0" xfId="0" applyNumberFormat="1" applyFont="1" applyAlignment="1">
      <alignment horizontal="center" vertical="center"/>
    </xf>
    <xf numFmtId="173" fontId="23" fillId="0" borderId="0" xfId="0" applyNumberFormat="1" applyFont="1" applyAlignment="1">
      <alignment horizontal="center"/>
    </xf>
    <xf numFmtId="173" fontId="23" fillId="0" borderId="24" xfId="0" applyNumberFormat="1" applyFont="1" applyBorder="1" applyAlignment="1">
      <alignment horizontal="center"/>
    </xf>
    <xf numFmtId="0" fontId="29" fillId="10" borderId="84" xfId="0" applyFont="1" applyFill="1" applyBorder="1" applyAlignment="1">
      <alignment vertical="center"/>
    </xf>
    <xf numFmtId="10" fontId="29" fillId="10" borderId="85" xfId="0" applyNumberFormat="1" applyFont="1" applyFill="1" applyBorder="1" applyAlignment="1">
      <alignment vertical="center"/>
    </xf>
    <xf numFmtId="173" fontId="27" fillId="10" borderId="19" xfId="0" applyNumberFormat="1" applyFont="1" applyFill="1" applyBorder="1" applyAlignment="1">
      <alignment horizontal="center" vertical="center"/>
    </xf>
    <xf numFmtId="173" fontId="27" fillId="10" borderId="19" xfId="0" applyNumberFormat="1" applyFont="1" applyFill="1" applyBorder="1" applyAlignment="1">
      <alignment horizontal="center"/>
    </xf>
    <xf numFmtId="173" fontId="27" fillId="10" borderId="86" xfId="0" applyNumberFormat="1" applyFont="1" applyFill="1" applyBorder="1" applyAlignment="1">
      <alignment horizontal="center"/>
    </xf>
    <xf numFmtId="0" fontId="29" fillId="10" borderId="85" xfId="0" applyFont="1" applyFill="1" applyBorder="1" applyAlignment="1">
      <alignment vertical="center"/>
    </xf>
    <xf numFmtId="0" fontId="30" fillId="0" borderId="87" xfId="0" applyFont="1" applyBorder="1" applyAlignment="1">
      <alignment vertical="center"/>
    </xf>
    <xf numFmtId="0" fontId="30" fillId="0" borderId="88" xfId="0" applyFont="1" applyBorder="1" applyAlignment="1">
      <alignment vertical="center"/>
    </xf>
    <xf numFmtId="173" fontId="23" fillId="0" borderId="26" xfId="0" applyNumberFormat="1" applyFont="1" applyBorder="1" applyAlignment="1">
      <alignment horizontal="center" vertical="center"/>
    </xf>
    <xf numFmtId="173" fontId="23" fillId="0" borderId="27" xfId="0" applyNumberFormat="1" applyFont="1" applyBorder="1" applyAlignment="1">
      <alignment horizontal="center"/>
    </xf>
    <xf numFmtId="0" fontId="23" fillId="0" borderId="19" xfId="0" applyFont="1" applyBorder="1"/>
    <xf numFmtId="0" fontId="23" fillId="0" borderId="86" xfId="0" applyFont="1" applyBorder="1"/>
    <xf numFmtId="0" fontId="27" fillId="9" borderId="51" xfId="0" applyFont="1" applyFill="1" applyBorder="1" applyAlignment="1">
      <alignment horizontal="center" wrapText="1"/>
    </xf>
    <xf numFmtId="0" fontId="27" fillId="9" borderId="52" xfId="0" applyFont="1" applyFill="1" applyBorder="1" applyAlignment="1">
      <alignment horizontal="center" wrapText="1"/>
    </xf>
    <xf numFmtId="0" fontId="27" fillId="9" borderId="53" xfId="0" applyFont="1" applyFill="1" applyBorder="1" applyAlignment="1">
      <alignment horizontal="center" wrapText="1"/>
    </xf>
    <xf numFmtId="0" fontId="3" fillId="0" borderId="62" xfId="0" applyFont="1" applyBorder="1" applyAlignment="1">
      <alignment vertical="center"/>
    </xf>
    <xf numFmtId="173" fontId="30" fillId="0" borderId="63" xfId="0" applyNumberFormat="1" applyFont="1" applyBorder="1"/>
    <xf numFmtId="0" fontId="3" fillId="0" borderId="64" xfId="0" applyFont="1" applyBorder="1" applyAlignment="1">
      <alignment horizontal="center" vertical="center"/>
    </xf>
    <xf numFmtId="175" fontId="23" fillId="0" borderId="19" xfId="0" applyNumberFormat="1" applyFont="1" applyBorder="1"/>
    <xf numFmtId="175" fontId="23" fillId="0" borderId="0" xfId="0" applyNumberFormat="1" applyFont="1"/>
    <xf numFmtId="0" fontId="3" fillId="0" borderId="60" xfId="0" applyFont="1" applyBorder="1" applyAlignment="1">
      <alignment vertical="center"/>
    </xf>
    <xf numFmtId="173" fontId="30" fillId="0" borderId="12" xfId="0" applyNumberFormat="1" applyFont="1" applyBorder="1"/>
    <xf numFmtId="0" fontId="3" fillId="0" borderId="61" xfId="0" applyFont="1" applyBorder="1" applyAlignment="1">
      <alignment horizontal="center" vertical="center"/>
    </xf>
    <xf numFmtId="173" fontId="12" fillId="0" borderId="12" xfId="0" applyNumberFormat="1" applyFont="1" applyBorder="1"/>
    <xf numFmtId="0" fontId="23" fillId="0" borderId="0" xfId="0" applyFont="1" applyAlignment="1">
      <alignment wrapText="1"/>
    </xf>
    <xf numFmtId="0" fontId="23" fillId="0" borderId="0" xfId="0" applyFont="1" applyAlignment="1">
      <alignment horizontal="center" vertical="center"/>
    </xf>
    <xf numFmtId="0" fontId="31" fillId="11" borderId="12" xfId="0" applyFont="1" applyFill="1" applyBorder="1" applyAlignment="1">
      <alignment horizontal="center" vertical="center" wrapText="1"/>
    </xf>
    <xf numFmtId="0" fontId="31" fillId="11" borderId="61" xfId="0" applyFont="1" applyFill="1" applyBorder="1" applyAlignment="1">
      <alignment horizontal="center" vertical="center" wrapText="1"/>
    </xf>
    <xf numFmtId="0" fontId="23" fillId="0" borderId="12" xfId="0" applyFont="1" applyBorder="1" applyAlignment="1">
      <alignment horizontal="center" vertical="center" wrapText="1"/>
    </xf>
    <xf numFmtId="0" fontId="31" fillId="0" borderId="65" xfId="0" applyFont="1" applyBorder="1" applyAlignment="1">
      <alignment vertical="center" wrapText="1"/>
    </xf>
    <xf numFmtId="0" fontId="23" fillId="0" borderId="12" xfId="0" applyFont="1" applyBorder="1" applyAlignment="1">
      <alignment horizontal="center" vertical="center"/>
    </xf>
    <xf numFmtId="2" fontId="23" fillId="0" borderId="12" xfId="0" applyNumberFormat="1" applyFont="1" applyBorder="1" applyAlignment="1">
      <alignment horizontal="center" vertical="center" wrapText="1"/>
    </xf>
    <xf numFmtId="165" fontId="12" fillId="9" borderId="12" xfId="0" applyNumberFormat="1" applyFont="1" applyFill="1" applyBorder="1" applyAlignment="1">
      <alignment horizontal="center" vertical="center"/>
    </xf>
    <xf numFmtId="165" fontId="12" fillId="0" borderId="9" xfId="0" applyNumberFormat="1" applyFont="1" applyBorder="1" applyAlignment="1">
      <alignment horizontal="center" vertical="center"/>
    </xf>
    <xf numFmtId="176" fontId="12" fillId="0" borderId="61" xfId="0" applyNumberFormat="1" applyFont="1" applyBorder="1" applyAlignment="1">
      <alignment horizontal="center" vertical="center"/>
    </xf>
    <xf numFmtId="164" fontId="23" fillId="0" borderId="0" xfId="0" applyNumberFormat="1" applyFont="1" applyAlignment="1">
      <alignment horizontal="center"/>
    </xf>
    <xf numFmtId="0" fontId="31" fillId="0" borderId="65" xfId="0" applyFont="1" applyBorder="1" applyAlignment="1">
      <alignment vertical="center"/>
    </xf>
    <xf numFmtId="164" fontId="23" fillId="0" borderId="0" xfId="0" applyNumberFormat="1" applyFont="1"/>
    <xf numFmtId="0" fontId="23" fillId="0" borderId="60" xfId="0" applyFont="1" applyBorder="1"/>
    <xf numFmtId="2" fontId="23" fillId="0" borderId="61" xfId="0" applyNumberFormat="1" applyFont="1" applyBorder="1" applyAlignment="1">
      <alignment horizontal="center"/>
    </xf>
    <xf numFmtId="12" fontId="23" fillId="0" borderId="60" xfId="0" applyNumberFormat="1" applyFont="1" applyBorder="1"/>
    <xf numFmtId="0" fontId="23" fillId="0" borderId="43" xfId="0" applyFont="1" applyBorder="1"/>
    <xf numFmtId="2" fontId="23" fillId="0" borderId="79" xfId="0" applyNumberFormat="1" applyFont="1" applyBorder="1" applyAlignment="1">
      <alignment horizontal="center"/>
    </xf>
    <xf numFmtId="0" fontId="31" fillId="0" borderId="43" xfId="0" applyFont="1" applyBorder="1" applyAlignment="1">
      <alignment horizontal="center" vertical="center" wrapText="1"/>
    </xf>
    <xf numFmtId="0" fontId="23" fillId="0" borderId="0" xfId="0" applyFont="1" applyAlignment="1">
      <alignment vertical="center"/>
    </xf>
    <xf numFmtId="0" fontId="23" fillId="0" borderId="0" xfId="0" applyFont="1" applyAlignment="1">
      <alignment vertical="center" wrapText="1"/>
    </xf>
    <xf numFmtId="0" fontId="23" fillId="0" borderId="94" xfId="0" applyFont="1" applyBorder="1" applyAlignment="1">
      <alignment horizontal="center" vertical="center"/>
    </xf>
    <xf numFmtId="165" fontId="27" fillId="9" borderId="70" xfId="0" applyNumberFormat="1" applyFont="1" applyFill="1" applyBorder="1" applyAlignment="1">
      <alignment horizontal="center"/>
    </xf>
    <xf numFmtId="10" fontId="27" fillId="9" borderId="70" xfId="0" applyNumberFormat="1" applyFont="1" applyFill="1" applyBorder="1" applyAlignment="1">
      <alignment horizontal="center"/>
    </xf>
    <xf numFmtId="165" fontId="23" fillId="0" borderId="0" xfId="0" applyNumberFormat="1" applyFont="1"/>
    <xf numFmtId="0" fontId="23" fillId="0" borderId="66" xfId="0" applyFont="1" applyBorder="1" applyAlignment="1">
      <alignment horizontal="center" vertical="center"/>
    </xf>
    <xf numFmtId="165" fontId="23" fillId="9" borderId="58" xfId="0" applyNumberFormat="1" applyFont="1" applyFill="1" applyBorder="1" applyAlignment="1">
      <alignment horizontal="center" vertical="center"/>
    </xf>
    <xf numFmtId="165" fontId="12" fillId="9" borderId="58" xfId="0" applyNumberFormat="1" applyFont="1" applyFill="1" applyBorder="1" applyAlignment="1">
      <alignment horizontal="center" vertical="center"/>
    </xf>
    <xf numFmtId="167" fontId="12" fillId="0" borderId="0" xfId="0" applyNumberFormat="1" applyFont="1"/>
    <xf numFmtId="49" fontId="15" fillId="0" borderId="8" xfId="0" applyNumberFormat="1" applyFont="1" applyBorder="1" applyAlignment="1">
      <alignment horizontal="right" vertical="top" wrapText="1"/>
    </xf>
    <xf numFmtId="169" fontId="15" fillId="0" borderId="8" xfId="0" applyNumberFormat="1" applyFont="1" applyBorder="1" applyAlignment="1">
      <alignment horizontal="right" vertical="top" wrapText="1"/>
    </xf>
    <xf numFmtId="0" fontId="15" fillId="0" borderId="8" xfId="0" applyFont="1" applyBorder="1" applyAlignment="1">
      <alignment horizontal="right" vertical="top" wrapText="1"/>
    </xf>
    <xf numFmtId="0" fontId="23" fillId="0" borderId="37" xfId="0" applyFont="1" applyBorder="1"/>
    <xf numFmtId="0" fontId="23" fillId="0" borderId="51" xfId="0" applyFont="1" applyBorder="1" applyAlignment="1">
      <alignment horizontal="center" vertical="center"/>
    </xf>
    <xf numFmtId="166" fontId="23" fillId="0" borderId="53" xfId="0" applyNumberFormat="1" applyFont="1" applyBorder="1" applyAlignment="1">
      <alignment horizontal="center" vertical="center"/>
    </xf>
    <xf numFmtId="0" fontId="33" fillId="0" borderId="0" xfId="0" applyFont="1" applyAlignment="1">
      <alignment vertical="center" wrapText="1"/>
    </xf>
    <xf numFmtId="0" fontId="33" fillId="0" borderId="0" xfId="0" applyFont="1" applyAlignment="1">
      <alignment wrapText="1"/>
    </xf>
    <xf numFmtId="0" fontId="27" fillId="11" borderId="72" xfId="0" applyFont="1" applyFill="1" applyBorder="1" applyAlignment="1">
      <alignment horizontal="center"/>
    </xf>
    <xf numFmtId="0" fontId="27" fillId="11" borderId="99" xfId="0" applyFont="1" applyFill="1" applyBorder="1" applyAlignment="1">
      <alignment horizontal="center"/>
    </xf>
    <xf numFmtId="0" fontId="27" fillId="11" borderId="73" xfId="0" applyFont="1" applyFill="1" applyBorder="1" applyAlignment="1">
      <alignment horizontal="center"/>
    </xf>
    <xf numFmtId="2" fontId="35" fillId="10" borderId="60" xfId="0" applyNumberFormat="1" applyFont="1" applyFill="1" applyBorder="1" applyAlignment="1">
      <alignment horizontal="center" vertical="center" wrapText="1"/>
    </xf>
    <xf numFmtId="2" fontId="36" fillId="10" borderId="15" xfId="0" applyNumberFormat="1" applyFont="1" applyFill="1" applyBorder="1" applyAlignment="1">
      <alignment horizontal="center" vertical="center" wrapText="1"/>
    </xf>
    <xf numFmtId="2" fontId="37" fillId="10" borderId="12" xfId="0" applyNumberFormat="1" applyFont="1" applyFill="1" applyBorder="1" applyAlignment="1">
      <alignment horizontal="center" vertical="center" wrapText="1"/>
    </xf>
    <xf numFmtId="0" fontId="27" fillId="0" borderId="60" xfId="0" applyFont="1" applyBorder="1" applyAlignment="1">
      <alignment horizontal="center" vertical="center"/>
    </xf>
    <xf numFmtId="0" fontId="23" fillId="0" borderId="12" xfId="0" applyFont="1" applyBorder="1" applyAlignment="1">
      <alignment vertical="center"/>
    </xf>
    <xf numFmtId="2" fontId="30" fillId="0" borderId="12" xfId="0" applyNumberFormat="1" applyFont="1" applyBorder="1" applyAlignment="1">
      <alignment horizontal="center" vertical="center"/>
    </xf>
    <xf numFmtId="177" fontId="12" fillId="0" borderId="12" xfId="0" applyNumberFormat="1" applyFont="1" applyBorder="1" applyAlignment="1">
      <alignment horizontal="center" vertical="center"/>
    </xf>
    <xf numFmtId="177" fontId="23" fillId="0" borderId="61" xfId="0" applyNumberFormat="1" applyFont="1" applyBorder="1" applyAlignment="1">
      <alignment vertical="center"/>
    </xf>
    <xf numFmtId="0" fontId="23" fillId="0" borderId="60" xfId="0" applyFont="1" applyBorder="1" applyAlignment="1">
      <alignment horizontal="center" vertical="center" wrapText="1"/>
    </xf>
    <xf numFmtId="0" fontId="23" fillId="0" borderId="11" xfId="0" applyFont="1" applyBorder="1" applyAlignment="1">
      <alignment horizontal="center" vertical="center" wrapText="1"/>
    </xf>
    <xf numFmtId="177" fontId="38" fillId="0" borderId="12" xfId="0" applyNumberFormat="1" applyFont="1" applyBorder="1" applyAlignment="1">
      <alignment horizontal="center" vertical="center" wrapText="1"/>
    </xf>
    <xf numFmtId="177" fontId="12" fillId="0" borderId="12" xfId="0" applyNumberFormat="1" applyFont="1" applyBorder="1" applyAlignment="1">
      <alignment horizontal="center" vertical="center" wrapText="1"/>
    </xf>
    <xf numFmtId="0" fontId="39" fillId="0" borderId="11" xfId="0" applyFont="1" applyBorder="1" applyAlignment="1">
      <alignment horizontal="center" vertical="center" wrapText="1"/>
    </xf>
    <xf numFmtId="0" fontId="23" fillId="0" borderId="65" xfId="0" applyFont="1" applyBorder="1" applyAlignment="1">
      <alignment horizontal="center" vertical="center" wrapText="1"/>
    </xf>
    <xf numFmtId="0" fontId="40" fillId="0" borderId="3" xfId="0" applyFont="1" applyBorder="1" applyAlignment="1">
      <alignment horizontal="center" vertical="center" wrapText="1"/>
    </xf>
    <xf numFmtId="177" fontId="38" fillId="0" borderId="66" xfId="0" applyNumberFormat="1" applyFont="1" applyBorder="1" applyAlignment="1">
      <alignment horizontal="center" vertical="center" wrapText="1"/>
    </xf>
    <xf numFmtId="0" fontId="23" fillId="0" borderId="66" xfId="0" applyFont="1" applyBorder="1" applyAlignment="1">
      <alignment horizontal="center" vertical="center" wrapText="1"/>
    </xf>
    <xf numFmtId="177" fontId="12" fillId="0" borderId="66" xfId="0" applyNumberFormat="1" applyFont="1" applyBorder="1" applyAlignment="1">
      <alignment horizontal="center" vertical="center" wrapText="1"/>
    </xf>
    <xf numFmtId="0" fontId="23" fillId="0" borderId="100" xfId="0" applyFont="1" applyBorder="1" applyAlignment="1">
      <alignment vertical="center"/>
    </xf>
    <xf numFmtId="2" fontId="30" fillId="0" borderId="100" xfId="0" applyNumberFormat="1" applyFont="1" applyBorder="1" applyAlignment="1">
      <alignment horizontal="center" vertical="center"/>
    </xf>
    <xf numFmtId="0" fontId="23" fillId="0" borderId="100" xfId="0" applyFont="1" applyBorder="1" applyAlignment="1">
      <alignment horizontal="center" vertical="center"/>
    </xf>
    <xf numFmtId="177" fontId="23" fillId="0" borderId="79" xfId="0" applyNumberFormat="1" applyFont="1" applyBorder="1" applyAlignment="1">
      <alignment vertical="center"/>
    </xf>
    <xf numFmtId="0" fontId="23" fillId="0" borderId="43" xfId="0" applyFont="1" applyBorder="1" applyAlignment="1">
      <alignment horizontal="center" vertical="center" wrapText="1"/>
    </xf>
    <xf numFmtId="0" fontId="23" fillId="0" borderId="35" xfId="0" applyFont="1" applyBorder="1" applyAlignment="1">
      <alignment horizontal="center" vertical="center" wrapText="1"/>
    </xf>
    <xf numFmtId="177" fontId="12" fillId="0" borderId="100" xfId="0" applyNumberFormat="1" applyFont="1" applyBorder="1" applyAlignment="1">
      <alignment horizontal="center" vertical="center" wrapText="1"/>
    </xf>
    <xf numFmtId="0" fontId="23" fillId="0" borderId="100" xfId="0" applyFont="1" applyBorder="1" applyAlignment="1">
      <alignment horizontal="center" vertical="center" wrapText="1"/>
    </xf>
    <xf numFmtId="177" fontId="27" fillId="14" borderId="45" xfId="0" applyNumberFormat="1" applyFont="1" applyFill="1" applyBorder="1" applyAlignment="1">
      <alignment horizontal="center"/>
    </xf>
    <xf numFmtId="177" fontId="27" fillId="14" borderId="101" xfId="0" applyNumberFormat="1" applyFont="1" applyFill="1" applyBorder="1"/>
    <xf numFmtId="177" fontId="23" fillId="0" borderId="0" xfId="0" applyNumberFormat="1" applyFont="1"/>
    <xf numFmtId="177" fontId="27" fillId="9" borderId="102" xfId="0" applyNumberFormat="1" applyFont="1" applyFill="1" applyBorder="1" applyAlignment="1">
      <alignment horizontal="center" vertical="center" wrapText="1"/>
    </xf>
    <xf numFmtId="177" fontId="27" fillId="9" borderId="70" xfId="0" applyNumberFormat="1" applyFont="1" applyFill="1" applyBorder="1"/>
    <xf numFmtId="177" fontId="23" fillId="0" borderId="0" xfId="0" applyNumberFormat="1" applyFont="1" applyAlignment="1">
      <alignment wrapText="1"/>
    </xf>
    <xf numFmtId="177" fontId="34" fillId="9" borderId="70" xfId="0" applyNumberFormat="1" applyFont="1" applyFill="1" applyBorder="1" applyAlignment="1">
      <alignment vertical="center"/>
    </xf>
    <xf numFmtId="165" fontId="23" fillId="0" borderId="0" xfId="0" applyNumberFormat="1" applyFont="1" applyAlignment="1">
      <alignment vertical="center" wrapText="1"/>
    </xf>
    <xf numFmtId="165" fontId="23" fillId="0" borderId="0" xfId="0" applyNumberFormat="1" applyFont="1" applyAlignment="1">
      <alignment wrapText="1"/>
    </xf>
    <xf numFmtId="0" fontId="33" fillId="0" borderId="0" xfId="0" applyFont="1"/>
    <xf numFmtId="2" fontId="34" fillId="9" borderId="51" xfId="0" applyNumberFormat="1" applyFont="1" applyFill="1" applyBorder="1" applyAlignment="1">
      <alignment horizontal="center" vertical="center"/>
    </xf>
    <xf numFmtId="2" fontId="34" fillId="9" borderId="53" xfId="0" applyNumberFormat="1" applyFont="1" applyFill="1" applyBorder="1" applyAlignment="1">
      <alignment horizontal="center" vertical="center"/>
    </xf>
    <xf numFmtId="0" fontId="38" fillId="0" borderId="0" xfId="0" applyFont="1"/>
    <xf numFmtId="0" fontId="23" fillId="0" borderId="12" xfId="0" applyFont="1" applyBorder="1"/>
    <xf numFmtId="4" fontId="23" fillId="0" borderId="0" xfId="0" applyNumberFormat="1" applyFont="1"/>
    <xf numFmtId="0" fontId="30" fillId="0" borderId="12" xfId="0" applyFont="1" applyBorder="1"/>
    <xf numFmtId="0" fontId="27" fillId="11" borderId="60" xfId="0" applyFont="1" applyFill="1" applyBorder="1" applyAlignment="1">
      <alignment horizontal="center" vertical="center"/>
    </xf>
    <xf numFmtId="0" fontId="27" fillId="11" borderId="12" xfId="0" applyFont="1" applyFill="1" applyBorder="1" applyAlignment="1">
      <alignment horizontal="center" vertical="center"/>
    </xf>
    <xf numFmtId="0" fontId="27" fillId="11" borderId="61" xfId="0" applyFont="1" applyFill="1" applyBorder="1" applyAlignment="1">
      <alignment horizontal="center" vertical="center"/>
    </xf>
    <xf numFmtId="2" fontId="42" fillId="10" borderId="57" xfId="0" applyNumberFormat="1" applyFont="1" applyFill="1" applyBorder="1" applyAlignment="1">
      <alignment horizontal="center" vertical="center" wrapText="1"/>
    </xf>
    <xf numFmtId="2" fontId="43" fillId="10" borderId="105" xfId="0" applyNumberFormat="1" applyFont="1" applyFill="1" applyBorder="1" applyAlignment="1">
      <alignment horizontal="center" vertical="center" wrapText="1"/>
    </xf>
    <xf numFmtId="2" fontId="45" fillId="10" borderId="59" xfId="0" applyNumberFormat="1" applyFont="1" applyFill="1" applyBorder="1" applyAlignment="1">
      <alignment horizontal="center" vertical="center" wrapText="1"/>
    </xf>
    <xf numFmtId="0" fontId="23" fillId="0" borderId="12" xfId="0" applyFont="1" applyBorder="1" applyAlignment="1">
      <alignment vertical="center" wrapText="1"/>
    </xf>
    <xf numFmtId="0" fontId="23" fillId="7" borderId="60" xfId="0" applyFont="1" applyFill="1" applyBorder="1" applyAlignment="1">
      <alignment horizontal="left" wrapText="1"/>
    </xf>
    <xf numFmtId="165" fontId="12" fillId="0" borderId="99" xfId="0" applyNumberFormat="1" applyFont="1" applyBorder="1" applyAlignment="1">
      <alignment horizontal="center" vertical="center" wrapText="1"/>
    </xf>
    <xf numFmtId="0" fontId="23" fillId="0" borderId="99" xfId="0" applyFont="1" applyBorder="1" applyAlignment="1">
      <alignment horizontal="center" vertical="center" wrapText="1"/>
    </xf>
    <xf numFmtId="165" fontId="12" fillId="0" borderId="73" xfId="0" applyNumberFormat="1" applyFont="1" applyBorder="1" applyAlignment="1">
      <alignment horizontal="center" vertical="center" wrapText="1"/>
    </xf>
    <xf numFmtId="0" fontId="23" fillId="0" borderId="60" xfId="0" applyFont="1" applyBorder="1" applyAlignment="1">
      <alignment horizontal="left" wrapText="1"/>
    </xf>
    <xf numFmtId="165" fontId="12" fillId="0" borderId="61" xfId="0" applyNumberFormat="1" applyFont="1" applyBorder="1" applyAlignment="1">
      <alignment horizontal="center" vertical="center" wrapText="1"/>
    </xf>
    <xf numFmtId="12" fontId="23" fillId="0" borderId="0" xfId="0" applyNumberFormat="1" applyFont="1" applyAlignment="1">
      <alignment horizontal="left" vertical="top" wrapText="1"/>
    </xf>
    <xf numFmtId="165" fontId="12" fillId="0" borderId="61" xfId="0" applyNumberFormat="1" applyFont="1" applyBorder="1"/>
    <xf numFmtId="0" fontId="23" fillId="0" borderId="43" xfId="0" applyFont="1" applyBorder="1"/>
    <xf numFmtId="0" fontId="23" fillId="0" borderId="100" xfId="0" applyFont="1" applyBorder="1"/>
    <xf numFmtId="0" fontId="23" fillId="0" borderId="100" xfId="0" applyFont="1" applyBorder="1" applyAlignment="1">
      <alignment horizontal="center"/>
    </xf>
    <xf numFmtId="177" fontId="27" fillId="14" borderId="100" xfId="0" applyNumberFormat="1" applyFont="1" applyFill="1" applyBorder="1" applyAlignment="1">
      <alignment horizontal="center"/>
    </xf>
    <xf numFmtId="177" fontId="27" fillId="14" borderId="79" xfId="0" applyNumberFormat="1" applyFont="1" applyFill="1" applyBorder="1"/>
    <xf numFmtId="0" fontId="27" fillId="11" borderId="109" xfId="0" applyFont="1" applyFill="1" applyBorder="1" applyAlignment="1">
      <alignment horizontal="center" vertical="center"/>
    </xf>
    <xf numFmtId="0" fontId="27" fillId="11" borderId="110" xfId="0" applyFont="1" applyFill="1" applyBorder="1" applyAlignment="1">
      <alignment horizontal="center" vertical="center"/>
    </xf>
    <xf numFmtId="0" fontId="27" fillId="11" borderId="111" xfId="0" applyFont="1" applyFill="1" applyBorder="1" applyAlignment="1">
      <alignment horizontal="center" vertical="center"/>
    </xf>
    <xf numFmtId="0" fontId="27" fillId="11" borderId="112" xfId="0" applyFont="1" applyFill="1" applyBorder="1" applyAlignment="1">
      <alignment horizontal="center" vertical="center"/>
    </xf>
    <xf numFmtId="2" fontId="46" fillId="10" borderId="58" xfId="0" applyNumberFormat="1" applyFont="1" applyFill="1" applyBorder="1" applyAlignment="1">
      <alignment horizontal="center" vertical="center" wrapText="1"/>
    </xf>
    <xf numFmtId="0" fontId="27" fillId="0" borderId="72" xfId="0" applyFont="1" applyBorder="1" applyAlignment="1">
      <alignment horizontal="center" vertical="center"/>
    </xf>
    <xf numFmtId="0" fontId="23" fillId="0" borderId="99" xfId="0" applyFont="1" applyBorder="1" applyAlignment="1">
      <alignment vertical="center"/>
    </xf>
    <xf numFmtId="2" fontId="30" fillId="0" borderId="99" xfId="0" applyNumberFormat="1" applyFont="1" applyBorder="1" applyAlignment="1">
      <alignment horizontal="center" vertical="center"/>
    </xf>
    <xf numFmtId="0" fontId="23" fillId="0" borderId="99" xfId="0" applyFont="1" applyBorder="1" applyAlignment="1">
      <alignment horizontal="center" vertical="center"/>
    </xf>
    <xf numFmtId="177" fontId="12" fillId="0" borderId="99" xfId="0" applyNumberFormat="1" applyFont="1" applyBorder="1" applyAlignment="1">
      <alignment horizontal="center" vertical="center"/>
    </xf>
    <xf numFmtId="177" fontId="23" fillId="0" borderId="73" xfId="0" applyNumberFormat="1" applyFont="1" applyBorder="1" applyAlignment="1">
      <alignment vertical="center"/>
    </xf>
    <xf numFmtId="0" fontId="23" fillId="0" borderId="72" xfId="0" applyFont="1" applyBorder="1" applyAlignment="1">
      <alignment horizontal="center" vertical="center" wrapText="1"/>
    </xf>
    <xf numFmtId="0" fontId="47" fillId="0" borderId="99" xfId="0" applyFont="1" applyBorder="1" applyAlignment="1">
      <alignment horizontal="center" vertical="center" wrapText="1"/>
    </xf>
    <xf numFmtId="177" fontId="12" fillId="0" borderId="99" xfId="0" applyNumberFormat="1" applyFont="1" applyBorder="1" applyAlignment="1">
      <alignment horizontal="center" vertical="center" wrapText="1"/>
    </xf>
    <xf numFmtId="177" fontId="12" fillId="0" borderId="73" xfId="0" applyNumberFormat="1" applyFont="1" applyBorder="1" applyAlignment="1">
      <alignment horizontal="center" vertical="center" wrapText="1"/>
    </xf>
    <xf numFmtId="0" fontId="48" fillId="0" borderId="12" xfId="0" applyFont="1" applyBorder="1" applyAlignment="1">
      <alignment horizontal="center" vertical="center" wrapText="1"/>
    </xf>
    <xf numFmtId="177" fontId="12" fillId="0" borderId="61" xfId="0" applyNumberFormat="1" applyFont="1" applyBorder="1" applyAlignment="1">
      <alignment horizontal="center" vertical="center" wrapText="1"/>
    </xf>
    <xf numFmtId="0" fontId="27" fillId="0" borderId="43" xfId="0" applyFont="1" applyBorder="1" applyAlignment="1">
      <alignment horizontal="center" vertical="center"/>
    </xf>
    <xf numFmtId="177" fontId="12" fillId="0" borderId="100" xfId="0" applyNumberFormat="1" applyFont="1" applyBorder="1" applyAlignment="1">
      <alignment horizontal="center" vertical="center"/>
    </xf>
    <xf numFmtId="0" fontId="49" fillId="0" borderId="100" xfId="0" applyFont="1" applyBorder="1" applyAlignment="1">
      <alignment horizontal="center" vertical="center" wrapText="1"/>
    </xf>
    <xf numFmtId="177" fontId="12" fillId="0" borderId="79" xfId="0" applyNumberFormat="1" applyFont="1" applyBorder="1" applyAlignment="1">
      <alignment horizontal="center" vertical="center" wrapText="1"/>
    </xf>
    <xf numFmtId="177" fontId="27" fillId="11" borderId="49" xfId="0" applyNumberFormat="1" applyFont="1" applyFill="1" applyBorder="1" applyAlignment="1">
      <alignment horizontal="center"/>
    </xf>
    <xf numFmtId="177" fontId="27" fillId="11" borderId="46" xfId="0" applyNumberFormat="1" applyFont="1" applyFill="1" applyBorder="1"/>
    <xf numFmtId="177" fontId="34" fillId="9" borderId="82" xfId="0" applyNumberFormat="1" applyFont="1" applyFill="1" applyBorder="1" applyAlignment="1">
      <alignment horizontal="right" vertical="center"/>
    </xf>
    <xf numFmtId="0" fontId="23" fillId="0" borderId="62" xfId="0" applyFont="1" applyBorder="1" applyAlignment="1">
      <alignment horizontal="right"/>
    </xf>
    <xf numFmtId="0" fontId="23" fillId="0" borderId="64" xfId="0" applyFont="1" applyBorder="1" applyAlignment="1">
      <alignment horizontal="center"/>
    </xf>
    <xf numFmtId="0" fontId="23" fillId="15" borderId="19" xfId="0" applyFont="1" applyFill="1" applyBorder="1" applyAlignment="1">
      <alignment horizontal="center"/>
    </xf>
    <xf numFmtId="0" fontId="23" fillId="0" borderId="60" xfId="0" applyFont="1" applyBorder="1" applyAlignment="1">
      <alignment horizontal="right"/>
    </xf>
    <xf numFmtId="0" fontId="23" fillId="0" borderId="61" xfId="0" applyFont="1" applyBorder="1" applyAlignment="1">
      <alignment horizontal="center"/>
    </xf>
    <xf numFmtId="0" fontId="28" fillId="0" borderId="43" xfId="0" applyFont="1" applyBorder="1" applyAlignment="1">
      <alignment horizontal="right"/>
    </xf>
    <xf numFmtId="0" fontId="28" fillId="0" borderId="79" xfId="0" applyFont="1" applyBorder="1" applyAlignment="1">
      <alignment horizontal="center"/>
    </xf>
    <xf numFmtId="0" fontId="28" fillId="0" borderId="0" xfId="0" applyFont="1" applyAlignment="1">
      <alignment horizontal="center"/>
    </xf>
    <xf numFmtId="177" fontId="23" fillId="0" borderId="86" xfId="0" applyNumberFormat="1" applyFont="1" applyBorder="1"/>
    <xf numFmtId="0" fontId="50" fillId="0" borderId="0" xfId="0" applyFont="1"/>
    <xf numFmtId="0" fontId="23" fillId="7" borderId="60" xfId="0" applyFont="1" applyFill="1" applyBorder="1" applyAlignment="1">
      <alignment horizontal="center" vertical="center" wrapText="1"/>
    </xf>
    <xf numFmtId="0" fontId="27" fillId="11" borderId="57" xfId="0" applyFont="1" applyFill="1" applyBorder="1" applyAlignment="1">
      <alignment horizontal="center" vertical="center"/>
    </xf>
    <xf numFmtId="0" fontId="27" fillId="11" borderId="58" xfId="0" applyFont="1" applyFill="1" applyBorder="1" applyAlignment="1">
      <alignment horizontal="center" vertical="center"/>
    </xf>
    <xf numFmtId="0" fontId="27" fillId="11" borderId="59" xfId="0" applyFont="1" applyFill="1" applyBorder="1" applyAlignment="1">
      <alignment horizontal="center" vertical="center"/>
    </xf>
    <xf numFmtId="170" fontId="30" fillId="0" borderId="99" xfId="0" applyNumberFormat="1" applyFont="1" applyBorder="1" applyAlignment="1">
      <alignment horizontal="center" vertical="center"/>
    </xf>
    <xf numFmtId="170" fontId="30" fillId="0" borderId="12" xfId="0" applyNumberFormat="1" applyFont="1" applyBorder="1" applyAlignment="1">
      <alignment horizontal="center" vertical="center"/>
    </xf>
    <xf numFmtId="165" fontId="12" fillId="0" borderId="12" xfId="0" applyNumberFormat="1" applyFont="1" applyBorder="1" applyAlignment="1">
      <alignment horizontal="center" vertical="center" wrapText="1"/>
    </xf>
    <xf numFmtId="0" fontId="23" fillId="0" borderId="60" xfId="0" applyFont="1" applyBorder="1" applyAlignment="1">
      <alignment horizontal="center" vertical="center"/>
    </xf>
    <xf numFmtId="165" fontId="12" fillId="0" borderId="12" xfId="0" applyNumberFormat="1" applyFont="1" applyBorder="1" applyAlignment="1">
      <alignment horizontal="center" vertical="center"/>
    </xf>
    <xf numFmtId="0" fontId="23" fillId="0" borderId="12" xfId="0" applyFont="1" applyBorder="1" applyAlignment="1">
      <alignment horizontal="center"/>
    </xf>
    <xf numFmtId="170" fontId="30" fillId="0" borderId="100" xfId="0" applyNumberFormat="1" applyFont="1" applyBorder="1" applyAlignment="1">
      <alignment horizontal="center" vertical="center"/>
    </xf>
    <xf numFmtId="0" fontId="26" fillId="16" borderId="51" xfId="0" applyFont="1" applyFill="1" applyBorder="1" applyAlignment="1">
      <alignment horizontal="center" vertical="center"/>
    </xf>
    <xf numFmtId="0" fontId="26" fillId="16" borderId="52" xfId="0" applyFont="1" applyFill="1" applyBorder="1" applyAlignment="1">
      <alignment horizontal="center" vertical="center"/>
    </xf>
    <xf numFmtId="0" fontId="26" fillId="16" borderId="52" xfId="0" applyFont="1" applyFill="1" applyBorder="1" applyAlignment="1">
      <alignment horizontal="center" vertical="center" wrapText="1"/>
    </xf>
    <xf numFmtId="0" fontId="26" fillId="16" borderId="53" xfId="0" applyFont="1" applyFill="1" applyBorder="1" applyAlignment="1">
      <alignment horizontal="center" vertical="center" wrapText="1"/>
    </xf>
    <xf numFmtId="0" fontId="23" fillId="0" borderId="62" xfId="0" applyFont="1" applyBorder="1" applyAlignment="1">
      <alignment horizontal="center" vertical="center"/>
    </xf>
    <xf numFmtId="0" fontId="23" fillId="0" borderId="63" xfId="0" applyFont="1" applyBorder="1" applyAlignment="1">
      <alignment horizontal="center" vertical="center" wrapText="1"/>
    </xf>
    <xf numFmtId="0" fontId="27" fillId="0" borderId="63" xfId="0" applyFont="1" applyBorder="1" applyAlignment="1">
      <alignment horizontal="center" vertical="center" wrapText="1"/>
    </xf>
    <xf numFmtId="10" fontId="12" fillId="0" borderId="63" xfId="0" applyNumberFormat="1" applyFont="1" applyBorder="1" applyAlignment="1">
      <alignment horizontal="center" vertical="center" wrapText="1"/>
    </xf>
    <xf numFmtId="178" fontId="12" fillId="0" borderId="63" xfId="0" applyNumberFormat="1" applyFont="1" applyBorder="1" applyAlignment="1">
      <alignment horizontal="center" vertical="center" wrapText="1"/>
    </xf>
    <xf numFmtId="0" fontId="23" fillId="0" borderId="64" xfId="0" applyFont="1" applyBorder="1" applyAlignment="1">
      <alignment horizontal="center" vertical="center" wrapText="1"/>
    </xf>
    <xf numFmtId="0" fontId="27" fillId="0" borderId="12" xfId="0" applyFont="1" applyBorder="1" applyAlignment="1">
      <alignment horizontal="center" vertical="center" wrapText="1"/>
    </xf>
    <xf numFmtId="10" fontId="12" fillId="0" borderId="12" xfId="0" applyNumberFormat="1" applyFont="1" applyBorder="1" applyAlignment="1">
      <alignment horizontal="center" vertical="center" wrapText="1"/>
    </xf>
    <xf numFmtId="178" fontId="12" fillId="0" borderId="12" xfId="0" applyNumberFormat="1" applyFont="1" applyBorder="1" applyAlignment="1">
      <alignment horizontal="center" vertical="center" wrapText="1"/>
    </xf>
    <xf numFmtId="0" fontId="23" fillId="0" borderId="61" xfId="0" applyFont="1" applyBorder="1" applyAlignment="1">
      <alignment horizontal="center" vertical="center" wrapText="1"/>
    </xf>
    <xf numFmtId="0" fontId="12" fillId="0" borderId="12" xfId="0" applyFont="1" applyBorder="1" applyAlignment="1">
      <alignment horizontal="center" vertical="center" wrapText="1"/>
    </xf>
    <xf numFmtId="10" fontId="23" fillId="0" borderId="12" xfId="0" applyNumberFormat="1" applyFont="1" applyBorder="1" applyAlignment="1">
      <alignment horizontal="center" vertical="center" wrapText="1"/>
    </xf>
    <xf numFmtId="9" fontId="23" fillId="0" borderId="12" xfId="0" applyNumberFormat="1" applyFont="1" applyBorder="1" applyAlignment="1">
      <alignment horizontal="center" vertical="center" wrapText="1"/>
    </xf>
    <xf numFmtId="0" fontId="52" fillId="0" borderId="62" xfId="0" applyFont="1" applyBorder="1" applyAlignment="1">
      <alignment horizontal="center" vertical="center"/>
    </xf>
    <xf numFmtId="0" fontId="52" fillId="0" borderId="63" xfId="0" applyFont="1" applyBorder="1" applyAlignment="1">
      <alignment horizontal="center" vertical="center"/>
    </xf>
    <xf numFmtId="175" fontId="52" fillId="0" borderId="63" xfId="0" applyNumberFormat="1" applyFont="1" applyBorder="1" applyAlignment="1">
      <alignment horizontal="center" vertical="center"/>
    </xf>
    <xf numFmtId="178" fontId="52" fillId="0" borderId="64" xfId="0" applyNumberFormat="1" applyFont="1" applyBorder="1" applyAlignment="1">
      <alignment horizontal="center" vertical="center"/>
    </xf>
    <xf numFmtId="0" fontId="52" fillId="0" borderId="60" xfId="0" applyFont="1" applyBorder="1" applyAlignment="1">
      <alignment horizontal="center" vertical="center"/>
    </xf>
    <xf numFmtId="175" fontId="52" fillId="0" borderId="12" xfId="0" applyNumberFormat="1" applyFont="1" applyBorder="1" applyAlignment="1">
      <alignment horizontal="center" vertical="center"/>
    </xf>
    <xf numFmtId="178" fontId="52" fillId="0" borderId="61" xfId="0" applyNumberFormat="1" applyFont="1" applyBorder="1" applyAlignment="1">
      <alignment horizontal="center" vertical="center"/>
    </xf>
    <xf numFmtId="0" fontId="52" fillId="0" borderId="43" xfId="0" applyFont="1" applyBorder="1" applyAlignment="1">
      <alignment horizontal="center" vertical="center"/>
    </xf>
    <xf numFmtId="175" fontId="52" fillId="0" borderId="100" xfId="0" applyNumberFormat="1" applyFont="1" applyBorder="1" applyAlignment="1">
      <alignment horizontal="center" vertical="center"/>
    </xf>
    <xf numFmtId="0" fontId="52" fillId="0" borderId="100" xfId="0" applyFont="1" applyBorder="1" applyAlignment="1">
      <alignment horizontal="center" vertical="center"/>
    </xf>
    <xf numFmtId="178" fontId="52" fillId="0" borderId="79" xfId="0" applyNumberFormat="1" applyFont="1" applyBorder="1" applyAlignment="1">
      <alignment horizontal="center" vertical="center"/>
    </xf>
    <xf numFmtId="0" fontId="23" fillId="0" borderId="19" xfId="0" applyFont="1" applyBorder="1" applyAlignment="1">
      <alignment horizontal="center" vertical="center"/>
    </xf>
    <xf numFmtId="166" fontId="23" fillId="9" borderId="70" xfId="0" applyNumberFormat="1" applyFont="1" applyFill="1" applyBorder="1" applyAlignment="1">
      <alignment horizontal="center" vertical="center"/>
    </xf>
    <xf numFmtId="0" fontId="23" fillId="0" borderId="72" xfId="0" applyFont="1" applyBorder="1" applyAlignment="1">
      <alignment horizontal="center" vertical="center"/>
    </xf>
    <xf numFmtId="10" fontId="12" fillId="0" borderId="73" xfId="0" applyNumberFormat="1" applyFont="1" applyBorder="1" applyAlignment="1">
      <alignment horizontal="center"/>
    </xf>
    <xf numFmtId="0" fontId="23" fillId="0" borderId="60" xfId="0" applyFont="1" applyBorder="1" applyAlignment="1">
      <alignment horizontal="center" vertical="center"/>
    </xf>
    <xf numFmtId="10" fontId="12" fillId="0" borderId="61" xfId="0" applyNumberFormat="1" applyFont="1" applyBorder="1" applyAlignment="1">
      <alignment horizontal="center"/>
    </xf>
    <xf numFmtId="0" fontId="23" fillId="0" borderId="57" xfId="0" applyFont="1" applyBorder="1" applyAlignment="1">
      <alignment horizontal="center" vertical="center"/>
    </xf>
    <xf numFmtId="10" fontId="12" fillId="0" borderId="59" xfId="0" applyNumberFormat="1" applyFont="1" applyBorder="1" applyAlignment="1">
      <alignment horizontal="center"/>
    </xf>
    <xf numFmtId="0" fontId="23" fillId="11" borderId="51" xfId="0" applyFont="1" applyFill="1" applyBorder="1" applyAlignment="1">
      <alignment horizontal="center" vertical="center"/>
    </xf>
    <xf numFmtId="10" fontId="12" fillId="11" borderId="53" xfId="0" applyNumberFormat="1" applyFont="1" applyFill="1" applyBorder="1" applyAlignment="1">
      <alignment horizontal="center"/>
    </xf>
    <xf numFmtId="178" fontId="34" fillId="9" borderId="70" xfId="0" applyNumberFormat="1" applyFont="1" applyFill="1" applyBorder="1" applyAlignment="1">
      <alignment horizontal="center" vertical="center"/>
    </xf>
    <xf numFmtId="0" fontId="9" fillId="2" borderId="9" xfId="0" applyFont="1" applyFill="1" applyBorder="1" applyAlignment="1">
      <alignment horizontal="left" vertical="center" wrapText="1"/>
    </xf>
    <xf numFmtId="0" fontId="5" fillId="0" borderId="10" xfId="0" applyFont="1" applyBorder="1"/>
    <xf numFmtId="0" fontId="5" fillId="0" borderId="11" xfId="0" applyFont="1" applyBorder="1"/>
    <xf numFmtId="0" fontId="1" fillId="0" borderId="9" xfId="0" applyFont="1" applyBorder="1" applyAlignment="1">
      <alignment horizontal="center"/>
    </xf>
    <xf numFmtId="0" fontId="9" fillId="4" borderId="9" xfId="0" applyFont="1" applyFill="1" applyBorder="1" applyAlignment="1">
      <alignment horizontal="left" vertical="center" wrapText="1"/>
    </xf>
    <xf numFmtId="0" fontId="6" fillId="3" borderId="9" xfId="0" applyFont="1" applyFill="1" applyBorder="1" applyAlignment="1">
      <alignment horizontal="left" vertical="center" wrapText="1"/>
    </xf>
    <xf numFmtId="0" fontId="9" fillId="2" borderId="9" xfId="0" applyFont="1" applyFill="1" applyBorder="1" applyAlignment="1">
      <alignment horizontal="center" vertical="center" wrapText="1"/>
    </xf>
    <xf numFmtId="2" fontId="6" fillId="3" borderId="9" xfId="0" applyNumberFormat="1" applyFont="1" applyFill="1" applyBorder="1" applyAlignment="1">
      <alignment horizontal="center" vertical="center" wrapText="1"/>
    </xf>
    <xf numFmtId="0" fontId="6" fillId="0" borderId="9" xfId="0" applyFont="1" applyBorder="1" applyAlignment="1">
      <alignment horizontal="center"/>
    </xf>
    <xf numFmtId="0" fontId="4" fillId="0" borderId="4" xfId="0" applyFont="1" applyBorder="1" applyAlignment="1">
      <alignment horizontal="center" vertical="center" wrapText="1"/>
    </xf>
    <xf numFmtId="0" fontId="0" fillId="0" borderId="0" xfId="0" applyFont="1" applyAlignment="1"/>
    <xf numFmtId="0" fontId="5" fillId="0" borderId="5" xfId="0" applyFont="1" applyBorder="1"/>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5" fillId="0" borderId="7" xfId="0" applyFont="1" applyBorder="1"/>
    <xf numFmtId="0" fontId="5" fillId="0" borderId="8" xfId="0" applyFont="1" applyBorder="1"/>
    <xf numFmtId="0" fontId="8" fillId="0" borderId="4" xfId="0" applyFont="1" applyBorder="1" applyAlignment="1">
      <alignment horizontal="left" vertical="top" wrapText="1"/>
    </xf>
    <xf numFmtId="0" fontId="8" fillId="0" borderId="4" xfId="0" applyFont="1" applyBorder="1" applyAlignment="1">
      <alignment horizontal="left" vertical="top"/>
    </xf>
    <xf numFmtId="0" fontId="8" fillId="0" borderId="6" xfId="0" applyFont="1" applyBorder="1" applyAlignment="1">
      <alignment horizontal="left" vertical="top" wrapText="1"/>
    </xf>
    <xf numFmtId="0" fontId="10" fillId="0" borderId="4" xfId="0" applyFont="1" applyBorder="1" applyAlignment="1">
      <alignment horizontal="center" vertical="center" wrapText="1"/>
    </xf>
    <xf numFmtId="49" fontId="13" fillId="0" borderId="0" xfId="0" applyNumberFormat="1" applyFont="1" applyAlignment="1">
      <alignment horizontal="left" vertical="center" wrapText="1"/>
    </xf>
    <xf numFmtId="49" fontId="13" fillId="0" borderId="7" xfId="0" applyNumberFormat="1" applyFont="1" applyBorder="1" applyAlignment="1">
      <alignment horizontal="left" vertical="center" wrapText="1"/>
    </xf>
    <xf numFmtId="49" fontId="15" fillId="0" borderId="9" xfId="0" applyNumberFormat="1" applyFont="1" applyBorder="1" applyAlignment="1">
      <alignment horizontal="center" vertical="center" wrapText="1"/>
    </xf>
    <xf numFmtId="168" fontId="15" fillId="0" borderId="9" xfId="0" applyNumberFormat="1" applyFont="1" applyBorder="1" applyAlignment="1">
      <alignment horizontal="right" vertical="top" wrapText="1"/>
    </xf>
    <xf numFmtId="49" fontId="13" fillId="0" borderId="2" xfId="0" applyNumberFormat="1" applyFont="1" applyBorder="1" applyAlignment="1">
      <alignment horizontal="left" vertical="top" wrapText="1"/>
    </xf>
    <xf numFmtId="0" fontId="5" fillId="0" borderId="2" xfId="0" applyFont="1" applyBorder="1"/>
    <xf numFmtId="169" fontId="16" fillId="0" borderId="9" xfId="0" applyNumberFormat="1" applyFont="1" applyBorder="1" applyAlignment="1">
      <alignment horizontal="right" vertical="center" wrapText="1"/>
    </xf>
    <xf numFmtId="168" fontId="15" fillId="0" borderId="9" xfId="0" applyNumberFormat="1" applyFont="1" applyBorder="1" applyAlignment="1">
      <alignment horizontal="right" vertical="center" wrapText="1"/>
    </xf>
    <xf numFmtId="169" fontId="13" fillId="0" borderId="10" xfId="0" applyNumberFormat="1" applyFont="1" applyBorder="1" applyAlignment="1">
      <alignment horizontal="right" vertical="center" wrapText="1"/>
    </xf>
    <xf numFmtId="49" fontId="13" fillId="0" borderId="2" xfId="0" applyNumberFormat="1" applyFont="1" applyBorder="1" applyAlignment="1">
      <alignment horizontal="left" vertical="center" wrapText="1"/>
    </xf>
    <xf numFmtId="0" fontId="5" fillId="0" borderId="3" xfId="0" applyFont="1" applyBorder="1"/>
    <xf numFmtId="168" fontId="15" fillId="0" borderId="7" xfId="0" applyNumberFormat="1" applyFont="1" applyBorder="1" applyAlignment="1">
      <alignment horizontal="right" vertical="top" wrapText="1"/>
    </xf>
    <xf numFmtId="49" fontId="13" fillId="0" borderId="0" xfId="0" applyNumberFormat="1" applyFont="1" applyAlignment="1">
      <alignment horizontal="left" vertical="top" wrapText="1"/>
    </xf>
    <xf numFmtId="49" fontId="13" fillId="0" borderId="9" xfId="0" applyNumberFormat="1" applyFont="1" applyBorder="1" applyAlignment="1">
      <alignment horizontal="left" vertical="center" wrapText="1"/>
    </xf>
    <xf numFmtId="168" fontId="15" fillId="0" borderId="7" xfId="0" applyNumberFormat="1" applyFont="1" applyBorder="1" applyAlignment="1">
      <alignment horizontal="right" vertical="center" wrapText="1"/>
    </xf>
    <xf numFmtId="49" fontId="15" fillId="0" borderId="10" xfId="0" applyNumberFormat="1" applyFont="1" applyBorder="1" applyAlignment="1">
      <alignment horizontal="center" vertical="center" wrapText="1"/>
    </xf>
    <xf numFmtId="49" fontId="15" fillId="0" borderId="6" xfId="0" applyNumberFormat="1" applyFont="1" applyBorder="1" applyAlignment="1">
      <alignment horizontal="left" vertical="center" wrapText="1"/>
    </xf>
    <xf numFmtId="49" fontId="15" fillId="0" borderId="0" xfId="0" applyNumberFormat="1" applyFont="1" applyAlignment="1">
      <alignment horizontal="left" vertical="center" wrapText="1"/>
    </xf>
    <xf numFmtId="49" fontId="15" fillId="0" borderId="0" xfId="0" applyNumberFormat="1" applyFont="1" applyAlignment="1">
      <alignment horizontal="center" vertical="top" wrapText="1"/>
    </xf>
    <xf numFmtId="49" fontId="6" fillId="0" borderId="0" xfId="0" applyNumberFormat="1" applyFont="1" applyAlignment="1">
      <alignment horizontal="left" vertical="center" wrapText="1"/>
    </xf>
    <xf numFmtId="49" fontId="15" fillId="0" borderId="9" xfId="0" applyNumberFormat="1" applyFont="1" applyBorder="1" applyAlignment="1">
      <alignment horizontal="left" vertical="center" wrapText="1"/>
    </xf>
    <xf numFmtId="49" fontId="13" fillId="0" borderId="0" xfId="0" applyNumberFormat="1" applyFont="1" applyAlignment="1">
      <alignment horizontal="center" vertical="center" wrapText="1"/>
    </xf>
    <xf numFmtId="49" fontId="13" fillId="0" borderId="4" xfId="0" applyNumberFormat="1" applyFont="1" applyBorder="1" applyAlignment="1">
      <alignment horizontal="left" vertical="center" wrapText="1"/>
    </xf>
    <xf numFmtId="49" fontId="15" fillId="0" borderId="7" xfId="0" applyNumberFormat="1" applyFont="1" applyBorder="1" applyAlignment="1">
      <alignment horizontal="center" vertical="top" wrapText="1"/>
    </xf>
    <xf numFmtId="169" fontId="13" fillId="0" borderId="9" xfId="0" applyNumberFormat="1" applyFont="1" applyBorder="1" applyAlignment="1">
      <alignment horizontal="right" vertical="center" wrapText="1"/>
    </xf>
    <xf numFmtId="49" fontId="15" fillId="0" borderId="2" xfId="0" applyNumberFormat="1" applyFont="1" applyBorder="1" applyAlignment="1">
      <alignment horizontal="left" vertical="center" wrapText="1"/>
    </xf>
    <xf numFmtId="49" fontId="15" fillId="0" borderId="2" xfId="0" applyNumberFormat="1" applyFont="1" applyBorder="1" applyAlignment="1">
      <alignment horizontal="center" vertical="top" wrapText="1"/>
    </xf>
    <xf numFmtId="49" fontId="15" fillId="0" borderId="7" xfId="0" applyNumberFormat="1" applyFont="1" applyBorder="1" applyAlignment="1">
      <alignment horizontal="center" vertical="center" wrapText="1"/>
    </xf>
    <xf numFmtId="169" fontId="16" fillId="0" borderId="7" xfId="0" applyNumberFormat="1" applyFont="1" applyBorder="1" applyAlignment="1">
      <alignment horizontal="right" vertical="center" wrapText="1"/>
    </xf>
    <xf numFmtId="49" fontId="13" fillId="0" borderId="6" xfId="0" applyNumberFormat="1" applyFont="1" applyBorder="1" applyAlignment="1">
      <alignment horizontal="left" vertical="center" wrapText="1"/>
    </xf>
    <xf numFmtId="169" fontId="17" fillId="0" borderId="7" xfId="0" applyNumberFormat="1" applyFont="1" applyBorder="1" applyAlignment="1">
      <alignment horizontal="right" vertical="center" wrapText="1"/>
    </xf>
    <xf numFmtId="49" fontId="13" fillId="0" borderId="1" xfId="0" applyNumberFormat="1" applyFont="1" applyBorder="1" applyAlignment="1">
      <alignment horizontal="left" vertical="center" wrapText="1"/>
    </xf>
    <xf numFmtId="49" fontId="15" fillId="0" borderId="9" xfId="0" applyNumberFormat="1" applyFont="1" applyBorder="1" applyAlignment="1">
      <alignment horizontal="center" vertical="top" wrapText="1"/>
    </xf>
    <xf numFmtId="0" fontId="8" fillId="0" borderId="16" xfId="0" applyFont="1" applyBorder="1" applyAlignment="1">
      <alignment horizontal="left" vertical="center" wrapText="1"/>
    </xf>
    <xf numFmtId="0" fontId="5" fillId="0" borderId="18" xfId="0" applyFont="1" applyBorder="1"/>
    <xf numFmtId="0" fontId="5" fillId="0" borderId="17" xfId="0" applyFont="1" applyBorder="1"/>
    <xf numFmtId="0" fontId="20" fillId="0" borderId="4" xfId="0" applyFont="1" applyBorder="1" applyAlignment="1">
      <alignment horizontal="left" vertical="top" wrapText="1"/>
    </xf>
    <xf numFmtId="0" fontId="20" fillId="0" borderId="6" xfId="0" applyFont="1" applyBorder="1" applyAlignment="1">
      <alignment horizontal="left" vertical="top" wrapText="1"/>
    </xf>
    <xf numFmtId="0" fontId="9" fillId="0" borderId="16" xfId="0" applyFont="1" applyBorder="1" applyAlignment="1">
      <alignment horizontal="left" vertical="center" wrapText="1"/>
    </xf>
    <xf numFmtId="0" fontId="10" fillId="9" borderId="28" xfId="0" applyFont="1" applyFill="1" applyBorder="1" applyAlignment="1">
      <alignment horizontal="center" vertical="center"/>
    </xf>
    <xf numFmtId="0" fontId="5" fillId="0" borderId="30" xfId="0" applyFont="1" applyBorder="1"/>
    <xf numFmtId="0" fontId="23" fillId="0" borderId="24" xfId="0" applyFont="1" applyBorder="1" applyAlignment="1">
      <alignment horizontal="center"/>
    </xf>
    <xf numFmtId="0" fontId="5" fillId="0" borderId="24" xfId="0" applyFont="1" applyBorder="1"/>
    <xf numFmtId="0" fontId="3" fillId="0" borderId="28" xfId="0" applyFont="1" applyBorder="1" applyAlignment="1">
      <alignment horizontal="center" vertical="center" wrapText="1"/>
    </xf>
    <xf numFmtId="0" fontId="5" fillId="0" borderId="29" xfId="0" applyFont="1" applyBorder="1"/>
    <xf numFmtId="0" fontId="23" fillId="0" borderId="0" xfId="0" applyFont="1" applyAlignment="1">
      <alignment horizontal="center" wrapText="1"/>
    </xf>
    <xf numFmtId="0" fontId="29" fillId="9" borderId="28" xfId="0" applyFont="1" applyFill="1" applyBorder="1" applyAlignment="1">
      <alignment horizontal="center" vertical="center"/>
    </xf>
    <xf numFmtId="0" fontId="5" fillId="0" borderId="71" xfId="0" applyFont="1" applyBorder="1"/>
    <xf numFmtId="0" fontId="23" fillId="0" borderId="20" xfId="0" applyFont="1" applyBorder="1" applyAlignment="1">
      <alignment horizontal="center" wrapText="1"/>
    </xf>
    <xf numFmtId="0" fontId="5" fillId="0" borderId="21" xfId="0" applyFont="1" applyBorder="1"/>
    <xf numFmtId="0" fontId="5" fillId="0" borderId="22" xfId="0" applyFont="1" applyBorder="1"/>
    <xf numFmtId="0" fontId="23" fillId="0" borderId="23" xfId="0" applyFont="1" applyBorder="1" applyAlignment="1">
      <alignment horizontal="center" wrapText="1"/>
    </xf>
    <xf numFmtId="0" fontId="5" fillId="0" borderId="23" xfId="0" applyFont="1" applyBorder="1"/>
    <xf numFmtId="0" fontId="3" fillId="0" borderId="20" xfId="0" applyFont="1" applyBorder="1" applyAlignment="1">
      <alignment horizontal="center" vertical="center" wrapText="1"/>
    </xf>
    <xf numFmtId="0" fontId="23" fillId="0" borderId="20" xfId="0" applyFont="1" applyBorder="1" applyAlignment="1">
      <alignment horizontal="center" vertical="center" wrapText="1"/>
    </xf>
    <xf numFmtId="0" fontId="5" fillId="0" borderId="25" xfId="0" applyFont="1" applyBorder="1"/>
    <xf numFmtId="0" fontId="5" fillId="0" borderId="26" xfId="0" applyFont="1" applyBorder="1"/>
    <xf numFmtId="0" fontId="5" fillId="0" borderId="27" xfId="0" applyFont="1" applyBorder="1"/>
    <xf numFmtId="0" fontId="23" fillId="0" borderId="0" xfId="0" applyFont="1" applyAlignment="1">
      <alignment horizontal="center"/>
    </xf>
    <xf numFmtId="0" fontId="23" fillId="0" borderId="31" xfId="0" applyFont="1" applyBorder="1" applyAlignment="1">
      <alignment horizontal="center" vertical="center" wrapText="1"/>
    </xf>
    <xf numFmtId="0" fontId="23" fillId="0" borderId="33" xfId="0" applyFont="1" applyBorder="1" applyAlignment="1">
      <alignment horizontal="center" vertical="center" wrapText="1"/>
    </xf>
    <xf numFmtId="0" fontId="5" fillId="0" borderId="34" xfId="0" applyFont="1" applyBorder="1"/>
    <xf numFmtId="0" fontId="5" fillId="0" borderId="35" xfId="0" applyFont="1" applyBorder="1"/>
    <xf numFmtId="12" fontId="10" fillId="9" borderId="40" xfId="0" applyNumberFormat="1" applyFont="1" applyFill="1" applyBorder="1" applyAlignment="1">
      <alignment horizontal="center" vertical="center"/>
    </xf>
    <xf numFmtId="0" fontId="5" fillId="0" borderId="41" xfId="0" applyFont="1" applyBorder="1"/>
    <xf numFmtId="0" fontId="23" fillId="0" borderId="28" xfId="0" applyFont="1" applyBorder="1" applyAlignment="1">
      <alignment horizontal="center"/>
    </xf>
    <xf numFmtId="0" fontId="26" fillId="0" borderId="28" xfId="0" applyFont="1" applyBorder="1" applyAlignment="1">
      <alignment horizontal="center" vertical="center"/>
    </xf>
    <xf numFmtId="0" fontId="24" fillId="8" borderId="28" xfId="0" applyFont="1" applyFill="1" applyBorder="1" applyAlignment="1">
      <alignment horizontal="center" vertical="center" wrapText="1"/>
    </xf>
    <xf numFmtId="0" fontId="4" fillId="9" borderId="28" xfId="0" applyFont="1" applyFill="1" applyBorder="1" applyAlignment="1">
      <alignment horizontal="center" vertical="center"/>
    </xf>
    <xf numFmtId="0" fontId="10" fillId="0" borderId="68" xfId="0" applyFont="1" applyBorder="1" applyAlignment="1">
      <alignment horizontal="center" vertical="center" wrapText="1"/>
    </xf>
    <xf numFmtId="0" fontId="5" fillId="0" borderId="69" xfId="0" applyFont="1" applyBorder="1"/>
    <xf numFmtId="0" fontId="27" fillId="12" borderId="40" xfId="0" applyFont="1" applyFill="1" applyBorder="1" applyAlignment="1">
      <alignment horizontal="center" vertical="center"/>
    </xf>
    <xf numFmtId="0" fontId="5" fillId="0" borderId="89" xfId="0" applyFont="1" applyBorder="1"/>
    <xf numFmtId="0" fontId="5" fillId="0" borderId="90" xfId="0" applyFont="1" applyBorder="1"/>
    <xf numFmtId="0" fontId="23" fillId="0" borderId="23" xfId="0" applyFont="1" applyBorder="1" applyAlignment="1">
      <alignment horizontal="center"/>
    </xf>
    <xf numFmtId="0" fontId="23" fillId="0" borderId="92" xfId="0" applyFont="1" applyBorder="1" applyAlignment="1">
      <alignment horizontal="center"/>
    </xf>
    <xf numFmtId="0" fontId="5" fillId="0" borderId="93" xfId="0" applyFont="1" applyBorder="1"/>
    <xf numFmtId="0" fontId="23" fillId="0" borderId="20" xfId="0" applyFont="1" applyBorder="1" applyAlignment="1">
      <alignment horizontal="center"/>
    </xf>
    <xf numFmtId="0" fontId="31" fillId="11" borderId="66" xfId="0" applyFont="1" applyFill="1" applyBorder="1" applyAlignment="1">
      <alignment horizontal="center" vertical="center"/>
    </xf>
    <xf numFmtId="0" fontId="5" fillId="0" borderId="91" xfId="0" applyFont="1" applyBorder="1"/>
    <xf numFmtId="0" fontId="5" fillId="0" borderId="63" xfId="0" applyFont="1" applyBorder="1"/>
    <xf numFmtId="0" fontId="27" fillId="11" borderId="66" xfId="0" applyFont="1" applyFill="1" applyBorder="1" applyAlignment="1">
      <alignment horizontal="center" vertical="center" wrapText="1"/>
    </xf>
    <xf numFmtId="0" fontId="27" fillId="11" borderId="67" xfId="0" applyFont="1" applyFill="1" applyBorder="1" applyAlignment="1">
      <alignment horizontal="center" vertical="center" wrapText="1"/>
    </xf>
    <xf numFmtId="0" fontId="5" fillId="0" borderId="64" xfId="0" applyFont="1" applyBorder="1"/>
    <xf numFmtId="0" fontId="31" fillId="11" borderId="66" xfId="0" applyFont="1" applyFill="1" applyBorder="1" applyAlignment="1">
      <alignment horizontal="center" vertical="center" wrapText="1"/>
    </xf>
    <xf numFmtId="0" fontId="31" fillId="11" borderId="65" xfId="0" applyFont="1" applyFill="1" applyBorder="1" applyAlignment="1">
      <alignment horizontal="center" vertical="center" wrapText="1"/>
    </xf>
    <xf numFmtId="0" fontId="5" fillId="0" borderId="83" xfId="0" applyFont="1" applyBorder="1"/>
    <xf numFmtId="0" fontId="5" fillId="0" borderId="62" xfId="0" applyFont="1" applyBorder="1"/>
    <xf numFmtId="49" fontId="15" fillId="0" borderId="7" xfId="0" applyNumberFormat="1" applyFont="1" applyBorder="1" applyAlignment="1">
      <alignment horizontal="right" vertical="top" wrapText="1"/>
    </xf>
    <xf numFmtId="49" fontId="18" fillId="0" borderId="0" xfId="0" applyNumberFormat="1" applyFont="1" applyAlignment="1">
      <alignment horizontal="left" vertical="center" wrapText="1"/>
    </xf>
    <xf numFmtId="49" fontId="13" fillId="0" borderId="10" xfId="0" applyNumberFormat="1" applyFont="1" applyBorder="1" applyAlignment="1">
      <alignment horizontal="right" vertical="center" wrapText="1"/>
    </xf>
    <xf numFmtId="169" fontId="15" fillId="0" borderId="7" xfId="0" applyNumberFormat="1" applyFont="1" applyBorder="1" applyAlignment="1">
      <alignment horizontal="right" vertical="top" wrapText="1"/>
    </xf>
    <xf numFmtId="0" fontId="19" fillId="0" borderId="0" xfId="0" applyFont="1" applyAlignment="1">
      <alignment horizontal="center" vertical="center" wrapText="1"/>
    </xf>
    <xf numFmtId="0" fontId="19" fillId="0" borderId="0" xfId="0" applyFont="1" applyAlignment="1">
      <alignment horizontal="center"/>
    </xf>
    <xf numFmtId="0" fontId="27" fillId="11" borderId="28" xfId="0" applyFont="1" applyFill="1" applyBorder="1" applyAlignment="1">
      <alignment horizontal="center" vertical="center"/>
    </xf>
    <xf numFmtId="0" fontId="32" fillId="9" borderId="95" xfId="0" applyFont="1" applyFill="1" applyBorder="1" applyAlignment="1">
      <alignment horizontal="center" vertical="center"/>
    </xf>
    <xf numFmtId="0" fontId="5" fillId="0" borderId="96" xfId="0" applyFont="1" applyBorder="1"/>
    <xf numFmtId="0" fontId="5" fillId="0" borderId="97" xfId="0" applyFont="1" applyBorder="1"/>
    <xf numFmtId="0" fontId="27" fillId="9" borderId="28" xfId="0" applyFont="1" applyFill="1" applyBorder="1" applyAlignment="1">
      <alignment horizontal="center" vertical="center"/>
    </xf>
    <xf numFmtId="0" fontId="27" fillId="0" borderId="28" xfId="0" applyFont="1" applyBorder="1" applyAlignment="1">
      <alignment horizontal="center" vertical="center" wrapText="1"/>
    </xf>
    <xf numFmtId="0" fontId="41" fillId="0" borderId="20" xfId="0" applyFont="1" applyBorder="1" applyAlignment="1">
      <alignment horizontal="center" vertical="center" wrapText="1"/>
    </xf>
    <xf numFmtId="0" fontId="34" fillId="13" borderId="95" xfId="0" applyFont="1" applyFill="1" applyBorder="1" applyAlignment="1">
      <alignment horizontal="center"/>
    </xf>
    <xf numFmtId="0" fontId="23" fillId="0" borderId="92" xfId="0" applyFont="1" applyBorder="1" applyAlignment="1">
      <alignment horizontal="center" wrapText="1"/>
    </xf>
    <xf numFmtId="0" fontId="5" fillId="0" borderId="98" xfId="0" applyFont="1" applyBorder="1"/>
    <xf numFmtId="177" fontId="34" fillId="9" borderId="28" xfId="0" applyNumberFormat="1" applyFont="1" applyFill="1" applyBorder="1" applyAlignment="1">
      <alignment horizontal="right" vertical="center"/>
    </xf>
    <xf numFmtId="0" fontId="32" fillId="9" borderId="28" xfId="0" applyFont="1" applyFill="1" applyBorder="1" applyAlignment="1">
      <alignment horizontal="center" vertical="center"/>
    </xf>
    <xf numFmtId="0" fontId="14" fillId="0" borderId="20" xfId="0" applyFont="1" applyBorder="1" applyAlignment="1">
      <alignment horizontal="center" vertical="center" wrapText="1"/>
    </xf>
    <xf numFmtId="0" fontId="23" fillId="0" borderId="23" xfId="0" applyFont="1" applyBorder="1" applyAlignment="1">
      <alignment horizontal="left" vertical="top" wrapText="1"/>
    </xf>
    <xf numFmtId="0" fontId="23" fillId="0" borderId="23" xfId="0" applyFont="1" applyBorder="1" applyAlignment="1">
      <alignment horizontal="center" vertical="top" wrapText="1"/>
    </xf>
    <xf numFmtId="0" fontId="23" fillId="0" borderId="6" xfId="0" applyFont="1" applyBorder="1" applyAlignment="1">
      <alignment horizontal="center" wrapText="1"/>
    </xf>
    <xf numFmtId="0" fontId="23" fillId="0" borderId="103" xfId="0" applyFont="1" applyBorder="1" applyAlignment="1">
      <alignment horizontal="center"/>
    </xf>
    <xf numFmtId="0" fontId="5" fillId="0" borderId="104" xfId="0" applyFont="1" applyBorder="1"/>
    <xf numFmtId="2" fontId="34" fillId="0" borderId="103" xfId="0" applyNumberFormat="1" applyFont="1" applyBorder="1" applyAlignment="1">
      <alignment horizontal="center" vertical="center"/>
    </xf>
    <xf numFmtId="0" fontId="34" fillId="13" borderId="92" xfId="0" applyFont="1" applyFill="1" applyBorder="1" applyAlignment="1">
      <alignment horizontal="center"/>
    </xf>
    <xf numFmtId="2" fontId="44" fillId="10" borderId="106" xfId="0" applyNumberFormat="1" applyFont="1" applyFill="1" applyBorder="1" applyAlignment="1">
      <alignment horizontal="center" vertical="center" wrapText="1"/>
    </xf>
    <xf numFmtId="0" fontId="5" fillId="0" borderId="107" xfId="0" applyFont="1" applyBorder="1"/>
    <xf numFmtId="0" fontId="5" fillId="0" borderId="108" xfId="0" applyFont="1" applyBorder="1"/>
    <xf numFmtId="165" fontId="12" fillId="0" borderId="9" xfId="0" applyNumberFormat="1" applyFont="1" applyBorder="1" applyAlignment="1">
      <alignment horizontal="center" vertical="center"/>
    </xf>
    <xf numFmtId="177" fontId="34" fillId="9" borderId="28" xfId="0" applyNumberFormat="1" applyFont="1" applyFill="1" applyBorder="1" applyAlignment="1">
      <alignment horizontal="center" vertical="center"/>
    </xf>
    <xf numFmtId="0" fontId="34" fillId="11" borderId="28" xfId="0" applyFont="1" applyFill="1" applyBorder="1" applyAlignment="1">
      <alignment horizontal="center"/>
    </xf>
    <xf numFmtId="0" fontId="5" fillId="0" borderId="113" xfId="0" applyFont="1" applyBorder="1"/>
    <xf numFmtId="0" fontId="23" fillId="15" borderId="92" xfId="0" applyFont="1" applyFill="1" applyBorder="1" applyAlignment="1">
      <alignment horizontal="center"/>
    </xf>
    <xf numFmtId="0" fontId="23" fillId="15" borderId="75" xfId="0" applyFont="1" applyFill="1" applyBorder="1" applyAlignment="1">
      <alignment horizontal="center"/>
    </xf>
    <xf numFmtId="0" fontId="5" fillId="0" borderId="76" xfId="0" applyFont="1" applyBorder="1"/>
    <xf numFmtId="0" fontId="23" fillId="15" borderId="33" xfId="0" applyFont="1" applyFill="1" applyBorder="1" applyAlignment="1">
      <alignment horizontal="center"/>
    </xf>
    <xf numFmtId="0" fontId="5" fillId="0" borderId="80" xfId="0" applyFont="1" applyBorder="1"/>
    <xf numFmtId="2" fontId="34" fillId="15" borderId="103" xfId="0" applyNumberFormat="1" applyFont="1" applyFill="1" applyBorder="1" applyAlignment="1">
      <alignment horizontal="center" vertical="center"/>
    </xf>
    <xf numFmtId="0" fontId="23" fillId="0" borderId="26" xfId="0" applyFont="1" applyBorder="1" applyAlignment="1">
      <alignment horizontal="center"/>
    </xf>
    <xf numFmtId="0" fontId="32" fillId="11" borderId="114" xfId="0" applyFont="1" applyFill="1" applyBorder="1" applyAlignment="1">
      <alignment horizontal="center" vertical="center"/>
    </xf>
    <xf numFmtId="0" fontId="51" fillId="0" borderId="28" xfId="0" applyFont="1" applyBorder="1" applyAlignment="1">
      <alignment horizontal="center" vertical="center" wrapText="1"/>
    </xf>
    <xf numFmtId="0" fontId="52" fillId="11" borderId="28" xfId="0" applyFont="1" applyFill="1" applyBorder="1" applyAlignment="1">
      <alignment horizontal="center" vertical="center"/>
    </xf>
    <xf numFmtId="0" fontId="53" fillId="11" borderId="28" xfId="0" applyFont="1" applyFill="1" applyBorder="1" applyAlignment="1">
      <alignment horizontal="center" vertical="center"/>
    </xf>
    <xf numFmtId="14" fontId="23" fillId="0" borderId="103" xfId="0" applyNumberFormat="1" applyFont="1" applyBorder="1" applyAlignment="1">
      <alignment horizontal="center"/>
    </xf>
  </cellXfs>
  <cellStyles count="1">
    <cellStyle name="Normal" xfId="0" builtinId="0"/>
  </cellStyles>
  <dxfs count="37">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0.png"/><Relationship Id="rId4"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oneCellAnchor>
    <xdr:from>
      <xdr:col>1</xdr:col>
      <xdr:colOff>9525</xdr:colOff>
      <xdr:row>50</xdr:row>
      <xdr:rowOff>123825</xdr:rowOff>
    </xdr:from>
    <xdr:ext cx="161925" cy="180975"/>
    <xdr:sp macro="" textlink="">
      <xdr:nvSpPr>
        <xdr:cNvPr id="1025" name="Control 1" hidden="1">
          <a:extLs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sp>
    <xdr:clientData fLocksWithSheet="0"/>
  </xdr:oneCellAnchor>
  <xdr:oneCellAnchor>
    <xdr:from>
      <xdr:col>1</xdr:col>
      <xdr:colOff>76200</xdr:colOff>
      <xdr:row>4</xdr:row>
      <xdr:rowOff>38100</xdr:rowOff>
    </xdr:from>
    <xdr:ext cx="1114425" cy="723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647700</xdr:colOff>
      <xdr:row>4</xdr:row>
      <xdr:rowOff>38100</xdr:rowOff>
    </xdr:from>
    <xdr:ext cx="1114425" cy="72390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409575</xdr:colOff>
      <xdr:row>4</xdr:row>
      <xdr:rowOff>19050</xdr:rowOff>
    </xdr:from>
    <xdr:ext cx="1114425" cy="72390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xdr:colOff>
      <xdr:row>4</xdr:row>
      <xdr:rowOff>19050</xdr:rowOff>
    </xdr:from>
    <xdr:ext cx="1114425" cy="7239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11</xdr:col>
      <xdr:colOff>600075</xdr:colOff>
      <xdr:row>1601</xdr:row>
      <xdr:rowOff>19050</xdr:rowOff>
    </xdr:from>
    <xdr:ext cx="1104900" cy="390525"/>
    <xdr:pic>
      <xdr:nvPicPr>
        <xdr:cNvPr id="2" name="image5.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17</xdr:col>
      <xdr:colOff>114300</xdr:colOff>
      <xdr:row>1620</xdr:row>
      <xdr:rowOff>0</xdr:rowOff>
    </xdr:from>
    <xdr:ext cx="923925" cy="942975"/>
    <xdr:pic>
      <xdr:nvPicPr>
        <xdr:cNvPr id="3" name="image6.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16</xdr:col>
      <xdr:colOff>752475</xdr:colOff>
      <xdr:row>1626</xdr:row>
      <xdr:rowOff>104775</xdr:rowOff>
    </xdr:from>
    <xdr:ext cx="1933575" cy="457200"/>
    <xdr:pic>
      <xdr:nvPicPr>
        <xdr:cNvPr id="4" name="image7.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0</xdr:colOff>
      <xdr:row>0</xdr:row>
      <xdr:rowOff>0</xdr:rowOff>
    </xdr:from>
    <xdr:ext cx="1371600" cy="895350"/>
    <xdr:pic>
      <xdr:nvPicPr>
        <xdr:cNvPr id="5" name="image8.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30</xdr:row>
      <xdr:rowOff>0</xdr:rowOff>
    </xdr:from>
    <xdr:ext cx="1371600" cy="895350"/>
    <xdr:pic>
      <xdr:nvPicPr>
        <xdr:cNvPr id="6" name="image9.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60</xdr:row>
      <xdr:rowOff>0</xdr:rowOff>
    </xdr:from>
    <xdr:ext cx="1371600" cy="895350"/>
    <xdr:pic>
      <xdr:nvPicPr>
        <xdr:cNvPr id="7" name="image10.png">
          <a:extLst>
            <a:ext uri="{FF2B5EF4-FFF2-40B4-BE49-F238E27FC236}">
              <a16:creationId xmlns:a16="http://schemas.microsoft.com/office/drawing/2014/main" id="{00000000-0008-0000-03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90</xdr:row>
      <xdr:rowOff>0</xdr:rowOff>
    </xdr:from>
    <xdr:ext cx="1371600" cy="895350"/>
    <xdr:pic>
      <xdr:nvPicPr>
        <xdr:cNvPr id="8" name="image11.png">
          <a:extLst>
            <a:ext uri="{FF2B5EF4-FFF2-40B4-BE49-F238E27FC236}">
              <a16:creationId xmlns:a16="http://schemas.microsoft.com/office/drawing/2014/main" id="{00000000-0008-0000-03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120</xdr:row>
      <xdr:rowOff>0</xdr:rowOff>
    </xdr:from>
    <xdr:ext cx="1371600" cy="895350"/>
    <xdr:pic>
      <xdr:nvPicPr>
        <xdr:cNvPr id="9" name="image12.png">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150</xdr:row>
      <xdr:rowOff>0</xdr:rowOff>
    </xdr:from>
    <xdr:ext cx="1371600" cy="895350"/>
    <xdr:pic>
      <xdr:nvPicPr>
        <xdr:cNvPr id="10" name="image13.png">
          <a:extLst>
            <a:ext uri="{FF2B5EF4-FFF2-40B4-BE49-F238E27FC236}">
              <a16:creationId xmlns:a16="http://schemas.microsoft.com/office/drawing/2014/main" id="{00000000-0008-0000-0300-00000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180</xdr:row>
      <xdr:rowOff>0</xdr:rowOff>
    </xdr:from>
    <xdr:ext cx="1371600" cy="895350"/>
    <xdr:pic>
      <xdr:nvPicPr>
        <xdr:cNvPr id="11" name="image14.png">
          <a:extLst>
            <a:ext uri="{FF2B5EF4-FFF2-40B4-BE49-F238E27FC236}">
              <a16:creationId xmlns:a16="http://schemas.microsoft.com/office/drawing/2014/main" id="{00000000-0008-0000-0300-00000B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210</xdr:row>
      <xdr:rowOff>0</xdr:rowOff>
    </xdr:from>
    <xdr:ext cx="1371600" cy="895350"/>
    <xdr:pic>
      <xdr:nvPicPr>
        <xdr:cNvPr id="12" name="image15.png">
          <a:extLst>
            <a:ext uri="{FF2B5EF4-FFF2-40B4-BE49-F238E27FC236}">
              <a16:creationId xmlns:a16="http://schemas.microsoft.com/office/drawing/2014/main" id="{00000000-0008-0000-0300-00000C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240</xdr:row>
      <xdr:rowOff>0</xdr:rowOff>
    </xdr:from>
    <xdr:ext cx="1371600" cy="895350"/>
    <xdr:pic>
      <xdr:nvPicPr>
        <xdr:cNvPr id="13" name="image16.png">
          <a:extLst>
            <a:ext uri="{FF2B5EF4-FFF2-40B4-BE49-F238E27FC236}">
              <a16:creationId xmlns:a16="http://schemas.microsoft.com/office/drawing/2014/main" id="{00000000-0008-0000-0300-00000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270</xdr:row>
      <xdr:rowOff>0</xdr:rowOff>
    </xdr:from>
    <xdr:ext cx="1371600" cy="895350"/>
    <xdr:pic>
      <xdr:nvPicPr>
        <xdr:cNvPr id="14" name="image17.png">
          <a:extLst>
            <a:ext uri="{FF2B5EF4-FFF2-40B4-BE49-F238E27FC236}">
              <a16:creationId xmlns:a16="http://schemas.microsoft.com/office/drawing/2014/main" id="{00000000-0008-0000-0300-00000E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300</xdr:row>
      <xdr:rowOff>0</xdr:rowOff>
    </xdr:from>
    <xdr:ext cx="1371600" cy="895350"/>
    <xdr:pic>
      <xdr:nvPicPr>
        <xdr:cNvPr id="15" name="image18.png">
          <a:extLst>
            <a:ext uri="{FF2B5EF4-FFF2-40B4-BE49-F238E27FC236}">
              <a16:creationId xmlns:a16="http://schemas.microsoft.com/office/drawing/2014/main" id="{00000000-0008-0000-0300-00000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330</xdr:row>
      <xdr:rowOff>0</xdr:rowOff>
    </xdr:from>
    <xdr:ext cx="1371600" cy="895350"/>
    <xdr:pic>
      <xdr:nvPicPr>
        <xdr:cNvPr id="16" name="image19.png">
          <a:extLst>
            <a:ext uri="{FF2B5EF4-FFF2-40B4-BE49-F238E27FC236}">
              <a16:creationId xmlns:a16="http://schemas.microsoft.com/office/drawing/2014/main" id="{00000000-0008-0000-0300-00001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360</xdr:row>
      <xdr:rowOff>0</xdr:rowOff>
    </xdr:from>
    <xdr:ext cx="1371600" cy="895350"/>
    <xdr:pic>
      <xdr:nvPicPr>
        <xdr:cNvPr id="17" name="image20.png">
          <a:extLst>
            <a:ext uri="{FF2B5EF4-FFF2-40B4-BE49-F238E27FC236}">
              <a16:creationId xmlns:a16="http://schemas.microsoft.com/office/drawing/2014/main" id="{00000000-0008-0000-03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390</xdr:row>
      <xdr:rowOff>0</xdr:rowOff>
    </xdr:from>
    <xdr:ext cx="1371600" cy="895350"/>
    <xdr:pic>
      <xdr:nvPicPr>
        <xdr:cNvPr id="18" name="image21.png">
          <a:extLst>
            <a:ext uri="{FF2B5EF4-FFF2-40B4-BE49-F238E27FC236}">
              <a16:creationId xmlns:a16="http://schemas.microsoft.com/office/drawing/2014/main" id="{00000000-0008-0000-0300-00001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420</xdr:row>
      <xdr:rowOff>0</xdr:rowOff>
    </xdr:from>
    <xdr:ext cx="1371600" cy="895350"/>
    <xdr:pic>
      <xdr:nvPicPr>
        <xdr:cNvPr id="19" name="image22.png">
          <a:extLst>
            <a:ext uri="{FF2B5EF4-FFF2-40B4-BE49-F238E27FC236}">
              <a16:creationId xmlns:a16="http://schemas.microsoft.com/office/drawing/2014/main" id="{00000000-0008-0000-0300-00001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450</xdr:row>
      <xdr:rowOff>0</xdr:rowOff>
    </xdr:from>
    <xdr:ext cx="1371600" cy="895350"/>
    <xdr:pic>
      <xdr:nvPicPr>
        <xdr:cNvPr id="20" name="image23.png">
          <a:extLst>
            <a:ext uri="{FF2B5EF4-FFF2-40B4-BE49-F238E27FC236}">
              <a16:creationId xmlns:a16="http://schemas.microsoft.com/office/drawing/2014/main" id="{00000000-0008-0000-0300-00001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480</xdr:row>
      <xdr:rowOff>0</xdr:rowOff>
    </xdr:from>
    <xdr:ext cx="1371600" cy="895350"/>
    <xdr:pic>
      <xdr:nvPicPr>
        <xdr:cNvPr id="21" name="image24.png">
          <a:extLst>
            <a:ext uri="{FF2B5EF4-FFF2-40B4-BE49-F238E27FC236}">
              <a16:creationId xmlns:a16="http://schemas.microsoft.com/office/drawing/2014/main" id="{00000000-0008-0000-0300-00001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510</xdr:row>
      <xdr:rowOff>0</xdr:rowOff>
    </xdr:from>
    <xdr:ext cx="1371600" cy="895350"/>
    <xdr:pic>
      <xdr:nvPicPr>
        <xdr:cNvPr id="22" name="image25.png">
          <a:extLst>
            <a:ext uri="{FF2B5EF4-FFF2-40B4-BE49-F238E27FC236}">
              <a16:creationId xmlns:a16="http://schemas.microsoft.com/office/drawing/2014/main" id="{00000000-0008-0000-0300-00001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540</xdr:row>
      <xdr:rowOff>0</xdr:rowOff>
    </xdr:from>
    <xdr:ext cx="1371600" cy="895350"/>
    <xdr:pic>
      <xdr:nvPicPr>
        <xdr:cNvPr id="23" name="image26.png">
          <a:extLst>
            <a:ext uri="{FF2B5EF4-FFF2-40B4-BE49-F238E27FC236}">
              <a16:creationId xmlns:a16="http://schemas.microsoft.com/office/drawing/2014/main" id="{00000000-0008-0000-0300-00001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540</xdr:row>
      <xdr:rowOff>0</xdr:rowOff>
    </xdr:from>
    <xdr:ext cx="1371600" cy="895350"/>
    <xdr:pic>
      <xdr:nvPicPr>
        <xdr:cNvPr id="24" name="image27.png">
          <a:extLst>
            <a:ext uri="{FF2B5EF4-FFF2-40B4-BE49-F238E27FC236}">
              <a16:creationId xmlns:a16="http://schemas.microsoft.com/office/drawing/2014/main" id="{00000000-0008-0000-0300-00001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570</xdr:row>
      <xdr:rowOff>0</xdr:rowOff>
    </xdr:from>
    <xdr:ext cx="1371600" cy="895350"/>
    <xdr:pic>
      <xdr:nvPicPr>
        <xdr:cNvPr id="25" name="image28.png">
          <a:extLst>
            <a:ext uri="{FF2B5EF4-FFF2-40B4-BE49-F238E27FC236}">
              <a16:creationId xmlns:a16="http://schemas.microsoft.com/office/drawing/2014/main" id="{00000000-0008-0000-0300-00001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600</xdr:row>
      <xdr:rowOff>0</xdr:rowOff>
    </xdr:from>
    <xdr:ext cx="1371600" cy="895350"/>
    <xdr:pic>
      <xdr:nvPicPr>
        <xdr:cNvPr id="26" name="image29.png">
          <a:extLst>
            <a:ext uri="{FF2B5EF4-FFF2-40B4-BE49-F238E27FC236}">
              <a16:creationId xmlns:a16="http://schemas.microsoft.com/office/drawing/2014/main" id="{00000000-0008-0000-0300-00001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630</xdr:row>
      <xdr:rowOff>0</xdr:rowOff>
    </xdr:from>
    <xdr:ext cx="1371600" cy="895350"/>
    <xdr:pic>
      <xdr:nvPicPr>
        <xdr:cNvPr id="27" name="image30.png">
          <a:extLst>
            <a:ext uri="{FF2B5EF4-FFF2-40B4-BE49-F238E27FC236}">
              <a16:creationId xmlns:a16="http://schemas.microsoft.com/office/drawing/2014/main" id="{00000000-0008-0000-0300-00001B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660</xdr:row>
      <xdr:rowOff>0</xdr:rowOff>
    </xdr:from>
    <xdr:ext cx="1371600" cy="895350"/>
    <xdr:pic>
      <xdr:nvPicPr>
        <xdr:cNvPr id="28" name="image31.png">
          <a:extLst>
            <a:ext uri="{FF2B5EF4-FFF2-40B4-BE49-F238E27FC236}">
              <a16:creationId xmlns:a16="http://schemas.microsoft.com/office/drawing/2014/main" id="{00000000-0008-0000-0300-00001C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690</xdr:row>
      <xdr:rowOff>0</xdr:rowOff>
    </xdr:from>
    <xdr:ext cx="1371600" cy="895350"/>
    <xdr:pic>
      <xdr:nvPicPr>
        <xdr:cNvPr id="29" name="image32.png">
          <a:extLst>
            <a:ext uri="{FF2B5EF4-FFF2-40B4-BE49-F238E27FC236}">
              <a16:creationId xmlns:a16="http://schemas.microsoft.com/office/drawing/2014/main" id="{00000000-0008-0000-0300-00001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720</xdr:row>
      <xdr:rowOff>0</xdr:rowOff>
    </xdr:from>
    <xdr:ext cx="1371600" cy="895350"/>
    <xdr:pic>
      <xdr:nvPicPr>
        <xdr:cNvPr id="30" name="image33.png">
          <a:extLst>
            <a:ext uri="{FF2B5EF4-FFF2-40B4-BE49-F238E27FC236}">
              <a16:creationId xmlns:a16="http://schemas.microsoft.com/office/drawing/2014/main" id="{00000000-0008-0000-0300-00001E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750</xdr:row>
      <xdr:rowOff>0</xdr:rowOff>
    </xdr:from>
    <xdr:ext cx="1371600" cy="895350"/>
    <xdr:pic>
      <xdr:nvPicPr>
        <xdr:cNvPr id="31" name="image34.png">
          <a:extLst>
            <a:ext uri="{FF2B5EF4-FFF2-40B4-BE49-F238E27FC236}">
              <a16:creationId xmlns:a16="http://schemas.microsoft.com/office/drawing/2014/main" id="{00000000-0008-0000-0300-00001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780</xdr:row>
      <xdr:rowOff>0</xdr:rowOff>
    </xdr:from>
    <xdr:ext cx="1371600" cy="895350"/>
    <xdr:pic>
      <xdr:nvPicPr>
        <xdr:cNvPr id="32" name="image35.png">
          <a:extLst>
            <a:ext uri="{FF2B5EF4-FFF2-40B4-BE49-F238E27FC236}">
              <a16:creationId xmlns:a16="http://schemas.microsoft.com/office/drawing/2014/main" id="{00000000-0008-0000-0300-00002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810</xdr:row>
      <xdr:rowOff>0</xdr:rowOff>
    </xdr:from>
    <xdr:ext cx="1371600" cy="895350"/>
    <xdr:pic>
      <xdr:nvPicPr>
        <xdr:cNvPr id="33" name="image36.png">
          <a:extLst>
            <a:ext uri="{FF2B5EF4-FFF2-40B4-BE49-F238E27FC236}">
              <a16:creationId xmlns:a16="http://schemas.microsoft.com/office/drawing/2014/main" id="{00000000-0008-0000-0300-00002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840</xdr:row>
      <xdr:rowOff>0</xdr:rowOff>
    </xdr:from>
    <xdr:ext cx="1371600" cy="895350"/>
    <xdr:pic>
      <xdr:nvPicPr>
        <xdr:cNvPr id="34" name="image37.png">
          <a:extLst>
            <a:ext uri="{FF2B5EF4-FFF2-40B4-BE49-F238E27FC236}">
              <a16:creationId xmlns:a16="http://schemas.microsoft.com/office/drawing/2014/main" id="{00000000-0008-0000-0300-00002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870</xdr:row>
      <xdr:rowOff>0</xdr:rowOff>
    </xdr:from>
    <xdr:ext cx="1371600" cy="895350"/>
    <xdr:pic>
      <xdr:nvPicPr>
        <xdr:cNvPr id="35" name="image38.png">
          <a:extLst>
            <a:ext uri="{FF2B5EF4-FFF2-40B4-BE49-F238E27FC236}">
              <a16:creationId xmlns:a16="http://schemas.microsoft.com/office/drawing/2014/main" id="{00000000-0008-0000-0300-00002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900</xdr:row>
      <xdr:rowOff>0</xdr:rowOff>
    </xdr:from>
    <xdr:ext cx="1371600" cy="895350"/>
    <xdr:pic>
      <xdr:nvPicPr>
        <xdr:cNvPr id="36" name="image39.png">
          <a:extLst>
            <a:ext uri="{FF2B5EF4-FFF2-40B4-BE49-F238E27FC236}">
              <a16:creationId xmlns:a16="http://schemas.microsoft.com/office/drawing/2014/main" id="{00000000-0008-0000-0300-00002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931</xdr:row>
      <xdr:rowOff>0</xdr:rowOff>
    </xdr:from>
    <xdr:ext cx="1371600" cy="895350"/>
    <xdr:pic>
      <xdr:nvPicPr>
        <xdr:cNvPr id="37" name="image40.png">
          <a:extLst>
            <a:ext uri="{FF2B5EF4-FFF2-40B4-BE49-F238E27FC236}">
              <a16:creationId xmlns:a16="http://schemas.microsoft.com/office/drawing/2014/main" id="{00000000-0008-0000-0300-00002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961</xdr:row>
      <xdr:rowOff>0</xdr:rowOff>
    </xdr:from>
    <xdr:ext cx="1371600" cy="895350"/>
    <xdr:pic>
      <xdr:nvPicPr>
        <xdr:cNvPr id="38" name="image41.png">
          <a:extLst>
            <a:ext uri="{FF2B5EF4-FFF2-40B4-BE49-F238E27FC236}">
              <a16:creationId xmlns:a16="http://schemas.microsoft.com/office/drawing/2014/main" id="{00000000-0008-0000-0300-00002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991</xdr:row>
      <xdr:rowOff>0</xdr:rowOff>
    </xdr:from>
    <xdr:ext cx="1371600" cy="895350"/>
    <xdr:pic>
      <xdr:nvPicPr>
        <xdr:cNvPr id="39" name="image42.png">
          <a:extLst>
            <a:ext uri="{FF2B5EF4-FFF2-40B4-BE49-F238E27FC236}">
              <a16:creationId xmlns:a16="http://schemas.microsoft.com/office/drawing/2014/main" id="{00000000-0008-0000-0300-00002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1021</xdr:row>
      <xdr:rowOff>0</xdr:rowOff>
    </xdr:from>
    <xdr:ext cx="1371600" cy="895350"/>
    <xdr:pic>
      <xdr:nvPicPr>
        <xdr:cNvPr id="40" name="image43.png">
          <a:extLst>
            <a:ext uri="{FF2B5EF4-FFF2-40B4-BE49-F238E27FC236}">
              <a16:creationId xmlns:a16="http://schemas.microsoft.com/office/drawing/2014/main" id="{00000000-0008-0000-0300-00002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1051</xdr:row>
      <xdr:rowOff>0</xdr:rowOff>
    </xdr:from>
    <xdr:ext cx="1371600" cy="895350"/>
    <xdr:pic>
      <xdr:nvPicPr>
        <xdr:cNvPr id="41" name="image44.png">
          <a:extLst>
            <a:ext uri="{FF2B5EF4-FFF2-40B4-BE49-F238E27FC236}">
              <a16:creationId xmlns:a16="http://schemas.microsoft.com/office/drawing/2014/main" id="{00000000-0008-0000-0300-00002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1081</xdr:row>
      <xdr:rowOff>0</xdr:rowOff>
    </xdr:from>
    <xdr:ext cx="1371600" cy="895350"/>
    <xdr:pic>
      <xdr:nvPicPr>
        <xdr:cNvPr id="42" name="image45.png">
          <a:extLst>
            <a:ext uri="{FF2B5EF4-FFF2-40B4-BE49-F238E27FC236}">
              <a16:creationId xmlns:a16="http://schemas.microsoft.com/office/drawing/2014/main" id="{00000000-0008-0000-0300-00002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1111</xdr:row>
      <xdr:rowOff>0</xdr:rowOff>
    </xdr:from>
    <xdr:ext cx="1371600" cy="895350"/>
    <xdr:pic>
      <xdr:nvPicPr>
        <xdr:cNvPr id="43" name="image46.png">
          <a:extLst>
            <a:ext uri="{FF2B5EF4-FFF2-40B4-BE49-F238E27FC236}">
              <a16:creationId xmlns:a16="http://schemas.microsoft.com/office/drawing/2014/main" id="{00000000-0008-0000-0300-00002B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1141</xdr:row>
      <xdr:rowOff>0</xdr:rowOff>
    </xdr:from>
    <xdr:ext cx="1371600" cy="895350"/>
    <xdr:pic>
      <xdr:nvPicPr>
        <xdr:cNvPr id="44" name="image47.png">
          <a:extLst>
            <a:ext uri="{FF2B5EF4-FFF2-40B4-BE49-F238E27FC236}">
              <a16:creationId xmlns:a16="http://schemas.microsoft.com/office/drawing/2014/main" id="{00000000-0008-0000-0300-00002C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1171</xdr:row>
      <xdr:rowOff>0</xdr:rowOff>
    </xdr:from>
    <xdr:ext cx="1371600" cy="895350"/>
    <xdr:pic>
      <xdr:nvPicPr>
        <xdr:cNvPr id="45" name="image48.png">
          <a:extLst>
            <a:ext uri="{FF2B5EF4-FFF2-40B4-BE49-F238E27FC236}">
              <a16:creationId xmlns:a16="http://schemas.microsoft.com/office/drawing/2014/main" id="{00000000-0008-0000-0300-00002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1201</xdr:row>
      <xdr:rowOff>0</xdr:rowOff>
    </xdr:from>
    <xdr:ext cx="1371600" cy="895350"/>
    <xdr:pic>
      <xdr:nvPicPr>
        <xdr:cNvPr id="46" name="image49.png">
          <a:extLst>
            <a:ext uri="{FF2B5EF4-FFF2-40B4-BE49-F238E27FC236}">
              <a16:creationId xmlns:a16="http://schemas.microsoft.com/office/drawing/2014/main" id="{00000000-0008-0000-0300-00002E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1231</xdr:row>
      <xdr:rowOff>0</xdr:rowOff>
    </xdr:from>
    <xdr:ext cx="1371600" cy="895350"/>
    <xdr:pic>
      <xdr:nvPicPr>
        <xdr:cNvPr id="47" name="image50.png">
          <a:extLst>
            <a:ext uri="{FF2B5EF4-FFF2-40B4-BE49-F238E27FC236}">
              <a16:creationId xmlns:a16="http://schemas.microsoft.com/office/drawing/2014/main" id="{00000000-0008-0000-0300-00002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1261</xdr:row>
      <xdr:rowOff>0</xdr:rowOff>
    </xdr:from>
    <xdr:ext cx="1371600" cy="895350"/>
    <xdr:pic>
      <xdr:nvPicPr>
        <xdr:cNvPr id="48" name="image51.png">
          <a:extLst>
            <a:ext uri="{FF2B5EF4-FFF2-40B4-BE49-F238E27FC236}">
              <a16:creationId xmlns:a16="http://schemas.microsoft.com/office/drawing/2014/main" id="{00000000-0008-0000-0300-00003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1291</xdr:row>
      <xdr:rowOff>0</xdr:rowOff>
    </xdr:from>
    <xdr:ext cx="1371600" cy="895350"/>
    <xdr:pic>
      <xdr:nvPicPr>
        <xdr:cNvPr id="49" name="image52.png">
          <a:extLst>
            <a:ext uri="{FF2B5EF4-FFF2-40B4-BE49-F238E27FC236}">
              <a16:creationId xmlns:a16="http://schemas.microsoft.com/office/drawing/2014/main" id="{00000000-0008-0000-0300-00003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1321</xdr:row>
      <xdr:rowOff>0</xdr:rowOff>
    </xdr:from>
    <xdr:ext cx="1371600" cy="895350"/>
    <xdr:pic>
      <xdr:nvPicPr>
        <xdr:cNvPr id="50" name="image53.png">
          <a:extLst>
            <a:ext uri="{FF2B5EF4-FFF2-40B4-BE49-F238E27FC236}">
              <a16:creationId xmlns:a16="http://schemas.microsoft.com/office/drawing/2014/main" id="{00000000-0008-0000-0300-00003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1351</xdr:row>
      <xdr:rowOff>0</xdr:rowOff>
    </xdr:from>
    <xdr:ext cx="1371600" cy="895350"/>
    <xdr:pic>
      <xdr:nvPicPr>
        <xdr:cNvPr id="51" name="image54.png">
          <a:extLst>
            <a:ext uri="{FF2B5EF4-FFF2-40B4-BE49-F238E27FC236}">
              <a16:creationId xmlns:a16="http://schemas.microsoft.com/office/drawing/2014/main" id="{00000000-0008-0000-0300-00003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1381</xdr:row>
      <xdr:rowOff>0</xdr:rowOff>
    </xdr:from>
    <xdr:ext cx="1371600" cy="895350"/>
    <xdr:pic>
      <xdr:nvPicPr>
        <xdr:cNvPr id="52" name="image55.png">
          <a:extLst>
            <a:ext uri="{FF2B5EF4-FFF2-40B4-BE49-F238E27FC236}">
              <a16:creationId xmlns:a16="http://schemas.microsoft.com/office/drawing/2014/main" id="{00000000-0008-0000-0300-00003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1411</xdr:row>
      <xdr:rowOff>0</xdr:rowOff>
    </xdr:from>
    <xdr:ext cx="1371600" cy="895350"/>
    <xdr:pic>
      <xdr:nvPicPr>
        <xdr:cNvPr id="53" name="image56.png">
          <a:extLst>
            <a:ext uri="{FF2B5EF4-FFF2-40B4-BE49-F238E27FC236}">
              <a16:creationId xmlns:a16="http://schemas.microsoft.com/office/drawing/2014/main" id="{00000000-0008-0000-0300-00003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1441</xdr:row>
      <xdr:rowOff>0</xdr:rowOff>
    </xdr:from>
    <xdr:ext cx="1371600" cy="895350"/>
    <xdr:pic>
      <xdr:nvPicPr>
        <xdr:cNvPr id="54" name="image57.png">
          <a:extLst>
            <a:ext uri="{FF2B5EF4-FFF2-40B4-BE49-F238E27FC236}">
              <a16:creationId xmlns:a16="http://schemas.microsoft.com/office/drawing/2014/main" id="{00000000-0008-0000-0300-00003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1471</xdr:row>
      <xdr:rowOff>0</xdr:rowOff>
    </xdr:from>
    <xdr:ext cx="1371600" cy="895350"/>
    <xdr:pic>
      <xdr:nvPicPr>
        <xdr:cNvPr id="55" name="image58.png">
          <a:extLst>
            <a:ext uri="{FF2B5EF4-FFF2-40B4-BE49-F238E27FC236}">
              <a16:creationId xmlns:a16="http://schemas.microsoft.com/office/drawing/2014/main" id="{00000000-0008-0000-0300-00003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1501</xdr:row>
      <xdr:rowOff>0</xdr:rowOff>
    </xdr:from>
    <xdr:ext cx="1371600" cy="895350"/>
    <xdr:pic>
      <xdr:nvPicPr>
        <xdr:cNvPr id="56" name="image59.png">
          <a:extLst>
            <a:ext uri="{FF2B5EF4-FFF2-40B4-BE49-F238E27FC236}">
              <a16:creationId xmlns:a16="http://schemas.microsoft.com/office/drawing/2014/main" id="{00000000-0008-0000-0300-00003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1531</xdr:row>
      <xdr:rowOff>0</xdr:rowOff>
    </xdr:from>
    <xdr:ext cx="1371600" cy="895350"/>
    <xdr:pic>
      <xdr:nvPicPr>
        <xdr:cNvPr id="57" name="image60.png">
          <a:extLst>
            <a:ext uri="{FF2B5EF4-FFF2-40B4-BE49-F238E27FC236}">
              <a16:creationId xmlns:a16="http://schemas.microsoft.com/office/drawing/2014/main" id="{00000000-0008-0000-0300-00003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0</xdr:colOff>
      <xdr:row>1561</xdr:row>
      <xdr:rowOff>0</xdr:rowOff>
    </xdr:from>
    <xdr:ext cx="1371600" cy="895350"/>
    <xdr:pic>
      <xdr:nvPicPr>
        <xdr:cNvPr id="58" name="image61.png">
          <a:extLst>
            <a:ext uri="{FF2B5EF4-FFF2-40B4-BE49-F238E27FC236}">
              <a16:creationId xmlns:a16="http://schemas.microsoft.com/office/drawing/2014/main" id="{00000000-0008-0000-0300-00003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45</xdr:col>
      <xdr:colOff>19050</xdr:colOff>
      <xdr:row>0</xdr:row>
      <xdr:rowOff>0</xdr:rowOff>
    </xdr:from>
    <xdr:ext cx="6429375" cy="5495925"/>
    <xdr:pic>
      <xdr:nvPicPr>
        <xdr:cNvPr id="2" name="image62.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43</xdr:col>
      <xdr:colOff>57150</xdr:colOff>
      <xdr:row>24</xdr:row>
      <xdr:rowOff>95250</xdr:rowOff>
    </xdr:from>
    <xdr:ext cx="6210300" cy="3438525"/>
    <xdr:pic>
      <xdr:nvPicPr>
        <xdr:cNvPr id="3" name="image63.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352425</xdr:colOff>
      <xdr:row>0</xdr:row>
      <xdr:rowOff>142875</xdr:rowOff>
    </xdr:from>
    <xdr:ext cx="2133600" cy="1085850"/>
    <xdr:pic>
      <xdr:nvPicPr>
        <xdr:cNvPr id="4" name="image64.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76200</xdr:colOff>
      <xdr:row>1</xdr:row>
      <xdr:rowOff>19050</xdr:rowOff>
    </xdr:from>
    <xdr:ext cx="2124075" cy="1095375"/>
    <xdr:pic>
      <xdr:nvPicPr>
        <xdr:cNvPr id="5" name="image65.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34</xdr:col>
      <xdr:colOff>9525</xdr:colOff>
      <xdr:row>1</xdr:row>
      <xdr:rowOff>133350</xdr:rowOff>
    </xdr:from>
    <xdr:ext cx="7267575" cy="5276850"/>
    <xdr:pic>
      <xdr:nvPicPr>
        <xdr:cNvPr id="6" name="image66.png">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38</xdr:col>
      <xdr:colOff>47625</xdr:colOff>
      <xdr:row>39</xdr:row>
      <xdr:rowOff>971550</xdr:rowOff>
    </xdr:from>
    <xdr:ext cx="5400675" cy="4324350"/>
    <xdr:pic>
      <xdr:nvPicPr>
        <xdr:cNvPr id="7" name="image67.png">
          <a:extLst>
            <a:ext uri="{FF2B5EF4-FFF2-40B4-BE49-F238E27FC236}">
              <a16:creationId xmlns:a16="http://schemas.microsoft.com/office/drawing/2014/main" id="{00000000-0008-0000-04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104775</xdr:colOff>
      <xdr:row>0</xdr:row>
      <xdr:rowOff>104775</xdr:rowOff>
    </xdr:from>
    <xdr:ext cx="1971675" cy="1000125"/>
    <xdr:pic>
      <xdr:nvPicPr>
        <xdr:cNvPr id="2" name="image68.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581025</xdr:colOff>
      <xdr:row>0</xdr:row>
      <xdr:rowOff>76200</xdr:rowOff>
    </xdr:from>
    <xdr:ext cx="2085975" cy="1066800"/>
    <xdr:pic>
      <xdr:nvPicPr>
        <xdr:cNvPr id="3" name="image69.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8</xdr:row>
      <xdr:rowOff>0</xdr:rowOff>
    </xdr:from>
    <xdr:ext cx="1371600" cy="895350"/>
    <xdr:pic>
      <xdr:nvPicPr>
        <xdr:cNvPr id="2" name="image70.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50</xdr:row>
      <xdr:rowOff>0</xdr:rowOff>
    </xdr:from>
    <xdr:ext cx="1371600" cy="895350"/>
    <xdr:pic>
      <xdr:nvPicPr>
        <xdr:cNvPr id="3" name="image7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85</xdr:row>
      <xdr:rowOff>0</xdr:rowOff>
    </xdr:from>
    <xdr:ext cx="1371600" cy="904875"/>
    <xdr:pic>
      <xdr:nvPicPr>
        <xdr:cNvPr id="4" name="image72.png">
          <a:extLst>
            <a:ext uri="{FF2B5EF4-FFF2-40B4-BE49-F238E27FC236}">
              <a16:creationId xmlns:a16="http://schemas.microsoft.com/office/drawing/2014/main" id="{00000000-0008-0000-06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121</xdr:row>
      <xdr:rowOff>0</xdr:rowOff>
    </xdr:from>
    <xdr:ext cx="1371600" cy="895350"/>
    <xdr:pic>
      <xdr:nvPicPr>
        <xdr:cNvPr id="5" name="image73.png">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157</xdr:row>
      <xdr:rowOff>0</xdr:rowOff>
    </xdr:from>
    <xdr:ext cx="1371600" cy="895350"/>
    <xdr:pic>
      <xdr:nvPicPr>
        <xdr:cNvPr id="6" name="image74.png">
          <a:extLst>
            <a:ext uri="{FF2B5EF4-FFF2-40B4-BE49-F238E27FC236}">
              <a16:creationId xmlns:a16="http://schemas.microsoft.com/office/drawing/2014/main" id="{00000000-0008-0000-06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189</xdr:row>
      <xdr:rowOff>0</xdr:rowOff>
    </xdr:from>
    <xdr:ext cx="1371600" cy="904875"/>
    <xdr:pic>
      <xdr:nvPicPr>
        <xdr:cNvPr id="7" name="image75.png">
          <a:extLst>
            <a:ext uri="{FF2B5EF4-FFF2-40B4-BE49-F238E27FC236}">
              <a16:creationId xmlns:a16="http://schemas.microsoft.com/office/drawing/2014/main" id="{00000000-0008-0000-06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222</xdr:row>
      <xdr:rowOff>0</xdr:rowOff>
    </xdr:from>
    <xdr:ext cx="1371600" cy="895350"/>
    <xdr:pic>
      <xdr:nvPicPr>
        <xdr:cNvPr id="8" name="image76.png">
          <a:extLst>
            <a:ext uri="{FF2B5EF4-FFF2-40B4-BE49-F238E27FC236}">
              <a16:creationId xmlns:a16="http://schemas.microsoft.com/office/drawing/2014/main" id="{00000000-0008-0000-06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256</xdr:row>
      <xdr:rowOff>0</xdr:rowOff>
    </xdr:from>
    <xdr:ext cx="1371600" cy="904875"/>
    <xdr:pic>
      <xdr:nvPicPr>
        <xdr:cNvPr id="9" name="image77.png">
          <a:extLst>
            <a:ext uri="{FF2B5EF4-FFF2-40B4-BE49-F238E27FC236}">
              <a16:creationId xmlns:a16="http://schemas.microsoft.com/office/drawing/2014/main" id="{00000000-0008-0000-06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288</xdr:row>
      <xdr:rowOff>0</xdr:rowOff>
    </xdr:from>
    <xdr:ext cx="1371600" cy="895350"/>
    <xdr:pic>
      <xdr:nvPicPr>
        <xdr:cNvPr id="10" name="image78.png">
          <a:extLst>
            <a:ext uri="{FF2B5EF4-FFF2-40B4-BE49-F238E27FC236}">
              <a16:creationId xmlns:a16="http://schemas.microsoft.com/office/drawing/2014/main" id="{00000000-0008-0000-06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327</xdr:row>
      <xdr:rowOff>0</xdr:rowOff>
    </xdr:from>
    <xdr:ext cx="1371600" cy="904875"/>
    <xdr:pic>
      <xdr:nvPicPr>
        <xdr:cNvPr id="11" name="image79.png">
          <a:extLst>
            <a:ext uri="{FF2B5EF4-FFF2-40B4-BE49-F238E27FC236}">
              <a16:creationId xmlns:a16="http://schemas.microsoft.com/office/drawing/2014/main" id="{00000000-0008-0000-06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364</xdr:row>
      <xdr:rowOff>0</xdr:rowOff>
    </xdr:from>
    <xdr:ext cx="1371600" cy="904875"/>
    <xdr:pic>
      <xdr:nvPicPr>
        <xdr:cNvPr id="12" name="image80.png">
          <a:extLst>
            <a:ext uri="{FF2B5EF4-FFF2-40B4-BE49-F238E27FC236}">
              <a16:creationId xmlns:a16="http://schemas.microsoft.com/office/drawing/2014/main" id="{00000000-0008-0000-0600-00000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399</xdr:row>
      <xdr:rowOff>0</xdr:rowOff>
    </xdr:from>
    <xdr:ext cx="1371600" cy="904875"/>
    <xdr:pic>
      <xdr:nvPicPr>
        <xdr:cNvPr id="13" name="image81.png">
          <a:extLst>
            <a:ext uri="{FF2B5EF4-FFF2-40B4-BE49-F238E27FC236}">
              <a16:creationId xmlns:a16="http://schemas.microsoft.com/office/drawing/2014/main" id="{00000000-0008-0000-0600-00000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440</xdr:row>
      <xdr:rowOff>0</xdr:rowOff>
    </xdr:from>
    <xdr:ext cx="1371600" cy="895350"/>
    <xdr:pic>
      <xdr:nvPicPr>
        <xdr:cNvPr id="14" name="image82.png">
          <a:extLst>
            <a:ext uri="{FF2B5EF4-FFF2-40B4-BE49-F238E27FC236}">
              <a16:creationId xmlns:a16="http://schemas.microsoft.com/office/drawing/2014/main" id="{00000000-0008-0000-06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473</xdr:row>
      <xdr:rowOff>0</xdr:rowOff>
    </xdr:from>
    <xdr:ext cx="1371600" cy="895350"/>
    <xdr:pic>
      <xdr:nvPicPr>
        <xdr:cNvPr id="15" name="image83.png">
          <a:extLst>
            <a:ext uri="{FF2B5EF4-FFF2-40B4-BE49-F238E27FC236}">
              <a16:creationId xmlns:a16="http://schemas.microsoft.com/office/drawing/2014/main" id="{00000000-0008-0000-06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510</xdr:row>
      <xdr:rowOff>0</xdr:rowOff>
    </xdr:from>
    <xdr:ext cx="1371600" cy="895350"/>
    <xdr:pic>
      <xdr:nvPicPr>
        <xdr:cNvPr id="16" name="image84.png">
          <a:extLst>
            <a:ext uri="{FF2B5EF4-FFF2-40B4-BE49-F238E27FC236}">
              <a16:creationId xmlns:a16="http://schemas.microsoft.com/office/drawing/2014/main" id="{00000000-0008-0000-06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546</xdr:row>
      <xdr:rowOff>0</xdr:rowOff>
    </xdr:from>
    <xdr:ext cx="1371600" cy="904875"/>
    <xdr:pic>
      <xdr:nvPicPr>
        <xdr:cNvPr id="17" name="image85.png">
          <a:extLst>
            <a:ext uri="{FF2B5EF4-FFF2-40B4-BE49-F238E27FC236}">
              <a16:creationId xmlns:a16="http://schemas.microsoft.com/office/drawing/2014/main" id="{00000000-0008-0000-06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580</xdr:row>
      <xdr:rowOff>0</xdr:rowOff>
    </xdr:from>
    <xdr:ext cx="1371600" cy="895350"/>
    <xdr:pic>
      <xdr:nvPicPr>
        <xdr:cNvPr id="18" name="image86.png">
          <a:extLst>
            <a:ext uri="{FF2B5EF4-FFF2-40B4-BE49-F238E27FC236}">
              <a16:creationId xmlns:a16="http://schemas.microsoft.com/office/drawing/2014/main" id="{00000000-0008-0000-0600-00001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612</xdr:row>
      <xdr:rowOff>0</xdr:rowOff>
    </xdr:from>
    <xdr:ext cx="1371600" cy="895350"/>
    <xdr:pic>
      <xdr:nvPicPr>
        <xdr:cNvPr id="19" name="image87.png">
          <a:extLst>
            <a:ext uri="{FF2B5EF4-FFF2-40B4-BE49-F238E27FC236}">
              <a16:creationId xmlns:a16="http://schemas.microsoft.com/office/drawing/2014/main" id="{00000000-0008-0000-06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646</xdr:row>
      <xdr:rowOff>0</xdr:rowOff>
    </xdr:from>
    <xdr:ext cx="1371600" cy="895350"/>
    <xdr:pic>
      <xdr:nvPicPr>
        <xdr:cNvPr id="20" name="image88.png">
          <a:extLst>
            <a:ext uri="{FF2B5EF4-FFF2-40B4-BE49-F238E27FC236}">
              <a16:creationId xmlns:a16="http://schemas.microsoft.com/office/drawing/2014/main" id="{00000000-0008-0000-0600-00001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679</xdr:row>
      <xdr:rowOff>0</xdr:rowOff>
    </xdr:from>
    <xdr:ext cx="1371600" cy="904875"/>
    <xdr:pic>
      <xdr:nvPicPr>
        <xdr:cNvPr id="21" name="image89.png">
          <a:extLst>
            <a:ext uri="{FF2B5EF4-FFF2-40B4-BE49-F238E27FC236}">
              <a16:creationId xmlns:a16="http://schemas.microsoft.com/office/drawing/2014/main" id="{00000000-0008-0000-0600-00001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713</xdr:row>
      <xdr:rowOff>0</xdr:rowOff>
    </xdr:from>
    <xdr:ext cx="1371600" cy="904875"/>
    <xdr:pic>
      <xdr:nvPicPr>
        <xdr:cNvPr id="22" name="image90.png">
          <a:extLst>
            <a:ext uri="{FF2B5EF4-FFF2-40B4-BE49-F238E27FC236}">
              <a16:creationId xmlns:a16="http://schemas.microsoft.com/office/drawing/2014/main" id="{00000000-0008-0000-0600-00001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745</xdr:row>
      <xdr:rowOff>0</xdr:rowOff>
    </xdr:from>
    <xdr:ext cx="1371600" cy="895350"/>
    <xdr:pic>
      <xdr:nvPicPr>
        <xdr:cNvPr id="23" name="image91.png">
          <a:extLst>
            <a:ext uri="{FF2B5EF4-FFF2-40B4-BE49-F238E27FC236}">
              <a16:creationId xmlns:a16="http://schemas.microsoft.com/office/drawing/2014/main" id="{00000000-0008-0000-06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779</xdr:row>
      <xdr:rowOff>0</xdr:rowOff>
    </xdr:from>
    <xdr:ext cx="1371600" cy="895350"/>
    <xdr:pic>
      <xdr:nvPicPr>
        <xdr:cNvPr id="24" name="image92.png">
          <a:extLst>
            <a:ext uri="{FF2B5EF4-FFF2-40B4-BE49-F238E27FC236}">
              <a16:creationId xmlns:a16="http://schemas.microsoft.com/office/drawing/2014/main" id="{00000000-0008-0000-06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814</xdr:row>
      <xdr:rowOff>0</xdr:rowOff>
    </xdr:from>
    <xdr:ext cx="1371600" cy="895350"/>
    <xdr:pic>
      <xdr:nvPicPr>
        <xdr:cNvPr id="25" name="image93.png">
          <a:extLst>
            <a:ext uri="{FF2B5EF4-FFF2-40B4-BE49-F238E27FC236}">
              <a16:creationId xmlns:a16="http://schemas.microsoft.com/office/drawing/2014/main" id="{00000000-0008-0000-0600-00001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846</xdr:row>
      <xdr:rowOff>0</xdr:rowOff>
    </xdr:from>
    <xdr:ext cx="1371600" cy="904875"/>
    <xdr:pic>
      <xdr:nvPicPr>
        <xdr:cNvPr id="26" name="image94.png">
          <a:extLst>
            <a:ext uri="{FF2B5EF4-FFF2-40B4-BE49-F238E27FC236}">
              <a16:creationId xmlns:a16="http://schemas.microsoft.com/office/drawing/2014/main" id="{00000000-0008-0000-0600-00001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879</xdr:row>
      <xdr:rowOff>0</xdr:rowOff>
    </xdr:from>
    <xdr:ext cx="1371600" cy="895350"/>
    <xdr:pic>
      <xdr:nvPicPr>
        <xdr:cNvPr id="27" name="image95.png">
          <a:extLst>
            <a:ext uri="{FF2B5EF4-FFF2-40B4-BE49-F238E27FC236}">
              <a16:creationId xmlns:a16="http://schemas.microsoft.com/office/drawing/2014/main" id="{00000000-0008-0000-06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912</xdr:row>
      <xdr:rowOff>0</xdr:rowOff>
    </xdr:from>
    <xdr:ext cx="1371600" cy="904875"/>
    <xdr:pic>
      <xdr:nvPicPr>
        <xdr:cNvPr id="28" name="image96.png">
          <a:extLst>
            <a:ext uri="{FF2B5EF4-FFF2-40B4-BE49-F238E27FC236}">
              <a16:creationId xmlns:a16="http://schemas.microsoft.com/office/drawing/2014/main" id="{00000000-0008-0000-0600-00001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948</xdr:row>
      <xdr:rowOff>0</xdr:rowOff>
    </xdr:from>
    <xdr:ext cx="1371600" cy="895350"/>
    <xdr:pic>
      <xdr:nvPicPr>
        <xdr:cNvPr id="29" name="image97.png">
          <a:extLst>
            <a:ext uri="{FF2B5EF4-FFF2-40B4-BE49-F238E27FC236}">
              <a16:creationId xmlns:a16="http://schemas.microsoft.com/office/drawing/2014/main" id="{00000000-0008-0000-06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984</xdr:row>
      <xdr:rowOff>0</xdr:rowOff>
    </xdr:from>
    <xdr:ext cx="1371600" cy="895350"/>
    <xdr:pic>
      <xdr:nvPicPr>
        <xdr:cNvPr id="30" name="image98.png">
          <a:extLst>
            <a:ext uri="{FF2B5EF4-FFF2-40B4-BE49-F238E27FC236}">
              <a16:creationId xmlns:a16="http://schemas.microsoft.com/office/drawing/2014/main" id="{00000000-0008-0000-06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1019</xdr:row>
      <xdr:rowOff>0</xdr:rowOff>
    </xdr:from>
    <xdr:ext cx="1371600" cy="904875"/>
    <xdr:pic>
      <xdr:nvPicPr>
        <xdr:cNvPr id="31" name="image99.png">
          <a:extLst>
            <a:ext uri="{FF2B5EF4-FFF2-40B4-BE49-F238E27FC236}">
              <a16:creationId xmlns:a16="http://schemas.microsoft.com/office/drawing/2014/main" id="{00000000-0008-0000-0600-00001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1054</xdr:row>
      <xdr:rowOff>0</xdr:rowOff>
    </xdr:from>
    <xdr:ext cx="1371600" cy="904875"/>
    <xdr:pic>
      <xdr:nvPicPr>
        <xdr:cNvPr id="32" name="image100.png">
          <a:extLst>
            <a:ext uri="{FF2B5EF4-FFF2-40B4-BE49-F238E27FC236}">
              <a16:creationId xmlns:a16="http://schemas.microsoft.com/office/drawing/2014/main" id="{00000000-0008-0000-0600-00002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1087</xdr:row>
      <xdr:rowOff>0</xdr:rowOff>
    </xdr:from>
    <xdr:ext cx="1371600" cy="895350"/>
    <xdr:pic>
      <xdr:nvPicPr>
        <xdr:cNvPr id="33" name="image101.png">
          <a:extLst>
            <a:ext uri="{FF2B5EF4-FFF2-40B4-BE49-F238E27FC236}">
              <a16:creationId xmlns:a16="http://schemas.microsoft.com/office/drawing/2014/main" id="{00000000-0008-0000-06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1119</xdr:row>
      <xdr:rowOff>0</xdr:rowOff>
    </xdr:from>
    <xdr:ext cx="1371600" cy="904875"/>
    <xdr:pic>
      <xdr:nvPicPr>
        <xdr:cNvPr id="34" name="image102.png">
          <a:extLst>
            <a:ext uri="{FF2B5EF4-FFF2-40B4-BE49-F238E27FC236}">
              <a16:creationId xmlns:a16="http://schemas.microsoft.com/office/drawing/2014/main" id="{00000000-0008-0000-06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1154</xdr:row>
      <xdr:rowOff>0</xdr:rowOff>
    </xdr:from>
    <xdr:ext cx="1371600" cy="904875"/>
    <xdr:pic>
      <xdr:nvPicPr>
        <xdr:cNvPr id="35" name="image103.png">
          <a:extLst>
            <a:ext uri="{FF2B5EF4-FFF2-40B4-BE49-F238E27FC236}">
              <a16:creationId xmlns:a16="http://schemas.microsoft.com/office/drawing/2014/main" id="{00000000-0008-0000-0600-00002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1191</xdr:row>
      <xdr:rowOff>0</xdr:rowOff>
    </xdr:from>
    <xdr:ext cx="1371600" cy="904875"/>
    <xdr:pic>
      <xdr:nvPicPr>
        <xdr:cNvPr id="36" name="image104.png">
          <a:extLst>
            <a:ext uri="{FF2B5EF4-FFF2-40B4-BE49-F238E27FC236}">
              <a16:creationId xmlns:a16="http://schemas.microsoft.com/office/drawing/2014/main" id="{00000000-0008-0000-0600-00002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1228</xdr:row>
      <xdr:rowOff>0</xdr:rowOff>
    </xdr:from>
    <xdr:ext cx="1371600" cy="895350"/>
    <xdr:pic>
      <xdr:nvPicPr>
        <xdr:cNvPr id="37" name="image105.png">
          <a:extLst>
            <a:ext uri="{FF2B5EF4-FFF2-40B4-BE49-F238E27FC236}">
              <a16:creationId xmlns:a16="http://schemas.microsoft.com/office/drawing/2014/main" id="{00000000-0008-0000-0600-00002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1265</xdr:row>
      <xdr:rowOff>0</xdr:rowOff>
    </xdr:from>
    <xdr:ext cx="1371600" cy="895350"/>
    <xdr:pic>
      <xdr:nvPicPr>
        <xdr:cNvPr id="38" name="image106.png">
          <a:extLst>
            <a:ext uri="{FF2B5EF4-FFF2-40B4-BE49-F238E27FC236}">
              <a16:creationId xmlns:a16="http://schemas.microsoft.com/office/drawing/2014/main" id="{00000000-0008-0000-0600-00002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1298</xdr:row>
      <xdr:rowOff>0</xdr:rowOff>
    </xdr:from>
    <xdr:ext cx="1371600" cy="904875"/>
    <xdr:pic>
      <xdr:nvPicPr>
        <xdr:cNvPr id="39" name="image107.png">
          <a:extLst>
            <a:ext uri="{FF2B5EF4-FFF2-40B4-BE49-F238E27FC236}">
              <a16:creationId xmlns:a16="http://schemas.microsoft.com/office/drawing/2014/main" id="{00000000-0008-0000-0600-00002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1332</xdr:row>
      <xdr:rowOff>0</xdr:rowOff>
    </xdr:from>
    <xdr:ext cx="1371600" cy="904875"/>
    <xdr:pic>
      <xdr:nvPicPr>
        <xdr:cNvPr id="40" name="image108.png">
          <a:extLst>
            <a:ext uri="{FF2B5EF4-FFF2-40B4-BE49-F238E27FC236}">
              <a16:creationId xmlns:a16="http://schemas.microsoft.com/office/drawing/2014/main" id="{00000000-0008-0000-0600-00002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1367</xdr:row>
      <xdr:rowOff>0</xdr:rowOff>
    </xdr:from>
    <xdr:ext cx="1371600" cy="895350"/>
    <xdr:pic>
      <xdr:nvPicPr>
        <xdr:cNvPr id="41" name="image109.png">
          <a:extLst>
            <a:ext uri="{FF2B5EF4-FFF2-40B4-BE49-F238E27FC236}">
              <a16:creationId xmlns:a16="http://schemas.microsoft.com/office/drawing/2014/main" id="{00000000-0008-0000-0600-00002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1401</xdr:row>
      <xdr:rowOff>0</xdr:rowOff>
    </xdr:from>
    <xdr:ext cx="1371600" cy="895350"/>
    <xdr:pic>
      <xdr:nvPicPr>
        <xdr:cNvPr id="42" name="image110.png">
          <a:extLst>
            <a:ext uri="{FF2B5EF4-FFF2-40B4-BE49-F238E27FC236}">
              <a16:creationId xmlns:a16="http://schemas.microsoft.com/office/drawing/2014/main" id="{00000000-0008-0000-0600-00002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1436</xdr:row>
      <xdr:rowOff>0</xdr:rowOff>
    </xdr:from>
    <xdr:ext cx="1371600" cy="904875"/>
    <xdr:pic>
      <xdr:nvPicPr>
        <xdr:cNvPr id="43" name="image111.png">
          <a:extLst>
            <a:ext uri="{FF2B5EF4-FFF2-40B4-BE49-F238E27FC236}">
              <a16:creationId xmlns:a16="http://schemas.microsoft.com/office/drawing/2014/main" id="{00000000-0008-0000-0600-00002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1471</xdr:row>
      <xdr:rowOff>0</xdr:rowOff>
    </xdr:from>
    <xdr:ext cx="1371600" cy="895350"/>
    <xdr:pic>
      <xdr:nvPicPr>
        <xdr:cNvPr id="44" name="image112.png">
          <a:extLst>
            <a:ext uri="{FF2B5EF4-FFF2-40B4-BE49-F238E27FC236}">
              <a16:creationId xmlns:a16="http://schemas.microsoft.com/office/drawing/2014/main" id="{00000000-0008-0000-0600-00002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1506</xdr:row>
      <xdr:rowOff>0</xdr:rowOff>
    </xdr:from>
    <xdr:ext cx="1371600" cy="895350"/>
    <xdr:pic>
      <xdr:nvPicPr>
        <xdr:cNvPr id="45" name="image113.png">
          <a:extLst>
            <a:ext uri="{FF2B5EF4-FFF2-40B4-BE49-F238E27FC236}">
              <a16:creationId xmlns:a16="http://schemas.microsoft.com/office/drawing/2014/main" id="{00000000-0008-0000-0600-00002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1542</xdr:row>
      <xdr:rowOff>0</xdr:rowOff>
    </xdr:from>
    <xdr:ext cx="1371600" cy="895350"/>
    <xdr:pic>
      <xdr:nvPicPr>
        <xdr:cNvPr id="46" name="image114.png">
          <a:extLst>
            <a:ext uri="{FF2B5EF4-FFF2-40B4-BE49-F238E27FC236}">
              <a16:creationId xmlns:a16="http://schemas.microsoft.com/office/drawing/2014/main" id="{00000000-0008-0000-0600-00002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1577</xdr:row>
      <xdr:rowOff>0</xdr:rowOff>
    </xdr:from>
    <xdr:ext cx="1371600" cy="904875"/>
    <xdr:pic>
      <xdr:nvPicPr>
        <xdr:cNvPr id="47" name="image115.png">
          <a:extLst>
            <a:ext uri="{FF2B5EF4-FFF2-40B4-BE49-F238E27FC236}">
              <a16:creationId xmlns:a16="http://schemas.microsoft.com/office/drawing/2014/main" id="{00000000-0008-0000-0600-00002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1616</xdr:row>
      <xdr:rowOff>0</xdr:rowOff>
    </xdr:from>
    <xdr:ext cx="1371600" cy="904875"/>
    <xdr:pic>
      <xdr:nvPicPr>
        <xdr:cNvPr id="48" name="image116.png">
          <a:extLst>
            <a:ext uri="{FF2B5EF4-FFF2-40B4-BE49-F238E27FC236}">
              <a16:creationId xmlns:a16="http://schemas.microsoft.com/office/drawing/2014/main" id="{00000000-0008-0000-0600-00003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1651</xdr:row>
      <xdr:rowOff>0</xdr:rowOff>
    </xdr:from>
    <xdr:ext cx="1371600" cy="895350"/>
    <xdr:pic>
      <xdr:nvPicPr>
        <xdr:cNvPr id="49" name="image117.png">
          <a:extLst>
            <a:ext uri="{FF2B5EF4-FFF2-40B4-BE49-F238E27FC236}">
              <a16:creationId xmlns:a16="http://schemas.microsoft.com/office/drawing/2014/main" id="{00000000-0008-0000-0600-00003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1686</xdr:row>
      <xdr:rowOff>0</xdr:rowOff>
    </xdr:from>
    <xdr:ext cx="1371600" cy="904875"/>
    <xdr:pic>
      <xdr:nvPicPr>
        <xdr:cNvPr id="50" name="image118.png">
          <a:extLst>
            <a:ext uri="{FF2B5EF4-FFF2-40B4-BE49-F238E27FC236}">
              <a16:creationId xmlns:a16="http://schemas.microsoft.com/office/drawing/2014/main" id="{00000000-0008-0000-0600-00003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1719</xdr:row>
      <xdr:rowOff>0</xdr:rowOff>
    </xdr:from>
    <xdr:ext cx="1371600" cy="895350"/>
    <xdr:pic>
      <xdr:nvPicPr>
        <xdr:cNvPr id="51" name="image119.png">
          <a:extLst>
            <a:ext uri="{FF2B5EF4-FFF2-40B4-BE49-F238E27FC236}">
              <a16:creationId xmlns:a16="http://schemas.microsoft.com/office/drawing/2014/main" id="{00000000-0008-0000-0600-00003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1754</xdr:row>
      <xdr:rowOff>0</xdr:rowOff>
    </xdr:from>
    <xdr:ext cx="1371600" cy="895350"/>
    <xdr:pic>
      <xdr:nvPicPr>
        <xdr:cNvPr id="52" name="image120.png">
          <a:extLst>
            <a:ext uri="{FF2B5EF4-FFF2-40B4-BE49-F238E27FC236}">
              <a16:creationId xmlns:a16="http://schemas.microsoft.com/office/drawing/2014/main" id="{00000000-0008-0000-0600-00003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1787</xdr:row>
      <xdr:rowOff>0</xdr:rowOff>
    </xdr:from>
    <xdr:ext cx="1371600" cy="904875"/>
    <xdr:pic>
      <xdr:nvPicPr>
        <xdr:cNvPr id="53" name="image121.png">
          <a:extLst>
            <a:ext uri="{FF2B5EF4-FFF2-40B4-BE49-F238E27FC236}">
              <a16:creationId xmlns:a16="http://schemas.microsoft.com/office/drawing/2014/main" id="{00000000-0008-0000-0600-00003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1822</xdr:row>
      <xdr:rowOff>0</xdr:rowOff>
    </xdr:from>
    <xdr:ext cx="1371600" cy="904875"/>
    <xdr:pic>
      <xdr:nvPicPr>
        <xdr:cNvPr id="54" name="image122.png">
          <a:extLst>
            <a:ext uri="{FF2B5EF4-FFF2-40B4-BE49-F238E27FC236}">
              <a16:creationId xmlns:a16="http://schemas.microsoft.com/office/drawing/2014/main" id="{00000000-0008-0000-0600-00003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1856</xdr:row>
      <xdr:rowOff>0</xdr:rowOff>
    </xdr:from>
    <xdr:ext cx="1371600" cy="895350"/>
    <xdr:pic>
      <xdr:nvPicPr>
        <xdr:cNvPr id="55" name="image123.png">
          <a:extLst>
            <a:ext uri="{FF2B5EF4-FFF2-40B4-BE49-F238E27FC236}">
              <a16:creationId xmlns:a16="http://schemas.microsoft.com/office/drawing/2014/main" id="{00000000-0008-0000-0600-00003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1890</xdr:row>
      <xdr:rowOff>0</xdr:rowOff>
    </xdr:from>
    <xdr:ext cx="1371600" cy="904875"/>
    <xdr:pic>
      <xdr:nvPicPr>
        <xdr:cNvPr id="56" name="image124.png">
          <a:extLst>
            <a:ext uri="{FF2B5EF4-FFF2-40B4-BE49-F238E27FC236}">
              <a16:creationId xmlns:a16="http://schemas.microsoft.com/office/drawing/2014/main" id="{00000000-0008-0000-0600-00003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1923</xdr:row>
      <xdr:rowOff>0</xdr:rowOff>
    </xdr:from>
    <xdr:ext cx="1371600" cy="904875"/>
    <xdr:pic>
      <xdr:nvPicPr>
        <xdr:cNvPr id="57" name="image125.png">
          <a:extLst>
            <a:ext uri="{FF2B5EF4-FFF2-40B4-BE49-F238E27FC236}">
              <a16:creationId xmlns:a16="http://schemas.microsoft.com/office/drawing/2014/main" id="{00000000-0008-0000-0600-00003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1956</xdr:row>
      <xdr:rowOff>0</xdr:rowOff>
    </xdr:from>
    <xdr:ext cx="1371600" cy="895350"/>
    <xdr:pic>
      <xdr:nvPicPr>
        <xdr:cNvPr id="58" name="image126.png">
          <a:extLst>
            <a:ext uri="{FF2B5EF4-FFF2-40B4-BE49-F238E27FC236}">
              <a16:creationId xmlns:a16="http://schemas.microsoft.com/office/drawing/2014/main" id="{00000000-0008-0000-0600-00003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1995</xdr:row>
      <xdr:rowOff>0</xdr:rowOff>
    </xdr:from>
    <xdr:ext cx="1371600" cy="904875"/>
    <xdr:pic>
      <xdr:nvPicPr>
        <xdr:cNvPr id="59" name="image127.png">
          <a:extLst>
            <a:ext uri="{FF2B5EF4-FFF2-40B4-BE49-F238E27FC236}">
              <a16:creationId xmlns:a16="http://schemas.microsoft.com/office/drawing/2014/main" id="{00000000-0008-0000-0600-00003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2027</xdr:row>
      <xdr:rowOff>0</xdr:rowOff>
    </xdr:from>
    <xdr:ext cx="1371600" cy="895350"/>
    <xdr:pic>
      <xdr:nvPicPr>
        <xdr:cNvPr id="60" name="image128.png">
          <a:extLst>
            <a:ext uri="{FF2B5EF4-FFF2-40B4-BE49-F238E27FC236}">
              <a16:creationId xmlns:a16="http://schemas.microsoft.com/office/drawing/2014/main" id="{00000000-0008-0000-0600-00003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2060</xdr:row>
      <xdr:rowOff>0</xdr:rowOff>
    </xdr:from>
    <xdr:ext cx="1371600" cy="895350"/>
    <xdr:pic>
      <xdr:nvPicPr>
        <xdr:cNvPr id="61" name="image129.png">
          <a:extLst>
            <a:ext uri="{FF2B5EF4-FFF2-40B4-BE49-F238E27FC236}">
              <a16:creationId xmlns:a16="http://schemas.microsoft.com/office/drawing/2014/main" id="{00000000-0008-0000-0600-00003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2092</xdr:row>
      <xdr:rowOff>0</xdr:rowOff>
    </xdr:from>
    <xdr:ext cx="1371600" cy="904875"/>
    <xdr:pic>
      <xdr:nvPicPr>
        <xdr:cNvPr id="62" name="image130.png">
          <a:extLst>
            <a:ext uri="{FF2B5EF4-FFF2-40B4-BE49-F238E27FC236}">
              <a16:creationId xmlns:a16="http://schemas.microsoft.com/office/drawing/2014/main" id="{00000000-0008-0000-0600-00003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2127</xdr:row>
      <xdr:rowOff>0</xdr:rowOff>
    </xdr:from>
    <xdr:ext cx="1371600" cy="895350"/>
    <xdr:pic>
      <xdr:nvPicPr>
        <xdr:cNvPr id="63" name="image131.png">
          <a:extLst>
            <a:ext uri="{FF2B5EF4-FFF2-40B4-BE49-F238E27FC236}">
              <a16:creationId xmlns:a16="http://schemas.microsoft.com/office/drawing/2014/main" id="{00000000-0008-0000-0600-00003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2160</xdr:row>
      <xdr:rowOff>0</xdr:rowOff>
    </xdr:from>
    <xdr:ext cx="1371600" cy="904875"/>
    <xdr:pic>
      <xdr:nvPicPr>
        <xdr:cNvPr id="64" name="image132.png">
          <a:extLst>
            <a:ext uri="{FF2B5EF4-FFF2-40B4-BE49-F238E27FC236}">
              <a16:creationId xmlns:a16="http://schemas.microsoft.com/office/drawing/2014/main" id="{00000000-0008-0000-0600-00004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2192</xdr:row>
      <xdr:rowOff>0</xdr:rowOff>
    </xdr:from>
    <xdr:ext cx="1371600" cy="895350"/>
    <xdr:pic>
      <xdr:nvPicPr>
        <xdr:cNvPr id="65" name="image133.png">
          <a:extLst>
            <a:ext uri="{FF2B5EF4-FFF2-40B4-BE49-F238E27FC236}">
              <a16:creationId xmlns:a16="http://schemas.microsoft.com/office/drawing/2014/main" id="{00000000-0008-0000-0600-00004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314325</xdr:colOff>
      <xdr:row>0</xdr:row>
      <xdr:rowOff>114300</xdr:rowOff>
    </xdr:from>
    <xdr:ext cx="1743075" cy="885825"/>
    <xdr:pic>
      <xdr:nvPicPr>
        <xdr:cNvPr id="2" name="image134.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0</xdr:row>
      <xdr:rowOff>114300</xdr:rowOff>
    </xdr:from>
    <xdr:ext cx="2181225" cy="1133475"/>
    <xdr:pic>
      <xdr:nvPicPr>
        <xdr:cNvPr id="3" name="image135.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1628775</xdr:colOff>
      <xdr:row>0</xdr:row>
      <xdr:rowOff>142875</xdr:rowOff>
    </xdr:from>
    <xdr:ext cx="1743075" cy="885825"/>
    <xdr:pic>
      <xdr:nvPicPr>
        <xdr:cNvPr id="4" name="image136.png">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457200</xdr:colOff>
      <xdr:row>0</xdr:row>
      <xdr:rowOff>133350</xdr:rowOff>
    </xdr:from>
    <xdr:ext cx="1733550" cy="885825"/>
    <xdr:pic>
      <xdr:nvPicPr>
        <xdr:cNvPr id="2" name="image137.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1114425</xdr:colOff>
      <xdr:row>0</xdr:row>
      <xdr:rowOff>152400</xdr:rowOff>
    </xdr:from>
    <xdr:ext cx="1743075" cy="885825"/>
    <xdr:pic>
      <xdr:nvPicPr>
        <xdr:cNvPr id="3" name="image138.pn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21</xdr:row>
      <xdr:rowOff>38100</xdr:rowOff>
    </xdr:from>
    <xdr:ext cx="7877175" cy="4724400"/>
    <xdr:pic>
      <xdr:nvPicPr>
        <xdr:cNvPr id="4" name="image139.png">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219075</xdr:colOff>
      <xdr:row>0</xdr:row>
      <xdr:rowOff>114300</xdr:rowOff>
    </xdr:from>
    <xdr:ext cx="1743075" cy="885825"/>
    <xdr:pic>
      <xdr:nvPicPr>
        <xdr:cNvPr id="2" name="image140.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1143000</xdr:colOff>
      <xdr:row>0</xdr:row>
      <xdr:rowOff>180975</xdr:rowOff>
    </xdr:from>
    <xdr:ext cx="1743075" cy="885825"/>
    <xdr:pic>
      <xdr:nvPicPr>
        <xdr:cNvPr id="3" name="image141.png">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3</xdr:col>
      <xdr:colOff>219075</xdr:colOff>
      <xdr:row>6</xdr:row>
      <xdr:rowOff>47625</xdr:rowOff>
    </xdr:from>
    <xdr:ext cx="457200" cy="123825"/>
    <xdr:sp macro="" textlink="">
      <xdr:nvSpPr>
        <xdr:cNvPr id="2" name="Flecha izquierda 4">
          <a:extLst>
            <a:ext uri="{FF2B5EF4-FFF2-40B4-BE49-F238E27FC236}">
              <a16:creationId xmlns:a16="http://schemas.microsoft.com/office/drawing/2014/main" id="{00000000-0008-0000-0A00-000002000000}"/>
            </a:ext>
          </a:extLst>
        </xdr:cNvPr>
        <xdr:cNvSpPr/>
      </xdr:nvSpPr>
      <xdr:spPr>
        <a:xfrm>
          <a:off x="4991100" y="3114675"/>
          <a:ext cx="457200" cy="123825"/>
        </a:xfrm>
        <a:prstGeom prst="leftArrow">
          <a:avLst/>
        </a:prstGeom>
        <a:solidFill>
          <a:schemeClr val="accent1"/>
        </a:solidFill>
        <a:ln w="12700" cap="flat" cmpd="sng" algn="ctr">
          <a:solidFill>
            <a:schemeClr val="accent1">
              <a:shade val="50000"/>
            </a:schemeClr>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l"/>
          <a:endParaRPr lang="es-CO" sz="1100"/>
        </a:p>
      </xdr:txBody>
    </xdr:sp>
    <xdr:clientData fLocksWithSheet="0"/>
  </xdr:oneCellAnchor>
  <xdr:oneCellAnchor>
    <xdr:from>
      <xdr:col>3</xdr:col>
      <xdr:colOff>219075</xdr:colOff>
      <xdr:row>7</xdr:row>
      <xdr:rowOff>66675</xdr:rowOff>
    </xdr:from>
    <xdr:ext cx="457200" cy="133350"/>
    <xdr:sp macro="" textlink="">
      <xdr:nvSpPr>
        <xdr:cNvPr id="3" name="Flecha izquierda 5">
          <a:extLst>
            <a:ext uri="{FF2B5EF4-FFF2-40B4-BE49-F238E27FC236}">
              <a16:creationId xmlns:a16="http://schemas.microsoft.com/office/drawing/2014/main" id="{00000000-0008-0000-0A00-000003000000}"/>
            </a:ext>
          </a:extLst>
        </xdr:cNvPr>
        <xdr:cNvSpPr/>
      </xdr:nvSpPr>
      <xdr:spPr>
        <a:xfrm>
          <a:off x="4991100" y="3324225"/>
          <a:ext cx="457200" cy="123825"/>
        </a:xfrm>
        <a:prstGeom prst="leftArrow">
          <a:avLst/>
        </a:prstGeom>
        <a:solidFill>
          <a:schemeClr val="accent1"/>
        </a:solidFill>
        <a:ln w="12700" cap="flat" cmpd="sng" algn="ctr">
          <a:solidFill>
            <a:schemeClr val="accent1">
              <a:shade val="50000"/>
            </a:schemeClr>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l"/>
          <a:endParaRPr lang="es-CO" sz="1100"/>
        </a:p>
      </xdr:txBody>
    </xdr:sp>
    <xdr:clientData fLocksWithSheet="0"/>
  </xdr:oneCellAnchor>
  <xdr:oneCellAnchor>
    <xdr:from>
      <xdr:col>3</xdr:col>
      <xdr:colOff>228600</xdr:colOff>
      <xdr:row>8</xdr:row>
      <xdr:rowOff>66675</xdr:rowOff>
    </xdr:from>
    <xdr:ext cx="457200" cy="123825"/>
    <xdr:sp macro="" textlink="">
      <xdr:nvSpPr>
        <xdr:cNvPr id="4" name="Flecha izquierda 6">
          <a:extLst>
            <a:ext uri="{FF2B5EF4-FFF2-40B4-BE49-F238E27FC236}">
              <a16:creationId xmlns:a16="http://schemas.microsoft.com/office/drawing/2014/main" id="{00000000-0008-0000-0A00-000004000000}"/>
            </a:ext>
          </a:extLst>
        </xdr:cNvPr>
        <xdr:cNvSpPr/>
      </xdr:nvSpPr>
      <xdr:spPr>
        <a:xfrm>
          <a:off x="5000625" y="3514725"/>
          <a:ext cx="457200" cy="123825"/>
        </a:xfrm>
        <a:prstGeom prst="leftArrow">
          <a:avLst/>
        </a:prstGeom>
        <a:solidFill>
          <a:schemeClr val="accent1"/>
        </a:solidFill>
        <a:ln w="12700" cap="flat" cmpd="sng" algn="ctr">
          <a:solidFill>
            <a:schemeClr val="accent1">
              <a:shade val="50000"/>
            </a:schemeClr>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l"/>
          <a:endParaRPr lang="es-CO" sz="1100"/>
        </a:p>
      </xdr:txBody>
    </xdr:sp>
    <xdr:clientData fLocksWithSheet="0"/>
  </xdr:oneCellAnchor>
  <xdr:oneCellAnchor>
    <xdr:from>
      <xdr:col>0</xdr:col>
      <xdr:colOff>76200</xdr:colOff>
      <xdr:row>0</xdr:row>
      <xdr:rowOff>57150</xdr:rowOff>
    </xdr:from>
    <xdr:ext cx="1743075" cy="885825"/>
    <xdr:pic>
      <xdr:nvPicPr>
        <xdr:cNvPr id="5" name="image142.png">
          <a:extLst>
            <a:ext uri="{FF2B5EF4-FFF2-40B4-BE49-F238E27FC236}">
              <a16:creationId xmlns:a16="http://schemas.microsoft.com/office/drawing/2014/main" id="{00000000-0008-0000-0A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1200150</xdr:colOff>
      <xdr:row>0</xdr:row>
      <xdr:rowOff>161925</xdr:rowOff>
    </xdr:from>
    <xdr:ext cx="1743075" cy="885825"/>
    <xdr:pic>
      <xdr:nvPicPr>
        <xdr:cNvPr id="6" name="image143.png">
          <a:extLst>
            <a:ext uri="{FF2B5EF4-FFF2-40B4-BE49-F238E27FC236}">
              <a16:creationId xmlns:a16="http://schemas.microsoft.com/office/drawing/2014/main" id="{00000000-0008-0000-0A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457200</xdr:colOff>
      <xdr:row>0</xdr:row>
      <xdr:rowOff>133350</xdr:rowOff>
    </xdr:from>
    <xdr:ext cx="1733550" cy="885825"/>
    <xdr:pic>
      <xdr:nvPicPr>
        <xdr:cNvPr id="2" name="image144.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1114425</xdr:colOff>
      <xdr:row>0</xdr:row>
      <xdr:rowOff>152400</xdr:rowOff>
    </xdr:from>
    <xdr:ext cx="1743075" cy="885825"/>
    <xdr:pic>
      <xdr:nvPicPr>
        <xdr:cNvPr id="3" name="image145.png">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266700</xdr:colOff>
      <xdr:row>0</xdr:row>
      <xdr:rowOff>95250</xdr:rowOff>
    </xdr:from>
    <xdr:ext cx="1990725" cy="1000125"/>
    <xdr:pic>
      <xdr:nvPicPr>
        <xdr:cNvPr id="2" name="image146.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76200</xdr:colOff>
      <xdr:row>0</xdr:row>
      <xdr:rowOff>133350</xdr:rowOff>
    </xdr:from>
    <xdr:ext cx="1971675" cy="1000125"/>
    <xdr:pic>
      <xdr:nvPicPr>
        <xdr:cNvPr id="3" name="image147.png">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342900</xdr:colOff>
      <xdr:row>5</xdr:row>
      <xdr:rowOff>152400</xdr:rowOff>
    </xdr:from>
    <xdr:ext cx="3448050" cy="1857375"/>
    <xdr:pic>
      <xdr:nvPicPr>
        <xdr:cNvPr id="2" name="image148.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342900</xdr:colOff>
      <xdr:row>0</xdr:row>
      <xdr:rowOff>95250</xdr:rowOff>
    </xdr:from>
    <xdr:ext cx="1714500" cy="876300"/>
    <xdr:pic>
      <xdr:nvPicPr>
        <xdr:cNvPr id="3" name="image149.png">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38100</xdr:colOff>
      <xdr:row>0</xdr:row>
      <xdr:rowOff>85725</xdr:rowOff>
    </xdr:from>
    <xdr:ext cx="1914525" cy="971550"/>
    <xdr:pic>
      <xdr:nvPicPr>
        <xdr:cNvPr id="4" name="image150.png">
          <a:extLst>
            <a:ext uri="{FF2B5EF4-FFF2-40B4-BE49-F238E27FC236}">
              <a16:creationId xmlns:a16="http://schemas.microsoft.com/office/drawing/2014/main" id="{00000000-0008-0000-0D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alkosto.com/computador-portatil-hp-14-pulgadas-dq0526la-intel-celeron-ram-4gb-disco-ssd-128gb-negro/p/197497220902"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8" Type="http://schemas.openxmlformats.org/officeDocument/2006/relationships/hyperlink" Target="https://www.homecenter.com.co/homecenter-co/product/337408/kitx16-senalizacion-fotoluminiscente-para-oficinas-y-o-locales-hasta-120mts2/337408/?kid=goosho_1246419&amp;shop=googleShopping&amp;gclid=EAIaIQobChMI4qewrbeRgQMVxtvjBx3hLg57EAQYBCABEgJm__D_BwE" TargetMode="External"/><Relationship Id="rId13" Type="http://schemas.openxmlformats.org/officeDocument/2006/relationships/hyperlink" Target="https://provesi.com.co/cintas/735-cinta-peligro-no-pase-500-mtrs.html" TargetMode="External"/><Relationship Id="rId3" Type="http://schemas.openxmlformats.org/officeDocument/2006/relationships/hyperlink" Target="https://articulo.mercadolibre.com.co/MCO-1286378443-botiquin-tipo-a-incluye-senal-resolucion-705-de-2007-_JM?matt_tool=52751608&amp;matt_word=&amp;matt_source=google&amp;matt_campaign_id=14630807694&amp;matt_ad_group_id=141666387078&amp;matt_match_type=&amp;matt_network=g&amp;matt_device=c&amp;matt_creative=619440601162&amp;matt_keyword=&amp;matt_ad_position=&amp;matt_ad_type=pla&amp;matt_merchant_id=564455146&amp;matt_product_id=MCO1286378443&amp;matt_product_partition_id=1936120730068&amp;matt_target_id=pla-1936120730068&amp;gclid=EAIaIQobChMInYeI6rWRgQMVKJtaBR0GbACjEAQYFCABEgLNH_D_BwE" TargetMode="External"/><Relationship Id="rId7" Type="http://schemas.openxmlformats.org/officeDocument/2006/relationships/hyperlink" Target="https://homecenter.falabella.com.co/homecenter-co/product/118863119/Kitx16-Senalizacion-Fotoluminiscente-para-Oficinas-y-o-Locales-Hasta-120Mts2/118863122?gclid=EAIaIQobChMI6ojPoLeRgQMVjgetBh2aDAoCEAQYASABEgLmaPD_BwE&amp;kid=shopp0000027fc&amp;pid=Google_w2a" TargetMode="External"/><Relationship Id="rId12" Type="http://schemas.openxmlformats.org/officeDocument/2006/relationships/hyperlink" Target="https://www.casaferretera.com/cinta-senalizacion-peligro-amarilla-500-metros/p" TargetMode="External"/><Relationship Id="rId2" Type="http://schemas.openxmlformats.org/officeDocument/2006/relationships/hyperlink" Target="https://www.homecenter.com.co/homecenter-co/product/379760/botiquin-recomendado-por-arl/379760/?kid=goosho_1246419&amp;shop=googleShopping&amp;gclid=EAIaIQobChMInKfgk7WRgQMVwoGGCh3WNwTUEAQYAiABEgL4y_D_BwE" TargetMode="External"/><Relationship Id="rId1" Type="http://schemas.openxmlformats.org/officeDocument/2006/relationships/hyperlink" Target="https://www.homecenter.com.co/homecenter-co/product/379761/botiquin-empotrable/379761/?kid=goosho_1246419&amp;shop=googleShopping&amp;gclid=EAIaIQobChMInKfgk7WRgQMVwoGGCh3WNwTUEAQYCiABEgI15vD_BwE" TargetMode="External"/><Relationship Id="rId6" Type="http://schemas.openxmlformats.org/officeDocument/2006/relationships/hyperlink" Target="https://articulo.mercadolibre.com.co/MCO-1278545893-camilla-emergencia-adulto-con-inmovilizador-cabeza-y-cuello-_JM?matt_tool=13515679&amp;matt_word=&amp;matt_source=google&amp;matt_campaign_id=14633851803&amp;matt_ad_group_id=154496053129&amp;matt_match_type=&amp;matt_network=g&amp;matt_device=c&amp;matt_creative=666939235099&amp;matt_keyword=&amp;matt_ad_position=&amp;matt_ad_type=pla&amp;matt_merchant_id=564455146&amp;matt_product_id=MCO1278545893&amp;matt_product_partition_id=2172402937393&amp;matt_target_id=pla-2172402937393&amp;gclid=EAIaIQobChMIy4Oj7raRgQMVUQN9Ch0Uxwl3EAQYCCABEgKy8fD_BwE" TargetMode="External"/><Relationship Id="rId11" Type="http://schemas.openxmlformats.org/officeDocument/2006/relationships/hyperlink" Target="https://www.multiexpress.com.co/producto/extintor-multiproposito-10-lb/" TargetMode="External"/><Relationship Id="rId5" Type="http://schemas.openxmlformats.org/officeDocument/2006/relationships/hyperlink" Target="https://www.venoestilsas.com/product/camilla-de-emergencia-con-arnes-e-inmovilizador-de-cuello/" TargetMode="External"/><Relationship Id="rId15" Type="http://schemas.openxmlformats.org/officeDocument/2006/relationships/drawing" Target="../drawings/drawing9.xml"/><Relationship Id="rId10" Type="http://schemas.openxmlformats.org/officeDocument/2006/relationships/hyperlink" Target="https://www.homecenter.com.co/homecenter-co/product/163819/extintor-multiproposito-10lb-abc/163819/?kid=goosho_1161562&amp;shop=googleShopping&amp;gclid=EAIaIQobChMIx5qlu7iRgQMVTn9MCh19AQ3yEAQYBCABEgLqC_D_BwE" TargetMode="External"/><Relationship Id="rId4" Type="http://schemas.openxmlformats.org/officeDocument/2006/relationships/hyperlink" Target="https://tmecol.com/producto/combo-3-1-camilla-flotante-en-polietileno-1-inmovilizador-de-cabeza-en-espuma-1-kit-de-ferulas-inmovilizadoras-de-extremidades-1-cuello-ortopedico-en-espuma/" TargetMode="External"/><Relationship Id="rId9" Type="http://schemas.openxmlformats.org/officeDocument/2006/relationships/hyperlink" Target="https://www.homecenter.com.co/homecenter-co/product/641565/extintor-abc-10-lbs-recomendado-para-red-contraincendios/641565/?kid=goosho_1161562&amp;shop=googleShopping&amp;gclid=EAIaIQobChMIx5qlu7iRgQMVTn9MCh19AQ3yEAQYAiABEgJo5_D_BwE" TargetMode="External"/><Relationship Id="rId14" Type="http://schemas.openxmlformats.org/officeDocument/2006/relationships/hyperlink" Target="https://www.tiendascalypso.com/cinta-se%c3%b1alizacion-peligro---fl/p?idsku=2694&amp;utm_term=&amp;utm_campaign=shopping-campana-inteligente&amp;utm_source=adwords&amp;utm_medium=ppc"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agrofarbef.com/producto/overol-o-braga-de-seguridad-para-trabajo-industrial-en-drill/?attribute_pa_talla=xl&amp;gclid=EAIaIQobChMI6MXi7cKRgQMVwptaBR2QjAx6EAQYASABEgLpsPD_BwE" TargetMode="External"/><Relationship Id="rId13" Type="http://schemas.openxmlformats.org/officeDocument/2006/relationships/hyperlink" Target="https://agrofarbef.com/producto/guante-de-seguridad-de-vaqueta-sencillo/?gclid=EAIaIQobChMIqt_EgMSRgQMVhtXICh3qrgD3EAQYASABEgLYHPD_BwE" TargetMode="External"/><Relationship Id="rId18" Type="http://schemas.openxmlformats.org/officeDocument/2006/relationships/drawing" Target="../drawings/drawing10.xml"/><Relationship Id="rId3" Type="http://schemas.openxmlformats.org/officeDocument/2006/relationships/hyperlink" Target="https://www.homecenter.com.co/homecenter-co/product/357340/protector-oido-copa-26db-cm-502-steelpro/357340/?kid=goosho_1161562&amp;shop=googleShopping&amp;gclid=EAIaIQobChMIm_nTnb2RgQMVoalaBR0M9QbVEAQYBCABEgLSD_D_BwE" TargetMode="External"/><Relationship Id="rId7" Type="http://schemas.openxmlformats.org/officeDocument/2006/relationships/hyperlink" Target="https://www.homecenter.com.co/homecenter-co/product/87085/overol-enterizo-manga-larga-azul-talla-s/87085/?kid=goosho_1161562&amp;shop=googleShopping&amp;gclid=EAIaIQobChMI6MXi7cKRgQMVwptaBR2QjAx6EAQYBSABEgLyZfD_BwE" TargetMode="External"/><Relationship Id="rId12" Type="http://schemas.openxmlformats.org/officeDocument/2006/relationships/hyperlink" Target="https://www.homecenter.com.co/homecenter-co/product/336341/guante-carnaza-sencillo-corto/336341/" TargetMode="External"/><Relationship Id="rId17" Type="http://schemas.openxmlformats.org/officeDocument/2006/relationships/hyperlink" Target="https://almaceneshj.mercadoshops.com.co/MCO-555392532-arnes-multiproposito-4-argollas-certificado-50-12-epi-_JM?variation=70521176938&amp;gclid=EAIaIQobChMIwrmu5sSRgQMVGhOtBh1nGQuPEAQYAiABEgKF4fD_BwE" TargetMode="External"/><Relationship Id="rId2" Type="http://schemas.openxmlformats.org/officeDocument/2006/relationships/hyperlink" Target="https://agrofarbef.com/producto/casco-de-seguridad-eco-ratchet/?gclid=EAIaIQobChMIkrLpvryRgQMVGjHUAR25HwBbEAQYAiABEgJYPPD_BwE" TargetMode="External"/><Relationship Id="rId16" Type="http://schemas.openxmlformats.org/officeDocument/2006/relationships/hyperlink" Target="https://agrofarbef.com/producto/arnes-dielectrico-4-argollas-en-x-steelpro-con-faja/?gclid=EAIaIQobChMInM_64sSRgQMVRppaBR3-xACeEAQYASABEgLJlPD_BwE" TargetMode="External"/><Relationship Id="rId1" Type="http://schemas.openxmlformats.org/officeDocument/2006/relationships/hyperlink" Target="https://www.homecenter.com.co/homecenter-co/product/463536/casco-eco-con-ratchet-y-barbuquejo-amarillo/463535/?kid=goosho_1161562&amp;shop=googleShopping&amp;gclid=EAIaIQobChMIkrLpvryRgQMVGjHUAR25HwBbEAQYASABEgK5V_D_BwE" TargetMode="External"/><Relationship Id="rId6" Type="http://schemas.openxmlformats.org/officeDocument/2006/relationships/hyperlink" Target="https://www.homecenter.com.co/homecenter-co/product/886191/bota-seguridad-gris-talla-39/886192/" TargetMode="External"/><Relationship Id="rId11" Type="http://schemas.openxmlformats.org/officeDocument/2006/relationships/hyperlink" Target="https://agrofarbef.com/producto/tapabocas-industrial-negro-con-antifluido/?gclid=EAIaIQobChMI8rSDucORgQMVjfSUCR0JvAtqEAQYASABEgJywfD_BwE" TargetMode="External"/><Relationship Id="rId5" Type="http://schemas.openxmlformats.org/officeDocument/2006/relationships/hyperlink" Target="https://articulo.mercadolibre.com.co/MCO-614691759-protector-auditivo-tipo-copa-insertar-casco-steelpro-cm501-_JM?matt_tool=13515679&amp;matt_word=&amp;matt_source=google&amp;matt_campaign_id=14633851803&amp;matt_ad_group_id=150386021974&amp;matt_match_type=&amp;matt_network=g&amp;matt_device=c&amp;matt_creative=666908964360&amp;matt_keyword=&amp;matt_ad_position=&amp;matt_ad_type=pla&amp;matt_merchant_id=5065236840&amp;matt_product_id=MCO614691759&amp;matt_product_partition_id=2173817805591&amp;matt_target_id=pla-2173817805591&amp;gclid=EAIaIQobChMIy8fLu72RgQMVIQ19Ch140g5UEAQYByABEgIrFvD_BwE" TargetMode="External"/><Relationship Id="rId15" Type="http://schemas.openxmlformats.org/officeDocument/2006/relationships/hyperlink" Target="https://www.homecenter.com.co/homecenter-co/product/303672/equipo-trabajo-alturas-4-piezas-eslinga-sencilla-first/303672/?kid=goosho_1246419&amp;shop=googleShopping&amp;gclid=EAIaIQobChMInM_64sSRgQMVRppaBR3-xACeEAQYAiABEgKTl_D_BwE" TargetMode="External"/><Relationship Id="rId10" Type="http://schemas.openxmlformats.org/officeDocument/2006/relationships/hyperlink" Target="https://www.coincol.co/product-page/paquete-por-100-tapabocas-negro-tipo-obra-para-polvos" TargetMode="External"/><Relationship Id="rId4" Type="http://schemas.openxmlformats.org/officeDocument/2006/relationships/hyperlink" Target="https://agrofarbef.com/producto/protector-auditivo-o-tapa-oido-diaema-samurai-steelpro/?gclid=EAIaIQobChMIy8fLu72RgQMVIQ19Ch140g5UEAQYCCABEgJ8N_D_BwE" TargetMode="External"/><Relationship Id="rId9" Type="http://schemas.openxmlformats.org/officeDocument/2006/relationships/hyperlink" Target="https://patuca.co/producto/overol-en-dril/" TargetMode="External"/><Relationship Id="rId14" Type="http://schemas.openxmlformats.org/officeDocument/2006/relationships/hyperlink" Target="https://articulo.mercadolibre.com.co/MCO-455553169-guante-carnaza-vaqueta-_JM"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39"/>
  <sheetViews>
    <sheetView tabSelected="1" topLeftCell="A2" workbookViewId="0">
      <selection activeCell="D72" sqref="D72"/>
    </sheetView>
  </sheetViews>
  <sheetFormatPr baseColWidth="10" defaultColWidth="14.42578125" defaultRowHeight="15" customHeight="1"/>
  <cols>
    <col min="1" max="1" width="7.7109375" customWidth="1"/>
    <col min="2" max="2" width="74.5703125" customWidth="1"/>
    <col min="3" max="3" width="9.7109375" customWidth="1"/>
    <col min="4" max="4" width="14.140625" customWidth="1"/>
    <col min="5" max="5" width="23.28515625" customWidth="1"/>
    <col min="6" max="6" width="25.5703125" customWidth="1"/>
    <col min="7" max="7" width="15.7109375" customWidth="1"/>
    <col min="8" max="8" width="16.42578125" customWidth="1"/>
    <col min="9" max="9" width="19.42578125" customWidth="1"/>
    <col min="10" max="10" width="15.7109375" customWidth="1"/>
    <col min="11" max="11" width="17.85546875" customWidth="1"/>
  </cols>
  <sheetData>
    <row r="1" spans="1:11" ht="18" customHeight="1">
      <c r="A1" s="1"/>
      <c r="B1" s="2"/>
      <c r="C1" s="3"/>
      <c r="D1" s="1"/>
      <c r="E1" s="4"/>
      <c r="F1" s="5"/>
      <c r="G1" s="6"/>
      <c r="H1" s="7"/>
      <c r="I1" s="6"/>
      <c r="J1" s="6"/>
      <c r="K1" s="6"/>
    </row>
    <row r="2" spans="1:11" ht="15" customHeight="1">
      <c r="A2" s="8"/>
      <c r="B2" s="9"/>
      <c r="C2" s="10"/>
      <c r="D2" s="11"/>
      <c r="E2" s="12"/>
      <c r="F2" s="13">
        <f ca="1">TODAY()</f>
        <v>45758</v>
      </c>
      <c r="G2" s="6"/>
      <c r="H2" s="7"/>
      <c r="I2" s="6"/>
      <c r="J2" s="6"/>
      <c r="K2" s="6"/>
    </row>
    <row r="3" spans="1:11" ht="18" customHeight="1">
      <c r="A3" s="14"/>
      <c r="B3" s="2"/>
      <c r="C3" s="3"/>
      <c r="D3" s="1"/>
      <c r="E3" s="4"/>
      <c r="F3" s="15"/>
      <c r="G3" s="6"/>
      <c r="H3" s="7"/>
      <c r="I3" s="6"/>
      <c r="J3" s="6"/>
      <c r="K3" s="6"/>
    </row>
    <row r="4" spans="1:11" ht="39" customHeight="1">
      <c r="A4" s="465" t="s">
        <v>0</v>
      </c>
      <c r="B4" s="466"/>
      <c r="C4" s="466"/>
      <c r="D4" s="466"/>
      <c r="E4" s="466"/>
      <c r="F4" s="467"/>
      <c r="G4" s="6"/>
      <c r="H4" s="7"/>
      <c r="I4" s="6"/>
      <c r="J4" s="6"/>
      <c r="K4" s="6"/>
    </row>
    <row r="5" spans="1:11" ht="18" customHeight="1">
      <c r="A5" s="16"/>
      <c r="B5" s="17"/>
      <c r="C5" s="18"/>
      <c r="D5" s="19"/>
      <c r="E5" s="20"/>
      <c r="F5" s="21"/>
      <c r="G5" s="6"/>
      <c r="H5" s="7"/>
      <c r="I5" s="6"/>
      <c r="J5" s="6"/>
      <c r="K5" s="6"/>
    </row>
    <row r="6" spans="1:11" ht="18" customHeight="1">
      <c r="A6" s="468" t="s">
        <v>1</v>
      </c>
      <c r="B6" s="466"/>
      <c r="C6" s="466"/>
      <c r="D6" s="466"/>
      <c r="E6" s="466"/>
      <c r="F6" s="467"/>
      <c r="G6" s="6"/>
      <c r="H6" s="7"/>
      <c r="I6" s="6"/>
      <c r="J6" s="6"/>
      <c r="K6" s="6"/>
    </row>
    <row r="7" spans="1:11" ht="18" customHeight="1">
      <c r="A7" s="16"/>
      <c r="B7" s="17"/>
      <c r="C7" s="18"/>
      <c r="D7" s="19"/>
      <c r="E7" s="20"/>
      <c r="F7" s="21"/>
      <c r="G7" s="6"/>
      <c r="H7" s="7"/>
      <c r="I7" s="6"/>
      <c r="J7" s="6"/>
      <c r="K7" s="6"/>
    </row>
    <row r="8" spans="1:11" ht="18" customHeight="1">
      <c r="A8" s="468" t="s">
        <v>2</v>
      </c>
      <c r="B8" s="466"/>
      <c r="C8" s="466"/>
      <c r="D8" s="466"/>
      <c r="E8" s="466"/>
      <c r="F8" s="467"/>
      <c r="G8" s="6"/>
      <c r="H8" s="7"/>
      <c r="I8" s="6"/>
      <c r="J8" s="6"/>
      <c r="K8" s="6"/>
    </row>
    <row r="9" spans="1:11" ht="18" customHeight="1">
      <c r="A9" s="22"/>
      <c r="B9" s="469"/>
      <c r="C9" s="470"/>
      <c r="D9" s="470"/>
      <c r="E9" s="470"/>
      <c r="F9" s="471"/>
      <c r="G9" s="6"/>
      <c r="H9" s="7"/>
      <c r="I9" s="6"/>
      <c r="J9" s="6"/>
      <c r="K9" s="6"/>
    </row>
    <row r="10" spans="1:11" ht="12.75" customHeight="1">
      <c r="A10" s="23" t="s">
        <v>3</v>
      </c>
      <c r="B10" s="24"/>
      <c r="C10" s="25"/>
      <c r="D10" s="26"/>
      <c r="E10" s="27"/>
      <c r="F10" s="28"/>
      <c r="G10" s="6"/>
      <c r="H10" s="7"/>
      <c r="I10" s="6"/>
      <c r="J10" s="6"/>
      <c r="K10" s="6"/>
    </row>
    <row r="11" spans="1:11" ht="39" customHeight="1">
      <c r="A11" s="472" t="s">
        <v>4</v>
      </c>
      <c r="B11" s="466"/>
      <c r="C11" s="466"/>
      <c r="D11" s="466"/>
      <c r="E11" s="466"/>
      <c r="F11" s="467"/>
      <c r="G11" s="6"/>
      <c r="H11" s="7"/>
      <c r="I11" s="6"/>
      <c r="J11" s="6"/>
      <c r="K11" s="6"/>
    </row>
    <row r="12" spans="1:11" ht="12.75" customHeight="1">
      <c r="A12" s="473" t="s">
        <v>5</v>
      </c>
      <c r="B12" s="466"/>
      <c r="C12" s="466"/>
      <c r="D12" s="466"/>
      <c r="E12" s="466"/>
      <c r="F12" s="467"/>
      <c r="G12" s="6"/>
      <c r="H12" s="7"/>
      <c r="I12" s="6"/>
      <c r="J12" s="6"/>
      <c r="K12" s="6"/>
    </row>
    <row r="13" spans="1:11" ht="12.75" customHeight="1">
      <c r="A13" s="473" t="s">
        <v>6</v>
      </c>
      <c r="B13" s="466"/>
      <c r="C13" s="466"/>
      <c r="D13" s="466"/>
      <c r="E13" s="466"/>
      <c r="F13" s="467"/>
      <c r="G13" s="6"/>
      <c r="H13" s="7"/>
      <c r="I13" s="6"/>
      <c r="J13" s="6"/>
      <c r="K13" s="6"/>
    </row>
    <row r="14" spans="1:11" ht="30" customHeight="1">
      <c r="A14" s="474" t="s">
        <v>7</v>
      </c>
      <c r="B14" s="470"/>
      <c r="C14" s="470"/>
      <c r="D14" s="470"/>
      <c r="E14" s="470"/>
      <c r="F14" s="471"/>
      <c r="G14" s="6"/>
      <c r="H14" s="7"/>
      <c r="I14" s="6"/>
      <c r="J14" s="6"/>
      <c r="K14" s="6"/>
    </row>
    <row r="15" spans="1:11" ht="12" customHeight="1">
      <c r="A15" s="462" t="s">
        <v>8</v>
      </c>
      <c r="B15" s="457"/>
      <c r="C15" s="457"/>
      <c r="D15" s="457"/>
      <c r="E15" s="457"/>
      <c r="F15" s="458"/>
      <c r="G15" s="6"/>
      <c r="H15" s="7"/>
      <c r="I15" s="6"/>
      <c r="J15" s="6"/>
      <c r="K15" s="6"/>
    </row>
    <row r="16" spans="1:11" ht="18" customHeight="1">
      <c r="A16" s="29" t="s">
        <v>9</v>
      </c>
      <c r="B16" s="30" t="s">
        <v>10</v>
      </c>
      <c r="C16" s="31" t="s">
        <v>11</v>
      </c>
      <c r="D16" s="31" t="s">
        <v>12</v>
      </c>
      <c r="E16" s="32" t="s">
        <v>13</v>
      </c>
      <c r="F16" s="33" t="s">
        <v>14</v>
      </c>
      <c r="G16" s="34"/>
      <c r="H16" s="35"/>
      <c r="I16" s="34"/>
      <c r="J16" s="34"/>
      <c r="K16" s="34"/>
    </row>
    <row r="17" spans="1:11" ht="18" customHeight="1">
      <c r="A17" s="36">
        <v>1</v>
      </c>
      <c r="B17" s="37" t="s">
        <v>15</v>
      </c>
      <c r="C17" s="38"/>
      <c r="D17" s="38"/>
      <c r="E17" s="39"/>
      <c r="F17" s="40">
        <f>SUM(F18:F22)</f>
        <v>0</v>
      </c>
      <c r="G17" s="41"/>
      <c r="H17" s="42"/>
      <c r="I17" s="41"/>
      <c r="J17" s="41"/>
      <c r="K17" s="41"/>
    </row>
    <row r="18" spans="1:11" ht="18" customHeight="1">
      <c r="A18" s="43" t="s">
        <v>16</v>
      </c>
      <c r="B18" s="44" t="str">
        <f>VLOOKUP(A18,'CANTIDADES DE OBRA'!$A$17:$F$128,2,FALSE)</f>
        <v>CAMPAMENTO DE 36 M2</v>
      </c>
      <c r="C18" s="43" t="str">
        <f>VLOOKUP(A18,'CANTIDADES DE OBRA'!$A$17:$F$128,3,FALSE)</f>
        <v>UN</v>
      </c>
      <c r="D18" s="43">
        <f>VLOOKUP(A18,'CANTIDADES DE OBRA'!$A$17:$F$128,4,FALSE)</f>
        <v>1</v>
      </c>
      <c r="E18" s="45"/>
      <c r="F18" s="46">
        <f t="shared" ref="F18:F22" si="0">+E18*D18</f>
        <v>0</v>
      </c>
      <c r="G18" s="47">
        <f>+F18</f>
        <v>0</v>
      </c>
      <c r="H18" s="42"/>
      <c r="I18" s="48"/>
      <c r="J18" s="48"/>
      <c r="K18" s="48"/>
    </row>
    <row r="19" spans="1:11" ht="18" customHeight="1">
      <c r="A19" s="43" t="s">
        <v>17</v>
      </c>
      <c r="B19" s="44" t="str">
        <f>VLOOKUP(A19,'CANTIDADES DE OBRA'!$A$17:$F$128,2,FALSE)</f>
        <v>DEMOLICIÓN DE PLACAS MACIZAS E= 015 INCLUYE RETIRO</v>
      </c>
      <c r="C19" s="43" t="str">
        <f>VLOOKUP(A19,'CANTIDADES DE OBRA'!$A$17:$F$128,3,FALSE)</f>
        <v>M2</v>
      </c>
      <c r="D19" s="43">
        <f>VLOOKUP(A19,'CANTIDADES DE OBRA'!$A$17:$F$128,4,FALSE)</f>
        <v>1562.7</v>
      </c>
      <c r="E19" s="45"/>
      <c r="F19" s="46">
        <f t="shared" si="0"/>
        <v>0</v>
      </c>
      <c r="G19" s="48"/>
      <c r="H19" s="42"/>
      <c r="I19" s="48"/>
      <c r="J19" s="48"/>
      <c r="K19" s="48"/>
    </row>
    <row r="20" spans="1:11" ht="18" customHeight="1">
      <c r="A20" s="43" t="s">
        <v>18</v>
      </c>
      <c r="B20" s="44" t="str">
        <f>VLOOKUP(A20,'CANTIDADES DE OBRA'!$A$17:$F$128,2,FALSE)</f>
        <v>DEMOLICION TOTAL EDIFICACIONES ALTURA  5,50 A 6,00 2 PISOS O MAS CON MAQUINARIA INCLUYE EL RETIRO DEL MATERIAL DEMOLIDO</v>
      </c>
      <c r="C20" s="43" t="str">
        <f>VLOOKUP(A20,'CANTIDADES DE OBRA'!$A$17:$F$128,3,FALSE)</f>
        <v>M2</v>
      </c>
      <c r="D20" s="43">
        <f>VLOOKUP(A20,'CANTIDADES DE OBRA'!$A$17:$F$128,4,FALSE)</f>
        <v>220</v>
      </c>
      <c r="E20" s="45"/>
      <c r="F20" s="46">
        <f t="shared" si="0"/>
        <v>0</v>
      </c>
      <c r="G20" s="49">
        <f>+F20</f>
        <v>0</v>
      </c>
      <c r="H20" s="42"/>
      <c r="I20" s="48"/>
      <c r="J20" s="48"/>
      <c r="K20" s="48"/>
    </row>
    <row r="21" spans="1:11" ht="18" customHeight="1">
      <c r="A21" s="43" t="s">
        <v>19</v>
      </c>
      <c r="B21" s="44" t="str">
        <f>VLOOKUP(A21,'CANTIDADES DE OBRA'!$A$17:$F$128,2,FALSE)</f>
        <v>DEMOLICION TOTAL EDIFICACIONES ALTURA  6,01 A 8,00 3 PISOS  O MAS CON MAQUINARIA INCLUYE EL RETIRO DEL MATERIAL DEMOLIDO</v>
      </c>
      <c r="C21" s="43" t="str">
        <f>VLOOKUP(A21,'CANTIDADES DE OBRA'!$A$17:$F$128,3,FALSE)</f>
        <v>M2</v>
      </c>
      <c r="D21" s="43">
        <f>VLOOKUP(A21,'CANTIDADES DE OBRA'!$A$17:$F$128,4,FALSE)</f>
        <v>664</v>
      </c>
      <c r="E21" s="45"/>
      <c r="F21" s="46">
        <f t="shared" si="0"/>
        <v>0</v>
      </c>
      <c r="G21" s="48"/>
      <c r="H21" s="42"/>
      <c r="I21" s="48"/>
      <c r="J21" s="48"/>
      <c r="K21" s="48"/>
    </row>
    <row r="22" spans="1:11" ht="18" customHeight="1">
      <c r="A22" s="43" t="s">
        <v>20</v>
      </c>
      <c r="B22" s="44" t="s">
        <v>21</v>
      </c>
      <c r="C22" s="43" t="s">
        <v>22</v>
      </c>
      <c r="D22" s="43">
        <v>64.8</v>
      </c>
      <c r="E22" s="45"/>
      <c r="F22" s="46">
        <f t="shared" si="0"/>
        <v>0</v>
      </c>
      <c r="G22" s="48"/>
      <c r="H22" s="42"/>
      <c r="I22" s="48"/>
      <c r="J22" s="48"/>
      <c r="K22" s="48"/>
    </row>
    <row r="23" spans="1:11" ht="18" customHeight="1">
      <c r="A23" s="36">
        <v>2</v>
      </c>
      <c r="B23" s="37" t="s">
        <v>23</v>
      </c>
      <c r="C23" s="38"/>
      <c r="D23" s="38"/>
      <c r="E23" s="39"/>
      <c r="F23" s="40">
        <f>SUM(F24)</f>
        <v>0</v>
      </c>
      <c r="G23" s="41"/>
      <c r="H23" s="42"/>
      <c r="I23" s="41"/>
      <c r="J23" s="41"/>
      <c r="K23" s="41"/>
    </row>
    <row r="24" spans="1:11" ht="18" customHeight="1">
      <c r="A24" s="43" t="s">
        <v>24</v>
      </c>
      <c r="B24" s="50" t="str">
        <f>VLOOKUP(A24,'CANTIDADES DE OBRA'!A22:F128,2,FALSE)</f>
        <v>EXCAVACION MANUAL EN TERRENO CONSISTENTE, NO  INCLUYE CARGUE, RETIRO Y DISPOCISION FINAL DE EXCAVACION</v>
      </c>
      <c r="C24" s="43" t="str">
        <f>VLOOKUP(A24,'CANTIDADES DE OBRA'!A22:F128,3,FALSE)</f>
        <v>M3</v>
      </c>
      <c r="D24" s="43">
        <v>71</v>
      </c>
      <c r="E24" s="45"/>
      <c r="F24" s="46">
        <f>+E24*D24</f>
        <v>0</v>
      </c>
      <c r="G24" s="47">
        <f t="shared" ref="G24:G26" si="1">+E24*35</f>
        <v>0</v>
      </c>
      <c r="H24" s="42"/>
      <c r="I24" s="48"/>
      <c r="J24" s="48"/>
      <c r="K24" s="48"/>
    </row>
    <row r="25" spans="1:11" ht="18" customHeight="1">
      <c r="A25" s="36">
        <v>3</v>
      </c>
      <c r="B25" s="37" t="s">
        <v>25</v>
      </c>
      <c r="C25" s="38"/>
      <c r="D25" s="38"/>
      <c r="E25" s="39"/>
      <c r="F25" s="40">
        <f>SUM(F26:F31)</f>
        <v>0</v>
      </c>
      <c r="G25" s="47">
        <f t="shared" si="1"/>
        <v>0</v>
      </c>
      <c r="H25" s="42"/>
      <c r="I25" s="41"/>
      <c r="J25" s="41"/>
      <c r="K25" s="41"/>
    </row>
    <row r="26" spans="1:11" ht="18" customHeight="1">
      <c r="A26" s="43" t="s">
        <v>26</v>
      </c>
      <c r="B26" s="50" t="str">
        <f>VLOOKUP(A26,'CANTIDADES DE OBRA'!A24:F128,2,FALSE)</f>
        <v>COMPACTACIÓN DE CAPA SUBRASANTE HASTA ALCANZAR CBR=95% DEL PROCTOR MODIFICADO</v>
      </c>
      <c r="C26" s="43" t="str">
        <f>VLOOKUP(A26,'CANTIDADES DE OBRA'!A24:F128,3,FALSE)</f>
        <v>M2</v>
      </c>
      <c r="D26" s="43">
        <f>VLOOKUP(A26,'CANTIDADES DE OBRA'!A24:F128,4,FALSE)</f>
        <v>151.04000000000002</v>
      </c>
      <c r="E26" s="45"/>
      <c r="F26" s="46">
        <f t="shared" ref="F26:F31" si="2">+E26*D26</f>
        <v>0</v>
      </c>
      <c r="G26" s="47">
        <f t="shared" si="1"/>
        <v>0</v>
      </c>
      <c r="H26" s="42"/>
      <c r="I26" s="48"/>
      <c r="J26" s="48"/>
      <c r="K26" s="48"/>
    </row>
    <row r="27" spans="1:11" ht="18" customHeight="1">
      <c r="A27" s="43" t="s">
        <v>27</v>
      </c>
      <c r="B27" s="50" t="str">
        <f>VLOOKUP(A27,'CANTIDADES DE OBRA'!A25:F128,2,FALSE)</f>
        <v>RELLENO COMPACTADO AL 95% DEL PROCTOR MODIFICADO TIPO SUB-BASE B-200 SEGÚN PLANOS. INCLUYE SUMINISTRO, EXTENDIDO, NIVELACIÓN, HUMEDECIMIENTO Y COMPACTACIÓN.</v>
      </c>
      <c r="C27" s="43" t="str">
        <f>VLOOKUP(A27,'CANTIDADES DE OBRA'!A25:F128,3,FALSE)</f>
        <v>M3</v>
      </c>
      <c r="D27" s="43">
        <f>VLOOKUP(A27,'CANTIDADES DE OBRA'!A25:F128,4,FALSE)</f>
        <v>65</v>
      </c>
      <c r="E27" s="45"/>
      <c r="F27" s="46">
        <f t="shared" si="2"/>
        <v>0</v>
      </c>
      <c r="G27" s="49">
        <f t="shared" ref="G27:G31" si="3">+F27</f>
        <v>0</v>
      </c>
      <c r="H27" s="42"/>
      <c r="I27" s="48"/>
      <c r="J27" s="48"/>
      <c r="K27" s="48"/>
    </row>
    <row r="28" spans="1:11" ht="18" customHeight="1">
      <c r="A28" s="43" t="s">
        <v>28</v>
      </c>
      <c r="B28" s="50" t="str">
        <f>VLOOKUP(A28,'CANTIDADES DE OBRA'!A26:F128,2,FALSE)</f>
        <v>SOLADO DE LIMPIEZA EN CONCRETO DE 2.000 PSI DE E=0.05 M SEGÚN PLANOS. INCLUYE MATERIALES, MANO DE OBRA, EQUIPOS Y HERRAMIENTAS NECESARIAS</v>
      </c>
      <c r="C28" s="43" t="str">
        <f>VLOOKUP(A28,'CANTIDADES DE OBRA'!A26:F128,3,FALSE)</f>
        <v>M2</v>
      </c>
      <c r="D28" s="43">
        <f>VLOOKUP(A28,'CANTIDADES DE OBRA'!A26:F128,4,FALSE)</f>
        <v>121</v>
      </c>
      <c r="E28" s="45"/>
      <c r="F28" s="46">
        <f t="shared" si="2"/>
        <v>0</v>
      </c>
      <c r="G28" s="49">
        <f t="shared" si="3"/>
        <v>0</v>
      </c>
      <c r="H28" s="42"/>
      <c r="I28" s="48"/>
      <c r="J28" s="48"/>
      <c r="K28" s="48"/>
    </row>
    <row r="29" spans="1:11" ht="18" customHeight="1">
      <c r="A29" s="43" t="s">
        <v>29</v>
      </c>
      <c r="B29" s="50" t="str">
        <f>VLOOKUP(A29,'CANTIDADES DE OBRA'!A27:F128,2,FALSE)</f>
        <v>ZAPATA EN CONCRETO DE 3.000 PSI IMPERMEABILIZADO SEGÚN PLANOS. INCLUYE, MANO DE OBRA, FORMALETAS, EQUIPOS Y HERRAMIENTAS NECESARIAS, NO INCLUYE ACERO DE REFUERZO</v>
      </c>
      <c r="C29" s="43" t="str">
        <f>VLOOKUP(A29,'CANTIDADES DE OBRA'!A27:F128,3,FALSE)</f>
        <v>M3</v>
      </c>
      <c r="D29" s="43">
        <f>VLOOKUP(A29,'CANTIDADES DE OBRA'!A27:F128,4,FALSE)</f>
        <v>5</v>
      </c>
      <c r="E29" s="45"/>
      <c r="F29" s="46">
        <f t="shared" si="2"/>
        <v>0</v>
      </c>
      <c r="G29" s="49">
        <f t="shared" si="3"/>
        <v>0</v>
      </c>
      <c r="H29" s="42"/>
      <c r="I29" s="48"/>
      <c r="J29" s="48"/>
      <c r="K29" s="48"/>
    </row>
    <row r="30" spans="1:11" ht="18" customHeight="1">
      <c r="A30" s="43" t="s">
        <v>30</v>
      </c>
      <c r="B30" s="50" t="str">
        <f>VLOOKUP(A30,'CANTIDADES DE OBRA'!A28:F128,2,FALSE)</f>
        <v>VIGAS DE CIMENTACION EN CONCRETO DE 3.000 PSI IMPERMEABILIZADO SEGÚN PLANOS. INCLUYE MANO DE OBRA, FORMALETAS, EQUIPOS Y HERRAMIENTAS NECESARIAS, NO INCLUYE ACERO DE REFUERZO.</v>
      </c>
      <c r="C30" s="43" t="str">
        <f>VLOOKUP(A30,'CANTIDADES DE OBRA'!A28:F128,3,FALSE)</f>
        <v>M3</v>
      </c>
      <c r="D30" s="43">
        <f>VLOOKUP(A30,'CANTIDADES DE OBRA'!A28:F128,4,FALSE)</f>
        <v>4</v>
      </c>
      <c r="E30" s="45"/>
      <c r="F30" s="46">
        <f t="shared" si="2"/>
        <v>0</v>
      </c>
      <c r="G30" s="49">
        <f t="shared" si="3"/>
        <v>0</v>
      </c>
      <c r="H30" s="42"/>
      <c r="I30" s="48"/>
      <c r="J30" s="48"/>
      <c r="K30" s="48"/>
    </row>
    <row r="31" spans="1:11" ht="18" customHeight="1">
      <c r="A31" s="43" t="s">
        <v>31</v>
      </c>
      <c r="B31" s="50" t="str">
        <f>VLOOKUP(A31,'CANTIDADES DE OBRA'!A29:F128,2,FALSE)</f>
        <v>JUNTA DE DILATACIÓN  ENTRE COLUMNAS, MUROS O ELEMENTOS VERTICALES  TIPO SIKAFLEX-ICOPOR O SIMILAR (INCLUYE MANO DE OBRA, EQUIPOS Y HERRAMIENTAS NECESARIAS)</v>
      </c>
      <c r="C31" s="43" t="str">
        <f>VLOOKUP(A31,'CANTIDADES DE OBRA'!A29:F128,3,FALSE)</f>
        <v>ML</v>
      </c>
      <c r="D31" s="43">
        <f>VLOOKUP(A31,'CANTIDADES DE OBRA'!A29:F128,4,FALSE)</f>
        <v>30</v>
      </c>
      <c r="E31" s="45"/>
      <c r="F31" s="46">
        <f t="shared" si="2"/>
        <v>0</v>
      </c>
      <c r="G31" s="49">
        <f t="shared" si="3"/>
        <v>0</v>
      </c>
      <c r="H31" s="42"/>
      <c r="I31" s="48"/>
      <c r="J31" s="48"/>
      <c r="K31" s="48"/>
    </row>
    <row r="32" spans="1:11" ht="18" customHeight="1">
      <c r="A32" s="36">
        <v>4</v>
      </c>
      <c r="B32" s="37" t="s">
        <v>32</v>
      </c>
      <c r="C32" s="38"/>
      <c r="D32" s="38"/>
      <c r="E32" s="39"/>
      <c r="F32" s="40">
        <f>SUM(F33:F34)</f>
        <v>0</v>
      </c>
      <c r="G32" s="49"/>
      <c r="H32" s="42"/>
      <c r="I32" s="41"/>
      <c r="J32" s="41"/>
      <c r="K32" s="41"/>
    </row>
    <row r="33" spans="1:11" ht="44.25" customHeight="1">
      <c r="A33" s="43" t="s">
        <v>33</v>
      </c>
      <c r="B33" s="50" t="str">
        <f>VLOOKUP(A33,'CANTIDADES DE OBRA'!A32:F128,2,FALSE)</f>
        <v>COLUMNA EN CONCRETO DE 3.000 PSI SEGÚN PLANOS. INCLUYE MANO DE OBRA, FORMALETAS, EQUIPOS Y HERRAMIENTAS NECESARIAS, NO INCLUYE ACERO DE REFUERZO</v>
      </c>
      <c r="C33" s="43" t="str">
        <f>VLOOKUP(A33,'CANTIDADES DE OBRA'!A32:F128,3,FALSE)</f>
        <v>M3</v>
      </c>
      <c r="D33" s="43">
        <f>VLOOKUP(A33,'CANTIDADES DE OBRA'!A32:F128,4,FALSE)</f>
        <v>7</v>
      </c>
      <c r="E33" s="45"/>
      <c r="F33" s="46">
        <f t="shared" ref="F33:F34" si="4">+E33*D33</f>
        <v>0</v>
      </c>
      <c r="G33" s="49">
        <f t="shared" ref="G33:G34" si="5">+F33</f>
        <v>0</v>
      </c>
      <c r="H33" s="42"/>
      <c r="I33" s="48"/>
      <c r="J33" s="48"/>
      <c r="K33" s="48"/>
    </row>
    <row r="34" spans="1:11" ht="18" customHeight="1">
      <c r="A34" s="43" t="s">
        <v>34</v>
      </c>
      <c r="B34" s="50" t="str">
        <f>VLOOKUP(A34,'CANTIDADES DE OBRA'!A33:F128,2,FALSE)</f>
        <v>ACERO DE REFUERZO ESTRUCTURAL FY: 420  MPA GR 60 -NTC 2289  INCLUYE ALAMBRE NEGRO . TRASIEGO, MANEJO</v>
      </c>
      <c r="C34" s="43" t="str">
        <f>VLOOKUP(A34,'CANTIDADES DE OBRA'!A33:F128,3,FALSE)</f>
        <v>KG</v>
      </c>
      <c r="D34" s="43">
        <f>VLOOKUP(A34,'CANTIDADES DE OBRA'!A33:F128,4,FALSE)</f>
        <v>3087</v>
      </c>
      <c r="E34" s="45"/>
      <c r="F34" s="46">
        <f t="shared" si="4"/>
        <v>0</v>
      </c>
      <c r="G34" s="49">
        <f t="shared" si="5"/>
        <v>0</v>
      </c>
      <c r="H34" s="42"/>
      <c r="I34" s="48"/>
      <c r="J34" s="48"/>
      <c r="K34" s="48"/>
    </row>
    <row r="35" spans="1:11" ht="18" customHeight="1">
      <c r="A35" s="36">
        <v>5</v>
      </c>
      <c r="B35" s="37" t="s">
        <v>35</v>
      </c>
      <c r="C35" s="38"/>
      <c r="D35" s="38"/>
      <c r="E35" s="39"/>
      <c r="F35" s="40">
        <f>SUM(F36:F39)</f>
        <v>0</v>
      </c>
      <c r="G35" s="49"/>
      <c r="H35" s="42"/>
      <c r="I35" s="41"/>
      <c r="J35" s="41"/>
      <c r="K35" s="41"/>
    </row>
    <row r="36" spans="1:11" ht="18" customHeight="1">
      <c r="A36" s="43" t="s">
        <v>36</v>
      </c>
      <c r="B36" s="50" t="str">
        <f>VLOOKUP(A36,'CANTIDADES DE OBRA'!A34:F128,2,FALSE)</f>
        <v>ALFAJÍA EN CONCRETO DE 3000 PSI A=025. (INCLUYE REFUERZO)</v>
      </c>
      <c r="C36" s="43" t="str">
        <f>VLOOKUP(A36,'CANTIDADES DE OBRA'!A34:F128,3,FALSE)</f>
        <v>ML</v>
      </c>
      <c r="D36" s="43">
        <f>VLOOKUP(A36,'CANTIDADES DE OBRA'!A34:F128,4,FALSE)</f>
        <v>28.3</v>
      </c>
      <c r="E36" s="45"/>
      <c r="F36" s="46">
        <f t="shared" ref="F36:F39" si="6">+E36*D36</f>
        <v>0</v>
      </c>
      <c r="G36" s="49">
        <f t="shared" ref="G36:G37" si="7">+F36</f>
        <v>0</v>
      </c>
      <c r="H36" s="42"/>
      <c r="I36" s="48"/>
      <c r="J36" s="48"/>
      <c r="K36" s="48"/>
    </row>
    <row r="37" spans="1:11" ht="18" customHeight="1">
      <c r="A37" s="43" t="s">
        <v>37</v>
      </c>
      <c r="B37" s="50" t="str">
        <f>VLOOKUP(A37,'CANTIDADES DE OBRA'!A35:F128,2,FALSE)</f>
        <v>MURO EN LADRILLO GRAN FORMATO TERRACOTA 39X11,5X5 INCLUYE ACERO DE REFUERZO MORTERO RELLENO DE DOVELAS PEGA Y ANCLAJES .</v>
      </c>
      <c r="C37" s="43" t="str">
        <f>VLOOKUP(A37,'CANTIDADES DE OBRA'!A35:F128,3,FALSE)</f>
        <v>ML</v>
      </c>
      <c r="D37" s="43">
        <f>VLOOKUP(A37,'CANTIDADES DE OBRA'!A35:F128,4,FALSE)</f>
        <v>28.3</v>
      </c>
      <c r="E37" s="45"/>
      <c r="F37" s="46">
        <f t="shared" si="6"/>
        <v>0</v>
      </c>
      <c r="G37" s="49">
        <f t="shared" si="7"/>
        <v>0</v>
      </c>
      <c r="H37" s="42"/>
      <c r="I37" s="48"/>
      <c r="J37" s="48"/>
      <c r="K37" s="48"/>
    </row>
    <row r="38" spans="1:11" ht="18" customHeight="1">
      <c r="A38" s="43" t="s">
        <v>38</v>
      </c>
      <c r="B38" s="50" t="s">
        <v>39</v>
      </c>
      <c r="C38" s="43" t="s">
        <v>40</v>
      </c>
      <c r="D38" s="43">
        <v>60</v>
      </c>
      <c r="E38" s="45"/>
      <c r="F38" s="46">
        <f t="shared" si="6"/>
        <v>0</v>
      </c>
      <c r="G38" s="49"/>
      <c r="H38" s="42"/>
      <c r="I38" s="48"/>
      <c r="J38" s="48"/>
      <c r="K38" s="48"/>
    </row>
    <row r="39" spans="1:11" ht="18" customHeight="1">
      <c r="A39" s="43" t="s">
        <v>41</v>
      </c>
      <c r="B39" s="50" t="s">
        <v>42</v>
      </c>
      <c r="C39" s="43" t="s">
        <v>22</v>
      </c>
      <c r="D39" s="43">
        <v>144</v>
      </c>
      <c r="E39" s="45"/>
      <c r="F39" s="46">
        <f t="shared" si="6"/>
        <v>0</v>
      </c>
      <c r="G39" s="49"/>
      <c r="H39" s="42"/>
      <c r="I39" s="48"/>
      <c r="J39" s="48"/>
      <c r="K39" s="48"/>
    </row>
    <row r="40" spans="1:11" ht="18" customHeight="1">
      <c r="A40" s="36">
        <v>6</v>
      </c>
      <c r="B40" s="37" t="s">
        <v>43</v>
      </c>
      <c r="C40" s="38"/>
      <c r="D40" s="38"/>
      <c r="E40" s="39"/>
      <c r="F40" s="40">
        <f>SUM(F42:F43)</f>
        <v>0</v>
      </c>
      <c r="G40" s="41"/>
      <c r="H40" s="42"/>
      <c r="I40" s="41"/>
      <c r="J40" s="41"/>
      <c r="K40" s="41"/>
    </row>
    <row r="41" spans="1:11" ht="18" customHeight="1">
      <c r="A41" s="51" t="s">
        <v>44</v>
      </c>
      <c r="B41" s="52" t="s">
        <v>45</v>
      </c>
      <c r="C41" s="53"/>
      <c r="D41" s="51"/>
      <c r="E41" s="54"/>
      <c r="F41" s="55"/>
      <c r="G41" s="48"/>
      <c r="H41" s="42"/>
      <c r="I41" s="48"/>
      <c r="J41" s="48"/>
      <c r="K41" s="48"/>
    </row>
    <row r="42" spans="1:11" ht="18" customHeight="1">
      <c r="A42" s="43" t="s">
        <v>46</v>
      </c>
      <c r="B42" s="50" t="str">
        <f>VLOOKUP(A42,'CANTIDADES DE OBRA'!A39:F128,2,FALSE)</f>
        <v>CAÑUELA PREFABRICADA A-120 22X30X80, INCLUYE TODO LO NECESARIO PARA SU CORRECTA INSTALACIÓN Y FUNCIONAMIENTO</v>
      </c>
      <c r="C42" s="43" t="str">
        <f>VLOOKUP(A42,'CANTIDADES DE OBRA'!A39:F128,3,FALSE)</f>
        <v>UN</v>
      </c>
      <c r="D42" s="43">
        <f>VLOOKUP(A42,'CANTIDADES DE OBRA'!A39:F128,4,FALSE)</f>
        <v>88</v>
      </c>
      <c r="E42" s="45"/>
      <c r="F42" s="46">
        <f t="shared" ref="F42:F43" si="8">+E42*D42</f>
        <v>0</v>
      </c>
      <c r="G42" s="48"/>
      <c r="H42" s="42"/>
      <c r="I42" s="48"/>
      <c r="J42" s="48"/>
      <c r="K42" s="48"/>
    </row>
    <row r="43" spans="1:11" ht="18" customHeight="1">
      <c r="A43" s="43" t="s">
        <v>47</v>
      </c>
      <c r="B43" s="50" t="str">
        <f>VLOOKUP(A43,'CANTIDADES DE OBRA'!A40:F128,2,FALSE)</f>
        <v>LIMPIEZA CANAL AGUAS LLUVIAS,  EXISTENTE</v>
      </c>
      <c r="C43" s="43" t="str">
        <f>VLOOKUP(A43,'CANTIDADES DE OBRA'!A40:F128,3,FALSE)</f>
        <v>ML</v>
      </c>
      <c r="D43" s="43">
        <f>VLOOKUP(A43,'CANTIDADES DE OBRA'!A40:F128,4,FALSE)</f>
        <v>107.1</v>
      </c>
      <c r="E43" s="45"/>
      <c r="F43" s="46">
        <f t="shared" si="8"/>
        <v>0</v>
      </c>
      <c r="G43" s="48"/>
      <c r="H43" s="42"/>
      <c r="I43" s="48"/>
      <c r="J43" s="48"/>
      <c r="K43" s="48"/>
    </row>
    <row r="44" spans="1:11" ht="18" customHeight="1">
      <c r="A44" s="36">
        <v>7</v>
      </c>
      <c r="B44" s="37" t="s">
        <v>48</v>
      </c>
      <c r="C44" s="38"/>
      <c r="D44" s="38"/>
      <c r="E44" s="39"/>
      <c r="F44" s="40">
        <f>SUM(F45:F48)</f>
        <v>0</v>
      </c>
      <c r="G44" s="41"/>
      <c r="H44" s="42"/>
      <c r="I44" s="41"/>
      <c r="J44" s="41"/>
      <c r="K44" s="41"/>
    </row>
    <row r="45" spans="1:11" ht="18" customHeight="1">
      <c r="A45" s="43" t="s">
        <v>49</v>
      </c>
      <c r="B45" s="50" t="str">
        <f>VLOOKUP(A45,'CANTIDADES DE OBRA'!A42:F129,2,FALSE)</f>
        <v xml:space="preserve">LÁMPARA LED SOLAR DE 400W PARA ALUMBRADO EXTERIOR, 36,000 LÚMENES, Y TEMPERATURA DE COLOR DE 6500K (BLANCO FRÍO). INCLUYE PANEL SOLAR MONOCRISTALINO DE 36W, BATERÍA DE 35AH, SOPORTE PARA MONTAJE EN POSTE O PARED Y CONTROL REMOTO. RESISTENTE AL AGUA CON PROTECCIÓN IP65. DIMENSIONES DE LA LÁMPARA: 56X33X12.5 CM; DIMENSIONES DEL PANEL: 60X32 CM. </v>
      </c>
      <c r="C45" s="43" t="str">
        <f>VLOOKUP(A45,'CANTIDADES DE OBRA'!A42:F129,3,FALSE)</f>
        <v>UN</v>
      </c>
      <c r="D45" s="43">
        <v>6</v>
      </c>
      <c r="E45" s="45"/>
      <c r="F45" s="46">
        <f t="shared" ref="F45:F48" si="9">+E45*D45</f>
        <v>0</v>
      </c>
      <c r="G45" s="48"/>
      <c r="H45" s="42"/>
      <c r="I45" s="48"/>
      <c r="J45" s="48"/>
      <c r="K45" s="48"/>
    </row>
    <row r="46" spans="1:11" ht="18" customHeight="1">
      <c r="A46" s="43" t="s">
        <v>50</v>
      </c>
      <c r="B46" s="50" t="str">
        <f>VLOOKUP(A46,'CANTIDADES DE OBRA'!A43:F131,2,FALSE)</f>
        <v>POSTE CÓNICO DE ACERO GALVANIZADO EN CALIENTE, ALTURA DE 6 METROS, CON DIÁMETRO SUPERIOR DE 60 MM Y DIÁMETRO INFERIOR DE 130 MM. ESPESOR DE 3 MM, INCLUYE PLACA BASE DE 300X300X12 MM Y PERNOS J DE ANCLAJE. CUMPLE CON NORMATIVA NCH432 PARA RESISTENCIA A CONDICIONES DE INTEMPERIE Y FUERTES RÁFAGAS DE VIENTO, ADECUADO PARA PROYECTOS DE ILUMINACIÓN EN EXTERIORES.</v>
      </c>
      <c r="C46" s="43" t="str">
        <f>VLOOKUP(A46,'CANTIDADES DE OBRA'!A43:F131,3,FALSE)</f>
        <v>UN</v>
      </c>
      <c r="D46" s="43">
        <v>6</v>
      </c>
      <c r="E46" s="45"/>
      <c r="F46" s="46">
        <f t="shared" si="9"/>
        <v>0</v>
      </c>
      <c r="G46" s="48"/>
      <c r="H46" s="42"/>
      <c r="I46" s="48"/>
      <c r="J46" s="48"/>
      <c r="K46" s="48"/>
    </row>
    <row r="47" spans="1:11" ht="18" customHeight="1">
      <c r="A47" s="43" t="s">
        <v>51</v>
      </c>
      <c r="B47" s="50" t="s">
        <v>52</v>
      </c>
      <c r="C47" s="43" t="str">
        <f>VLOOKUP(A47,'CANTIDADES DE OBRA'!A44:F133,3,FALSE)</f>
        <v>UN</v>
      </c>
      <c r="D47" s="43">
        <v>10</v>
      </c>
      <c r="E47" s="45"/>
      <c r="F47" s="46">
        <f t="shared" si="9"/>
        <v>0</v>
      </c>
      <c r="G47" s="48"/>
      <c r="H47" s="42"/>
      <c r="I47" s="48"/>
      <c r="J47" s="48"/>
      <c r="K47" s="48"/>
    </row>
    <row r="48" spans="1:11" ht="18" customHeight="1">
      <c r="A48" s="43" t="s">
        <v>53</v>
      </c>
      <c r="B48" s="50" t="str">
        <f>VLOOKUP(A48,'CANTIDADES DE OBRA'!A45:F134,2,FALSE)</f>
        <v>JUEGO DE MARCO EN ACERO Y 2 TAPAS DE CONCRETO PARA CÁMARA DE INSPECCIÓN DOBLE CS276</v>
      </c>
      <c r="C48" s="43" t="str">
        <f>VLOOKUP(A48,'CANTIDADES DE OBRA'!A45:F134,3,FALSE)</f>
        <v>UN</v>
      </c>
      <c r="D48" s="43">
        <v>1</v>
      </c>
      <c r="E48" s="45"/>
      <c r="F48" s="46">
        <f t="shared" si="9"/>
        <v>0</v>
      </c>
      <c r="G48" s="48"/>
      <c r="H48" s="42"/>
      <c r="I48" s="48"/>
      <c r="J48" s="48"/>
      <c r="K48" s="48"/>
    </row>
    <row r="49" spans="1:11" ht="18" customHeight="1">
      <c r="A49" s="36">
        <v>10</v>
      </c>
      <c r="B49" s="37" t="s">
        <v>54</v>
      </c>
      <c r="C49" s="38"/>
      <c r="D49" s="38"/>
      <c r="E49" s="39"/>
      <c r="F49" s="40">
        <f>SUM(F50:F51)</f>
        <v>0</v>
      </c>
      <c r="G49" s="41"/>
      <c r="H49" s="42"/>
      <c r="I49" s="41"/>
      <c r="J49" s="41"/>
      <c r="K49" s="41"/>
    </row>
    <row r="50" spans="1:11" ht="18" customHeight="1">
      <c r="A50" s="43" t="s">
        <v>55</v>
      </c>
      <c r="B50" s="50" t="str">
        <f>VLOOKUP(A50,'CANTIDADES DE OBRA'!A46:F150,2,FALSE)</f>
        <v>PAÑETE IMPERMEABILIZADO COLUMNAS 1:3 - E= 15 MM. ANCHO COLUMNAS ENTRE 0,20 A 0,40</v>
      </c>
      <c r="C50" s="43" t="str">
        <f>VLOOKUP(A50,'CANTIDADES DE OBRA'!A46:F150,3,FALSE)</f>
        <v>ML</v>
      </c>
      <c r="D50" s="43">
        <f>VLOOKUP(A50,'CANTIDADES DE OBRA'!A46:F150,4,FALSE)</f>
        <v>115.2</v>
      </c>
      <c r="E50" s="45"/>
      <c r="F50" s="46">
        <f t="shared" ref="F50:F51" si="10">+E50*D50</f>
        <v>0</v>
      </c>
      <c r="G50" s="49">
        <f>+F50</f>
        <v>0</v>
      </c>
      <c r="H50" s="42"/>
      <c r="I50" s="48"/>
      <c r="J50" s="48"/>
      <c r="K50" s="48"/>
    </row>
    <row r="51" spans="1:11" ht="18" customHeight="1">
      <c r="A51" s="43" t="s">
        <v>55</v>
      </c>
      <c r="B51" s="50" t="s">
        <v>56</v>
      </c>
      <c r="C51" s="43" t="s">
        <v>22</v>
      </c>
      <c r="D51" s="43">
        <v>144</v>
      </c>
      <c r="E51" s="45"/>
      <c r="F51" s="46">
        <f t="shared" si="10"/>
        <v>0</v>
      </c>
      <c r="G51" s="49"/>
      <c r="H51" s="42"/>
      <c r="I51" s="48"/>
      <c r="J51" s="48"/>
      <c r="K51" s="48"/>
    </row>
    <row r="52" spans="1:11" ht="18" customHeight="1">
      <c r="A52" s="36">
        <v>12</v>
      </c>
      <c r="B52" s="37" t="str">
        <f>+'CANTIDADES DE OBRA'!B48</f>
        <v>ACABADOS E IMPERMEABILIZACIONES</v>
      </c>
      <c r="C52" s="38"/>
      <c r="D52" s="38"/>
      <c r="E52" s="39"/>
      <c r="F52" s="40">
        <f>SUM(F53)</f>
        <v>0</v>
      </c>
      <c r="G52" s="41"/>
      <c r="H52" s="42"/>
      <c r="I52" s="41"/>
      <c r="J52" s="41"/>
      <c r="K52" s="41"/>
    </row>
    <row r="53" spans="1:11" ht="18" customHeight="1">
      <c r="A53" s="43" t="s">
        <v>57</v>
      </c>
      <c r="B53" s="50" t="str">
        <f>VLOOKUP(A53,'CANTIDADES DE OBRA'!A48:F154,2,FALSE)</f>
        <v>ESTUCO Y PINTURA EXTERIORES EXTRABLINDAJE ANTIHONGOS ANTIALGAS  3 MANOS (INCLUYE ESTUCO FILOS Y DILATACIONES)</v>
      </c>
      <c r="C53" s="43" t="str">
        <f>VLOOKUP(A53,'CANTIDADES DE OBRA'!A48:F154,3,FALSE)</f>
        <v>ML</v>
      </c>
      <c r="D53" s="43">
        <f>VLOOKUP(A53,'CANTIDADES DE OBRA'!A48:F154,4,FALSE)</f>
        <v>115.2</v>
      </c>
      <c r="E53" s="45"/>
      <c r="F53" s="46">
        <f>+E53*D53</f>
        <v>0</v>
      </c>
      <c r="G53" s="49">
        <f>+F53</f>
        <v>0</v>
      </c>
      <c r="H53" s="42"/>
      <c r="I53" s="48"/>
      <c r="J53" s="48"/>
      <c r="K53" s="48"/>
    </row>
    <row r="54" spans="1:11" ht="18" customHeight="1">
      <c r="A54" s="36">
        <v>15</v>
      </c>
      <c r="B54" s="37" t="s">
        <v>58</v>
      </c>
      <c r="C54" s="38"/>
      <c r="D54" s="38"/>
      <c r="E54" s="39"/>
      <c r="F54" s="40">
        <f>SUM(F55)</f>
        <v>0</v>
      </c>
      <c r="G54" s="48"/>
      <c r="H54" s="42"/>
      <c r="I54" s="48"/>
      <c r="J54" s="48"/>
      <c r="K54" s="48"/>
    </row>
    <row r="55" spans="1:11" ht="18" customHeight="1">
      <c r="A55" s="43" t="s">
        <v>59</v>
      </c>
      <c r="B55" s="50" t="str">
        <f>VLOOKUP(A55,'CANTIDADES DE OBRA'!A50:F160,2,FALSE)</f>
        <v>CERRAMIENTO DE( 2.70 X 1.85 DE ALTURA)  EN VARILLA CUADRADA   DE 1/2   DE ACUERDO A  DISEÑO BARROTES  PARTE CENTRAL CIRCULOS DE 10CM  EN VARILLA CUADRADA  DE 1/2  CENTRO  Y PUNTAS   DE LANZA  DECORADAS    ACABADO COLOR NEGRO  ELECTROESTATICA  MICROTEXTURIZADO NEGRO MATE.  INSTALADO</v>
      </c>
      <c r="C55" s="43" t="str">
        <f>VLOOKUP(A55,'CANTIDADES DE OBRA'!A50:F160,3,FALSE)</f>
        <v>M2</v>
      </c>
      <c r="D55" s="43">
        <f>VLOOKUP(A55,'CANTIDADES DE OBRA'!A50:F160,4,FALSE)</f>
        <v>53.8</v>
      </c>
      <c r="E55" s="45"/>
      <c r="F55" s="46">
        <f>+E55*D55</f>
        <v>0</v>
      </c>
      <c r="G55" s="49">
        <f>+F55</f>
        <v>0</v>
      </c>
      <c r="H55" s="42"/>
      <c r="I55" s="48"/>
      <c r="J55" s="48"/>
      <c r="K55" s="48"/>
    </row>
    <row r="56" spans="1:11" ht="18" customHeight="1">
      <c r="A56" s="36">
        <v>22</v>
      </c>
      <c r="B56" s="37" t="s">
        <v>60</v>
      </c>
      <c r="C56" s="38"/>
      <c r="D56" s="38"/>
      <c r="E56" s="39"/>
      <c r="F56" s="40">
        <f>SUM(F57:F62)</f>
        <v>0</v>
      </c>
      <c r="G56" s="42"/>
      <c r="H56" s="56"/>
      <c r="I56" s="41"/>
      <c r="J56" s="41"/>
      <c r="K56" s="41"/>
    </row>
    <row r="57" spans="1:11" ht="18" customHeight="1">
      <c r="A57" s="43" t="s">
        <v>61</v>
      </c>
      <c r="B57" s="50" t="str">
        <f>VLOOKUP(A57,'CANTIDADES DE OBRA'!A52:F174,2,FALSE)</f>
        <v>EMPRADIZACIÓN - TIERRA NEGRA ABONO Y GRAMA TIPO KIKUYO</v>
      </c>
      <c r="C57" s="43" t="str">
        <f>VLOOKUP(A57,'CANTIDADES DE OBRA'!A52:F174,3,FALSE)</f>
        <v>M2</v>
      </c>
      <c r="D57" s="43">
        <v>392</v>
      </c>
      <c r="E57" s="45"/>
      <c r="F57" s="46">
        <f t="shared" ref="F57:F62" si="11">+E57*D57</f>
        <v>0</v>
      </c>
      <c r="G57" s="42"/>
      <c r="H57" s="42"/>
      <c r="I57" s="48"/>
      <c r="J57" s="48"/>
      <c r="K57" s="48"/>
    </row>
    <row r="58" spans="1:11" ht="18" customHeight="1">
      <c r="A58" s="43" t="s">
        <v>62</v>
      </c>
      <c r="B58" s="50" t="str">
        <f>VLOOKUP(A58,'CANTIDADES DE OBRA'!A53:F175,2,FALSE)</f>
        <v>CONTENEDOR DE RAÍCES TIPO A 1.20X1.20 LADRILLO TOLETE LECHO FILTRANTE REF. CONT.: CARTILLA DEL ESPACIO PÚBLICO BTA</v>
      </c>
      <c r="C58" s="43" t="str">
        <f>VLOOKUP(A58,'CANTIDADES DE OBRA'!A53:F175,3,FALSE)</f>
        <v>UN</v>
      </c>
      <c r="D58" s="43">
        <f>VLOOKUP(A58,'CANTIDADES DE OBRA'!A53:F175,4,FALSE)</f>
        <v>7</v>
      </c>
      <c r="E58" s="45"/>
      <c r="F58" s="46">
        <f t="shared" si="11"/>
        <v>0</v>
      </c>
      <c r="G58" s="49">
        <f>+F58</f>
        <v>0</v>
      </c>
      <c r="H58" s="42"/>
      <c r="I58" s="48"/>
      <c r="J58" s="48"/>
      <c r="K58" s="48"/>
    </row>
    <row r="59" spans="1:11" ht="18" customHeight="1">
      <c r="A59" s="43" t="s">
        <v>63</v>
      </c>
      <c r="B59" s="50" t="str">
        <f>VLOOKUP(A59,'CANTIDADES DE OBRA'!A54:F176,2,FALSE)</f>
        <v>SIEMBRA  DE  ESPECIE ARBOREA TIPO CAYENO H= 50 CM MINIMO , (INCLUYE TIERRA NEGRA, TUTOR, ABONO Y HIDRORETENEDOR HIDROGEL )</v>
      </c>
      <c r="C59" s="43" t="str">
        <f>VLOOKUP(A59,'CANTIDADES DE OBRA'!A54:F176,3,FALSE)</f>
        <v>UN</v>
      </c>
      <c r="D59" s="43">
        <v>3</v>
      </c>
      <c r="E59" s="45"/>
      <c r="F59" s="46">
        <f t="shared" si="11"/>
        <v>0</v>
      </c>
      <c r="G59" s="42"/>
      <c r="H59" s="42"/>
      <c r="I59" s="48"/>
      <c r="J59" s="48"/>
      <c r="K59" s="48"/>
    </row>
    <row r="60" spans="1:11" ht="18" customHeight="1">
      <c r="A60" s="43" t="s">
        <v>64</v>
      </c>
      <c r="B60" s="50" t="str">
        <f>VLOOKUP(A60,'CANTIDADES DE OBRA'!A55:F177,2,FALSE)</f>
        <v>SIEMBRA  DE  ESPECIE ARBOREA TIPO  AYER HOY Y MAÑANA H= 50 CM MINIMO , (INCLUYE TIERRA NEGRA, TUTOR, ABONO Y HIDRORETENEDOR HIDROGEL )</v>
      </c>
      <c r="C60" s="43" t="str">
        <f>VLOOKUP(A60,'CANTIDADES DE OBRA'!A55:F177,3,FALSE)</f>
        <v>UN</v>
      </c>
      <c r="D60" s="43">
        <f>VLOOKUP(A60,'CANTIDADES DE OBRA'!A55:F177,4,FALSE)</f>
        <v>2</v>
      </c>
      <c r="E60" s="45"/>
      <c r="F60" s="46">
        <f t="shared" si="11"/>
        <v>0</v>
      </c>
      <c r="G60" s="42"/>
      <c r="H60" s="42"/>
      <c r="I60" s="48"/>
      <c r="J60" s="48"/>
      <c r="K60" s="48"/>
    </row>
    <row r="61" spans="1:11" ht="18" customHeight="1">
      <c r="A61" s="43" t="s">
        <v>65</v>
      </c>
      <c r="B61" s="50" t="str">
        <f>VLOOKUP(A61,'CANTIDADES DE OBRA'!A56:F178,2,FALSE)</f>
        <v>SIEMBRA  DE  ESPECIE ARBOREA TIPO  ALCAPARRO ENANO  H= 70 CM MINIMO , (INCLUYE TIERRA NEGRA, TUTOR, ABONO Y HIDRORETENEDOR HIDROGEL )</v>
      </c>
      <c r="C61" s="43" t="str">
        <f>VLOOKUP(A61,'CANTIDADES DE OBRA'!A56:F178,3,FALSE)</f>
        <v>UN</v>
      </c>
      <c r="D61" s="43">
        <f>VLOOKUP(A61,'CANTIDADES DE OBRA'!A56:F178,4,FALSE)</f>
        <v>2</v>
      </c>
      <c r="E61" s="45"/>
      <c r="F61" s="46">
        <f t="shared" si="11"/>
        <v>0</v>
      </c>
      <c r="G61" s="42"/>
      <c r="H61" s="42"/>
      <c r="I61" s="48"/>
      <c r="J61" s="48"/>
      <c r="K61" s="48"/>
    </row>
    <row r="62" spans="1:11" ht="18" customHeight="1">
      <c r="A62" s="43" t="s">
        <v>66</v>
      </c>
      <c r="B62" s="50" t="str">
        <f>VLOOKUP(A62,'CANTIDADES DE OBRA'!A57:F179,2,FALSE)</f>
        <v>SIEMBRA  DE  ESPECIE ARBOREA TIPO  EUGENIA H= 50 CM MINIMO , (INCLUYE TIERRA NEGRA, ABONO Y HIDRORETENEDOR HIDROGEL )</v>
      </c>
      <c r="C62" s="43" t="str">
        <f>VLOOKUP(A62,'CANTIDADES DE OBRA'!A57:F179,3,FALSE)</f>
        <v>UN</v>
      </c>
      <c r="D62" s="43">
        <v>530</v>
      </c>
      <c r="E62" s="45"/>
      <c r="F62" s="46">
        <f t="shared" si="11"/>
        <v>0</v>
      </c>
      <c r="G62" s="42"/>
      <c r="H62" s="42"/>
      <c r="I62" s="48"/>
      <c r="J62" s="48"/>
      <c r="K62" s="48"/>
    </row>
    <row r="63" spans="1:11" ht="18" customHeight="1">
      <c r="A63" s="36">
        <v>23</v>
      </c>
      <c r="B63" s="37" t="s">
        <v>67</v>
      </c>
      <c r="C63" s="38"/>
      <c r="D63" s="38"/>
      <c r="E63" s="39"/>
      <c r="F63" s="40">
        <f>SUM(F64:F94)</f>
        <v>0</v>
      </c>
      <c r="G63" s="42"/>
      <c r="H63" s="56"/>
      <c r="I63" s="41"/>
      <c r="J63" s="41"/>
      <c r="K63" s="41"/>
    </row>
    <row r="64" spans="1:11" ht="18" customHeight="1">
      <c r="A64" s="43" t="s">
        <v>68</v>
      </c>
      <c r="B64" s="50" t="str">
        <f>VLOOKUP(A64,'CANTIDADES DE OBRA'!A59:F176,2,FALSE)</f>
        <v>EXCAVACION MECANICA , NO INCLUYE CARGUE, RETIRO Y DISPOCISIÓN FINAL DE EXCAVACION</v>
      </c>
      <c r="C64" s="43" t="str">
        <f>VLOOKUP(A64,'CANTIDADES DE OBRA'!A59:F176,3,FALSE)</f>
        <v>M3</v>
      </c>
      <c r="D64" s="43">
        <f>VLOOKUP(A64,'CANTIDADES DE OBRA'!A59:F176,4,FALSE)</f>
        <v>1028.6300000000001</v>
      </c>
      <c r="E64" s="45"/>
      <c r="F64" s="46">
        <f t="shared" ref="F64:F94" si="12">+E64*D64</f>
        <v>0</v>
      </c>
      <c r="G64" s="42"/>
      <c r="H64" s="42"/>
      <c r="I64" s="48"/>
      <c r="J64" s="48"/>
      <c r="K64" s="48"/>
    </row>
    <row r="65" spans="1:11" ht="18" customHeight="1">
      <c r="A65" s="43" t="s">
        <v>69</v>
      </c>
      <c r="B65" s="50" t="str">
        <f>VLOOKUP(A65,'CANTIDADES DE OBRA'!A60:F177,2,FALSE)</f>
        <v>TRANSPORTE DE MATERIAL DE EXCAVACION  A SITIO AUTORIZADO.</v>
      </c>
      <c r="C65" s="43" t="str">
        <f>VLOOKUP(A65,'CANTIDADES DE OBRA'!A60:F177,3,FALSE)</f>
        <v>M3</v>
      </c>
      <c r="D65" s="43">
        <f>VLOOKUP(A65,'CANTIDADES DE OBRA'!A60:F177,4,FALSE)</f>
        <v>1337.22</v>
      </c>
      <c r="E65" s="45"/>
      <c r="F65" s="46">
        <f t="shared" si="12"/>
        <v>0</v>
      </c>
      <c r="G65" s="42"/>
      <c r="H65" s="42"/>
      <c r="I65" s="48"/>
      <c r="J65" s="48"/>
      <c r="K65" s="48"/>
    </row>
    <row r="66" spans="1:11" ht="18" customHeight="1">
      <c r="A66" s="43" t="s">
        <v>70</v>
      </c>
      <c r="B66" s="50" t="str">
        <f>VLOOKUP(A66,'CANTIDADES DE OBRA'!A61:F178,2,FALSE)</f>
        <v>NIVELACIÓN, CONFORMACIÓN Y COMPACTACIÓN DE LA SUB-RASANTE HASTA OBTENER UN CBR URBANO DEL 95%.</v>
      </c>
      <c r="C66" s="43" t="str">
        <f>VLOOKUP(A66,'CANTIDADES DE OBRA'!A61:F178,3,FALSE)</f>
        <v>M2</v>
      </c>
      <c r="D66" s="43">
        <f>VLOOKUP(A66,'CANTIDADES DE OBRA'!A61:F178,4,FALSE)</f>
        <v>1137.1500000000001</v>
      </c>
      <c r="E66" s="45"/>
      <c r="F66" s="46">
        <f t="shared" si="12"/>
        <v>0</v>
      </c>
      <c r="G66" s="42"/>
      <c r="H66" s="42"/>
      <c r="I66" s="48"/>
      <c r="J66" s="48"/>
      <c r="K66" s="48"/>
    </row>
    <row r="67" spans="1:11" ht="18" customHeight="1">
      <c r="A67" s="43" t="s">
        <v>71</v>
      </c>
      <c r="B67" s="50" t="str">
        <f>VLOOKUP(A67,'CANTIDADES DE OBRA'!A62:F179,2,FALSE)</f>
        <v>EXTENDIDO Y COMPACTACION SUBBASE GRANULAR CLASE B</v>
      </c>
      <c r="C67" s="43" t="str">
        <f>VLOOKUP(A67,'CANTIDADES DE OBRA'!A62:F179,3,FALSE)</f>
        <v>M3</v>
      </c>
      <c r="D67" s="43">
        <f>VLOOKUP(A67,'CANTIDADES DE OBRA'!A62:F179,4,FALSE)</f>
        <v>293.89999999999998</v>
      </c>
      <c r="E67" s="45"/>
      <c r="F67" s="46">
        <f t="shared" si="12"/>
        <v>0</v>
      </c>
      <c r="G67" s="42"/>
      <c r="H67" s="42"/>
      <c r="I67" s="48"/>
      <c r="J67" s="48"/>
      <c r="K67" s="48"/>
    </row>
    <row r="68" spans="1:11" ht="18" customHeight="1">
      <c r="A68" s="43" t="s">
        <v>72</v>
      </c>
      <c r="B68" s="50" t="str">
        <f>VLOOKUP(A68,'CANTIDADES DE OBRA'!A63:F180,2,FALSE)</f>
        <v>EXTENDIDO Y COMPACTACION BASE GRANULAR CLASE B</v>
      </c>
      <c r="C68" s="43" t="str">
        <f>VLOOKUP(A68,'CANTIDADES DE OBRA'!A63:F180,3,FALSE)</f>
        <v>M3</v>
      </c>
      <c r="D68" s="43">
        <f>VLOOKUP(A68,'CANTIDADES DE OBRA'!A63:F180,4,FALSE)</f>
        <v>244.91</v>
      </c>
      <c r="E68" s="45"/>
      <c r="F68" s="46">
        <f t="shared" si="12"/>
        <v>0</v>
      </c>
      <c r="G68" s="42"/>
      <c r="H68" s="42"/>
      <c r="I68" s="48"/>
      <c r="J68" s="48"/>
      <c r="K68" s="48"/>
    </row>
    <row r="69" spans="1:11" ht="18" customHeight="1">
      <c r="A69" s="43" t="s">
        <v>73</v>
      </c>
      <c r="B69" s="50" t="str">
        <f>VLOOKUP(A69,'CANTIDADES DE OBRA'!A64:F181,2,FALSE)</f>
        <v>EXTENDIDO Y COMPACTACION DE BASE ESTABILIZADORA EN RAJON</v>
      </c>
      <c r="C69" s="43" t="str">
        <f>VLOOKUP(A69,'CANTIDADES DE OBRA'!A64:F181,3,FALSE)</f>
        <v>M3</v>
      </c>
      <c r="D69" s="43">
        <f>VLOOKUP(A69,'CANTIDADES DE OBRA'!A64:F181,4,FALSE)</f>
        <v>391.86</v>
      </c>
      <c r="E69" s="45"/>
      <c r="F69" s="46">
        <f t="shared" si="12"/>
        <v>0</v>
      </c>
      <c r="G69" s="42"/>
      <c r="H69" s="42"/>
      <c r="I69" s="48"/>
      <c r="J69" s="48"/>
      <c r="K69" s="48"/>
    </row>
    <row r="70" spans="1:11" ht="18" customHeight="1">
      <c r="A70" s="43" t="s">
        <v>74</v>
      </c>
      <c r="B70" s="50" t="str">
        <f>VLOOKUP(A70,'CANTIDADES DE OBRA'!A65:F182,2,FALSE)</f>
        <v xml:space="preserve">GEOTEXTIL BX 40 O SIMILAR </v>
      </c>
      <c r="C70" s="43" t="str">
        <f>VLOOKUP(A70,'CANTIDADES DE OBRA'!A65:F182,3,FALSE)</f>
        <v>M2</v>
      </c>
      <c r="D70" s="43">
        <f>VLOOKUP(A70,'CANTIDADES DE OBRA'!A65:F182,4,FALSE)</f>
        <v>979.65</v>
      </c>
      <c r="E70" s="45"/>
      <c r="F70" s="46">
        <f t="shared" si="12"/>
        <v>0</v>
      </c>
      <c r="G70" s="42"/>
      <c r="H70" s="42"/>
      <c r="I70" s="48"/>
      <c r="J70" s="48"/>
      <c r="K70" s="48"/>
    </row>
    <row r="71" spans="1:11" ht="18" customHeight="1">
      <c r="A71" s="43" t="s">
        <v>75</v>
      </c>
      <c r="B71" s="50" t="str">
        <f>VLOOKUP(A71,'CANTIDADES DE OBRA'!A66:F183,2,FALSE)</f>
        <v>IMPRIMACION CON EMULSIÓN ASFALTICA (CRL)</v>
      </c>
      <c r="C71" s="43" t="str">
        <f>VLOOKUP(A71,'CANTIDADES DE OBRA'!A66:F183,3,FALSE)</f>
        <v>M2</v>
      </c>
      <c r="D71" s="43">
        <f>VLOOKUP(A71,'CANTIDADES DE OBRA'!A66:F183,4,FALSE)</f>
        <v>1048.01</v>
      </c>
      <c r="E71" s="45"/>
      <c r="F71" s="46">
        <f t="shared" si="12"/>
        <v>0</v>
      </c>
      <c r="G71" s="42"/>
      <c r="H71" s="42"/>
      <c r="I71" s="48"/>
      <c r="J71" s="48"/>
      <c r="K71" s="48"/>
    </row>
    <row r="72" spans="1:11" ht="18" customHeight="1">
      <c r="A72" s="43" t="s">
        <v>76</v>
      </c>
      <c r="B72" s="50" t="str">
        <f>VLOOKUP(A72,'CANTIDADES DE OBRA'!A67:F184,2,FALSE)</f>
        <v>PAVIMENTO ASFÁLTICO (MDC - 19 INVIAS)</v>
      </c>
      <c r="C72" s="43" t="str">
        <f>VLOOKUP(A72,'CANTIDADES DE OBRA'!A67:F184,3,FALSE)</f>
        <v>M3</v>
      </c>
      <c r="D72" s="57">
        <v>160.38999999999999</v>
      </c>
      <c r="E72" s="45"/>
      <c r="F72" s="46">
        <f t="shared" si="12"/>
        <v>0</v>
      </c>
      <c r="G72" s="42"/>
      <c r="H72" s="42"/>
      <c r="I72" s="48"/>
      <c r="J72" s="48"/>
      <c r="K72" s="48"/>
    </row>
    <row r="73" spans="1:11" ht="26.25" customHeight="1">
      <c r="A73" s="43" t="s">
        <v>77</v>
      </c>
      <c r="B73" s="50" t="str">
        <f>VLOOKUP(A73,'CANTIDADES DE OBRA'!A68:F185,2,FALSE)</f>
        <v>MARCAS VIALES CON PINTURA TRAFICO BLANCO Y AMARILLO REFLECTIVA CON MICROESFERAS.</v>
      </c>
      <c r="C73" s="43" t="str">
        <f>VLOOKUP(A73,'CANTIDADES DE OBRA'!A68:F185,3,FALSE)</f>
        <v>M2</v>
      </c>
      <c r="D73" s="43">
        <f>VLOOKUP(A73,'CANTIDADES DE OBRA'!A68:F185,4,FALSE)</f>
        <v>152.37</v>
      </c>
      <c r="E73" s="45"/>
      <c r="F73" s="46">
        <f t="shared" si="12"/>
        <v>0</v>
      </c>
      <c r="G73" s="42"/>
      <c r="H73" s="42"/>
      <c r="I73" s="48"/>
      <c r="J73" s="48"/>
      <c r="K73" s="48"/>
    </row>
    <row r="74" spans="1:11" ht="24.75" customHeight="1">
      <c r="A74" s="43" t="s">
        <v>78</v>
      </c>
      <c r="B74" s="50" t="str">
        <f>VLOOKUP(A74,'CANTIDADES DE OBRA'!A69:F186,2,FALSE)</f>
        <v>MARCACION DE DISCAPACITADOS CON PINTURA TRAFICO AZUL Y BLANCO REFLECTIVA CON MICROESFERAS</v>
      </c>
      <c r="C74" s="43" t="str">
        <f>VLOOKUP(A74,'CANTIDADES DE OBRA'!A69:F186,3,FALSE)</f>
        <v>M2</v>
      </c>
      <c r="D74" s="43">
        <f>VLOOKUP(A74,'CANTIDADES DE OBRA'!A69:F186,4,FALSE)</f>
        <v>48.31</v>
      </c>
      <c r="E74" s="45"/>
      <c r="F74" s="46">
        <f t="shared" si="12"/>
        <v>0</v>
      </c>
      <c r="G74" s="42"/>
      <c r="H74" s="42"/>
      <c r="I74" s="48"/>
      <c r="J74" s="48"/>
      <c r="K74" s="48"/>
    </row>
    <row r="75" spans="1:11" ht="18" customHeight="1">
      <c r="A75" s="43" t="s">
        <v>79</v>
      </c>
      <c r="B75" s="50" t="str">
        <f>VLOOKUP(A75,'CANTIDADES DE OBRA'!A70:F187,2,FALSE)</f>
        <v>BORDILLO PREFABRICADO TIPO A-10</v>
      </c>
      <c r="C75" s="43" t="str">
        <f>VLOOKUP(A75,'CANTIDADES DE OBRA'!A70:F187,3,FALSE)</f>
        <v>ML</v>
      </c>
      <c r="D75" s="43">
        <f>VLOOKUP(A75,'CANTIDADES DE OBRA'!A70:F187,4,FALSE)</f>
        <v>92.59</v>
      </c>
      <c r="E75" s="45"/>
      <c r="F75" s="46">
        <f t="shared" si="12"/>
        <v>0</v>
      </c>
      <c r="G75" s="42"/>
      <c r="H75" s="42"/>
      <c r="I75" s="48"/>
      <c r="J75" s="48"/>
      <c r="K75" s="48"/>
    </row>
    <row r="76" spans="1:11" ht="29.25" customHeight="1">
      <c r="A76" s="43" t="s">
        <v>80</v>
      </c>
      <c r="B76" s="50" t="str">
        <f>VLOOKUP(A76,'CANTIDADES DE OBRA'!A71:F188,2,FALSE)</f>
        <v>TOPELLANTA 45CM X 11CM X 10CM, INLUYE ACCESORIOS PARA SU CORRECTA INSTALACION Y PUESTA EN SERVICIO</v>
      </c>
      <c r="C76" s="43" t="str">
        <f>VLOOKUP(A76,'CANTIDADES DE OBRA'!A71:F188,3,FALSE)</f>
        <v>UN</v>
      </c>
      <c r="D76" s="43">
        <f>VLOOKUP(A76,'CANTIDADES DE OBRA'!A71:F188,4,FALSE)</f>
        <v>70</v>
      </c>
      <c r="E76" s="45"/>
      <c r="F76" s="46">
        <f t="shared" si="12"/>
        <v>0</v>
      </c>
      <c r="G76" s="42"/>
      <c r="H76" s="42"/>
      <c r="I76" s="48"/>
      <c r="J76" s="48"/>
      <c r="K76" s="48"/>
    </row>
    <row r="77" spans="1:11" ht="18" customHeight="1">
      <c r="A77" s="43" t="s">
        <v>81</v>
      </c>
      <c r="B77" s="50" t="str">
        <f>VLOOKUP(A77,'CANTIDADES DE OBRA'!A72:F189,2,FALSE)</f>
        <v>BORDILLO BAJO RAMPA A-85</v>
      </c>
      <c r="C77" s="43" t="str">
        <f>VLOOKUP(A77,'CANTIDADES DE OBRA'!A72:F189,3,FALSE)</f>
        <v>ML</v>
      </c>
      <c r="D77" s="43">
        <f>VLOOKUP(A77,'CANTIDADES DE OBRA'!A72:F189,4,FALSE)</f>
        <v>73.5</v>
      </c>
      <c r="E77" s="45"/>
      <c r="F77" s="46">
        <f t="shared" si="12"/>
        <v>0</v>
      </c>
      <c r="G77" s="42"/>
      <c r="H77" s="42"/>
      <c r="I77" s="48"/>
      <c r="J77" s="48"/>
      <c r="K77" s="48"/>
    </row>
    <row r="78" spans="1:11" ht="18" customHeight="1">
      <c r="A78" s="43" t="s">
        <v>82</v>
      </c>
      <c r="B78" s="50" t="str">
        <f>VLOOKUP(A78,'CANTIDADES DE OBRA'!A73:F190,2,FALSE)</f>
        <v>BORDILLO DE CONFINAMIENTO A-80</v>
      </c>
      <c r="C78" s="43" t="str">
        <f>VLOOKUP(A78,'CANTIDADES DE OBRA'!A73:F190,3,FALSE)</f>
        <v>ML</v>
      </c>
      <c r="D78" s="43">
        <f>VLOOKUP(A78,'CANTIDADES DE OBRA'!A73:F190,4,FALSE)</f>
        <v>43.05</v>
      </c>
      <c r="E78" s="45"/>
      <c r="F78" s="46">
        <f t="shared" si="12"/>
        <v>0</v>
      </c>
      <c r="G78" s="42"/>
      <c r="H78" s="42"/>
      <c r="I78" s="48"/>
      <c r="J78" s="48"/>
      <c r="K78" s="48"/>
    </row>
    <row r="79" spans="1:11" ht="72" customHeight="1">
      <c r="A79" s="43" t="s">
        <v>83</v>
      </c>
      <c r="B79" s="50" t="str">
        <f>VLOOKUP(A79,'CANTIDADES DE OBRA'!A74:F191,2,FALSE)</f>
        <v>POMPEYANO EN CONCRETO MR-45 DE E=0,20M ESTAMPADO DE ACUERDO A ESPECIFICACIONES TECNICAS, INCLUYE CURADO, MALLA DE REFUERZO, SUMINISTRO DEL ESTAMPADO DEL CONCRETO CON COLOR, DESMOLDANTE, MOLDE Y TODO LO NECESARIO PARA SU CORRECTA INSTALACION Y PUESTA EN SERVICIO.</v>
      </c>
      <c r="C79" s="43" t="str">
        <f>VLOOKUP(A79,'CANTIDADES DE OBRA'!A74:F191,3,FALSE)</f>
        <v>M2</v>
      </c>
      <c r="D79" s="43">
        <f>VLOOKUP(A79,'CANTIDADES DE OBRA'!A74:F191,4,FALSE)</f>
        <v>89.25</v>
      </c>
      <c r="E79" s="45"/>
      <c r="F79" s="46">
        <f t="shared" si="12"/>
        <v>0</v>
      </c>
      <c r="G79" s="42"/>
      <c r="H79" s="42"/>
      <c r="I79" s="48"/>
      <c r="J79" s="48"/>
      <c r="K79" s="48"/>
    </row>
    <row r="80" spans="1:11" ht="18" customHeight="1">
      <c r="A80" s="43" t="s">
        <v>84</v>
      </c>
      <c r="B80" s="50" t="str">
        <f>VLOOKUP(A80,'CANTIDADES DE OBRA'!A75:F192,2,FALSE)</f>
        <v>TACHONES REFLECTIVOS</v>
      </c>
      <c r="C80" s="43" t="str">
        <f>VLOOKUP(A80,'CANTIDADES DE OBRA'!A75:F192,3,FALSE)</f>
        <v>UN</v>
      </c>
      <c r="D80" s="43">
        <f>VLOOKUP(A80,'CANTIDADES DE OBRA'!A75:F192,4,FALSE)</f>
        <v>42</v>
      </c>
      <c r="E80" s="45"/>
      <c r="F80" s="46">
        <f t="shared" si="12"/>
        <v>0</v>
      </c>
      <c r="G80" s="42"/>
      <c r="H80" s="42"/>
      <c r="I80" s="48"/>
      <c r="J80" s="48"/>
      <c r="K80" s="48"/>
    </row>
    <row r="81" spans="1:11" ht="18" customHeight="1">
      <c r="A81" s="43" t="s">
        <v>85</v>
      </c>
      <c r="B81" s="50" t="str">
        <f>VLOOKUP(A81,'CANTIDADES DE OBRA'!A76:F193,2,FALSE)</f>
        <v>DELINEADORES TUBULARES H=0,75mt, Ø0,008m</v>
      </c>
      <c r="C81" s="43" t="str">
        <f>VLOOKUP(A81,'CANTIDADES DE OBRA'!A76:F193,3,FALSE)</f>
        <v>UN</v>
      </c>
      <c r="D81" s="43">
        <f>VLOOKUP(A81,'CANTIDADES DE OBRA'!A76:F193,4,FALSE)</f>
        <v>14</v>
      </c>
      <c r="E81" s="45"/>
      <c r="F81" s="46">
        <f t="shared" si="12"/>
        <v>0</v>
      </c>
      <c r="G81" s="42"/>
      <c r="H81" s="42"/>
      <c r="I81" s="48"/>
      <c r="J81" s="48"/>
      <c r="K81" s="48"/>
    </row>
    <row r="82" spans="1:11" ht="30.75" customHeight="1">
      <c r="A82" s="43" t="s">
        <v>86</v>
      </c>
      <c r="B82" s="50" t="str">
        <f>VLOOKUP(A82,'CANTIDADES DE OBRA'!A77:F194,2,FALSE)</f>
        <v>DEMARCACION CICLOVIA CON PINTURA TRAFICO  REFLECTIVA PARA POMPEYANO E ISLETA</v>
      </c>
      <c r="C82" s="43" t="str">
        <f>VLOOKUP(A82,'CANTIDADES DE OBRA'!A77:F194,3,FALSE)</f>
        <v>M2</v>
      </c>
      <c r="D82" s="43">
        <f>VLOOKUP(A82,'CANTIDADES DE OBRA'!A77:F194,4,FALSE)</f>
        <v>63.53</v>
      </c>
      <c r="E82" s="45"/>
      <c r="F82" s="46">
        <f t="shared" si="12"/>
        <v>0</v>
      </c>
      <c r="G82" s="42"/>
      <c r="H82" s="42"/>
      <c r="I82" s="48"/>
      <c r="J82" s="48"/>
      <c r="K82" s="48"/>
    </row>
    <row r="83" spans="1:11" ht="30.75" customHeight="1">
      <c r="A83" s="43" t="s">
        <v>87</v>
      </c>
      <c r="B83" s="50" t="str">
        <f>VLOOKUP(A83,'CANTIDADES DE OBRA'!A78:F195,2,FALSE)</f>
        <v>MANTENIMIENTO Y LIMPIEZA DE ANDEN EXISTENTE</v>
      </c>
      <c r="C83" s="43" t="str">
        <f>VLOOKUP(A83,'CANTIDADES DE OBRA'!A78:F195,3,FALSE)</f>
        <v>M2</v>
      </c>
      <c r="D83" s="43">
        <f>VLOOKUP(A83,'CANTIDADES DE OBRA'!A78:F195,4,FALSE)</f>
        <v>330.75</v>
      </c>
      <c r="E83" s="45"/>
      <c r="F83" s="46">
        <f t="shared" si="12"/>
        <v>0</v>
      </c>
      <c r="G83" s="42"/>
      <c r="H83" s="42"/>
      <c r="I83" s="48"/>
      <c r="J83" s="48"/>
      <c r="K83" s="48"/>
    </row>
    <row r="84" spans="1:11" ht="18" customHeight="1">
      <c r="A84" s="43" t="s">
        <v>88</v>
      </c>
      <c r="B84" s="50" t="str">
        <f>VLOOKUP(A84,'CANTIDADES DE OBRA'!A79:F196,2,FALSE)</f>
        <v>DEMOLICION DE CARPETA ASFALTICA E=10 CM , INCLUYE RETIRO</v>
      </c>
      <c r="C84" s="43" t="str">
        <f>VLOOKUP(A84,'CANTIDADES DE OBRA'!A79:F196,3,FALSE)</f>
        <v>M2</v>
      </c>
      <c r="D84" s="43">
        <f>VLOOKUP(A84,'CANTIDADES DE OBRA'!A79:F196,4,FALSE)</f>
        <v>63</v>
      </c>
      <c r="E84" s="45"/>
      <c r="F84" s="46">
        <f t="shared" si="12"/>
        <v>0</v>
      </c>
      <c r="G84" s="42"/>
      <c r="H84" s="42"/>
      <c r="I84" s="48"/>
      <c r="J84" s="48"/>
      <c r="K84" s="48"/>
    </row>
    <row r="85" spans="1:11" ht="18" customHeight="1">
      <c r="A85" s="43" t="s">
        <v>89</v>
      </c>
      <c r="B85" s="50" t="str">
        <f>VLOOKUP(A85,'CANTIDADES DE OBRA'!A80:F197,2,FALSE)</f>
        <v>RETIRO E INSTALACION DE BOLARDO NUEVO EN HIERRO FUNDIDO E= 4 MM</v>
      </c>
      <c r="C85" s="43" t="str">
        <f>VLOOKUP(A85,'CANTIDADES DE OBRA'!A80:F197,3,FALSE)</f>
        <v>UN</v>
      </c>
      <c r="D85" s="43">
        <f>VLOOKUP(A85,'CANTIDADES DE OBRA'!A80:F197,4,FALSE)</f>
        <v>4</v>
      </c>
      <c r="E85" s="45"/>
      <c r="F85" s="46">
        <f t="shared" si="12"/>
        <v>0</v>
      </c>
      <c r="G85" s="42"/>
      <c r="H85" s="42"/>
      <c r="I85" s="48"/>
      <c r="J85" s="48"/>
      <c r="K85" s="48"/>
    </row>
    <row r="86" spans="1:11" ht="18" customHeight="1">
      <c r="A86" s="43" t="s">
        <v>90</v>
      </c>
      <c r="B86" s="50" t="str">
        <f>VLOOKUP(A86,'CANTIDADES DE OBRA'!A81:F198,2,FALSE)</f>
        <v>DESMONTE DE BARRERA DE CICLOVIA</v>
      </c>
      <c r="C86" s="43" t="str">
        <f>VLOOKUP(A86,'CANTIDADES DE OBRA'!A81:F198,3,FALSE)</f>
        <v>UN</v>
      </c>
      <c r="D86" s="43">
        <f>VLOOKUP(A86,'CANTIDADES DE OBRA'!A81:F198,4,FALSE)</f>
        <v>2</v>
      </c>
      <c r="E86" s="45"/>
      <c r="F86" s="46">
        <f t="shared" si="12"/>
        <v>0</v>
      </c>
      <c r="G86" s="42"/>
      <c r="H86" s="42"/>
      <c r="I86" s="48"/>
      <c r="J86" s="48"/>
      <c r="K86" s="48"/>
    </row>
    <row r="87" spans="1:11" ht="18" customHeight="1">
      <c r="A87" s="43" t="s">
        <v>91</v>
      </c>
      <c r="B87" s="50" t="str">
        <f>VLOOKUP(A87,'CANTIDADES DE OBRA'!A82:F199,2,FALSE)</f>
        <v>LIMPIEZA DE JUNTAS INCLUYENDO EL RETIRO DE SELLO BITUMINOSO Y DEMÁS MATERIAL SUELTO. INCLUYE MANO DE OBRA, HERRAMIENTAS, EQUIPOS, MATERIALES Y DEMÁS ASPECTOS NECESARIOS PARA LLEVARA ACABO DICHA ACTIVIDAD.</v>
      </c>
      <c r="C87" s="43" t="str">
        <f>VLOOKUP(A87,'CANTIDADES DE OBRA'!A82:F199,3,FALSE)</f>
        <v>ML</v>
      </c>
      <c r="D87" s="43">
        <f>VLOOKUP(A87,'CANTIDADES DE OBRA'!A82:F199,4,FALSE)</f>
        <v>198.45</v>
      </c>
      <c r="E87" s="45"/>
      <c r="F87" s="46">
        <f t="shared" si="12"/>
        <v>0</v>
      </c>
      <c r="G87" s="42"/>
      <c r="H87" s="42"/>
      <c r="I87" s="48"/>
      <c r="J87" s="48"/>
      <c r="K87" s="48"/>
    </row>
    <row r="88" spans="1:11" ht="18" customHeight="1">
      <c r="A88" s="43" t="s">
        <v>92</v>
      </c>
      <c r="B88" s="50" t="str">
        <f>VLOOKUP(A88,'CANTIDADES DE OBRA'!A83:F200,2,FALSE)</f>
        <v>JUNTAS DE DILATACIÓN. INCLUYE  FONDO DE JUNTA Y SELLO.</v>
      </c>
      <c r="C88" s="43" t="str">
        <f>VLOOKUP(A88,'CANTIDADES DE OBRA'!A83:F200,3,FALSE)</f>
        <v>ML</v>
      </c>
      <c r="D88" s="43">
        <f>VLOOKUP(A88,'CANTIDADES DE OBRA'!A83:F200,4,FALSE)</f>
        <v>183.75</v>
      </c>
      <c r="E88" s="45"/>
      <c r="F88" s="46">
        <f t="shared" si="12"/>
        <v>0</v>
      </c>
      <c r="G88" s="42"/>
      <c r="H88" s="42"/>
      <c r="I88" s="48"/>
      <c r="J88" s="48"/>
      <c r="K88" s="48"/>
    </row>
    <row r="89" spans="1:11" ht="18" customHeight="1">
      <c r="A89" s="43" t="s">
        <v>93</v>
      </c>
      <c r="B89" s="50" t="str">
        <f>VLOOKUP(A89,'CANTIDADES DE OBRA'!A84:F201,2,FALSE)</f>
        <v>JUNTAS DE AISLAMIENTO INCLUYE  FONDO DE JUNTA Y SELLO.</v>
      </c>
      <c r="C89" s="43" t="str">
        <f>VLOOKUP(A89,'CANTIDADES DE OBRA'!A84:F201,3,FALSE)</f>
        <v>ML</v>
      </c>
      <c r="D89" s="43">
        <f>VLOOKUP(A89,'CANTIDADES DE OBRA'!A84:F201,4,FALSE)</f>
        <v>14.7</v>
      </c>
      <c r="E89" s="45"/>
      <c r="F89" s="46">
        <f t="shared" si="12"/>
        <v>0</v>
      </c>
      <c r="G89" s="42"/>
      <c r="H89" s="42"/>
      <c r="I89" s="48"/>
      <c r="J89" s="48"/>
      <c r="K89" s="48"/>
    </row>
    <row r="90" spans="1:11" ht="18" customHeight="1">
      <c r="A90" s="43" t="s">
        <v>94</v>
      </c>
      <c r="B90" s="50" t="str">
        <f>VLOOKUP(A90,'CANTIDADES DE OBRA'!A85:F202,2,FALSE)</f>
        <v>BORDILLO FUNDIDO EN SITIO  EN CONCRETO DE 3000 PSI E= 0,10M. INCLUYE MATERIALES, FORMALETA, TEXTURIZADO, CURADO Y MALLA ELECTROSOLDADA</v>
      </c>
      <c r="C90" s="43" t="str">
        <f>VLOOKUP(A90,'CANTIDADES DE OBRA'!A85:F202,3,FALSE)</f>
        <v>M2</v>
      </c>
      <c r="D90" s="43">
        <f>VLOOKUP(A90,'CANTIDADES DE OBRA'!A85:F202,4,FALSE)</f>
        <v>3.28</v>
      </c>
      <c r="E90" s="45"/>
      <c r="F90" s="46">
        <f t="shared" si="12"/>
        <v>0</v>
      </c>
      <c r="G90" s="42"/>
      <c r="H90" s="42"/>
      <c r="I90" s="48"/>
      <c r="J90" s="48"/>
      <c r="K90" s="48"/>
    </row>
    <row r="91" spans="1:11" ht="18" customHeight="1">
      <c r="A91" s="43" t="s">
        <v>95</v>
      </c>
      <c r="B91" s="44" t="str">
        <f>VLOOKUP(A91,'CANTIDADES DE OBRA'!$A$17:$F$128,2,FALSE)</f>
        <v>TACHAS REFLECTIVAS BIDIRECCIONAL BLANCA - ROJA</v>
      </c>
      <c r="C91" s="43" t="str">
        <f>VLOOKUP(A91,'CANTIDADES DE OBRA'!$A$17:$F$128,3,FALSE)</f>
        <v>UN</v>
      </c>
      <c r="D91" s="43">
        <f>VLOOKUP(A91,'CANTIDADES DE OBRA'!A86:F203,4,FALSE)</f>
        <v>14</v>
      </c>
      <c r="E91" s="45"/>
      <c r="F91" s="46">
        <f t="shared" si="12"/>
        <v>0</v>
      </c>
      <c r="G91" s="42"/>
      <c r="H91" s="42"/>
      <c r="I91" s="48"/>
      <c r="J91" s="48"/>
      <c r="K91" s="48"/>
    </row>
    <row r="92" spans="1:11" ht="18" customHeight="1">
      <c r="A92" s="43" t="s">
        <v>96</v>
      </c>
      <c r="B92" s="44" t="str">
        <f>VLOOKUP(A92,'CANTIDADES DE OBRA'!$A$17:$F$128,2,FALSE)</f>
        <v>LIMPIEZA DE LA SUPERFICIE, CON CHORRO DE AGUA A UNA PRESIÓN MÍNIMA DE 3500 PSI. INCLUYE APLICACIÓN DE DESENGRASANTE BIODEGRADABLE TIPO SIKAGUARD-719W O SIMILAR. INCLUYE MANO DE OBRA, HERRAMIENTAS, EQUIPOS, MATERIALES Y DEMÁS ASPECTOS NECESARIOS PARA LLEVARA ACABO DICHA ACTIVIDAD.</v>
      </c>
      <c r="C92" s="43" t="str">
        <f>VLOOKUP(A92,'CANTIDADES DE OBRA'!$A$17:$F$128,3,FALSE)</f>
        <v>M2</v>
      </c>
      <c r="D92" s="43">
        <f>VLOOKUP(A92,'CANTIDADES DE OBRA'!$A$17:$F$128,4,FALSE)</f>
        <v>509.25</v>
      </c>
      <c r="E92" s="45"/>
      <c r="F92" s="46">
        <f t="shared" si="12"/>
        <v>0</v>
      </c>
      <c r="G92" s="42"/>
      <c r="H92" s="42"/>
      <c r="I92" s="48"/>
      <c r="J92" s="48"/>
      <c r="K92" s="48"/>
    </row>
    <row r="93" spans="1:11" ht="18" customHeight="1">
      <c r="A93" s="43" t="s">
        <v>97</v>
      </c>
      <c r="B93" s="44" t="str">
        <f>VLOOKUP(A93,'CANTIDADES DE OBRA'!$A$17:$F$128,2,FALSE)</f>
        <v>MANTENIMIENTO Y LIMPIEZA DE SUMIDEROS EXISTENTE</v>
      </c>
      <c r="C93" s="43" t="str">
        <f>VLOOKUP(A93,'CANTIDADES DE OBRA'!$A$17:$F$128,3,FALSE)</f>
        <v>UN</v>
      </c>
      <c r="D93" s="43">
        <f>VLOOKUP(A93,'CANTIDADES DE OBRA'!$A$17:$F$128,4,FALSE)</f>
        <v>3</v>
      </c>
      <c r="E93" s="45"/>
      <c r="F93" s="46">
        <f t="shared" si="12"/>
        <v>0</v>
      </c>
      <c r="G93" s="42"/>
      <c r="H93" s="58"/>
      <c r="I93" s="48"/>
      <c r="J93" s="48"/>
      <c r="K93" s="48"/>
    </row>
    <row r="94" spans="1:11" ht="18" customHeight="1">
      <c r="A94" s="43" t="s">
        <v>98</v>
      </c>
      <c r="B94" s="44" t="str">
        <f>VLOOKUP(A94,'CANTIDADES DE OBRA'!$A$17:$F$128,2,FALSE)</f>
        <v>BORDILLO B-20 PARA CONTENEDOR DE RAICES</v>
      </c>
      <c r="C94" s="43" t="str">
        <f>VLOOKUP(A94,'CANTIDADES DE OBRA'!$A$17:$F$128,3,FALSE)</f>
        <v>UN</v>
      </c>
      <c r="D94" s="43">
        <f>VLOOKUP(A94,'CANTIDADES DE OBRA'!$A$17:$F$128,4,FALSE)</f>
        <v>30</v>
      </c>
      <c r="E94" s="45"/>
      <c r="F94" s="46">
        <f t="shared" si="12"/>
        <v>0</v>
      </c>
      <c r="G94" s="42"/>
      <c r="H94" s="42"/>
      <c r="I94" s="48"/>
      <c r="J94" s="48"/>
      <c r="K94" s="48"/>
    </row>
    <row r="95" spans="1:11" ht="18" customHeight="1">
      <c r="A95" s="36">
        <v>24</v>
      </c>
      <c r="B95" s="37" t="s">
        <v>99</v>
      </c>
      <c r="C95" s="38"/>
      <c r="D95" s="38"/>
      <c r="E95" s="39"/>
      <c r="F95" s="40">
        <f>SUM(F96:F97)</f>
        <v>0</v>
      </c>
      <c r="G95" s="41"/>
      <c r="H95" s="42"/>
      <c r="I95" s="41"/>
      <c r="J95" s="41"/>
      <c r="K95" s="41"/>
    </row>
    <row r="96" spans="1:11" ht="18" customHeight="1">
      <c r="A96" s="43" t="s">
        <v>100</v>
      </c>
      <c r="B96" s="50" t="str">
        <f>VLOOKUP(A96,'CANTIDADES DE OBRA'!A91:F178,2,FALSE)</f>
        <v>ASEO GENERAL INTERIOR Y EXTERIOR FINAL DE OBRA</v>
      </c>
      <c r="C96" s="43" t="str">
        <f>VLOOKUP(A96,'CANTIDADES DE OBRA'!A91:F178,3,FALSE)</f>
        <v>M2</v>
      </c>
      <c r="D96" s="43">
        <f>VLOOKUP(A96,'CANTIDADES DE OBRA'!A91:F178,4,FALSE)</f>
        <v>1302</v>
      </c>
      <c r="E96" s="45"/>
      <c r="F96" s="46">
        <f t="shared" ref="F96:F97" si="13">+E96*D96</f>
        <v>0</v>
      </c>
      <c r="G96" s="48"/>
      <c r="H96" s="42"/>
      <c r="I96" s="48"/>
      <c r="J96" s="48"/>
      <c r="K96" s="48"/>
    </row>
    <row r="97" spans="1:11" ht="18" customHeight="1">
      <c r="A97" s="43" t="s">
        <v>101</v>
      </c>
      <c r="B97" s="50" t="str">
        <f>VLOOKUP(A97,'CANTIDADES DE OBRA'!A92:F179,2,FALSE)</f>
        <v>RETIRO DE SOBRANTES FUERA DE LA UNIDAD</v>
      </c>
      <c r="C97" s="43" t="str">
        <f>VLOOKUP(A97,'CANTIDADES DE OBRA'!A92:F179,3,FALSE)</f>
        <v>M3</v>
      </c>
      <c r="D97" s="43">
        <f>VLOOKUP(A97,'CANTIDADES DE OBRA'!A92:F179,4,FALSE)</f>
        <v>75</v>
      </c>
      <c r="E97" s="45"/>
      <c r="F97" s="46">
        <f t="shared" si="13"/>
        <v>0</v>
      </c>
      <c r="G97" s="47"/>
      <c r="H97" s="42"/>
      <c r="I97" s="49"/>
      <c r="J97" s="48"/>
      <c r="K97" s="48"/>
    </row>
    <row r="98" spans="1:11" ht="18" customHeight="1">
      <c r="A98" s="459"/>
      <c r="B98" s="457"/>
      <c r="C98" s="457"/>
      <c r="D98" s="457"/>
      <c r="E98" s="457"/>
      <c r="F98" s="458"/>
      <c r="G98" s="59"/>
      <c r="H98" s="60"/>
      <c r="I98" s="48"/>
      <c r="J98" s="48"/>
      <c r="K98" s="48"/>
    </row>
    <row r="99" spans="1:11" ht="18" customHeight="1">
      <c r="A99" s="463" t="s">
        <v>102</v>
      </c>
      <c r="B99" s="457"/>
      <c r="C99" s="457"/>
      <c r="D99" s="457"/>
      <c r="E99" s="458"/>
      <c r="F99" s="55">
        <f>SUM(F17:F97)/2</f>
        <v>0</v>
      </c>
      <c r="G99" s="48"/>
      <c r="H99" s="42"/>
      <c r="I99" s="48"/>
      <c r="J99" s="48"/>
      <c r="K99" s="48"/>
    </row>
    <row r="100" spans="1:11" ht="18" customHeight="1">
      <c r="A100" s="464" t="s">
        <v>103</v>
      </c>
      <c r="B100" s="457"/>
      <c r="C100" s="458"/>
      <c r="D100" s="61"/>
      <c r="E100" s="62"/>
      <c r="F100" s="33">
        <f t="shared" ref="F100:F102" si="14">ROUNDUP(($F$99*D100),0)</f>
        <v>0</v>
      </c>
      <c r="G100" s="48"/>
      <c r="H100" s="42"/>
      <c r="I100" s="48"/>
      <c r="J100" s="48"/>
      <c r="K100" s="48"/>
    </row>
    <row r="101" spans="1:11" ht="18" customHeight="1">
      <c r="A101" s="464" t="s">
        <v>104</v>
      </c>
      <c r="B101" s="457"/>
      <c r="C101" s="458"/>
      <c r="D101" s="61"/>
      <c r="E101" s="62"/>
      <c r="F101" s="33">
        <f t="shared" si="14"/>
        <v>0</v>
      </c>
      <c r="G101" s="48"/>
      <c r="H101" s="42"/>
      <c r="I101" s="63"/>
      <c r="J101" s="48"/>
      <c r="K101" s="63"/>
    </row>
    <row r="102" spans="1:11" ht="18" customHeight="1">
      <c r="A102" s="464" t="s">
        <v>105</v>
      </c>
      <c r="B102" s="457"/>
      <c r="C102" s="458"/>
      <c r="D102" s="61"/>
      <c r="E102" s="62"/>
      <c r="F102" s="33">
        <f t="shared" si="14"/>
        <v>0</v>
      </c>
      <c r="G102" s="48"/>
      <c r="H102" s="42"/>
      <c r="I102" s="48"/>
      <c r="J102" s="48"/>
      <c r="K102" s="48"/>
    </row>
    <row r="103" spans="1:11" ht="18" customHeight="1">
      <c r="A103" s="464" t="s">
        <v>106</v>
      </c>
      <c r="B103" s="457"/>
      <c r="C103" s="458"/>
      <c r="D103" s="61"/>
      <c r="E103" s="62"/>
      <c r="F103" s="33">
        <f>ROUNDUP(($F$102*D103),0)</f>
        <v>0</v>
      </c>
      <c r="G103" s="48"/>
      <c r="H103" s="42"/>
      <c r="I103" s="48"/>
      <c r="J103" s="48"/>
      <c r="K103" s="48"/>
    </row>
    <row r="104" spans="1:11" ht="18" customHeight="1">
      <c r="A104" s="463" t="s">
        <v>107</v>
      </c>
      <c r="B104" s="457"/>
      <c r="C104" s="457"/>
      <c r="D104" s="457"/>
      <c r="E104" s="458"/>
      <c r="F104" s="55">
        <f>SUM(F100:F103)</f>
        <v>0</v>
      </c>
      <c r="G104" s="48"/>
      <c r="H104" s="42"/>
      <c r="I104" s="48"/>
      <c r="J104" s="48"/>
      <c r="K104" s="48"/>
    </row>
    <row r="105" spans="1:11" ht="11.25" customHeight="1">
      <c r="A105" s="459"/>
      <c r="B105" s="457"/>
      <c r="C105" s="457"/>
      <c r="D105" s="457"/>
      <c r="E105" s="457"/>
      <c r="F105" s="458"/>
      <c r="G105" s="48"/>
      <c r="H105" s="42"/>
      <c r="I105" s="48"/>
      <c r="J105" s="48"/>
      <c r="K105" s="48"/>
    </row>
    <row r="106" spans="1:11" ht="18" customHeight="1">
      <c r="A106" s="462" t="s">
        <v>108</v>
      </c>
      <c r="B106" s="457"/>
      <c r="C106" s="457"/>
      <c r="D106" s="457"/>
      <c r="E106" s="458"/>
      <c r="F106" s="40">
        <f>+F104+F99</f>
        <v>0</v>
      </c>
      <c r="G106" s="64"/>
      <c r="H106" s="42"/>
      <c r="I106" s="48"/>
      <c r="J106" s="48"/>
      <c r="K106" s="48"/>
    </row>
    <row r="107" spans="1:11" ht="18" customHeight="1">
      <c r="A107" s="65"/>
      <c r="B107" s="66"/>
      <c r="C107" s="67"/>
      <c r="D107" s="65"/>
      <c r="E107" s="49"/>
      <c r="F107" s="63"/>
      <c r="G107" s="48"/>
      <c r="H107" s="42"/>
      <c r="I107" s="48"/>
      <c r="J107" s="48"/>
      <c r="K107" s="48"/>
    </row>
    <row r="108" spans="1:11" ht="18" customHeight="1">
      <c r="A108" s="36">
        <v>26</v>
      </c>
      <c r="B108" s="68" t="s">
        <v>109</v>
      </c>
      <c r="C108" s="36"/>
      <c r="D108" s="69"/>
      <c r="E108" s="70"/>
      <c r="F108" s="40">
        <f>+F110+F111</f>
        <v>0</v>
      </c>
      <c r="G108" s="41"/>
      <c r="H108" s="42"/>
      <c r="I108" s="41"/>
      <c r="J108" s="41"/>
      <c r="K108" s="48"/>
    </row>
    <row r="109" spans="1:11" ht="45.75" customHeight="1">
      <c r="A109" s="43" t="s">
        <v>110</v>
      </c>
      <c r="B109" s="50" t="s">
        <v>111</v>
      </c>
      <c r="C109" s="43" t="str">
        <f>IFERROR(VLOOKUP(A109,'CANTIDADES DE OBRA'!A104:F192,3,FALSE),"")</f>
        <v>UN</v>
      </c>
      <c r="D109" s="43">
        <f>IFERROR(VLOOKUP(A109,'CANTIDADES DE OBRA'!A104:F192,4,FALSE),"")</f>
        <v>1</v>
      </c>
      <c r="E109" s="45"/>
      <c r="F109" s="46">
        <f>IFERROR((E109*D109),"")</f>
        <v>0</v>
      </c>
      <c r="G109" s="48"/>
      <c r="H109" s="42"/>
      <c r="I109" s="49"/>
      <c r="J109" s="48"/>
      <c r="K109" s="48"/>
    </row>
    <row r="110" spans="1:11" ht="18" customHeight="1">
      <c r="A110" s="461" t="s">
        <v>112</v>
      </c>
      <c r="B110" s="457"/>
      <c r="C110" s="457"/>
      <c r="D110" s="458"/>
      <c r="E110" s="54"/>
      <c r="F110" s="55">
        <f>SUM(F109)</f>
        <v>0</v>
      </c>
      <c r="G110" s="48"/>
      <c r="H110" s="42"/>
      <c r="I110" s="49"/>
      <c r="J110" s="48"/>
      <c r="K110" s="48"/>
    </row>
    <row r="111" spans="1:11" ht="18" customHeight="1">
      <c r="A111" s="461" t="s">
        <v>113</v>
      </c>
      <c r="B111" s="457"/>
      <c r="C111" s="457"/>
      <c r="D111" s="458"/>
      <c r="E111" s="71">
        <v>0.19</v>
      </c>
      <c r="F111" s="55">
        <f>ROUNDUP(($F$110*E111),0)</f>
        <v>0</v>
      </c>
      <c r="G111" s="48"/>
      <c r="H111" s="42"/>
      <c r="I111" s="49"/>
      <c r="J111" s="48"/>
      <c r="K111" s="48"/>
    </row>
    <row r="112" spans="1:11" ht="18" hidden="1" customHeight="1">
      <c r="A112" s="72"/>
      <c r="B112" s="73"/>
      <c r="C112" s="72"/>
      <c r="D112" s="74"/>
      <c r="E112" s="75"/>
      <c r="F112" s="76"/>
      <c r="G112" s="48"/>
      <c r="H112" s="42"/>
      <c r="I112" s="49"/>
      <c r="J112" s="48"/>
      <c r="K112" s="48"/>
    </row>
    <row r="113" spans="1:11" ht="18" hidden="1" customHeight="1">
      <c r="A113" s="72"/>
      <c r="B113" s="73"/>
      <c r="C113" s="72"/>
      <c r="D113" s="74"/>
      <c r="E113" s="75"/>
      <c r="F113" s="76"/>
      <c r="G113" s="48"/>
      <c r="H113" s="42"/>
      <c r="I113" s="49"/>
      <c r="J113" s="48"/>
      <c r="K113" s="48"/>
    </row>
    <row r="114" spans="1:11" ht="18" hidden="1" customHeight="1">
      <c r="A114" s="36">
        <v>27</v>
      </c>
      <c r="B114" s="68" t="s">
        <v>114</v>
      </c>
      <c r="C114" s="36"/>
      <c r="D114" s="69"/>
      <c r="E114" s="70"/>
      <c r="F114" s="40">
        <f>+F115+F120</f>
        <v>0</v>
      </c>
      <c r="G114" s="41"/>
      <c r="H114" s="42"/>
      <c r="I114" s="77"/>
      <c r="J114" s="41"/>
      <c r="K114" s="41"/>
    </row>
    <row r="115" spans="1:11" ht="18" hidden="1" customHeight="1">
      <c r="A115" s="78" t="s">
        <v>115</v>
      </c>
      <c r="B115" s="52" t="s">
        <v>116</v>
      </c>
      <c r="C115" s="51"/>
      <c r="D115" s="79"/>
      <c r="E115" s="54"/>
      <c r="F115" s="55">
        <f>+F117+F118</f>
        <v>0</v>
      </c>
      <c r="G115" s="48"/>
      <c r="H115" s="42"/>
      <c r="I115" s="49"/>
      <c r="J115" s="48"/>
      <c r="K115" s="48"/>
    </row>
    <row r="116" spans="1:11" ht="18" hidden="1" customHeight="1">
      <c r="A116" s="43" t="s">
        <v>117</v>
      </c>
      <c r="B116" s="50">
        <f>IFERROR(VLOOKUP(A116,'CANTIDADES DE OBRA'!A110:F196,2,FALSE),"")</f>
        <v>0</v>
      </c>
      <c r="C116" s="43">
        <f>IFERROR(VLOOKUP(A116,'CANTIDADES DE OBRA'!A110:F196,3,FALSE),"")</f>
        <v>0</v>
      </c>
      <c r="D116" s="43">
        <f>IFERROR(VLOOKUP(A116,'CANTIDADES DE OBRA'!A110:F196,4,FALSE),"")</f>
        <v>0</v>
      </c>
      <c r="E116" s="45"/>
      <c r="F116" s="46">
        <f>IFERROR((E116*D116),"")</f>
        <v>0</v>
      </c>
      <c r="G116" s="48"/>
      <c r="H116" s="42"/>
      <c r="I116" s="48"/>
      <c r="J116" s="48"/>
      <c r="K116" s="48"/>
    </row>
    <row r="117" spans="1:11" ht="18" hidden="1" customHeight="1">
      <c r="A117" s="461" t="s">
        <v>112</v>
      </c>
      <c r="B117" s="457"/>
      <c r="C117" s="457"/>
      <c r="D117" s="458"/>
      <c r="E117" s="54"/>
      <c r="F117" s="55">
        <f>SUM(F116)</f>
        <v>0</v>
      </c>
      <c r="G117" s="48"/>
      <c r="H117" s="42"/>
      <c r="I117" s="48"/>
      <c r="J117" s="48"/>
      <c r="K117" s="48"/>
    </row>
    <row r="118" spans="1:11" ht="18" hidden="1" customHeight="1">
      <c r="A118" s="461" t="s">
        <v>113</v>
      </c>
      <c r="B118" s="457"/>
      <c r="C118" s="457"/>
      <c r="D118" s="458"/>
      <c r="E118" s="71">
        <v>0.19</v>
      </c>
      <c r="F118" s="55">
        <f>ROUNDUP(($F$117*E118),0)</f>
        <v>0</v>
      </c>
      <c r="G118" s="48"/>
      <c r="H118" s="42"/>
      <c r="I118" s="48"/>
      <c r="J118" s="48"/>
      <c r="K118" s="48"/>
    </row>
    <row r="119" spans="1:11" ht="18" hidden="1" customHeight="1">
      <c r="A119" s="72"/>
      <c r="B119" s="73"/>
      <c r="C119" s="72"/>
      <c r="D119" s="72"/>
      <c r="E119" s="80"/>
      <c r="F119" s="72"/>
      <c r="G119" s="48"/>
      <c r="H119" s="42"/>
      <c r="I119" s="48"/>
      <c r="J119" s="48"/>
      <c r="K119" s="48"/>
    </row>
    <row r="120" spans="1:11" ht="18" hidden="1" customHeight="1">
      <c r="A120" s="78" t="s">
        <v>118</v>
      </c>
      <c r="B120" s="52" t="s">
        <v>119</v>
      </c>
      <c r="C120" s="51"/>
      <c r="D120" s="79"/>
      <c r="E120" s="54"/>
      <c r="F120" s="55">
        <f>+F122+F123</f>
        <v>0</v>
      </c>
      <c r="G120" s="48"/>
      <c r="H120" s="42"/>
      <c r="I120" s="48"/>
      <c r="J120" s="48"/>
      <c r="K120" s="48"/>
    </row>
    <row r="121" spans="1:11" ht="18" hidden="1" customHeight="1">
      <c r="A121" s="43" t="s">
        <v>120</v>
      </c>
      <c r="B121" s="50">
        <f>IFERROR(VLOOKUP(A121,'CANTIDADES DE OBRA'!A115:F201,2,FALSE),"")</f>
        <v>0</v>
      </c>
      <c r="C121" s="43">
        <f>IFERROR(VLOOKUP(A121,'CANTIDADES DE OBRA'!A115:F201,3,FALSE),"")</f>
        <v>0</v>
      </c>
      <c r="D121" s="43">
        <f>IFERROR(VLOOKUP(A121,'CANTIDADES DE OBRA'!A115:F201,4,FALSE),"")</f>
        <v>0</v>
      </c>
      <c r="E121" s="45"/>
      <c r="F121" s="46">
        <f>IFERROR((E121*D121),"")</f>
        <v>0</v>
      </c>
      <c r="G121" s="48"/>
      <c r="H121" s="42"/>
      <c r="I121" s="48"/>
      <c r="J121" s="48"/>
      <c r="K121" s="48"/>
    </row>
    <row r="122" spans="1:11" ht="18" hidden="1" customHeight="1">
      <c r="A122" s="461" t="s">
        <v>112</v>
      </c>
      <c r="B122" s="457"/>
      <c r="C122" s="457"/>
      <c r="D122" s="458"/>
      <c r="E122" s="54"/>
      <c r="F122" s="55">
        <f>SUM(F121)</f>
        <v>0</v>
      </c>
      <c r="G122" s="48"/>
      <c r="H122" s="42"/>
      <c r="I122" s="48"/>
      <c r="J122" s="48"/>
      <c r="K122" s="48"/>
    </row>
    <row r="123" spans="1:11" ht="18" hidden="1" customHeight="1">
      <c r="A123" s="461" t="s">
        <v>113</v>
      </c>
      <c r="B123" s="457"/>
      <c r="C123" s="457"/>
      <c r="D123" s="458"/>
      <c r="E123" s="71">
        <v>0.19</v>
      </c>
      <c r="F123" s="55">
        <f>ROUNDUP(($F$122*E123),0)</f>
        <v>0</v>
      </c>
      <c r="G123" s="48"/>
      <c r="H123" s="42"/>
      <c r="I123" s="48"/>
      <c r="J123" s="48"/>
      <c r="K123" s="48"/>
    </row>
    <row r="124" spans="1:11" ht="18" hidden="1" customHeight="1">
      <c r="A124" s="72"/>
      <c r="B124" s="73"/>
      <c r="C124" s="72"/>
      <c r="D124" s="72"/>
      <c r="E124" s="80"/>
      <c r="F124" s="72"/>
      <c r="G124" s="48"/>
      <c r="H124" s="42"/>
      <c r="I124" s="48"/>
      <c r="J124" s="48"/>
      <c r="K124" s="48"/>
    </row>
    <row r="125" spans="1:11" ht="18" hidden="1" customHeight="1">
      <c r="A125" s="36">
        <v>28</v>
      </c>
      <c r="B125" s="68" t="s">
        <v>121</v>
      </c>
      <c r="C125" s="36"/>
      <c r="D125" s="69"/>
      <c r="E125" s="70"/>
      <c r="F125" s="40">
        <f>+F128</f>
        <v>0</v>
      </c>
      <c r="G125" s="41"/>
      <c r="H125" s="42"/>
      <c r="I125" s="41"/>
      <c r="J125" s="41"/>
      <c r="K125" s="41"/>
    </row>
    <row r="126" spans="1:11" ht="18" hidden="1" customHeight="1">
      <c r="A126" s="51" t="s">
        <v>122</v>
      </c>
      <c r="B126" s="81" t="s">
        <v>123</v>
      </c>
      <c r="C126" s="51"/>
      <c r="D126" s="79"/>
      <c r="E126" s="54"/>
      <c r="F126" s="55"/>
      <c r="G126" s="48"/>
      <c r="H126" s="42"/>
      <c r="I126" s="48"/>
      <c r="J126" s="48"/>
      <c r="K126" s="48"/>
    </row>
    <row r="127" spans="1:11" ht="18" hidden="1" customHeight="1">
      <c r="A127" s="43" t="s">
        <v>124</v>
      </c>
      <c r="B127" s="50">
        <f>IFERROR(VLOOKUP(A127,'CANTIDADES DE OBRA'!A121:F217,2,FALSE),"")</f>
        <v>0</v>
      </c>
      <c r="C127" s="43">
        <f>IFERROR(VLOOKUP(A127,'CANTIDADES DE OBRA'!A121:F217,3,FALSE),"")</f>
        <v>0</v>
      </c>
      <c r="D127" s="43">
        <f>IFERROR(VLOOKUP(A127,'CANTIDADES DE OBRA'!A121:F217,4,FALSE),"")</f>
        <v>0</v>
      </c>
      <c r="E127" s="45"/>
      <c r="F127" s="46">
        <f>IFERROR((E127*D127),"")</f>
        <v>0</v>
      </c>
      <c r="G127" s="48"/>
      <c r="H127" s="42"/>
      <c r="I127" s="48"/>
      <c r="J127" s="48"/>
      <c r="K127" s="48"/>
    </row>
    <row r="128" spans="1:11" ht="18" hidden="1" customHeight="1">
      <c r="A128" s="461" t="s">
        <v>112</v>
      </c>
      <c r="B128" s="457"/>
      <c r="C128" s="457"/>
      <c r="D128" s="458"/>
      <c r="E128" s="54"/>
      <c r="F128" s="55">
        <f>SUM(F127)</f>
        <v>0</v>
      </c>
      <c r="G128" s="48"/>
      <c r="H128" s="42"/>
      <c r="I128" s="48"/>
      <c r="J128" s="48"/>
      <c r="K128" s="48"/>
    </row>
    <row r="129" spans="1:11" ht="18" hidden="1" customHeight="1">
      <c r="A129" s="72"/>
      <c r="B129" s="82"/>
      <c r="C129" s="72"/>
      <c r="D129" s="72"/>
      <c r="E129" s="72"/>
      <c r="F129" s="72"/>
      <c r="G129" s="48"/>
      <c r="H129" s="42"/>
      <c r="I129" s="48"/>
      <c r="J129" s="48"/>
      <c r="K129" s="48"/>
    </row>
    <row r="130" spans="1:11" ht="18" hidden="1" customHeight="1">
      <c r="A130" s="456" t="s">
        <v>125</v>
      </c>
      <c r="B130" s="457"/>
      <c r="C130" s="457"/>
      <c r="D130" s="457"/>
      <c r="E130" s="458"/>
      <c r="F130" s="40">
        <f>+F125+F120+F115</f>
        <v>0</v>
      </c>
      <c r="G130" s="41"/>
      <c r="H130" s="42"/>
      <c r="I130" s="41"/>
      <c r="J130" s="41"/>
      <c r="K130" s="41"/>
    </row>
    <row r="131" spans="1:11" ht="18" customHeight="1">
      <c r="A131" s="459"/>
      <c r="B131" s="457"/>
      <c r="C131" s="457"/>
      <c r="D131" s="457"/>
      <c r="E131" s="457"/>
      <c r="F131" s="458"/>
      <c r="G131" s="47"/>
      <c r="H131" s="42"/>
      <c r="I131" s="48"/>
      <c r="J131" s="48"/>
      <c r="K131" s="48"/>
    </row>
    <row r="132" spans="1:11" ht="18" customHeight="1">
      <c r="A132" s="460" t="s">
        <v>126</v>
      </c>
      <c r="B132" s="457"/>
      <c r="C132" s="457"/>
      <c r="D132" s="457"/>
      <c r="E132" s="458"/>
      <c r="F132" s="83">
        <f>+F130+F106+F108</f>
        <v>0</v>
      </c>
      <c r="G132" s="84"/>
      <c r="H132" s="42"/>
      <c r="I132" s="41"/>
      <c r="J132" s="41"/>
      <c r="K132" s="41"/>
    </row>
    <row r="133" spans="1:11" ht="18" customHeight="1">
      <c r="A133" s="85"/>
      <c r="B133" s="85"/>
      <c r="C133" s="85"/>
      <c r="D133" s="85"/>
      <c r="E133" s="85"/>
      <c r="F133" s="85"/>
      <c r="G133" s="64"/>
      <c r="H133" s="42"/>
      <c r="I133" s="41"/>
      <c r="J133" s="41"/>
      <c r="K133" s="41"/>
    </row>
    <row r="134" spans="1:11" ht="18" customHeight="1">
      <c r="A134" s="85"/>
      <c r="B134" s="85"/>
      <c r="C134" s="85"/>
      <c r="D134" s="85"/>
      <c r="E134" s="85"/>
      <c r="F134" s="85"/>
      <c r="G134" s="48"/>
      <c r="H134" s="42"/>
      <c r="I134" s="48"/>
      <c r="J134" s="48"/>
      <c r="K134" s="48"/>
    </row>
    <row r="135" spans="1:11" ht="18" customHeight="1">
      <c r="A135" s="85"/>
      <c r="B135" s="85"/>
      <c r="C135" s="85"/>
      <c r="D135" s="85"/>
      <c r="E135" s="85"/>
      <c r="F135" s="85"/>
      <c r="G135" s="48"/>
      <c r="H135" s="42"/>
      <c r="I135" s="48"/>
      <c r="J135" s="48"/>
      <c r="K135" s="48"/>
    </row>
    <row r="136" spans="1:11" ht="18" customHeight="1">
      <c r="A136" s="85"/>
      <c r="B136" s="85"/>
      <c r="C136" s="85"/>
      <c r="D136" s="85"/>
      <c r="E136" s="85"/>
      <c r="F136" s="85"/>
      <c r="G136" s="48"/>
      <c r="H136" s="42"/>
      <c r="I136" s="48"/>
      <c r="J136" s="48"/>
      <c r="K136" s="48"/>
    </row>
    <row r="137" spans="1:11" ht="18" customHeight="1">
      <c r="A137" s="85"/>
      <c r="B137" s="85"/>
      <c r="C137" s="85"/>
      <c r="D137" s="85"/>
      <c r="E137" s="85"/>
      <c r="F137" s="85"/>
      <c r="G137" s="48"/>
      <c r="H137" s="42"/>
      <c r="I137" s="48"/>
      <c r="J137" s="48"/>
      <c r="K137" s="48"/>
    </row>
    <row r="138" spans="1:11" ht="18" customHeight="1">
      <c r="A138" s="85"/>
      <c r="B138" s="85"/>
      <c r="C138" s="85"/>
      <c r="D138" s="85"/>
      <c r="E138" s="85"/>
      <c r="F138" s="85"/>
      <c r="G138" s="48"/>
      <c r="H138" s="42"/>
      <c r="I138" s="48"/>
      <c r="J138" s="48"/>
      <c r="K138" s="48"/>
    </row>
    <row r="139" spans="1:11" ht="18" customHeight="1">
      <c r="A139" s="85"/>
      <c r="B139" s="85"/>
      <c r="C139" s="85"/>
      <c r="D139" s="85"/>
      <c r="E139" s="85"/>
      <c r="F139" s="85"/>
      <c r="G139" s="48"/>
      <c r="H139" s="42"/>
      <c r="I139" s="48"/>
      <c r="J139" s="48"/>
      <c r="K139" s="48"/>
    </row>
  </sheetData>
  <mergeCells count="28">
    <mergeCell ref="A13:F13"/>
    <mergeCell ref="A14:F14"/>
    <mergeCell ref="A100:C100"/>
    <mergeCell ref="A99:E99"/>
    <mergeCell ref="A12:F12"/>
    <mergeCell ref="A15:F15"/>
    <mergeCell ref="A98:F98"/>
    <mergeCell ref="A4:F4"/>
    <mergeCell ref="A6:F6"/>
    <mergeCell ref="A8:F8"/>
    <mergeCell ref="B9:F9"/>
    <mergeCell ref="A11:F11"/>
    <mergeCell ref="A105:F105"/>
    <mergeCell ref="A104:E104"/>
    <mergeCell ref="A101:C101"/>
    <mergeCell ref="A102:C102"/>
    <mergeCell ref="A103:C103"/>
    <mergeCell ref="A106:E106"/>
    <mergeCell ref="A110:D110"/>
    <mergeCell ref="A111:D111"/>
    <mergeCell ref="A117:D117"/>
    <mergeCell ref="A118:D118"/>
    <mergeCell ref="A130:E130"/>
    <mergeCell ref="A131:F131"/>
    <mergeCell ref="A132:E132"/>
    <mergeCell ref="A122:D122"/>
    <mergeCell ref="A123:D123"/>
    <mergeCell ref="A128:D128"/>
  </mergeCells>
  <conditionalFormatting sqref="A18:E21 A22">
    <cfRule type="cellIs" dxfId="36" priority="1" operator="equal">
      <formula>0</formula>
    </cfRule>
  </conditionalFormatting>
  <conditionalFormatting sqref="A24:E24 A26:E31">
    <cfRule type="cellIs" dxfId="35" priority="2" operator="equal">
      <formula>0</formula>
    </cfRule>
  </conditionalFormatting>
  <conditionalFormatting sqref="A33:E34">
    <cfRule type="cellIs" dxfId="34" priority="3" operator="equal">
      <formula>0</formula>
    </cfRule>
  </conditionalFormatting>
  <conditionalFormatting sqref="A36:E37 A38:A39">
    <cfRule type="cellIs" dxfId="33" priority="4" operator="equal">
      <formula>0</formula>
    </cfRule>
  </conditionalFormatting>
  <conditionalFormatting sqref="A42:E43">
    <cfRule type="cellIs" dxfId="32" priority="5" operator="equal">
      <formula>0</formula>
    </cfRule>
  </conditionalFormatting>
  <conditionalFormatting sqref="A45:E48">
    <cfRule type="cellIs" dxfId="31" priority="6" operator="equal">
      <formula>0</formula>
    </cfRule>
  </conditionalFormatting>
  <conditionalFormatting sqref="A50:E50">
    <cfRule type="cellIs" dxfId="30" priority="7" operator="equal">
      <formula>0</formula>
    </cfRule>
  </conditionalFormatting>
  <conditionalFormatting sqref="A53:E53">
    <cfRule type="cellIs" dxfId="29" priority="8" operator="equal">
      <formula>0</formula>
    </cfRule>
  </conditionalFormatting>
  <conditionalFormatting sqref="A55:E55">
    <cfRule type="cellIs" dxfId="28" priority="9" operator="equal">
      <formula>0</formula>
    </cfRule>
  </conditionalFormatting>
  <conditionalFormatting sqref="A57:E62">
    <cfRule type="cellIs" dxfId="27" priority="10" operator="equal">
      <formula>0</formula>
    </cfRule>
  </conditionalFormatting>
  <conditionalFormatting sqref="A64:E94">
    <cfRule type="cellIs" dxfId="26" priority="11" operator="equal">
      <formula>0</formula>
    </cfRule>
  </conditionalFormatting>
  <conditionalFormatting sqref="A96:E97">
    <cfRule type="cellIs" dxfId="25" priority="12" operator="equal">
      <formula>0</formula>
    </cfRule>
  </conditionalFormatting>
  <conditionalFormatting sqref="A109:E109">
    <cfRule type="cellIs" dxfId="24" priority="13" operator="equal">
      <formula>0</formula>
    </cfRule>
  </conditionalFormatting>
  <conditionalFormatting sqref="A116:E116">
    <cfRule type="cellIs" dxfId="23" priority="14" operator="equal">
      <formula>0</formula>
    </cfRule>
  </conditionalFormatting>
  <conditionalFormatting sqref="A121:E121">
    <cfRule type="cellIs" dxfId="22" priority="15" operator="equal">
      <formula>0</formula>
    </cfRule>
  </conditionalFormatting>
  <conditionalFormatting sqref="A127:E127">
    <cfRule type="cellIs" dxfId="21" priority="16" operator="equal">
      <formula>0</formula>
    </cfRule>
  </conditionalFormatting>
  <conditionalFormatting sqref="B22 D22:E22">
    <cfRule type="cellIs" dxfId="20" priority="17" operator="equal">
      <formula>0</formula>
    </cfRule>
  </conditionalFormatting>
  <conditionalFormatting sqref="C22">
    <cfRule type="cellIs" dxfId="19" priority="18" operator="equal">
      <formula>0</formula>
    </cfRule>
  </conditionalFormatting>
  <conditionalFormatting sqref="C38">
    <cfRule type="cellIs" dxfId="18" priority="19" operator="equal">
      <formula>0</formula>
    </cfRule>
  </conditionalFormatting>
  <conditionalFormatting sqref="B38 B39:E39 D38:E38">
    <cfRule type="cellIs" dxfId="17" priority="20" operator="equal">
      <formula>0</formula>
    </cfRule>
  </conditionalFormatting>
  <conditionalFormatting sqref="A51:E51">
    <cfRule type="cellIs" dxfId="16" priority="21" operator="equal">
      <formula>0</formula>
    </cfRule>
  </conditionalFormatting>
  <pageMargins left="0.25" right="0.25" top="0.75" bottom="0.75" header="0" footer="0"/>
  <pageSetup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
  <sheetViews>
    <sheetView workbookViewId="0"/>
  </sheetViews>
  <sheetFormatPr baseColWidth="10" defaultColWidth="14.42578125" defaultRowHeight="15" customHeight="1"/>
  <cols>
    <col min="1" max="1" width="12.28515625" customWidth="1"/>
    <col min="2" max="3" width="11.42578125" customWidth="1"/>
    <col min="4" max="4" width="18.28515625" customWidth="1"/>
    <col min="5" max="5" width="14.5703125" customWidth="1"/>
    <col min="6" max="11" width="11.42578125" customWidth="1"/>
  </cols>
  <sheetData>
    <row r="1" spans="1:5">
      <c r="A1" t="s">
        <v>127</v>
      </c>
      <c r="B1" s="86" t="s">
        <v>128</v>
      </c>
      <c r="C1">
        <f>3.3/1000</f>
        <v>3.3E-3</v>
      </c>
      <c r="D1" s="87" t="e">
        <f>+PRESUPUESTO!#REF!</f>
        <v>#REF!</v>
      </c>
      <c r="E1" s="88" t="e">
        <f t="shared" ref="E1:E2" si="0">+D1*C1</f>
        <v>#REF!</v>
      </c>
    </row>
    <row r="2" spans="1:5">
      <c r="A2" t="s">
        <v>129</v>
      </c>
      <c r="B2" s="86" t="s">
        <v>130</v>
      </c>
      <c r="C2">
        <f>7.7/1000</f>
        <v>7.7000000000000002E-3</v>
      </c>
      <c r="D2" s="87" t="e">
        <f>+PRESUPUESTO!#REF!</f>
        <v>#REF!</v>
      </c>
      <c r="E2" s="88" t="e">
        <f t="shared" si="0"/>
        <v>#REF!</v>
      </c>
    </row>
    <row r="3" spans="1:5">
      <c r="A3" t="s">
        <v>131</v>
      </c>
      <c r="B3" t="s">
        <v>132</v>
      </c>
      <c r="D3" s="87">
        <v>1300000</v>
      </c>
      <c r="E3" s="88">
        <f>+D3</f>
        <v>1300000</v>
      </c>
    </row>
    <row r="4" spans="1:5">
      <c r="D4" s="87"/>
      <c r="E4" s="88" t="e">
        <f>+E3+E2+E1</f>
        <v>#REF!</v>
      </c>
    </row>
    <row r="5" spans="1:5">
      <c r="D5" s="87"/>
      <c r="E5" s="88"/>
    </row>
    <row r="6" spans="1:5">
      <c r="D6" s="87"/>
      <c r="E6" s="88"/>
    </row>
    <row r="7" spans="1:5">
      <c r="D7" s="87"/>
      <c r="E7" s="88"/>
    </row>
    <row r="8" spans="1:5">
      <c r="D8" s="87"/>
      <c r="E8" s="88"/>
    </row>
    <row r="9" spans="1:5">
      <c r="D9" s="87"/>
      <c r="E9" s="88"/>
    </row>
    <row r="10" spans="1:5">
      <c r="D10" s="87"/>
      <c r="E10" s="88"/>
    </row>
    <row r="11" spans="1:5">
      <c r="D11" s="87"/>
      <c r="E11" s="88"/>
    </row>
    <row r="12" spans="1:5">
      <c r="D12" s="87"/>
      <c r="E12" s="88"/>
    </row>
    <row r="13" spans="1:5">
      <c r="D13" s="87"/>
      <c r="E13" s="88"/>
    </row>
    <row r="14" spans="1:5">
      <c r="D14" s="87"/>
      <c r="E14" s="88"/>
    </row>
    <row r="15" spans="1:5">
      <c r="D15" s="87"/>
      <c r="E15" s="88"/>
    </row>
    <row r="16" spans="1:5">
      <c r="D16" s="87"/>
      <c r="E16" s="88"/>
    </row>
    <row r="17" spans="4:5">
      <c r="D17" s="87"/>
      <c r="E17" s="88"/>
    </row>
    <row r="18" spans="4:5">
      <c r="D18" s="87"/>
      <c r="E18" s="88"/>
    </row>
    <row r="19" spans="4:5">
      <c r="D19" s="87"/>
      <c r="E19" s="88"/>
    </row>
    <row r="20" spans="4:5">
      <c r="D20" s="87"/>
      <c r="E20" s="88"/>
    </row>
    <row r="21" spans="4:5" ht="15.75" customHeight="1">
      <c r="D21" s="87"/>
      <c r="E21" s="88"/>
    </row>
    <row r="22" spans="4:5" ht="15.75" customHeight="1">
      <c r="D22" s="87"/>
      <c r="E22" s="88"/>
    </row>
    <row r="23" spans="4:5" ht="15.75" customHeight="1">
      <c r="D23" s="87"/>
      <c r="E23" s="88"/>
    </row>
    <row r="24" spans="4:5" ht="15.75" customHeight="1">
      <c r="D24" s="87"/>
      <c r="E24" s="88"/>
    </row>
    <row r="25" spans="4:5" ht="15.75" customHeight="1">
      <c r="D25" s="87"/>
      <c r="E25" s="88"/>
    </row>
    <row r="26" spans="4:5" ht="15.75" customHeight="1">
      <c r="D26" s="87"/>
      <c r="E26" s="88"/>
    </row>
    <row r="27" spans="4:5" ht="15.75" customHeight="1">
      <c r="D27" s="87"/>
      <c r="E27" s="88"/>
    </row>
    <row r="28" spans="4:5" ht="15.75" customHeight="1">
      <c r="D28" s="87"/>
      <c r="E28" s="88"/>
    </row>
    <row r="29" spans="4:5" ht="15.75" customHeight="1">
      <c r="D29" s="87"/>
      <c r="E29" s="88"/>
    </row>
    <row r="30" spans="4:5" ht="15.75" customHeight="1">
      <c r="D30" s="87"/>
      <c r="E30" s="88"/>
    </row>
    <row r="31" spans="4:5" ht="15.75" customHeight="1">
      <c r="D31" s="87"/>
      <c r="E31" s="88"/>
    </row>
    <row r="32" spans="4:5" ht="15.75" customHeight="1">
      <c r="D32" s="87"/>
      <c r="E32" s="88"/>
    </row>
    <row r="33" spans="4:5" ht="15.75" customHeight="1">
      <c r="D33" s="87"/>
      <c r="E33" s="88"/>
    </row>
    <row r="34" spans="4:5" ht="15.75" customHeight="1">
      <c r="D34" s="87"/>
      <c r="E34" s="88"/>
    </row>
    <row r="35" spans="4:5" ht="15.75" customHeight="1">
      <c r="D35" s="87"/>
      <c r="E35" s="88"/>
    </row>
    <row r="36" spans="4:5" ht="15.75" customHeight="1">
      <c r="D36" s="87"/>
      <c r="E36" s="88"/>
    </row>
    <row r="37" spans="4:5" ht="15.75" customHeight="1">
      <c r="D37" s="87"/>
      <c r="E37" s="88"/>
    </row>
    <row r="38" spans="4:5" ht="15.75" customHeight="1">
      <c r="D38" s="87"/>
      <c r="E38" s="88"/>
    </row>
    <row r="39" spans="4:5" ht="15.75" customHeight="1">
      <c r="D39" s="87"/>
      <c r="E39" s="88"/>
    </row>
    <row r="40" spans="4:5" ht="15.75" customHeight="1">
      <c r="D40" s="87"/>
      <c r="E40" s="88"/>
    </row>
    <row r="41" spans="4:5" ht="15.75" customHeight="1">
      <c r="D41" s="87"/>
      <c r="E41" s="88"/>
    </row>
    <row r="42" spans="4:5" ht="15.75" customHeight="1">
      <c r="D42" s="87"/>
      <c r="E42" s="88"/>
    </row>
    <row r="43" spans="4:5" ht="15.75" customHeight="1">
      <c r="D43" s="87"/>
      <c r="E43" s="88"/>
    </row>
    <row r="44" spans="4:5" ht="15.75" customHeight="1">
      <c r="D44" s="87"/>
      <c r="E44" s="88"/>
    </row>
    <row r="45" spans="4:5" ht="15.75" customHeight="1">
      <c r="D45" s="87"/>
      <c r="E45" s="88"/>
    </row>
    <row r="46" spans="4:5" ht="15.75" customHeight="1">
      <c r="D46" s="87"/>
      <c r="E46" s="88"/>
    </row>
    <row r="47" spans="4:5" ht="15.75" customHeight="1">
      <c r="D47" s="87"/>
      <c r="E47" s="88"/>
    </row>
    <row r="48" spans="4:5" ht="15.75" customHeight="1">
      <c r="D48" s="87"/>
      <c r="E48" s="88"/>
    </row>
    <row r="49" spans="4:5" ht="15.75" customHeight="1">
      <c r="D49" s="87"/>
      <c r="E49" s="88"/>
    </row>
    <row r="50" spans="4:5" ht="15.75" customHeight="1">
      <c r="D50" s="87"/>
      <c r="E50" s="88"/>
    </row>
    <row r="51" spans="4:5" ht="15.75" customHeight="1">
      <c r="D51" s="87"/>
      <c r="E51" s="88"/>
    </row>
    <row r="52" spans="4:5" ht="15.75" customHeight="1">
      <c r="D52" s="87"/>
      <c r="E52" s="88"/>
    </row>
    <row r="53" spans="4:5" ht="15.75" customHeight="1">
      <c r="D53" s="87"/>
      <c r="E53" s="88"/>
    </row>
    <row r="54" spans="4:5" ht="15.75" customHeight="1">
      <c r="D54" s="87"/>
      <c r="E54" s="88"/>
    </row>
    <row r="55" spans="4:5" ht="15.75" customHeight="1">
      <c r="D55" s="87"/>
      <c r="E55" s="88"/>
    </row>
    <row r="56" spans="4:5" ht="15.75" customHeight="1">
      <c r="D56" s="87"/>
      <c r="E56" s="88"/>
    </row>
    <row r="57" spans="4:5" ht="15.75" customHeight="1">
      <c r="D57" s="87"/>
      <c r="E57" s="88"/>
    </row>
    <row r="58" spans="4:5" ht="15.75" customHeight="1">
      <c r="D58" s="87"/>
      <c r="E58" s="88"/>
    </row>
    <row r="59" spans="4:5" ht="15.75" customHeight="1">
      <c r="D59" s="87"/>
      <c r="E59" s="88"/>
    </row>
    <row r="60" spans="4:5" ht="15.75" customHeight="1">
      <c r="D60" s="87"/>
      <c r="E60" s="88"/>
    </row>
    <row r="61" spans="4:5" ht="15.75" customHeight="1">
      <c r="D61" s="87"/>
      <c r="E61" s="88"/>
    </row>
    <row r="62" spans="4:5" ht="15.75" customHeight="1">
      <c r="D62" s="87"/>
      <c r="E62" s="88"/>
    </row>
    <row r="63" spans="4:5" ht="15.75" customHeight="1">
      <c r="D63" s="87"/>
      <c r="E63" s="88"/>
    </row>
    <row r="64" spans="4:5" ht="15.75" customHeight="1">
      <c r="D64" s="87"/>
      <c r="E64" s="88"/>
    </row>
    <row r="65" spans="4:5" ht="15.75" customHeight="1">
      <c r="D65" s="87"/>
      <c r="E65" s="88"/>
    </row>
    <row r="66" spans="4:5" ht="15.75" customHeight="1">
      <c r="D66" s="87"/>
      <c r="E66" s="88"/>
    </row>
    <row r="67" spans="4:5" ht="15.75" customHeight="1">
      <c r="D67" s="87"/>
      <c r="E67" s="88"/>
    </row>
    <row r="68" spans="4:5" ht="15.75" customHeight="1">
      <c r="D68" s="87"/>
      <c r="E68" s="88"/>
    </row>
    <row r="69" spans="4:5" ht="15.75" customHeight="1">
      <c r="D69" s="87"/>
      <c r="E69" s="88"/>
    </row>
    <row r="70" spans="4:5" ht="15.75" customHeight="1">
      <c r="D70" s="87"/>
      <c r="E70" s="88"/>
    </row>
    <row r="71" spans="4:5" ht="15.75" customHeight="1">
      <c r="D71" s="87"/>
      <c r="E71" s="88"/>
    </row>
    <row r="72" spans="4:5" ht="15.75" customHeight="1">
      <c r="D72" s="87"/>
      <c r="E72" s="88"/>
    </row>
    <row r="73" spans="4:5" ht="15.75" customHeight="1">
      <c r="D73" s="87"/>
      <c r="E73" s="88"/>
    </row>
    <row r="74" spans="4:5" ht="15.75" customHeight="1">
      <c r="D74" s="87"/>
      <c r="E74" s="88"/>
    </row>
    <row r="75" spans="4:5" ht="15.75" customHeight="1">
      <c r="D75" s="87"/>
      <c r="E75" s="88"/>
    </row>
    <row r="76" spans="4:5" ht="15.75" customHeight="1">
      <c r="D76" s="87"/>
      <c r="E76" s="88"/>
    </row>
    <row r="77" spans="4:5" ht="15.75" customHeight="1">
      <c r="D77" s="87"/>
      <c r="E77" s="88"/>
    </row>
    <row r="78" spans="4:5" ht="15.75" customHeight="1">
      <c r="D78" s="87"/>
      <c r="E78" s="88"/>
    </row>
    <row r="79" spans="4:5" ht="15.75" customHeight="1">
      <c r="D79" s="87"/>
      <c r="E79" s="88"/>
    </row>
    <row r="80" spans="4:5" ht="15.75" customHeight="1">
      <c r="D80" s="87"/>
      <c r="E80" s="88"/>
    </row>
    <row r="81" spans="4:5" ht="15.75" customHeight="1">
      <c r="D81" s="87"/>
      <c r="E81" s="88"/>
    </row>
    <row r="82" spans="4:5" ht="15.75" customHeight="1">
      <c r="D82" s="87"/>
      <c r="E82" s="88"/>
    </row>
    <row r="83" spans="4:5" ht="15.75" customHeight="1">
      <c r="D83" s="87"/>
      <c r="E83" s="88"/>
    </row>
    <row r="84" spans="4:5" ht="15.75" customHeight="1">
      <c r="D84" s="87"/>
      <c r="E84" s="88"/>
    </row>
    <row r="85" spans="4:5" ht="15.75" customHeight="1">
      <c r="D85" s="87"/>
      <c r="E85" s="88"/>
    </row>
    <row r="86" spans="4:5" ht="15.75" customHeight="1">
      <c r="D86" s="87"/>
      <c r="E86" s="88"/>
    </row>
    <row r="87" spans="4:5" ht="15.75" customHeight="1">
      <c r="D87" s="87"/>
      <c r="E87" s="88"/>
    </row>
    <row r="88" spans="4:5" ht="15.75" customHeight="1">
      <c r="D88" s="87"/>
      <c r="E88" s="88"/>
    </row>
    <row r="89" spans="4:5" ht="15.75" customHeight="1">
      <c r="D89" s="87"/>
      <c r="E89" s="88"/>
    </row>
    <row r="90" spans="4:5" ht="15.75" customHeight="1">
      <c r="D90" s="87"/>
      <c r="E90" s="88"/>
    </row>
    <row r="91" spans="4:5" ht="15.75" customHeight="1">
      <c r="D91" s="87"/>
      <c r="E91" s="88"/>
    </row>
    <row r="92" spans="4:5" ht="15.75" customHeight="1">
      <c r="D92" s="87"/>
      <c r="E92" s="88"/>
    </row>
    <row r="93" spans="4:5" ht="15.75" customHeight="1">
      <c r="D93" s="87"/>
      <c r="E93" s="88"/>
    </row>
    <row r="94" spans="4:5" ht="15.75" customHeight="1">
      <c r="D94" s="87"/>
      <c r="E94" s="88"/>
    </row>
    <row r="95" spans="4:5" ht="15.75" customHeight="1">
      <c r="D95" s="87"/>
      <c r="E95" s="88"/>
    </row>
    <row r="96" spans="4:5" ht="15.75" customHeight="1">
      <c r="D96" s="87"/>
      <c r="E96" s="88"/>
    </row>
    <row r="97" spans="4:5" ht="15.75" customHeight="1">
      <c r="D97" s="87"/>
      <c r="E97" s="88"/>
    </row>
    <row r="98" spans="4:5" ht="15.75" customHeight="1">
      <c r="D98" s="87"/>
      <c r="E98" s="88"/>
    </row>
    <row r="99" spans="4:5" ht="15.75" customHeight="1">
      <c r="D99" s="87"/>
      <c r="E99" s="88"/>
    </row>
    <row r="100" spans="4:5" ht="15.75" customHeight="1">
      <c r="D100" s="87"/>
      <c r="E100" s="88"/>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155"/>
  <sheetViews>
    <sheetView workbookViewId="0"/>
  </sheetViews>
  <sheetFormatPr baseColWidth="10" defaultColWidth="14.42578125" defaultRowHeight="15" customHeight="1"/>
  <cols>
    <col min="1" max="1" width="7.7109375" customWidth="1"/>
    <col min="2" max="2" width="74.5703125" customWidth="1"/>
    <col min="3" max="3" width="9.7109375" customWidth="1"/>
    <col min="4" max="4" width="14.140625" customWidth="1"/>
    <col min="5" max="5" width="19" customWidth="1"/>
    <col min="6" max="6" width="25.5703125" customWidth="1"/>
    <col min="7" max="7" width="4.7109375" customWidth="1"/>
    <col min="8" max="8" width="17.7109375" customWidth="1"/>
    <col min="9" max="10" width="15.7109375" customWidth="1"/>
    <col min="11" max="11" width="19.28515625" customWidth="1"/>
    <col min="12" max="14" width="15.7109375" customWidth="1"/>
  </cols>
  <sheetData>
    <row r="1" spans="1:14" ht="18" customHeight="1">
      <c r="A1" s="1"/>
      <c r="B1" s="89"/>
      <c r="C1" s="3"/>
      <c r="D1" s="1"/>
      <c r="E1" s="4"/>
      <c r="F1" s="5"/>
      <c r="G1" s="6"/>
      <c r="H1" s="6"/>
      <c r="I1" s="6"/>
      <c r="J1" s="6"/>
      <c r="K1" s="6"/>
      <c r="L1" s="6"/>
      <c r="M1" s="6"/>
      <c r="N1" s="6"/>
    </row>
    <row r="2" spans="1:14" ht="15" customHeight="1">
      <c r="A2" s="8"/>
      <c r="B2" s="9"/>
      <c r="C2" s="10"/>
      <c r="D2" s="11"/>
      <c r="E2" s="12"/>
      <c r="F2" s="13">
        <f ca="1">TODAY()</f>
        <v>45758</v>
      </c>
      <c r="G2" s="6"/>
      <c r="H2" s="6"/>
      <c r="I2" s="6"/>
      <c r="J2" s="6"/>
      <c r="K2" s="6"/>
      <c r="L2" s="6"/>
      <c r="M2" s="6"/>
      <c r="N2" s="6"/>
    </row>
    <row r="3" spans="1:14" ht="18" customHeight="1">
      <c r="A3" s="14"/>
      <c r="B3" s="89"/>
      <c r="C3" s="3"/>
      <c r="D3" s="1"/>
      <c r="E3" s="4"/>
      <c r="F3" s="15"/>
      <c r="G3" s="6"/>
      <c r="H3" s="6"/>
      <c r="I3" s="6"/>
      <c r="J3" s="6"/>
      <c r="K3" s="6"/>
      <c r="L3" s="6"/>
      <c r="M3" s="6"/>
      <c r="N3" s="6"/>
    </row>
    <row r="4" spans="1:14" ht="39" customHeight="1">
      <c r="A4" s="475" t="s">
        <v>133</v>
      </c>
      <c r="B4" s="466"/>
      <c r="C4" s="466"/>
      <c r="D4" s="466"/>
      <c r="E4" s="466"/>
      <c r="F4" s="467"/>
      <c r="G4" s="6"/>
      <c r="H4" s="6"/>
      <c r="I4" s="6"/>
      <c r="J4" s="6"/>
      <c r="K4" s="6"/>
      <c r="L4" s="6"/>
      <c r="M4" s="6"/>
      <c r="N4" s="6"/>
    </row>
    <row r="5" spans="1:14" ht="18" customHeight="1">
      <c r="A5" s="16"/>
      <c r="B5" s="90"/>
      <c r="C5" s="18"/>
      <c r="D5" s="19"/>
      <c r="E5" s="20"/>
      <c r="F5" s="21"/>
      <c r="G5" s="6"/>
      <c r="H5" s="6"/>
      <c r="I5" s="6"/>
      <c r="J5" s="6"/>
      <c r="K5" s="6"/>
      <c r="L5" s="6"/>
      <c r="M5" s="6"/>
      <c r="N5" s="6"/>
    </row>
    <row r="6" spans="1:14" ht="18" customHeight="1">
      <c r="A6" s="468" t="s">
        <v>1</v>
      </c>
      <c r="B6" s="466"/>
      <c r="C6" s="466"/>
      <c r="D6" s="466"/>
      <c r="E6" s="466"/>
      <c r="F6" s="467"/>
      <c r="G6" s="6"/>
      <c r="H6" s="6"/>
      <c r="I6" s="6"/>
      <c r="J6" s="6"/>
      <c r="K6" s="6"/>
      <c r="L6" s="6"/>
      <c r="M6" s="6"/>
      <c r="N6" s="6"/>
    </row>
    <row r="7" spans="1:14" ht="18" customHeight="1">
      <c r="A7" s="16"/>
      <c r="B7" s="90"/>
      <c r="C7" s="18"/>
      <c r="D7" s="19"/>
      <c r="E7" s="20"/>
      <c r="F7" s="21"/>
      <c r="G7" s="6"/>
      <c r="H7" s="6"/>
      <c r="I7" s="6"/>
      <c r="J7" s="6"/>
      <c r="K7" s="6"/>
      <c r="L7" s="6"/>
      <c r="M7" s="6"/>
      <c r="N7" s="6"/>
    </row>
    <row r="8" spans="1:14" ht="18" customHeight="1">
      <c r="A8" s="468" t="s">
        <v>2</v>
      </c>
      <c r="B8" s="466"/>
      <c r="C8" s="466"/>
      <c r="D8" s="466"/>
      <c r="E8" s="466"/>
      <c r="F8" s="467"/>
      <c r="G8" s="6"/>
      <c r="H8" s="6"/>
      <c r="I8" s="6"/>
      <c r="J8" s="6"/>
      <c r="K8" s="6"/>
      <c r="L8" s="6"/>
      <c r="M8" s="6"/>
      <c r="N8" s="6"/>
    </row>
    <row r="9" spans="1:14" ht="18" customHeight="1">
      <c r="A9" s="22"/>
      <c r="B9" s="469"/>
      <c r="C9" s="470"/>
      <c r="D9" s="470"/>
      <c r="E9" s="470"/>
      <c r="F9" s="471"/>
      <c r="G9" s="6"/>
      <c r="H9" s="6"/>
      <c r="I9" s="6"/>
      <c r="J9" s="6"/>
      <c r="K9" s="6"/>
      <c r="L9" s="6"/>
      <c r="M9" s="6"/>
      <c r="N9" s="6"/>
    </row>
    <row r="10" spans="1:14" ht="12.75" customHeight="1">
      <c r="A10" s="23" t="s">
        <v>3</v>
      </c>
      <c r="B10" s="91"/>
      <c r="C10" s="25"/>
      <c r="D10" s="26"/>
      <c r="E10" s="27"/>
      <c r="F10" s="28"/>
      <c r="G10" s="6"/>
      <c r="H10" s="6"/>
      <c r="I10" s="6"/>
      <c r="J10" s="6"/>
      <c r="K10" s="6"/>
      <c r="L10" s="6"/>
      <c r="M10" s="6"/>
      <c r="N10" s="6"/>
    </row>
    <row r="11" spans="1:14" ht="39" customHeight="1">
      <c r="A11" s="472" t="s">
        <v>4</v>
      </c>
      <c r="B11" s="466"/>
      <c r="C11" s="466"/>
      <c r="D11" s="466"/>
      <c r="E11" s="466"/>
      <c r="F11" s="467"/>
      <c r="G11" s="6"/>
      <c r="H11" s="6"/>
      <c r="I11" s="6"/>
      <c r="J11" s="6"/>
      <c r="K11" s="6"/>
      <c r="L11" s="6"/>
      <c r="M11" s="6"/>
      <c r="N11" s="6"/>
    </row>
    <row r="12" spans="1:14" ht="12.75" customHeight="1">
      <c r="A12" s="473" t="s">
        <v>5</v>
      </c>
      <c r="B12" s="466"/>
      <c r="C12" s="466"/>
      <c r="D12" s="466"/>
      <c r="E12" s="466"/>
      <c r="F12" s="467"/>
      <c r="G12" s="6"/>
      <c r="H12" s="6"/>
      <c r="I12" s="6"/>
      <c r="J12" s="6"/>
      <c r="K12" s="6"/>
      <c r="L12" s="6"/>
      <c r="M12" s="6"/>
      <c r="N12" s="6"/>
    </row>
    <row r="13" spans="1:14" ht="12.75" customHeight="1">
      <c r="A13" s="473" t="s">
        <v>6</v>
      </c>
      <c r="B13" s="466"/>
      <c r="C13" s="466"/>
      <c r="D13" s="466"/>
      <c r="E13" s="466"/>
      <c r="F13" s="467"/>
      <c r="G13" s="6"/>
      <c r="H13" s="6"/>
      <c r="I13" s="6"/>
      <c r="J13" s="6"/>
      <c r="K13" s="6"/>
      <c r="L13" s="6"/>
      <c r="M13" s="6"/>
      <c r="N13" s="6"/>
    </row>
    <row r="14" spans="1:14" ht="30" customHeight="1">
      <c r="A14" s="474" t="s">
        <v>7</v>
      </c>
      <c r="B14" s="470"/>
      <c r="C14" s="470"/>
      <c r="D14" s="470"/>
      <c r="E14" s="470"/>
      <c r="F14" s="471"/>
      <c r="G14" s="6"/>
      <c r="H14" s="6"/>
      <c r="I14" s="6"/>
      <c r="J14" s="6"/>
      <c r="K14" s="6"/>
      <c r="L14" s="6"/>
      <c r="M14" s="6"/>
      <c r="N14" s="6"/>
    </row>
    <row r="15" spans="1:14" ht="12" customHeight="1">
      <c r="A15" s="462" t="s">
        <v>8</v>
      </c>
      <c r="B15" s="457"/>
      <c r="C15" s="457"/>
      <c r="D15" s="457"/>
      <c r="E15" s="457"/>
      <c r="F15" s="458"/>
      <c r="G15" s="6"/>
      <c r="H15" s="6"/>
      <c r="I15" s="6"/>
      <c r="J15" s="6"/>
      <c r="K15" s="6"/>
      <c r="L15" s="6"/>
      <c r="M15" s="6"/>
      <c r="N15" s="6"/>
    </row>
    <row r="16" spans="1:14" ht="18" customHeight="1">
      <c r="A16" s="29" t="s">
        <v>9</v>
      </c>
      <c r="B16" s="31" t="s">
        <v>10</v>
      </c>
      <c r="C16" s="31" t="s">
        <v>134</v>
      </c>
      <c r="D16" s="31" t="s">
        <v>12</v>
      </c>
      <c r="E16" s="32" t="s">
        <v>13</v>
      </c>
      <c r="F16" s="33" t="s">
        <v>14</v>
      </c>
      <c r="G16" s="34"/>
      <c r="H16" s="92" t="s">
        <v>135</v>
      </c>
      <c r="I16" s="92" t="s">
        <v>136</v>
      </c>
      <c r="J16" s="92" t="s">
        <v>137</v>
      </c>
      <c r="K16" s="92" t="s">
        <v>138</v>
      </c>
      <c r="L16" s="92" t="s">
        <v>139</v>
      </c>
      <c r="M16" s="92" t="s">
        <v>140</v>
      </c>
      <c r="N16" s="92" t="s">
        <v>141</v>
      </c>
    </row>
    <row r="17" spans="1:14" ht="18" customHeight="1">
      <c r="A17" s="36">
        <v>1</v>
      </c>
      <c r="B17" s="93" t="s">
        <v>15</v>
      </c>
      <c r="C17" s="38"/>
      <c r="D17" s="38"/>
      <c r="E17" s="39"/>
      <c r="F17" s="40">
        <f>SUM(F18:F21)</f>
        <v>0</v>
      </c>
      <c r="G17" s="41"/>
      <c r="H17" s="94"/>
      <c r="I17" s="94"/>
      <c r="J17" s="94"/>
      <c r="K17" s="94"/>
      <c r="L17" s="94"/>
      <c r="M17" s="94"/>
      <c r="N17" s="94"/>
    </row>
    <row r="18" spans="1:14" ht="18" customHeight="1">
      <c r="A18" s="43" t="s">
        <v>16</v>
      </c>
      <c r="B18" s="50" t="s">
        <v>142</v>
      </c>
      <c r="C18" s="43" t="s">
        <v>143</v>
      </c>
      <c r="D18" s="43">
        <v>1</v>
      </c>
      <c r="E18" s="45"/>
      <c r="F18" s="46">
        <f t="shared" ref="F18:F21" si="0">+E18*D18</f>
        <v>0</v>
      </c>
      <c r="G18" s="48"/>
      <c r="H18" s="95"/>
      <c r="I18" s="95"/>
      <c r="J18" s="95"/>
      <c r="K18" s="95"/>
      <c r="L18" s="95"/>
      <c r="M18" s="95"/>
      <c r="N18" s="95"/>
    </row>
    <row r="19" spans="1:14" ht="18" customHeight="1">
      <c r="A19" s="43" t="s">
        <v>17</v>
      </c>
      <c r="B19" s="50" t="s">
        <v>144</v>
      </c>
      <c r="C19" s="43" t="s">
        <v>22</v>
      </c>
      <c r="D19" s="43">
        <f>1372+190.7</f>
        <v>1562.7</v>
      </c>
      <c r="E19" s="45"/>
      <c r="F19" s="46">
        <f t="shared" si="0"/>
        <v>0</v>
      </c>
      <c r="G19" s="48"/>
      <c r="H19" s="95"/>
      <c r="I19" s="95"/>
      <c r="J19" s="95"/>
      <c r="K19" s="95"/>
      <c r="L19" s="95"/>
      <c r="M19" s="95"/>
      <c r="N19" s="95"/>
    </row>
    <row r="20" spans="1:14" ht="18" customHeight="1">
      <c r="A20" s="43" t="s">
        <v>18</v>
      </c>
      <c r="B20" s="50" t="s">
        <v>145</v>
      </c>
      <c r="C20" s="43" t="s">
        <v>22</v>
      </c>
      <c r="D20" s="43">
        <v>220</v>
      </c>
      <c r="E20" s="45"/>
      <c r="F20" s="46">
        <f t="shared" si="0"/>
        <v>0</v>
      </c>
      <c r="G20" s="48"/>
      <c r="H20" s="95"/>
      <c r="I20" s="95"/>
      <c r="J20" s="95"/>
      <c r="K20" s="95"/>
      <c r="L20" s="95"/>
      <c r="M20" s="95"/>
      <c r="N20" s="95"/>
    </row>
    <row r="21" spans="1:14" ht="18" customHeight="1">
      <c r="A21" s="43" t="s">
        <v>19</v>
      </c>
      <c r="B21" s="50" t="s">
        <v>146</v>
      </c>
      <c r="C21" s="43" t="s">
        <v>22</v>
      </c>
      <c r="D21" s="43">
        <v>664</v>
      </c>
      <c r="E21" s="45"/>
      <c r="F21" s="46">
        <f t="shared" si="0"/>
        <v>0</v>
      </c>
      <c r="G21" s="48"/>
      <c r="H21" s="95"/>
      <c r="I21" s="95"/>
      <c r="J21" s="95"/>
      <c r="K21" s="95"/>
      <c r="L21" s="95"/>
      <c r="M21" s="95"/>
      <c r="N21" s="95"/>
    </row>
    <row r="22" spans="1:14" ht="18" customHeight="1">
      <c r="A22" s="36">
        <v>2</v>
      </c>
      <c r="B22" s="93" t="s">
        <v>23</v>
      </c>
      <c r="C22" s="38"/>
      <c r="D22" s="38"/>
      <c r="E22" s="39"/>
      <c r="F22" s="40">
        <f>SUM(F23)</f>
        <v>0</v>
      </c>
      <c r="G22" s="41"/>
      <c r="H22" s="94"/>
      <c r="I22" s="94"/>
      <c r="J22" s="94"/>
      <c r="K22" s="94"/>
      <c r="L22" s="94"/>
      <c r="M22" s="94"/>
      <c r="N22" s="94"/>
    </row>
    <row r="23" spans="1:14" ht="18" customHeight="1">
      <c r="A23" s="43" t="s">
        <v>24</v>
      </c>
      <c r="B23" s="50" t="s">
        <v>147</v>
      </c>
      <c r="C23" s="43" t="s">
        <v>148</v>
      </c>
      <c r="D23" s="43">
        <v>71</v>
      </c>
      <c r="E23" s="45"/>
      <c r="F23" s="46">
        <f>+E23*D23</f>
        <v>0</v>
      </c>
      <c r="G23" s="48"/>
      <c r="H23" s="95"/>
      <c r="I23" s="95"/>
      <c r="J23" s="95"/>
      <c r="K23" s="95"/>
      <c r="L23" s="95"/>
      <c r="M23" s="95"/>
      <c r="N23" s="95"/>
    </row>
    <row r="24" spans="1:14" ht="18" customHeight="1">
      <c r="A24" s="36">
        <v>3</v>
      </c>
      <c r="B24" s="93" t="s">
        <v>25</v>
      </c>
      <c r="C24" s="38"/>
      <c r="D24" s="38"/>
      <c r="E24" s="39"/>
      <c r="F24" s="40">
        <f>SUM(F25:F30)</f>
        <v>0</v>
      </c>
      <c r="G24" s="41"/>
      <c r="H24" s="94"/>
      <c r="I24" s="94"/>
      <c r="J24" s="94"/>
      <c r="K24" s="94"/>
      <c r="L24" s="94"/>
      <c r="M24" s="94"/>
      <c r="N24" s="94"/>
    </row>
    <row r="25" spans="1:14" ht="18" customHeight="1">
      <c r="A25" s="43" t="s">
        <v>26</v>
      </c>
      <c r="B25" s="50" t="s">
        <v>149</v>
      </c>
      <c r="C25" s="43" t="s">
        <v>22</v>
      </c>
      <c r="D25" s="96">
        <f>51+100.04</f>
        <v>151.04000000000002</v>
      </c>
      <c r="E25" s="45"/>
      <c r="F25" s="46">
        <f t="shared" ref="F25:F30" si="1">+E25*D25</f>
        <v>0</v>
      </c>
      <c r="G25" s="48"/>
      <c r="H25" s="95"/>
      <c r="I25" s="95"/>
      <c r="J25" s="95"/>
      <c r="K25" s="95"/>
      <c r="L25" s="95"/>
      <c r="M25" s="95"/>
      <c r="N25" s="95"/>
    </row>
    <row r="26" spans="1:14" ht="18" customHeight="1">
      <c r="A26" s="43" t="s">
        <v>27</v>
      </c>
      <c r="B26" s="50" t="s">
        <v>150</v>
      </c>
      <c r="C26" s="43" t="s">
        <v>148</v>
      </c>
      <c r="D26" s="43">
        <v>65</v>
      </c>
      <c r="E26" s="45"/>
      <c r="F26" s="46">
        <f t="shared" si="1"/>
        <v>0</v>
      </c>
      <c r="G26" s="48"/>
      <c r="H26" s="95"/>
      <c r="I26" s="95"/>
      <c r="J26" s="95"/>
      <c r="K26" s="95"/>
      <c r="L26" s="95"/>
      <c r="M26" s="95"/>
      <c r="N26" s="95"/>
    </row>
    <row r="27" spans="1:14" ht="18" customHeight="1">
      <c r="A27" s="43" t="s">
        <v>28</v>
      </c>
      <c r="B27" s="50" t="s">
        <v>151</v>
      </c>
      <c r="C27" s="43" t="s">
        <v>22</v>
      </c>
      <c r="D27" s="43">
        <v>121</v>
      </c>
      <c r="E27" s="45"/>
      <c r="F27" s="46">
        <f t="shared" si="1"/>
        <v>0</v>
      </c>
      <c r="G27" s="48"/>
      <c r="H27" s="95"/>
      <c r="I27" s="95"/>
      <c r="J27" s="95"/>
      <c r="K27" s="95"/>
      <c r="L27" s="95"/>
      <c r="M27" s="95"/>
      <c r="N27" s="95"/>
    </row>
    <row r="28" spans="1:14" ht="18" customHeight="1">
      <c r="A28" s="43" t="s">
        <v>29</v>
      </c>
      <c r="B28" s="50" t="s">
        <v>152</v>
      </c>
      <c r="C28" s="43" t="s">
        <v>148</v>
      </c>
      <c r="D28" s="43">
        <v>5</v>
      </c>
      <c r="E28" s="45"/>
      <c r="F28" s="46">
        <f t="shared" si="1"/>
        <v>0</v>
      </c>
      <c r="G28" s="48"/>
      <c r="H28" s="95"/>
      <c r="I28" s="95"/>
      <c r="J28" s="95"/>
      <c r="K28" s="95"/>
      <c r="L28" s="95"/>
      <c r="M28" s="95"/>
      <c r="N28" s="95"/>
    </row>
    <row r="29" spans="1:14" ht="18" customHeight="1">
      <c r="A29" s="43" t="s">
        <v>30</v>
      </c>
      <c r="B29" s="50" t="s">
        <v>153</v>
      </c>
      <c r="C29" s="43" t="s">
        <v>148</v>
      </c>
      <c r="D29" s="43">
        <v>4</v>
      </c>
      <c r="E29" s="45"/>
      <c r="F29" s="46">
        <f t="shared" si="1"/>
        <v>0</v>
      </c>
      <c r="G29" s="48"/>
      <c r="H29" s="95"/>
      <c r="I29" s="95"/>
      <c r="J29" s="95"/>
      <c r="K29" s="95"/>
      <c r="L29" s="95"/>
      <c r="M29" s="95"/>
      <c r="N29" s="95"/>
    </row>
    <row r="30" spans="1:14" ht="18" customHeight="1">
      <c r="A30" s="43" t="s">
        <v>31</v>
      </c>
      <c r="B30" s="50" t="s">
        <v>154</v>
      </c>
      <c r="C30" s="43" t="s">
        <v>40</v>
      </c>
      <c r="D30" s="43">
        <v>30</v>
      </c>
      <c r="E30" s="45"/>
      <c r="F30" s="46">
        <f t="shared" si="1"/>
        <v>0</v>
      </c>
      <c r="G30" s="48"/>
      <c r="H30" s="95"/>
      <c r="I30" s="95"/>
      <c r="J30" s="95"/>
      <c r="K30" s="95"/>
      <c r="L30" s="95"/>
      <c r="M30" s="95"/>
      <c r="N30" s="95"/>
    </row>
    <row r="31" spans="1:14" ht="18" customHeight="1">
      <c r="A31" s="36">
        <v>4</v>
      </c>
      <c r="B31" s="93" t="s">
        <v>32</v>
      </c>
      <c r="C31" s="38"/>
      <c r="D31" s="38"/>
      <c r="E31" s="39"/>
      <c r="F31" s="40">
        <f>SUM(F32:F33)</f>
        <v>0</v>
      </c>
      <c r="G31" s="41"/>
      <c r="H31" s="94"/>
      <c r="I31" s="94"/>
      <c r="J31" s="94"/>
      <c r="K31" s="94"/>
      <c r="L31" s="94"/>
      <c r="M31" s="94"/>
      <c r="N31" s="94"/>
    </row>
    <row r="32" spans="1:14" ht="18" customHeight="1">
      <c r="A32" s="43" t="s">
        <v>33</v>
      </c>
      <c r="B32" s="50" t="s">
        <v>155</v>
      </c>
      <c r="C32" s="43" t="s">
        <v>148</v>
      </c>
      <c r="D32" s="43">
        <v>7</v>
      </c>
      <c r="E32" s="45"/>
      <c r="F32" s="46">
        <f t="shared" ref="F32:F33" si="2">+E32*D32</f>
        <v>0</v>
      </c>
      <c r="G32" s="48"/>
      <c r="H32" s="95"/>
      <c r="I32" s="95"/>
      <c r="J32" s="95"/>
      <c r="K32" s="95"/>
      <c r="L32" s="95"/>
      <c r="M32" s="95"/>
      <c r="N32" s="95"/>
    </row>
    <row r="33" spans="1:14" ht="18" customHeight="1">
      <c r="A33" s="43" t="s">
        <v>34</v>
      </c>
      <c r="B33" s="50" t="s">
        <v>156</v>
      </c>
      <c r="C33" s="43" t="s">
        <v>157</v>
      </c>
      <c r="D33" s="43">
        <v>3087</v>
      </c>
      <c r="E33" s="45"/>
      <c r="F33" s="46">
        <f t="shared" si="2"/>
        <v>0</v>
      </c>
      <c r="G33" s="48"/>
      <c r="H33" s="95"/>
      <c r="I33" s="95"/>
      <c r="J33" s="95"/>
      <c r="K33" s="95"/>
      <c r="L33" s="95"/>
      <c r="M33" s="95"/>
      <c r="N33" s="95"/>
    </row>
    <row r="34" spans="1:14" ht="18" customHeight="1">
      <c r="A34" s="36">
        <v>5</v>
      </c>
      <c r="B34" s="93" t="s">
        <v>35</v>
      </c>
      <c r="C34" s="38"/>
      <c r="D34" s="38"/>
      <c r="E34" s="39"/>
      <c r="F34" s="40">
        <f>SUM(F35:F36)</f>
        <v>0</v>
      </c>
      <c r="G34" s="41"/>
      <c r="H34" s="94"/>
      <c r="I34" s="94"/>
      <c r="J34" s="94"/>
      <c r="K34" s="94"/>
      <c r="L34" s="94"/>
      <c r="M34" s="94"/>
      <c r="N34" s="94"/>
    </row>
    <row r="35" spans="1:14" ht="18" customHeight="1">
      <c r="A35" s="43" t="s">
        <v>36</v>
      </c>
      <c r="B35" s="50" t="s">
        <v>158</v>
      </c>
      <c r="C35" s="43" t="s">
        <v>40</v>
      </c>
      <c r="D35" s="43">
        <v>28.3</v>
      </c>
      <c r="E35" s="45"/>
      <c r="F35" s="46">
        <f t="shared" ref="F35:F36" si="3">+E35*D35</f>
        <v>0</v>
      </c>
      <c r="G35" s="48"/>
      <c r="H35" s="95"/>
      <c r="I35" s="95"/>
      <c r="J35" s="95"/>
      <c r="K35" s="95"/>
      <c r="L35" s="95"/>
      <c r="M35" s="95"/>
      <c r="N35" s="95"/>
    </row>
    <row r="36" spans="1:14" ht="18" customHeight="1">
      <c r="A36" s="43" t="s">
        <v>37</v>
      </c>
      <c r="B36" s="50" t="s">
        <v>159</v>
      </c>
      <c r="C36" s="43" t="s">
        <v>40</v>
      </c>
      <c r="D36" s="43">
        <v>28.3</v>
      </c>
      <c r="E36" s="45"/>
      <c r="F36" s="46">
        <f t="shared" si="3"/>
        <v>0</v>
      </c>
      <c r="G36" s="48"/>
      <c r="H36" s="95"/>
      <c r="I36" s="95"/>
      <c r="J36" s="95"/>
      <c r="K36" s="95"/>
      <c r="L36" s="95"/>
      <c r="M36" s="95"/>
      <c r="N36" s="95"/>
    </row>
    <row r="37" spans="1:14" ht="18" customHeight="1">
      <c r="A37" s="36">
        <v>6</v>
      </c>
      <c r="B37" s="93" t="s">
        <v>43</v>
      </c>
      <c r="C37" s="38"/>
      <c r="D37" s="38"/>
      <c r="E37" s="39"/>
      <c r="F37" s="40">
        <f>SUM(F39:F40)</f>
        <v>0</v>
      </c>
      <c r="G37" s="41"/>
      <c r="H37" s="94"/>
      <c r="I37" s="94"/>
      <c r="J37" s="94"/>
      <c r="K37" s="94"/>
      <c r="L37" s="94"/>
      <c r="M37" s="94"/>
      <c r="N37" s="94"/>
    </row>
    <row r="38" spans="1:14" ht="18" customHeight="1">
      <c r="A38" s="51" t="s">
        <v>44</v>
      </c>
      <c r="B38" s="79" t="s">
        <v>45</v>
      </c>
      <c r="C38" s="53"/>
      <c r="D38" s="51"/>
      <c r="E38" s="54"/>
      <c r="F38" s="55"/>
      <c r="G38" s="48"/>
      <c r="H38" s="94"/>
      <c r="I38" s="94"/>
      <c r="J38" s="94"/>
      <c r="K38" s="94"/>
      <c r="L38" s="94"/>
      <c r="M38" s="94"/>
      <c r="N38" s="94"/>
    </row>
    <row r="39" spans="1:14" ht="18" customHeight="1">
      <c r="A39" s="43" t="s">
        <v>46</v>
      </c>
      <c r="B39" s="50" t="s">
        <v>160</v>
      </c>
      <c r="C39" s="43" t="s">
        <v>143</v>
      </c>
      <c r="D39" s="43">
        <v>88</v>
      </c>
      <c r="E39" s="45"/>
      <c r="F39" s="46">
        <f t="shared" ref="F39:F40" si="4">+E39*D39</f>
        <v>0</v>
      </c>
      <c r="G39" s="48"/>
      <c r="H39" s="95"/>
      <c r="I39" s="95"/>
      <c r="J39" s="95"/>
      <c r="K39" s="95"/>
      <c r="L39" s="95"/>
      <c r="M39" s="95"/>
      <c r="N39" s="95"/>
    </row>
    <row r="40" spans="1:14" ht="18" customHeight="1">
      <c r="A40" s="43" t="s">
        <v>47</v>
      </c>
      <c r="B40" s="50" t="s">
        <v>161</v>
      </c>
      <c r="C40" s="43" t="s">
        <v>40</v>
      </c>
      <c r="D40" s="43">
        <v>107.1</v>
      </c>
      <c r="E40" s="45"/>
      <c r="F40" s="46">
        <f t="shared" si="4"/>
        <v>0</v>
      </c>
      <c r="G40" s="48"/>
      <c r="H40" s="95"/>
      <c r="I40" s="95"/>
      <c r="J40" s="95"/>
      <c r="K40" s="95"/>
      <c r="L40" s="95"/>
      <c r="M40" s="95"/>
      <c r="N40" s="95"/>
    </row>
    <row r="41" spans="1:14" ht="18" customHeight="1">
      <c r="A41" s="36">
        <v>7</v>
      </c>
      <c r="B41" s="93" t="s">
        <v>48</v>
      </c>
      <c r="C41" s="38"/>
      <c r="D41" s="38"/>
      <c r="E41" s="39"/>
      <c r="F41" s="40">
        <f>SUM(F42:F44)</f>
        <v>0</v>
      </c>
      <c r="G41" s="41"/>
      <c r="H41" s="94"/>
      <c r="I41" s="94"/>
      <c r="J41" s="94"/>
      <c r="K41" s="94"/>
      <c r="L41" s="94"/>
      <c r="M41" s="94"/>
      <c r="N41" s="94"/>
    </row>
    <row r="42" spans="1:14" ht="18" customHeight="1">
      <c r="A42" s="43" t="s">
        <v>49</v>
      </c>
      <c r="B42" s="50" t="s">
        <v>162</v>
      </c>
      <c r="C42" s="43" t="s">
        <v>143</v>
      </c>
      <c r="D42" s="43">
        <v>6</v>
      </c>
      <c r="E42" s="45"/>
      <c r="F42" s="46">
        <f t="shared" ref="F42:F45" si="5">+E42*D42</f>
        <v>0</v>
      </c>
      <c r="G42" s="48"/>
      <c r="H42" s="95"/>
      <c r="I42" s="95"/>
      <c r="J42" s="95"/>
      <c r="K42" s="95"/>
      <c r="L42" s="95"/>
      <c r="M42" s="95"/>
      <c r="N42" s="95"/>
    </row>
    <row r="43" spans="1:14" ht="18" customHeight="1">
      <c r="A43" s="43" t="s">
        <v>50</v>
      </c>
      <c r="B43" s="50" t="s">
        <v>163</v>
      </c>
      <c r="C43" s="43" t="s">
        <v>143</v>
      </c>
      <c r="D43" s="43">
        <v>6</v>
      </c>
      <c r="E43" s="45"/>
      <c r="F43" s="46">
        <f t="shared" si="5"/>
        <v>0</v>
      </c>
      <c r="G43" s="48"/>
      <c r="H43" s="95"/>
      <c r="I43" s="95"/>
      <c r="J43" s="95"/>
      <c r="K43" s="95"/>
      <c r="L43" s="95"/>
      <c r="M43" s="95"/>
      <c r="N43" s="95"/>
    </row>
    <row r="44" spans="1:14" ht="18" customHeight="1">
      <c r="A44" s="43" t="s">
        <v>51</v>
      </c>
      <c r="B44" s="50" t="s">
        <v>164</v>
      </c>
      <c r="C44" s="43" t="s">
        <v>143</v>
      </c>
      <c r="D44" s="43">
        <v>4</v>
      </c>
      <c r="E44" s="45"/>
      <c r="F44" s="46">
        <f t="shared" si="5"/>
        <v>0</v>
      </c>
      <c r="G44" s="48"/>
      <c r="H44" s="95"/>
      <c r="I44" s="95"/>
      <c r="J44" s="95"/>
      <c r="K44" s="95"/>
      <c r="L44" s="95"/>
      <c r="M44" s="95"/>
      <c r="N44" s="95"/>
    </row>
    <row r="45" spans="1:14" ht="18" customHeight="1">
      <c r="A45" s="43" t="s">
        <v>53</v>
      </c>
      <c r="B45" s="50" t="s">
        <v>165</v>
      </c>
      <c r="C45" s="43" t="s">
        <v>143</v>
      </c>
      <c r="D45" s="43">
        <v>1</v>
      </c>
      <c r="E45" s="45"/>
      <c r="F45" s="46">
        <f t="shared" si="5"/>
        <v>0</v>
      </c>
      <c r="G45" s="48"/>
      <c r="H45" s="95"/>
      <c r="I45" s="95"/>
      <c r="J45" s="95"/>
      <c r="K45" s="95"/>
      <c r="L45" s="95"/>
      <c r="M45" s="95"/>
      <c r="N45" s="95"/>
    </row>
    <row r="46" spans="1:14" ht="18" customHeight="1">
      <c r="A46" s="36">
        <v>10</v>
      </c>
      <c r="B46" s="93" t="s">
        <v>54</v>
      </c>
      <c r="C46" s="38"/>
      <c r="D46" s="38"/>
      <c r="E46" s="39"/>
      <c r="F46" s="40">
        <f>SUM(F47)</f>
        <v>0</v>
      </c>
      <c r="G46" s="41"/>
      <c r="H46" s="94"/>
      <c r="I46" s="94"/>
      <c r="J46" s="94"/>
      <c r="K46" s="94"/>
      <c r="L46" s="94"/>
      <c r="M46" s="94"/>
      <c r="N46" s="94"/>
    </row>
    <row r="47" spans="1:14" ht="18" customHeight="1">
      <c r="A47" s="43" t="s">
        <v>55</v>
      </c>
      <c r="B47" s="50" t="s">
        <v>166</v>
      </c>
      <c r="C47" s="43" t="s">
        <v>40</v>
      </c>
      <c r="D47" s="43">
        <v>115.2</v>
      </c>
      <c r="E47" s="45"/>
      <c r="F47" s="46">
        <f>+E47*D47</f>
        <v>0</v>
      </c>
      <c r="G47" s="48"/>
      <c r="H47" s="95"/>
      <c r="I47" s="95"/>
      <c r="J47" s="95"/>
      <c r="K47" s="95"/>
      <c r="L47" s="95"/>
      <c r="M47" s="95"/>
      <c r="N47" s="95"/>
    </row>
    <row r="48" spans="1:14" ht="18" customHeight="1">
      <c r="A48" s="36">
        <v>12</v>
      </c>
      <c r="B48" s="93" t="s">
        <v>167</v>
      </c>
      <c r="C48" s="38"/>
      <c r="D48" s="38"/>
      <c r="E48" s="39"/>
      <c r="F48" s="40">
        <f>SUM(F49)</f>
        <v>0</v>
      </c>
      <c r="G48" s="41"/>
      <c r="H48" s="94"/>
      <c r="I48" s="94"/>
      <c r="J48" s="94"/>
      <c r="K48" s="94"/>
      <c r="L48" s="94"/>
      <c r="M48" s="94"/>
      <c r="N48" s="94"/>
    </row>
    <row r="49" spans="1:14" ht="18" customHeight="1">
      <c r="A49" s="43" t="s">
        <v>57</v>
      </c>
      <c r="B49" s="50" t="s">
        <v>168</v>
      </c>
      <c r="C49" s="43" t="s">
        <v>40</v>
      </c>
      <c r="D49" s="43">
        <v>115.2</v>
      </c>
      <c r="E49" s="45"/>
      <c r="F49" s="46">
        <f>+E49*D49</f>
        <v>0</v>
      </c>
      <c r="G49" s="48"/>
      <c r="H49" s="95"/>
      <c r="I49" s="95"/>
      <c r="J49" s="95"/>
      <c r="K49" s="95"/>
      <c r="L49" s="95"/>
      <c r="M49" s="95"/>
      <c r="N49" s="95"/>
    </row>
    <row r="50" spans="1:14" ht="18" customHeight="1">
      <c r="A50" s="36">
        <v>15</v>
      </c>
      <c r="B50" s="93" t="s">
        <v>58</v>
      </c>
      <c r="C50" s="38"/>
      <c r="D50" s="38"/>
      <c r="E50" s="39"/>
      <c r="F50" s="40">
        <f>SUM(F51)</f>
        <v>0</v>
      </c>
      <c r="G50" s="48"/>
      <c r="H50" s="94"/>
      <c r="I50" s="94"/>
      <c r="J50" s="94"/>
      <c r="K50" s="94"/>
      <c r="L50" s="94"/>
      <c r="M50" s="94"/>
      <c r="N50" s="94"/>
    </row>
    <row r="51" spans="1:14" ht="18" customHeight="1">
      <c r="A51" s="43" t="s">
        <v>59</v>
      </c>
      <c r="B51" s="50" t="s">
        <v>169</v>
      </c>
      <c r="C51" s="97" t="s">
        <v>22</v>
      </c>
      <c r="D51" s="43">
        <v>53.8</v>
      </c>
      <c r="E51" s="45"/>
      <c r="F51" s="46">
        <f>+E51*D51</f>
        <v>0</v>
      </c>
      <c r="G51" s="48"/>
      <c r="H51" s="95"/>
      <c r="I51" s="95"/>
      <c r="J51" s="95"/>
      <c r="K51" s="95"/>
      <c r="L51" s="95"/>
      <c r="M51" s="95"/>
      <c r="N51" s="95"/>
    </row>
    <row r="52" spans="1:14" ht="18" customHeight="1">
      <c r="A52" s="36">
        <v>22</v>
      </c>
      <c r="B52" s="93" t="s">
        <v>60</v>
      </c>
      <c r="C52" s="38"/>
      <c r="D52" s="38"/>
      <c r="E52" s="39"/>
      <c r="F52" s="40">
        <f>SUM(F53:F58)</f>
        <v>0</v>
      </c>
      <c r="G52" s="41"/>
      <c r="H52" s="94"/>
      <c r="I52" s="94"/>
      <c r="J52" s="94"/>
      <c r="K52" s="94"/>
      <c r="L52" s="94"/>
      <c r="M52" s="94"/>
      <c r="N52" s="94"/>
    </row>
    <row r="53" spans="1:14" ht="18" customHeight="1">
      <c r="A53" s="43" t="s">
        <v>61</v>
      </c>
      <c r="B53" s="50" t="s">
        <v>170</v>
      </c>
      <c r="C53" s="43" t="s">
        <v>22</v>
      </c>
      <c r="D53" s="43">
        <f>392+8.4</f>
        <v>400.4</v>
      </c>
      <c r="E53" s="45"/>
      <c r="F53" s="46">
        <f t="shared" ref="F53:F58" si="6">+E53*D53</f>
        <v>0</v>
      </c>
      <c r="G53" s="48"/>
      <c r="H53" s="95"/>
      <c r="I53" s="95"/>
      <c r="J53" s="95"/>
      <c r="K53" s="95"/>
      <c r="L53" s="95"/>
      <c r="M53" s="95"/>
      <c r="N53" s="95"/>
    </row>
    <row r="54" spans="1:14" ht="18" customHeight="1">
      <c r="A54" s="43" t="s">
        <v>62</v>
      </c>
      <c r="B54" s="50" t="s">
        <v>171</v>
      </c>
      <c r="C54" s="43" t="s">
        <v>143</v>
      </c>
      <c r="D54" s="43">
        <f>7</f>
        <v>7</v>
      </c>
      <c r="E54" s="45"/>
      <c r="F54" s="46">
        <f t="shared" si="6"/>
        <v>0</v>
      </c>
      <c r="G54" s="48"/>
      <c r="H54" s="95"/>
      <c r="I54" s="95"/>
      <c r="J54" s="95"/>
      <c r="K54" s="95"/>
      <c r="L54" s="95"/>
      <c r="M54" s="95"/>
      <c r="N54" s="95"/>
    </row>
    <row r="55" spans="1:14" ht="18" customHeight="1">
      <c r="A55" s="43" t="s">
        <v>63</v>
      </c>
      <c r="B55" s="50" t="s">
        <v>172</v>
      </c>
      <c r="C55" s="43" t="s">
        <v>143</v>
      </c>
      <c r="D55" s="43">
        <v>2</v>
      </c>
      <c r="E55" s="45"/>
      <c r="F55" s="46">
        <f t="shared" si="6"/>
        <v>0</v>
      </c>
      <c r="G55" s="48"/>
      <c r="H55" s="95"/>
      <c r="I55" s="95"/>
      <c r="J55" s="95"/>
      <c r="K55" s="95"/>
      <c r="L55" s="95"/>
      <c r="M55" s="95"/>
      <c r="N55" s="95"/>
    </row>
    <row r="56" spans="1:14" ht="18" customHeight="1">
      <c r="A56" s="43" t="s">
        <v>64</v>
      </c>
      <c r="B56" s="50" t="s">
        <v>173</v>
      </c>
      <c r="C56" s="43" t="s">
        <v>143</v>
      </c>
      <c r="D56" s="43">
        <v>2</v>
      </c>
      <c r="E56" s="45"/>
      <c r="F56" s="46">
        <f t="shared" si="6"/>
        <v>0</v>
      </c>
      <c r="G56" s="48"/>
      <c r="H56" s="95"/>
      <c r="I56" s="95"/>
      <c r="J56" s="95"/>
      <c r="K56" s="95"/>
      <c r="L56" s="95"/>
      <c r="M56" s="95"/>
      <c r="N56" s="95"/>
    </row>
    <row r="57" spans="1:14" ht="18" customHeight="1">
      <c r="A57" s="43" t="s">
        <v>65</v>
      </c>
      <c r="B57" s="50" t="s">
        <v>174</v>
      </c>
      <c r="C57" s="43" t="s">
        <v>143</v>
      </c>
      <c r="D57" s="43">
        <v>2</v>
      </c>
      <c r="E57" s="45"/>
      <c r="F57" s="46">
        <f t="shared" si="6"/>
        <v>0</v>
      </c>
      <c r="G57" s="48"/>
      <c r="H57" s="95"/>
      <c r="I57" s="95"/>
      <c r="J57" s="95"/>
      <c r="K57" s="95"/>
      <c r="L57" s="95"/>
      <c r="M57" s="95"/>
      <c r="N57" s="95"/>
    </row>
    <row r="58" spans="1:14" ht="18" customHeight="1">
      <c r="A58" s="43" t="s">
        <v>66</v>
      </c>
      <c r="B58" s="50" t="s">
        <v>175</v>
      </c>
      <c r="C58" s="43" t="s">
        <v>143</v>
      </c>
      <c r="D58" s="43">
        <v>140</v>
      </c>
      <c r="E58" s="45"/>
      <c r="F58" s="46">
        <f t="shared" si="6"/>
        <v>0</v>
      </c>
      <c r="G58" s="48"/>
      <c r="H58" s="95"/>
      <c r="I58" s="95"/>
      <c r="J58" s="95"/>
      <c r="K58" s="95"/>
      <c r="L58" s="95"/>
      <c r="M58" s="95"/>
      <c r="N58" s="95"/>
    </row>
    <row r="59" spans="1:14" ht="18" customHeight="1">
      <c r="A59" s="36">
        <v>23</v>
      </c>
      <c r="B59" s="37" t="s">
        <v>67</v>
      </c>
      <c r="C59" s="38"/>
      <c r="D59" s="38"/>
      <c r="E59" s="39"/>
      <c r="F59" s="40">
        <f>SUM(F60:F78)</f>
        <v>0</v>
      </c>
      <c r="G59" s="41"/>
      <c r="H59" s="94"/>
      <c r="I59" s="94"/>
      <c r="J59" s="94"/>
      <c r="K59" s="94"/>
      <c r="L59" s="94"/>
      <c r="M59" s="94"/>
      <c r="N59" s="94"/>
    </row>
    <row r="60" spans="1:14" ht="18" customHeight="1">
      <c r="A60" s="43" t="s">
        <v>68</v>
      </c>
      <c r="B60" s="50" t="s">
        <v>176</v>
      </c>
      <c r="C60" s="43" t="s">
        <v>148</v>
      </c>
      <c r="D60" s="43">
        <v>1028.6300000000001</v>
      </c>
      <c r="E60" s="45"/>
      <c r="F60" s="46">
        <f t="shared" ref="F60:F90" si="7">+E60*D60</f>
        <v>0</v>
      </c>
      <c r="G60" s="48"/>
      <c r="H60" s="95"/>
      <c r="I60" s="95"/>
      <c r="J60" s="95"/>
      <c r="K60" s="95"/>
      <c r="L60" s="95"/>
      <c r="M60" s="95"/>
      <c r="N60" s="95"/>
    </row>
    <row r="61" spans="1:14" ht="18" customHeight="1">
      <c r="A61" s="43" t="s">
        <v>69</v>
      </c>
      <c r="B61" s="50" t="s">
        <v>177</v>
      </c>
      <c r="C61" s="43" t="s">
        <v>148</v>
      </c>
      <c r="D61" s="43">
        <v>1337.22</v>
      </c>
      <c r="E61" s="45"/>
      <c r="F61" s="46">
        <f t="shared" si="7"/>
        <v>0</v>
      </c>
      <c r="G61" s="48"/>
      <c r="H61" s="95"/>
      <c r="I61" s="95"/>
      <c r="J61" s="95"/>
      <c r="K61" s="95"/>
      <c r="L61" s="95"/>
      <c r="M61" s="95"/>
      <c r="N61" s="95"/>
    </row>
    <row r="62" spans="1:14" ht="18" customHeight="1">
      <c r="A62" s="43" t="s">
        <v>70</v>
      </c>
      <c r="B62" s="50" t="s">
        <v>178</v>
      </c>
      <c r="C62" s="43" t="s">
        <v>22</v>
      </c>
      <c r="D62" s="43">
        <v>1137.1500000000001</v>
      </c>
      <c r="E62" s="45"/>
      <c r="F62" s="46">
        <f t="shared" si="7"/>
        <v>0</v>
      </c>
      <c r="G62" s="48"/>
      <c r="H62" s="95"/>
      <c r="I62" s="95"/>
      <c r="J62" s="95"/>
      <c r="K62" s="95"/>
      <c r="L62" s="95"/>
      <c r="M62" s="95"/>
      <c r="N62" s="95"/>
    </row>
    <row r="63" spans="1:14" ht="18" customHeight="1">
      <c r="A63" s="43" t="s">
        <v>71</v>
      </c>
      <c r="B63" s="50" t="s">
        <v>179</v>
      </c>
      <c r="C63" s="43" t="s">
        <v>148</v>
      </c>
      <c r="D63" s="43">
        <v>293.89999999999998</v>
      </c>
      <c r="E63" s="45"/>
      <c r="F63" s="46">
        <f t="shared" si="7"/>
        <v>0</v>
      </c>
      <c r="G63" s="48"/>
      <c r="H63" s="95"/>
      <c r="I63" s="95"/>
      <c r="J63" s="95"/>
      <c r="K63" s="95"/>
      <c r="L63" s="95"/>
      <c r="M63" s="95"/>
      <c r="N63" s="95"/>
    </row>
    <row r="64" spans="1:14" ht="18" customHeight="1">
      <c r="A64" s="43" t="s">
        <v>72</v>
      </c>
      <c r="B64" s="50" t="s">
        <v>180</v>
      </c>
      <c r="C64" s="43" t="s">
        <v>148</v>
      </c>
      <c r="D64" s="43">
        <v>244.91</v>
      </c>
      <c r="E64" s="45"/>
      <c r="F64" s="46">
        <f t="shared" si="7"/>
        <v>0</v>
      </c>
      <c r="G64" s="48"/>
      <c r="H64" s="95"/>
      <c r="I64" s="95"/>
      <c r="J64" s="95"/>
      <c r="K64" s="95"/>
      <c r="L64" s="95"/>
      <c r="M64" s="95"/>
      <c r="N64" s="95"/>
    </row>
    <row r="65" spans="1:14" ht="18" customHeight="1">
      <c r="A65" s="43" t="s">
        <v>73</v>
      </c>
      <c r="B65" s="50" t="s">
        <v>181</v>
      </c>
      <c r="C65" s="43" t="s">
        <v>148</v>
      </c>
      <c r="D65" s="43">
        <v>391.86</v>
      </c>
      <c r="E65" s="45"/>
      <c r="F65" s="46">
        <f t="shared" si="7"/>
        <v>0</v>
      </c>
      <c r="G65" s="48"/>
      <c r="H65" s="95"/>
      <c r="I65" s="95"/>
      <c r="J65" s="95"/>
      <c r="K65" s="95"/>
      <c r="L65" s="95"/>
      <c r="M65" s="95"/>
      <c r="N65" s="95"/>
    </row>
    <row r="66" spans="1:14" ht="18" customHeight="1">
      <c r="A66" s="43" t="s">
        <v>74</v>
      </c>
      <c r="B66" s="50" t="s">
        <v>182</v>
      </c>
      <c r="C66" s="43" t="s">
        <v>22</v>
      </c>
      <c r="D66" s="43">
        <v>979.65</v>
      </c>
      <c r="E66" s="45"/>
      <c r="F66" s="46">
        <f t="shared" si="7"/>
        <v>0</v>
      </c>
      <c r="G66" s="48"/>
      <c r="H66" s="95"/>
      <c r="I66" s="95"/>
      <c r="J66" s="95"/>
      <c r="K66" s="95"/>
      <c r="L66" s="95"/>
      <c r="M66" s="95"/>
      <c r="N66" s="95"/>
    </row>
    <row r="67" spans="1:14" ht="18" customHeight="1">
      <c r="A67" s="43" t="s">
        <v>75</v>
      </c>
      <c r="B67" s="50" t="s">
        <v>183</v>
      </c>
      <c r="C67" s="43" t="s">
        <v>22</v>
      </c>
      <c r="D67" s="43">
        <v>1048.01</v>
      </c>
      <c r="E67" s="45"/>
      <c r="F67" s="46">
        <f t="shared" si="7"/>
        <v>0</v>
      </c>
      <c r="G67" s="48"/>
      <c r="H67" s="95"/>
      <c r="I67" s="95"/>
      <c r="J67" s="95"/>
      <c r="K67" s="95"/>
      <c r="L67" s="95"/>
      <c r="M67" s="95"/>
      <c r="N67" s="95"/>
    </row>
    <row r="68" spans="1:14" ht="18" customHeight="1">
      <c r="A68" s="43" t="s">
        <v>76</v>
      </c>
      <c r="B68" s="50" t="s">
        <v>184</v>
      </c>
      <c r="C68" s="43" t="s">
        <v>148</v>
      </c>
      <c r="D68" s="43">
        <v>104.8</v>
      </c>
      <c r="E68" s="45"/>
      <c r="F68" s="46">
        <f t="shared" si="7"/>
        <v>0</v>
      </c>
      <c r="G68" s="48"/>
      <c r="H68" s="95"/>
      <c r="I68" s="95"/>
      <c r="J68" s="95"/>
      <c r="K68" s="95"/>
      <c r="L68" s="95"/>
      <c r="M68" s="95"/>
      <c r="N68" s="95"/>
    </row>
    <row r="69" spans="1:14" ht="18" customHeight="1">
      <c r="A69" s="43" t="s">
        <v>77</v>
      </c>
      <c r="B69" s="50" t="s">
        <v>185</v>
      </c>
      <c r="C69" s="43" t="s">
        <v>22</v>
      </c>
      <c r="D69" s="43">
        <v>152.37</v>
      </c>
      <c r="E69" s="45"/>
      <c r="F69" s="46">
        <f t="shared" si="7"/>
        <v>0</v>
      </c>
      <c r="G69" s="48"/>
      <c r="H69" s="95"/>
      <c r="I69" s="95"/>
      <c r="J69" s="95"/>
      <c r="K69" s="95"/>
      <c r="L69" s="95"/>
      <c r="M69" s="95"/>
      <c r="N69" s="95"/>
    </row>
    <row r="70" spans="1:14" ht="18" customHeight="1">
      <c r="A70" s="43" t="s">
        <v>78</v>
      </c>
      <c r="B70" s="50" t="s">
        <v>186</v>
      </c>
      <c r="C70" s="43" t="s">
        <v>22</v>
      </c>
      <c r="D70" s="43">
        <v>48.31</v>
      </c>
      <c r="E70" s="45"/>
      <c r="F70" s="46">
        <f t="shared" si="7"/>
        <v>0</v>
      </c>
      <c r="G70" s="48"/>
      <c r="H70" s="95"/>
      <c r="I70" s="95"/>
      <c r="J70" s="95"/>
      <c r="K70" s="95"/>
      <c r="L70" s="95"/>
      <c r="M70" s="95"/>
      <c r="N70" s="95"/>
    </row>
    <row r="71" spans="1:14" ht="18" customHeight="1">
      <c r="A71" s="43" t="s">
        <v>79</v>
      </c>
      <c r="B71" s="50" t="s">
        <v>187</v>
      </c>
      <c r="C71" s="43" t="s">
        <v>40</v>
      </c>
      <c r="D71" s="43">
        <v>92.59</v>
      </c>
      <c r="E71" s="45"/>
      <c r="F71" s="46">
        <f t="shared" si="7"/>
        <v>0</v>
      </c>
      <c r="G71" s="48"/>
      <c r="H71" s="95"/>
      <c r="I71" s="95"/>
      <c r="J71" s="95"/>
      <c r="K71" s="95"/>
      <c r="L71" s="95"/>
      <c r="M71" s="95"/>
      <c r="N71" s="95"/>
    </row>
    <row r="72" spans="1:14" ht="18" customHeight="1">
      <c r="A72" s="43" t="s">
        <v>80</v>
      </c>
      <c r="B72" s="50" t="s">
        <v>188</v>
      </c>
      <c r="C72" s="43" t="s">
        <v>143</v>
      </c>
      <c r="D72" s="43">
        <v>70</v>
      </c>
      <c r="E72" s="45"/>
      <c r="F72" s="46">
        <f t="shared" si="7"/>
        <v>0</v>
      </c>
      <c r="G72" s="48"/>
      <c r="H72" s="95"/>
      <c r="I72" s="95"/>
      <c r="J72" s="95"/>
      <c r="K72" s="95"/>
      <c r="L72" s="95"/>
      <c r="M72" s="95"/>
      <c r="N72" s="95"/>
    </row>
    <row r="73" spans="1:14" ht="18" customHeight="1">
      <c r="A73" s="43" t="s">
        <v>81</v>
      </c>
      <c r="B73" s="50" t="s">
        <v>189</v>
      </c>
      <c r="C73" s="43" t="s">
        <v>40</v>
      </c>
      <c r="D73" s="43">
        <v>73.5</v>
      </c>
      <c r="E73" s="45"/>
      <c r="F73" s="46">
        <f t="shared" si="7"/>
        <v>0</v>
      </c>
      <c r="G73" s="48"/>
      <c r="H73" s="95"/>
      <c r="I73" s="95"/>
      <c r="J73" s="95"/>
      <c r="K73" s="95"/>
      <c r="L73" s="95"/>
      <c r="M73" s="95"/>
      <c r="N73" s="95"/>
    </row>
    <row r="74" spans="1:14" ht="18" customHeight="1">
      <c r="A74" s="43" t="s">
        <v>82</v>
      </c>
      <c r="B74" s="50" t="s">
        <v>190</v>
      </c>
      <c r="C74" s="43" t="s">
        <v>40</v>
      </c>
      <c r="D74" s="43">
        <v>43.05</v>
      </c>
      <c r="E74" s="45"/>
      <c r="F74" s="46">
        <f t="shared" si="7"/>
        <v>0</v>
      </c>
      <c r="G74" s="48"/>
      <c r="H74" s="95"/>
      <c r="I74" s="95"/>
      <c r="J74" s="95"/>
      <c r="K74" s="95"/>
      <c r="L74" s="95"/>
      <c r="M74" s="95"/>
      <c r="N74" s="95"/>
    </row>
    <row r="75" spans="1:14" ht="18" customHeight="1">
      <c r="A75" s="43" t="s">
        <v>83</v>
      </c>
      <c r="B75" s="50" t="s">
        <v>191</v>
      </c>
      <c r="C75" s="43" t="s">
        <v>22</v>
      </c>
      <c r="D75" s="43">
        <v>89.25</v>
      </c>
      <c r="E75" s="45"/>
      <c r="F75" s="46">
        <f t="shared" si="7"/>
        <v>0</v>
      </c>
      <c r="G75" s="48"/>
      <c r="H75" s="95"/>
      <c r="I75" s="95"/>
      <c r="J75" s="95"/>
      <c r="K75" s="95"/>
      <c r="L75" s="95"/>
      <c r="M75" s="95"/>
      <c r="N75" s="95"/>
    </row>
    <row r="76" spans="1:14" ht="18" customHeight="1">
      <c r="A76" s="43" t="s">
        <v>84</v>
      </c>
      <c r="B76" s="50" t="s">
        <v>192</v>
      </c>
      <c r="C76" s="43" t="s">
        <v>143</v>
      </c>
      <c r="D76" s="43">
        <v>42</v>
      </c>
      <c r="E76" s="45"/>
      <c r="F76" s="46">
        <f t="shared" si="7"/>
        <v>0</v>
      </c>
      <c r="G76" s="48"/>
      <c r="H76" s="95"/>
      <c r="I76" s="95"/>
      <c r="J76" s="95"/>
      <c r="K76" s="95"/>
      <c r="L76" s="95"/>
      <c r="M76" s="95"/>
      <c r="N76" s="95"/>
    </row>
    <row r="77" spans="1:14" ht="18" customHeight="1">
      <c r="A77" s="43" t="s">
        <v>85</v>
      </c>
      <c r="B77" s="50" t="s">
        <v>193</v>
      </c>
      <c r="C77" s="43" t="s">
        <v>143</v>
      </c>
      <c r="D77" s="43">
        <v>14</v>
      </c>
      <c r="E77" s="45"/>
      <c r="F77" s="46">
        <f t="shared" si="7"/>
        <v>0</v>
      </c>
      <c r="G77" s="48"/>
      <c r="H77" s="95"/>
      <c r="I77" s="95"/>
      <c r="J77" s="95"/>
      <c r="K77" s="95"/>
      <c r="L77" s="95"/>
      <c r="M77" s="95"/>
      <c r="N77" s="95"/>
    </row>
    <row r="78" spans="1:14" ht="18" customHeight="1">
      <c r="A78" s="43" t="s">
        <v>86</v>
      </c>
      <c r="B78" s="50" t="s">
        <v>194</v>
      </c>
      <c r="C78" s="43" t="s">
        <v>22</v>
      </c>
      <c r="D78" s="43">
        <v>63.53</v>
      </c>
      <c r="E78" s="45"/>
      <c r="F78" s="46">
        <f t="shared" si="7"/>
        <v>0</v>
      </c>
      <c r="G78" s="48"/>
      <c r="H78" s="95"/>
      <c r="I78" s="95"/>
      <c r="J78" s="95"/>
      <c r="K78" s="95"/>
      <c r="L78" s="95"/>
      <c r="M78" s="95"/>
      <c r="N78" s="95"/>
    </row>
    <row r="79" spans="1:14" ht="18" customHeight="1">
      <c r="A79" s="43" t="s">
        <v>87</v>
      </c>
      <c r="B79" s="50" t="s">
        <v>195</v>
      </c>
      <c r="C79" s="43" t="s">
        <v>22</v>
      </c>
      <c r="D79" s="43">
        <v>330.75</v>
      </c>
      <c r="E79" s="45"/>
      <c r="F79" s="46">
        <f t="shared" si="7"/>
        <v>0</v>
      </c>
      <c r="G79" s="48"/>
      <c r="H79" s="95"/>
      <c r="I79" s="95"/>
      <c r="J79" s="95"/>
      <c r="K79" s="95"/>
      <c r="L79" s="95"/>
      <c r="M79" s="95"/>
      <c r="N79" s="95"/>
    </row>
    <row r="80" spans="1:14" ht="18" customHeight="1">
      <c r="A80" s="43" t="s">
        <v>88</v>
      </c>
      <c r="B80" s="50" t="s">
        <v>196</v>
      </c>
      <c r="C80" s="43" t="s">
        <v>22</v>
      </c>
      <c r="D80" s="43">
        <v>63</v>
      </c>
      <c r="E80" s="45"/>
      <c r="F80" s="46">
        <f t="shared" si="7"/>
        <v>0</v>
      </c>
      <c r="G80" s="48"/>
      <c r="H80" s="95"/>
      <c r="I80" s="95"/>
      <c r="J80" s="95"/>
      <c r="K80" s="95"/>
      <c r="L80" s="95"/>
      <c r="M80" s="95"/>
      <c r="N80" s="95"/>
    </row>
    <row r="81" spans="1:14" ht="18" customHeight="1">
      <c r="A81" s="43" t="s">
        <v>89</v>
      </c>
      <c r="B81" s="50" t="s">
        <v>197</v>
      </c>
      <c r="C81" s="43" t="s">
        <v>143</v>
      </c>
      <c r="D81" s="43">
        <v>4</v>
      </c>
      <c r="E81" s="45"/>
      <c r="F81" s="46">
        <f t="shared" si="7"/>
        <v>0</v>
      </c>
      <c r="G81" s="48"/>
      <c r="H81" s="95"/>
      <c r="I81" s="95"/>
      <c r="J81" s="95"/>
      <c r="K81" s="95"/>
      <c r="L81" s="95"/>
      <c r="M81" s="95"/>
      <c r="N81" s="95"/>
    </row>
    <row r="82" spans="1:14" ht="18" customHeight="1">
      <c r="A82" s="43" t="s">
        <v>90</v>
      </c>
      <c r="B82" s="50" t="s">
        <v>198</v>
      </c>
      <c r="C82" s="43" t="s">
        <v>143</v>
      </c>
      <c r="D82" s="43">
        <v>2</v>
      </c>
      <c r="E82" s="45"/>
      <c r="F82" s="46">
        <f t="shared" si="7"/>
        <v>0</v>
      </c>
      <c r="G82" s="48"/>
      <c r="H82" s="95"/>
      <c r="I82" s="95"/>
      <c r="J82" s="95"/>
      <c r="K82" s="95"/>
      <c r="L82" s="95"/>
      <c r="M82" s="95"/>
      <c r="N82" s="95"/>
    </row>
    <row r="83" spans="1:14" ht="18" customHeight="1">
      <c r="A83" s="43" t="s">
        <v>91</v>
      </c>
      <c r="B83" s="50" t="s">
        <v>199</v>
      </c>
      <c r="C83" s="43" t="s">
        <v>40</v>
      </c>
      <c r="D83" s="43">
        <v>198.45</v>
      </c>
      <c r="E83" s="45"/>
      <c r="F83" s="46">
        <f t="shared" si="7"/>
        <v>0</v>
      </c>
      <c r="G83" s="48"/>
      <c r="H83" s="95"/>
      <c r="I83" s="95"/>
      <c r="J83" s="95"/>
      <c r="K83" s="95"/>
      <c r="L83" s="95"/>
      <c r="M83" s="95"/>
      <c r="N83" s="95"/>
    </row>
    <row r="84" spans="1:14" ht="18" customHeight="1">
      <c r="A84" s="43" t="s">
        <v>92</v>
      </c>
      <c r="B84" s="50" t="s">
        <v>200</v>
      </c>
      <c r="C84" s="43" t="s">
        <v>40</v>
      </c>
      <c r="D84" s="43">
        <v>183.75</v>
      </c>
      <c r="E84" s="45"/>
      <c r="F84" s="46">
        <f t="shared" si="7"/>
        <v>0</v>
      </c>
      <c r="G84" s="48"/>
      <c r="H84" s="95"/>
      <c r="I84" s="95"/>
      <c r="J84" s="95"/>
      <c r="K84" s="95"/>
      <c r="L84" s="95"/>
      <c r="M84" s="95"/>
      <c r="N84" s="95"/>
    </row>
    <row r="85" spans="1:14" ht="18" customHeight="1">
      <c r="A85" s="43" t="s">
        <v>93</v>
      </c>
      <c r="B85" s="50" t="s">
        <v>201</v>
      </c>
      <c r="C85" s="43" t="s">
        <v>40</v>
      </c>
      <c r="D85" s="43">
        <v>14.7</v>
      </c>
      <c r="E85" s="45"/>
      <c r="F85" s="46">
        <f t="shared" si="7"/>
        <v>0</v>
      </c>
      <c r="G85" s="48"/>
      <c r="H85" s="95"/>
      <c r="I85" s="95"/>
      <c r="J85" s="95"/>
      <c r="K85" s="95"/>
      <c r="L85" s="95"/>
      <c r="M85" s="95"/>
      <c r="N85" s="95"/>
    </row>
    <row r="86" spans="1:14" ht="18" customHeight="1">
      <c r="A86" s="43" t="s">
        <v>94</v>
      </c>
      <c r="B86" s="50" t="s">
        <v>202</v>
      </c>
      <c r="C86" s="43" t="s">
        <v>22</v>
      </c>
      <c r="D86" s="43">
        <v>3.28</v>
      </c>
      <c r="E86" s="45"/>
      <c r="F86" s="46">
        <f t="shared" si="7"/>
        <v>0</v>
      </c>
      <c r="G86" s="48"/>
      <c r="H86" s="95"/>
      <c r="I86" s="95"/>
      <c r="J86" s="95"/>
      <c r="K86" s="95"/>
      <c r="L86" s="95"/>
      <c r="M86" s="95"/>
      <c r="N86" s="95"/>
    </row>
    <row r="87" spans="1:14" ht="18" customHeight="1">
      <c r="A87" s="43" t="s">
        <v>95</v>
      </c>
      <c r="B87" s="98" t="s">
        <v>203</v>
      </c>
      <c r="C87" s="43" t="s">
        <v>143</v>
      </c>
      <c r="D87" s="43">
        <v>14</v>
      </c>
      <c r="E87" s="45"/>
      <c r="F87" s="46">
        <f t="shared" si="7"/>
        <v>0</v>
      </c>
      <c r="G87" s="48"/>
      <c r="H87" s="95"/>
      <c r="I87" s="95"/>
      <c r="J87" s="95"/>
      <c r="K87" s="95"/>
      <c r="L87" s="95"/>
      <c r="M87" s="95"/>
      <c r="N87" s="95"/>
    </row>
    <row r="88" spans="1:14" ht="18" customHeight="1">
      <c r="A88" s="43" t="s">
        <v>96</v>
      </c>
      <c r="B88" s="98" t="s">
        <v>204</v>
      </c>
      <c r="C88" s="43" t="s">
        <v>22</v>
      </c>
      <c r="D88" s="43">
        <v>509.25</v>
      </c>
      <c r="E88" s="45"/>
      <c r="F88" s="46">
        <f t="shared" si="7"/>
        <v>0</v>
      </c>
      <c r="G88" s="48"/>
      <c r="H88" s="95"/>
      <c r="I88" s="95"/>
      <c r="J88" s="95"/>
      <c r="K88" s="95"/>
      <c r="L88" s="95"/>
      <c r="M88" s="95"/>
      <c r="N88" s="95"/>
    </row>
    <row r="89" spans="1:14" ht="18" customHeight="1">
      <c r="A89" s="43" t="s">
        <v>97</v>
      </c>
      <c r="B89" s="98" t="s">
        <v>205</v>
      </c>
      <c r="C89" s="43" t="s">
        <v>143</v>
      </c>
      <c r="D89" s="43">
        <v>3</v>
      </c>
      <c r="E89" s="45"/>
      <c r="F89" s="46">
        <f t="shared" si="7"/>
        <v>0</v>
      </c>
      <c r="G89" s="48"/>
      <c r="H89" s="95"/>
      <c r="I89" s="95"/>
      <c r="J89" s="95"/>
      <c r="K89" s="95"/>
      <c r="L89" s="95"/>
      <c r="M89" s="95"/>
      <c r="N89" s="95"/>
    </row>
    <row r="90" spans="1:14" ht="18" customHeight="1">
      <c r="A90" s="43" t="s">
        <v>98</v>
      </c>
      <c r="B90" s="98" t="s">
        <v>206</v>
      </c>
      <c r="C90" s="43" t="s">
        <v>143</v>
      </c>
      <c r="D90" s="43">
        <v>30</v>
      </c>
      <c r="E90" s="45"/>
      <c r="F90" s="46">
        <f t="shared" si="7"/>
        <v>0</v>
      </c>
      <c r="G90" s="48"/>
      <c r="H90" s="95"/>
      <c r="I90" s="95"/>
      <c r="J90" s="95"/>
      <c r="K90" s="95"/>
      <c r="L90" s="95"/>
      <c r="M90" s="95"/>
      <c r="N90" s="95"/>
    </row>
    <row r="91" spans="1:14" ht="18" customHeight="1">
      <c r="A91" s="36">
        <v>24</v>
      </c>
      <c r="B91" s="93" t="s">
        <v>99</v>
      </c>
      <c r="C91" s="38"/>
      <c r="D91" s="38"/>
      <c r="E91" s="39"/>
      <c r="F91" s="40">
        <f>SUM(F92:F93)</f>
        <v>0</v>
      </c>
      <c r="G91" s="41"/>
      <c r="H91" s="94"/>
      <c r="I91" s="94"/>
      <c r="J91" s="94"/>
      <c r="K91" s="94"/>
      <c r="L91" s="94"/>
      <c r="M91" s="94"/>
      <c r="N91" s="94"/>
    </row>
    <row r="92" spans="1:14" ht="18" customHeight="1">
      <c r="A92" s="43" t="s">
        <v>100</v>
      </c>
      <c r="B92" s="50" t="s">
        <v>207</v>
      </c>
      <c r="C92" s="43" t="s">
        <v>22</v>
      </c>
      <c r="D92" s="43">
        <v>1302</v>
      </c>
      <c r="E92" s="45"/>
      <c r="F92" s="46">
        <f t="shared" ref="F92:F93" si="8">+E92*D92</f>
        <v>0</v>
      </c>
      <c r="G92" s="48"/>
      <c r="H92" s="45"/>
      <c r="I92" s="95"/>
      <c r="J92" s="95"/>
      <c r="K92" s="95"/>
      <c r="L92" s="95"/>
      <c r="M92" s="95"/>
      <c r="N92" s="95"/>
    </row>
    <row r="93" spans="1:14" ht="18" customHeight="1">
      <c r="A93" s="43" t="s">
        <v>101</v>
      </c>
      <c r="B93" s="50" t="s">
        <v>208</v>
      </c>
      <c r="C93" s="43" t="s">
        <v>148</v>
      </c>
      <c r="D93" s="43">
        <v>75</v>
      </c>
      <c r="E93" s="45"/>
      <c r="F93" s="46">
        <f t="shared" si="8"/>
        <v>0</v>
      </c>
      <c r="G93" s="48"/>
      <c r="H93" s="45"/>
      <c r="I93" s="95"/>
      <c r="J93" s="95"/>
      <c r="K93" s="95"/>
      <c r="L93" s="95"/>
      <c r="M93" s="95"/>
      <c r="N93" s="95"/>
    </row>
    <row r="94" spans="1:14" ht="18" customHeight="1">
      <c r="A94" s="459"/>
      <c r="B94" s="457"/>
      <c r="C94" s="457"/>
      <c r="D94" s="457"/>
      <c r="E94" s="457"/>
      <c r="F94" s="458"/>
      <c r="G94" s="48"/>
      <c r="H94" s="94"/>
      <c r="I94" s="94"/>
      <c r="J94" s="94"/>
      <c r="K94" s="94"/>
      <c r="L94" s="94"/>
      <c r="M94" s="94"/>
      <c r="N94" s="94"/>
    </row>
    <row r="95" spans="1:14" ht="12.75" customHeight="1">
      <c r="A95" s="463" t="s">
        <v>102</v>
      </c>
      <c r="B95" s="457"/>
      <c r="C95" s="457"/>
      <c r="D95" s="457"/>
      <c r="E95" s="458"/>
      <c r="F95" s="55">
        <v>0</v>
      </c>
      <c r="G95" s="48"/>
      <c r="H95" s="94"/>
      <c r="I95" s="94"/>
      <c r="J95" s="94"/>
      <c r="K95" s="94"/>
      <c r="L95" s="94"/>
      <c r="M95" s="94"/>
      <c r="N95" s="94"/>
    </row>
    <row r="96" spans="1:14" ht="18" customHeight="1">
      <c r="A96" s="464" t="s">
        <v>103</v>
      </c>
      <c r="B96" s="457"/>
      <c r="C96" s="458"/>
      <c r="D96" s="61">
        <v>0</v>
      </c>
      <c r="E96" s="62"/>
      <c r="F96" s="33">
        <f t="shared" ref="F96:F98" si="9">ROUNDUP(($F$95*D96),0)</f>
        <v>0</v>
      </c>
      <c r="G96" s="48"/>
      <c r="H96" s="94"/>
      <c r="I96" s="94"/>
      <c r="J96" s="94"/>
      <c r="K96" s="94"/>
      <c r="L96" s="94"/>
      <c r="M96" s="94"/>
      <c r="N96" s="94"/>
    </row>
    <row r="97" spans="1:14" ht="18" customHeight="1">
      <c r="A97" s="464" t="s">
        <v>104</v>
      </c>
      <c r="B97" s="457"/>
      <c r="C97" s="458"/>
      <c r="D97" s="61">
        <v>0.01</v>
      </c>
      <c r="E97" s="62"/>
      <c r="F97" s="33">
        <f t="shared" si="9"/>
        <v>0</v>
      </c>
      <c r="G97" s="48"/>
      <c r="H97" s="94"/>
      <c r="I97" s="94"/>
      <c r="J97" s="94"/>
      <c r="K97" s="94"/>
      <c r="L97" s="94"/>
      <c r="M97" s="94"/>
      <c r="N97" s="94"/>
    </row>
    <row r="98" spans="1:14" ht="18" customHeight="1">
      <c r="A98" s="464" t="s">
        <v>105</v>
      </c>
      <c r="B98" s="457"/>
      <c r="C98" s="458"/>
      <c r="D98" s="61">
        <v>0.04</v>
      </c>
      <c r="E98" s="62"/>
      <c r="F98" s="33">
        <f t="shared" si="9"/>
        <v>0</v>
      </c>
      <c r="G98" s="48"/>
      <c r="H98" s="94"/>
      <c r="I98" s="94"/>
      <c r="J98" s="94"/>
      <c r="K98" s="94"/>
      <c r="L98" s="94"/>
      <c r="M98" s="94"/>
      <c r="N98" s="94"/>
    </row>
    <row r="99" spans="1:14" ht="18" customHeight="1">
      <c r="A99" s="464" t="s">
        <v>106</v>
      </c>
      <c r="B99" s="457"/>
      <c r="C99" s="458"/>
      <c r="D99" s="61">
        <v>0.19</v>
      </c>
      <c r="E99" s="62"/>
      <c r="F99" s="33">
        <f>ROUNDUP(($F$98*D99),0)</f>
        <v>0</v>
      </c>
      <c r="G99" s="48"/>
      <c r="H99" s="94"/>
      <c r="I99" s="94"/>
      <c r="J99" s="94"/>
      <c r="K99" s="94"/>
      <c r="L99" s="94"/>
      <c r="M99" s="94"/>
      <c r="N99" s="94"/>
    </row>
    <row r="100" spans="1:14" ht="18" customHeight="1">
      <c r="A100" s="463" t="s">
        <v>107</v>
      </c>
      <c r="B100" s="457"/>
      <c r="C100" s="457"/>
      <c r="D100" s="457"/>
      <c r="E100" s="458"/>
      <c r="F100" s="55">
        <f>SUM(F96:F99)</f>
        <v>0</v>
      </c>
      <c r="G100" s="48"/>
      <c r="H100" s="94"/>
      <c r="I100" s="94"/>
      <c r="J100" s="94"/>
      <c r="K100" s="94"/>
      <c r="L100" s="94"/>
      <c r="M100" s="94"/>
      <c r="N100" s="94"/>
    </row>
    <row r="101" spans="1:14" ht="11.25" customHeight="1">
      <c r="A101" s="459"/>
      <c r="B101" s="457"/>
      <c r="C101" s="457"/>
      <c r="D101" s="457"/>
      <c r="E101" s="457"/>
      <c r="F101" s="458"/>
      <c r="G101" s="48"/>
      <c r="H101" s="94"/>
      <c r="I101" s="94"/>
      <c r="J101" s="94"/>
      <c r="K101" s="94"/>
      <c r="L101" s="94"/>
      <c r="M101" s="94"/>
      <c r="N101" s="94"/>
    </row>
    <row r="102" spans="1:14" ht="18" customHeight="1">
      <c r="A102" s="462" t="s">
        <v>108</v>
      </c>
      <c r="B102" s="457"/>
      <c r="C102" s="457"/>
      <c r="D102" s="457"/>
      <c r="E102" s="458"/>
      <c r="F102" s="40">
        <f>+F100+F95</f>
        <v>0</v>
      </c>
      <c r="G102" s="48"/>
      <c r="H102" s="94"/>
      <c r="I102" s="94"/>
      <c r="J102" s="94"/>
      <c r="K102" s="94"/>
      <c r="L102" s="94"/>
      <c r="M102" s="94"/>
      <c r="N102" s="94"/>
    </row>
    <row r="103" spans="1:14" ht="18" customHeight="1">
      <c r="A103" s="65"/>
      <c r="B103" s="99"/>
      <c r="C103" s="67"/>
      <c r="D103" s="65"/>
      <c r="E103" s="49"/>
      <c r="F103" s="63"/>
      <c r="G103" s="48"/>
      <c r="H103" s="94"/>
      <c r="I103" s="94"/>
      <c r="J103" s="94"/>
      <c r="K103" s="94"/>
      <c r="L103" s="94"/>
      <c r="M103" s="94"/>
      <c r="N103" s="94"/>
    </row>
    <row r="104" spans="1:14" ht="18" customHeight="1">
      <c r="A104" s="36">
        <v>26</v>
      </c>
      <c r="B104" s="69" t="s">
        <v>109</v>
      </c>
      <c r="C104" s="36"/>
      <c r="D104" s="69"/>
      <c r="E104" s="70"/>
      <c r="F104" s="40">
        <f>+F105</f>
        <v>0</v>
      </c>
      <c r="G104" s="41"/>
      <c r="H104" s="94"/>
      <c r="I104" s="94"/>
      <c r="J104" s="94"/>
      <c r="K104" s="94"/>
      <c r="L104" s="94"/>
      <c r="M104" s="94"/>
      <c r="N104" s="94"/>
    </row>
    <row r="105" spans="1:14" ht="18" customHeight="1">
      <c r="A105" s="43" t="s">
        <v>110</v>
      </c>
      <c r="B105" s="50" t="s">
        <v>209</v>
      </c>
      <c r="C105" s="43" t="s">
        <v>143</v>
      </c>
      <c r="D105" s="43">
        <v>1</v>
      </c>
      <c r="E105" s="45"/>
      <c r="F105" s="46">
        <f>+D105*E105</f>
        <v>0</v>
      </c>
      <c r="G105" s="48"/>
      <c r="H105" s="95"/>
      <c r="I105" s="95"/>
      <c r="J105" s="95"/>
      <c r="K105" s="95"/>
      <c r="L105" s="95"/>
      <c r="M105" s="95"/>
      <c r="N105" s="95"/>
    </row>
    <row r="106" spans="1:14" ht="18" customHeight="1">
      <c r="A106" s="461" t="s">
        <v>112</v>
      </c>
      <c r="B106" s="457"/>
      <c r="C106" s="457"/>
      <c r="D106" s="458"/>
      <c r="E106" s="54"/>
      <c r="F106" s="55">
        <f>SUM(F105)</f>
        <v>0</v>
      </c>
      <c r="G106" s="48"/>
      <c r="H106" s="94"/>
      <c r="I106" s="94"/>
      <c r="J106" s="94"/>
      <c r="K106" s="94"/>
      <c r="L106" s="94"/>
      <c r="M106" s="94"/>
      <c r="N106" s="94"/>
    </row>
    <row r="107" spans="1:14" ht="18" customHeight="1">
      <c r="A107" s="461" t="s">
        <v>113</v>
      </c>
      <c r="B107" s="457"/>
      <c r="C107" s="457"/>
      <c r="D107" s="458"/>
      <c r="E107" s="71">
        <v>0.19</v>
      </c>
      <c r="F107" s="55">
        <f>+E107*F106</f>
        <v>0</v>
      </c>
      <c r="G107" s="48"/>
      <c r="H107" s="94"/>
      <c r="I107" s="94"/>
      <c r="J107" s="94"/>
      <c r="K107" s="94"/>
      <c r="L107" s="94"/>
      <c r="M107" s="94"/>
      <c r="N107" s="94"/>
    </row>
    <row r="108" spans="1:14" ht="18" customHeight="1">
      <c r="A108" s="72"/>
      <c r="B108" s="100"/>
      <c r="C108" s="72"/>
      <c r="D108" s="74"/>
      <c r="E108" s="75"/>
      <c r="F108" s="76"/>
      <c r="G108" s="48"/>
      <c r="H108" s="94"/>
      <c r="I108" s="94"/>
      <c r="J108" s="94"/>
      <c r="K108" s="94"/>
      <c r="L108" s="94"/>
      <c r="M108" s="94"/>
      <c r="N108" s="94"/>
    </row>
    <row r="109" spans="1:14" ht="18" customHeight="1">
      <c r="A109" s="36">
        <v>27</v>
      </c>
      <c r="B109" s="69" t="s">
        <v>114</v>
      </c>
      <c r="C109" s="36"/>
      <c r="D109" s="69"/>
      <c r="E109" s="70"/>
      <c r="F109" s="40">
        <f>+F110+F115</f>
        <v>0</v>
      </c>
      <c r="G109" s="41"/>
      <c r="H109" s="94"/>
      <c r="I109" s="94"/>
      <c r="J109" s="94"/>
      <c r="K109" s="94"/>
      <c r="L109" s="94"/>
      <c r="M109" s="94"/>
      <c r="N109" s="94"/>
    </row>
    <row r="110" spans="1:14" ht="18" customHeight="1">
      <c r="A110" s="78" t="s">
        <v>115</v>
      </c>
      <c r="B110" s="79" t="s">
        <v>116</v>
      </c>
      <c r="C110" s="51"/>
      <c r="D110" s="79"/>
      <c r="E110" s="54"/>
      <c r="F110" s="55">
        <f>+F112+F113</f>
        <v>0</v>
      </c>
      <c r="G110" s="48"/>
      <c r="H110" s="94"/>
      <c r="I110" s="94"/>
      <c r="J110" s="94"/>
      <c r="K110" s="94"/>
      <c r="L110" s="94"/>
      <c r="M110" s="94"/>
      <c r="N110" s="94"/>
    </row>
    <row r="111" spans="1:14" ht="18" customHeight="1">
      <c r="A111" s="43" t="s">
        <v>117</v>
      </c>
      <c r="B111" s="50"/>
      <c r="C111" s="43"/>
      <c r="D111" s="43">
        <f>ROUNDUP(SUM(H111:N111),0)</f>
        <v>0</v>
      </c>
      <c r="E111" s="45"/>
      <c r="F111" s="46">
        <f>+D111*E111</f>
        <v>0</v>
      </c>
      <c r="G111" s="48"/>
      <c r="H111" s="95"/>
      <c r="I111" s="95"/>
      <c r="J111" s="95"/>
      <c r="K111" s="95"/>
      <c r="L111" s="95"/>
      <c r="M111" s="95"/>
      <c r="N111" s="95"/>
    </row>
    <row r="112" spans="1:14" ht="18" customHeight="1">
      <c r="A112" s="461" t="s">
        <v>112</v>
      </c>
      <c r="B112" s="457"/>
      <c r="C112" s="457"/>
      <c r="D112" s="458"/>
      <c r="E112" s="54"/>
      <c r="F112" s="55">
        <f>SUM(F111)</f>
        <v>0</v>
      </c>
      <c r="G112" s="48"/>
      <c r="H112" s="94"/>
      <c r="I112" s="94"/>
      <c r="J112" s="94"/>
      <c r="K112" s="94"/>
      <c r="L112" s="94"/>
      <c r="M112" s="94"/>
      <c r="N112" s="94"/>
    </row>
    <row r="113" spans="1:14" ht="18" customHeight="1">
      <c r="A113" s="461" t="s">
        <v>113</v>
      </c>
      <c r="B113" s="457"/>
      <c r="C113" s="457"/>
      <c r="D113" s="458"/>
      <c r="E113" s="71">
        <v>0.19</v>
      </c>
      <c r="F113" s="55">
        <f>+E113*F112</f>
        <v>0</v>
      </c>
      <c r="G113" s="48"/>
      <c r="H113" s="94"/>
      <c r="I113" s="94"/>
      <c r="J113" s="94"/>
      <c r="K113" s="94"/>
      <c r="L113" s="94"/>
      <c r="M113" s="94"/>
      <c r="N113" s="94"/>
    </row>
    <row r="114" spans="1:14" ht="18" customHeight="1">
      <c r="A114" s="72"/>
      <c r="B114" s="72"/>
      <c r="C114" s="72"/>
      <c r="D114" s="72"/>
      <c r="E114" s="80"/>
      <c r="F114" s="72"/>
      <c r="G114" s="48"/>
      <c r="H114" s="94"/>
      <c r="I114" s="94"/>
      <c r="J114" s="94"/>
      <c r="K114" s="94"/>
      <c r="L114" s="94"/>
      <c r="M114" s="94"/>
      <c r="N114" s="94"/>
    </row>
    <row r="115" spans="1:14" ht="18" customHeight="1">
      <c r="A115" s="78" t="s">
        <v>118</v>
      </c>
      <c r="B115" s="79" t="s">
        <v>119</v>
      </c>
      <c r="C115" s="51"/>
      <c r="D115" s="79"/>
      <c r="E115" s="54"/>
      <c r="F115" s="55">
        <f>+F117+F118</f>
        <v>0</v>
      </c>
      <c r="G115" s="48"/>
      <c r="H115" s="94"/>
      <c r="I115" s="94"/>
      <c r="J115" s="94"/>
      <c r="K115" s="94"/>
      <c r="L115" s="94"/>
      <c r="M115" s="94"/>
      <c r="N115" s="94"/>
    </row>
    <row r="116" spans="1:14" ht="18" customHeight="1">
      <c r="A116" s="43" t="s">
        <v>120</v>
      </c>
      <c r="B116" s="50"/>
      <c r="C116" s="43"/>
      <c r="D116" s="43">
        <f>ROUNDUP(SUM(H116:N116),0)</f>
        <v>0</v>
      </c>
      <c r="E116" s="45"/>
      <c r="F116" s="46">
        <f>+D116*E116</f>
        <v>0</v>
      </c>
      <c r="G116" s="48"/>
      <c r="H116" s="95"/>
      <c r="I116" s="95"/>
      <c r="J116" s="95"/>
      <c r="K116" s="95"/>
      <c r="L116" s="95"/>
      <c r="M116" s="95"/>
      <c r="N116" s="95"/>
    </row>
    <row r="117" spans="1:14" ht="18" customHeight="1">
      <c r="A117" s="461" t="s">
        <v>112</v>
      </c>
      <c r="B117" s="457"/>
      <c r="C117" s="457"/>
      <c r="D117" s="458"/>
      <c r="E117" s="54"/>
      <c r="F117" s="55">
        <f>SUM(F116)</f>
        <v>0</v>
      </c>
      <c r="G117" s="48"/>
      <c r="H117" s="94"/>
      <c r="I117" s="94"/>
      <c r="J117" s="94"/>
      <c r="K117" s="94"/>
      <c r="L117" s="94"/>
      <c r="M117" s="94"/>
      <c r="N117" s="94"/>
    </row>
    <row r="118" spans="1:14" ht="18" customHeight="1">
      <c r="A118" s="461" t="s">
        <v>113</v>
      </c>
      <c r="B118" s="457"/>
      <c r="C118" s="457"/>
      <c r="D118" s="458"/>
      <c r="E118" s="71">
        <v>0.19</v>
      </c>
      <c r="F118" s="55">
        <f>+E118*F117</f>
        <v>0</v>
      </c>
      <c r="G118" s="48"/>
      <c r="H118" s="94"/>
      <c r="I118" s="94"/>
      <c r="J118" s="94"/>
      <c r="K118" s="94"/>
      <c r="L118" s="94"/>
      <c r="M118" s="94"/>
      <c r="N118" s="94"/>
    </row>
    <row r="119" spans="1:14" ht="18" customHeight="1">
      <c r="A119" s="72"/>
      <c r="B119" s="72"/>
      <c r="C119" s="72"/>
      <c r="D119" s="72"/>
      <c r="E119" s="80"/>
      <c r="F119" s="72"/>
      <c r="G119" s="48"/>
      <c r="H119" s="94"/>
      <c r="I119" s="94"/>
      <c r="J119" s="94"/>
      <c r="K119" s="94"/>
      <c r="L119" s="94"/>
      <c r="M119" s="94"/>
      <c r="N119" s="94"/>
    </row>
    <row r="120" spans="1:14" ht="18" customHeight="1">
      <c r="A120" s="36">
        <v>28</v>
      </c>
      <c r="B120" s="69" t="s">
        <v>121</v>
      </c>
      <c r="C120" s="36"/>
      <c r="D120" s="69"/>
      <c r="E120" s="70"/>
      <c r="F120" s="40">
        <f>+F123+F124</f>
        <v>0</v>
      </c>
      <c r="G120" s="41"/>
      <c r="H120" s="94"/>
      <c r="I120" s="94"/>
      <c r="J120" s="94"/>
      <c r="K120" s="94"/>
      <c r="L120" s="94"/>
      <c r="M120" s="94"/>
      <c r="N120" s="94"/>
    </row>
    <row r="121" spans="1:14" ht="18" customHeight="1">
      <c r="A121" s="51" t="s">
        <v>122</v>
      </c>
      <c r="B121" s="101" t="s">
        <v>123</v>
      </c>
      <c r="C121" s="51"/>
      <c r="D121" s="79"/>
      <c r="E121" s="54"/>
      <c r="F121" s="55"/>
      <c r="G121" s="48"/>
      <c r="H121" s="94"/>
      <c r="I121" s="94"/>
      <c r="J121" s="94"/>
      <c r="K121" s="94"/>
      <c r="L121" s="94"/>
      <c r="M121" s="94"/>
      <c r="N121" s="94"/>
    </row>
    <row r="122" spans="1:14" ht="18" customHeight="1">
      <c r="A122" s="43" t="s">
        <v>124</v>
      </c>
      <c r="B122" s="50"/>
      <c r="C122" s="43"/>
      <c r="D122" s="43">
        <f>ROUNDUP(SUM(H122:N122),0)</f>
        <v>0</v>
      </c>
      <c r="E122" s="45"/>
      <c r="F122" s="46">
        <f>+D122*E122</f>
        <v>0</v>
      </c>
      <c r="G122" s="48"/>
      <c r="H122" s="95"/>
      <c r="I122" s="95"/>
      <c r="J122" s="95"/>
      <c r="K122" s="95"/>
      <c r="L122" s="95"/>
      <c r="M122" s="95"/>
      <c r="N122" s="95"/>
    </row>
    <row r="123" spans="1:14" ht="18" customHeight="1">
      <c r="A123" s="461" t="s">
        <v>112</v>
      </c>
      <c r="B123" s="457"/>
      <c r="C123" s="457"/>
      <c r="D123" s="458"/>
      <c r="E123" s="54"/>
      <c r="F123" s="55">
        <f>+F122</f>
        <v>0</v>
      </c>
      <c r="G123" s="48"/>
      <c r="H123" s="94"/>
      <c r="I123" s="94"/>
      <c r="J123" s="94"/>
      <c r="K123" s="94"/>
      <c r="L123" s="94"/>
      <c r="M123" s="94"/>
      <c r="N123" s="94"/>
    </row>
    <row r="124" spans="1:14" ht="18" customHeight="1">
      <c r="A124" s="461" t="s">
        <v>113</v>
      </c>
      <c r="B124" s="457"/>
      <c r="C124" s="457"/>
      <c r="D124" s="458"/>
      <c r="E124" s="71">
        <v>0.19</v>
      </c>
      <c r="F124" s="55">
        <f>+E124*F123</f>
        <v>0</v>
      </c>
      <c r="G124" s="48"/>
      <c r="H124" s="94"/>
      <c r="I124" s="94"/>
      <c r="J124" s="94"/>
      <c r="K124" s="94"/>
      <c r="L124" s="94"/>
      <c r="M124" s="94"/>
      <c r="N124" s="94"/>
    </row>
    <row r="125" spans="1:14" ht="18" customHeight="1">
      <c r="A125" s="72"/>
      <c r="B125" s="72"/>
      <c r="C125" s="72"/>
      <c r="D125" s="72"/>
      <c r="E125" s="72"/>
      <c r="F125" s="72"/>
      <c r="G125" s="48"/>
      <c r="H125" s="94"/>
      <c r="I125" s="94"/>
      <c r="J125" s="94"/>
      <c r="K125" s="94"/>
      <c r="L125" s="94"/>
      <c r="M125" s="94"/>
      <c r="N125" s="94"/>
    </row>
    <row r="126" spans="1:14" ht="18" customHeight="1">
      <c r="A126" s="456" t="s">
        <v>210</v>
      </c>
      <c r="B126" s="457"/>
      <c r="C126" s="457"/>
      <c r="D126" s="457"/>
      <c r="E126" s="458"/>
      <c r="F126" s="40">
        <f>+F104+F120+F109</f>
        <v>0</v>
      </c>
      <c r="G126" s="41"/>
      <c r="H126" s="94"/>
      <c r="I126" s="94"/>
      <c r="J126" s="94"/>
      <c r="K126" s="94"/>
      <c r="L126" s="94"/>
      <c r="M126" s="94"/>
      <c r="N126" s="94"/>
    </row>
    <row r="127" spans="1:14" ht="18" customHeight="1">
      <c r="A127" s="459"/>
      <c r="B127" s="457"/>
      <c r="C127" s="457"/>
      <c r="D127" s="457"/>
      <c r="E127" s="457"/>
      <c r="F127" s="458"/>
      <c r="G127" s="48"/>
      <c r="H127" s="94"/>
      <c r="I127" s="94"/>
      <c r="J127" s="94"/>
      <c r="K127" s="94"/>
      <c r="L127" s="94"/>
      <c r="M127" s="94"/>
      <c r="N127" s="94"/>
    </row>
    <row r="128" spans="1:14" ht="18" customHeight="1">
      <c r="A128" s="456" t="s">
        <v>211</v>
      </c>
      <c r="B128" s="457"/>
      <c r="C128" s="457"/>
      <c r="D128" s="457"/>
      <c r="E128" s="458"/>
      <c r="F128" s="40">
        <f>+F102+F126</f>
        <v>0</v>
      </c>
      <c r="G128" s="41"/>
      <c r="H128" s="94"/>
      <c r="I128" s="94"/>
      <c r="J128" s="94"/>
      <c r="K128" s="94"/>
      <c r="L128" s="94"/>
      <c r="M128" s="94"/>
      <c r="N128" s="94"/>
    </row>
    <row r="129" spans="1:14" ht="18" customHeight="1">
      <c r="A129" s="65"/>
      <c r="B129" s="99"/>
      <c r="C129" s="67"/>
      <c r="D129" s="65"/>
      <c r="E129" s="49"/>
      <c r="F129" s="63"/>
      <c r="G129" s="48"/>
      <c r="H129" s="48"/>
      <c r="I129" s="48"/>
      <c r="J129" s="48"/>
      <c r="K129" s="48"/>
      <c r="L129" s="48"/>
      <c r="M129" s="48"/>
      <c r="N129" s="48"/>
    </row>
    <row r="130" spans="1:14" ht="18" customHeight="1">
      <c r="A130" s="85"/>
      <c r="B130" s="102" t="s">
        <v>212</v>
      </c>
      <c r="C130" s="65"/>
      <c r="D130" s="65"/>
      <c r="E130" s="63"/>
      <c r="F130" s="85"/>
      <c r="G130" s="48"/>
      <c r="H130" s="42"/>
      <c r="I130" s="48"/>
      <c r="J130" s="48"/>
      <c r="K130" s="48"/>
      <c r="L130" s="48"/>
      <c r="M130" s="48"/>
      <c r="N130" s="48"/>
    </row>
    <row r="131" spans="1:14" ht="18" customHeight="1">
      <c r="A131" s="85"/>
      <c r="B131" s="65"/>
      <c r="C131" s="65"/>
      <c r="D131" s="65"/>
      <c r="E131" s="63"/>
      <c r="F131" s="85"/>
      <c r="G131" s="48"/>
      <c r="H131" s="42"/>
      <c r="I131" s="48"/>
      <c r="J131" s="48"/>
      <c r="K131" s="48"/>
      <c r="L131" s="48"/>
      <c r="M131" s="48"/>
      <c r="N131" s="48"/>
    </row>
    <row r="132" spans="1:14" ht="18" customHeight="1">
      <c r="A132" s="85"/>
      <c r="B132" s="65"/>
      <c r="C132" s="65"/>
      <c r="D132" s="65"/>
      <c r="E132" s="63"/>
      <c r="F132" s="85"/>
      <c r="G132" s="48"/>
      <c r="H132" s="42"/>
      <c r="I132" s="48"/>
      <c r="J132" s="48"/>
      <c r="K132" s="48"/>
      <c r="L132" s="48"/>
      <c r="M132" s="48"/>
      <c r="N132" s="48"/>
    </row>
    <row r="133" spans="1:14" ht="18" customHeight="1">
      <c r="A133" s="85"/>
      <c r="B133" s="65"/>
      <c r="C133" s="65"/>
      <c r="D133" s="65"/>
      <c r="E133" s="63"/>
      <c r="F133" s="85"/>
      <c r="G133" s="48"/>
      <c r="H133" s="42"/>
      <c r="I133" s="48"/>
      <c r="J133" s="48"/>
      <c r="K133" s="48"/>
      <c r="L133" s="48"/>
      <c r="M133" s="48"/>
      <c r="N133" s="48"/>
    </row>
    <row r="134" spans="1:14" ht="18" customHeight="1">
      <c r="A134" s="85"/>
      <c r="B134" s="102" t="s">
        <v>213</v>
      </c>
      <c r="C134" s="65"/>
      <c r="D134" s="103" t="s">
        <v>214</v>
      </c>
      <c r="E134" s="103"/>
      <c r="F134" s="85"/>
      <c r="G134" s="48"/>
      <c r="H134" s="42"/>
      <c r="I134" s="48"/>
      <c r="J134" s="48"/>
      <c r="K134" s="48"/>
      <c r="L134" s="48"/>
      <c r="M134" s="48"/>
      <c r="N134" s="48"/>
    </row>
    <row r="135" spans="1:14" ht="18" customHeight="1">
      <c r="A135" s="85"/>
      <c r="B135" s="104" t="s">
        <v>215</v>
      </c>
      <c r="C135" s="65"/>
      <c r="D135" s="105" t="s">
        <v>216</v>
      </c>
      <c r="E135" s="105"/>
      <c r="F135" s="85"/>
      <c r="G135" s="48"/>
      <c r="H135" s="42"/>
      <c r="I135" s="48"/>
      <c r="J135" s="48"/>
      <c r="K135" s="48"/>
      <c r="L135" s="48"/>
      <c r="M135" s="48"/>
      <c r="N135" s="48"/>
    </row>
    <row r="136" spans="1:14" ht="18" customHeight="1">
      <c r="A136" s="85"/>
      <c r="B136" s="65"/>
      <c r="C136" s="65"/>
      <c r="D136" s="63"/>
      <c r="E136" s="63"/>
      <c r="F136" s="85"/>
      <c r="G136" s="48"/>
      <c r="H136" s="42"/>
      <c r="I136" s="48"/>
      <c r="J136" s="48"/>
      <c r="K136" s="48"/>
      <c r="L136" s="48"/>
      <c r="M136" s="48"/>
      <c r="N136" s="48"/>
    </row>
    <row r="137" spans="1:14" ht="18" customHeight="1">
      <c r="A137" s="85"/>
      <c r="B137" s="65"/>
      <c r="C137" s="65"/>
      <c r="D137" s="63"/>
      <c r="E137" s="63"/>
      <c r="F137" s="85"/>
      <c r="G137" s="48"/>
      <c r="H137" s="42"/>
      <c r="I137" s="48"/>
      <c r="J137" s="48"/>
      <c r="K137" s="48"/>
      <c r="L137" s="48"/>
      <c r="M137" s="48"/>
      <c r="N137" s="48"/>
    </row>
    <row r="138" spans="1:14" ht="18" customHeight="1">
      <c r="A138" s="85"/>
      <c r="B138" s="65"/>
      <c r="C138" s="65"/>
      <c r="D138" s="63"/>
      <c r="E138" s="63"/>
      <c r="F138" s="85"/>
      <c r="G138" s="48"/>
      <c r="H138" s="42"/>
      <c r="I138" s="48"/>
      <c r="J138" s="48"/>
      <c r="K138" s="48"/>
      <c r="L138" s="48"/>
      <c r="M138" s="48"/>
      <c r="N138" s="48"/>
    </row>
    <row r="139" spans="1:14" ht="12.75" customHeight="1">
      <c r="A139" s="85"/>
      <c r="B139" s="102" t="s">
        <v>217</v>
      </c>
      <c r="C139" s="65"/>
      <c r="D139" s="102" t="s">
        <v>218</v>
      </c>
      <c r="E139" s="102"/>
      <c r="F139" s="85"/>
      <c r="G139" s="48"/>
      <c r="H139" s="42"/>
      <c r="I139" s="48"/>
      <c r="J139" s="48"/>
      <c r="K139" s="48"/>
      <c r="L139" s="48"/>
      <c r="M139" s="48"/>
      <c r="N139" s="48"/>
    </row>
    <row r="140" spans="1:14" ht="12.75" customHeight="1">
      <c r="A140" s="85"/>
      <c r="B140" s="104" t="s">
        <v>219</v>
      </c>
      <c r="C140" s="65"/>
      <c r="D140" s="104" t="s">
        <v>220</v>
      </c>
      <c r="E140" s="104"/>
      <c r="F140" s="85"/>
      <c r="G140" s="48"/>
      <c r="H140" s="42"/>
      <c r="I140" s="48"/>
      <c r="J140" s="48"/>
      <c r="K140" s="48"/>
      <c r="L140" s="48"/>
      <c r="M140" s="48"/>
      <c r="N140" s="48"/>
    </row>
    <row r="141" spans="1:14" ht="18" customHeight="1">
      <c r="A141" s="85"/>
      <c r="B141" s="65"/>
      <c r="C141" s="65"/>
      <c r="D141" s="63"/>
      <c r="E141" s="63"/>
      <c r="F141" s="85"/>
      <c r="G141" s="48"/>
      <c r="H141" s="42"/>
      <c r="I141" s="48"/>
      <c r="J141" s="48"/>
      <c r="K141" s="48"/>
      <c r="L141" s="48"/>
      <c r="M141" s="48"/>
      <c r="N141" s="48"/>
    </row>
    <row r="142" spans="1:14" ht="18" customHeight="1">
      <c r="A142" s="85"/>
      <c r="B142" s="65"/>
      <c r="C142" s="65"/>
      <c r="D142" s="63"/>
      <c r="E142" s="63"/>
      <c r="F142" s="85"/>
      <c r="G142" s="48"/>
      <c r="H142" s="42"/>
      <c r="I142" s="48"/>
      <c r="J142" s="48"/>
      <c r="K142" s="48"/>
      <c r="L142" s="48"/>
      <c r="M142" s="48"/>
      <c r="N142" s="48"/>
    </row>
    <row r="143" spans="1:14" ht="18" customHeight="1">
      <c r="A143" s="85"/>
      <c r="B143" s="65"/>
      <c r="C143" s="65"/>
      <c r="D143" s="106"/>
      <c r="E143" s="106"/>
      <c r="F143" s="85"/>
      <c r="G143" s="48"/>
      <c r="H143" s="42"/>
      <c r="I143" s="48"/>
      <c r="J143" s="48"/>
      <c r="K143" s="48"/>
      <c r="L143" s="48"/>
      <c r="M143" s="48"/>
      <c r="N143" s="48"/>
    </row>
    <row r="144" spans="1:14" ht="18" customHeight="1">
      <c r="A144" s="85"/>
      <c r="B144" s="106" t="s">
        <v>221</v>
      </c>
      <c r="C144" s="104"/>
      <c r="D144" s="104"/>
      <c r="E144" s="104"/>
      <c r="F144" s="85"/>
      <c r="G144" s="48"/>
      <c r="H144" s="42"/>
      <c r="I144" s="48"/>
      <c r="J144" s="48"/>
      <c r="K144" s="48"/>
      <c r="L144" s="48"/>
      <c r="M144" s="48"/>
      <c r="N144" s="48"/>
    </row>
    <row r="145" spans="1:14" ht="18" customHeight="1">
      <c r="A145" s="85"/>
      <c r="B145" s="63" t="s">
        <v>222</v>
      </c>
      <c r="C145" s="104"/>
      <c r="D145" s="65"/>
      <c r="E145" s="63"/>
      <c r="F145" s="85"/>
      <c r="G145" s="48"/>
      <c r="H145" s="42"/>
      <c r="I145" s="48"/>
      <c r="J145" s="48"/>
      <c r="K145" s="48"/>
      <c r="L145" s="48"/>
      <c r="M145" s="48"/>
      <c r="N145" s="48"/>
    </row>
    <row r="146" spans="1:14" ht="18" customHeight="1">
      <c r="A146" s="85"/>
      <c r="B146" s="65"/>
      <c r="C146" s="65"/>
      <c r="D146" s="65"/>
      <c r="E146" s="63"/>
      <c r="F146" s="85"/>
      <c r="G146" s="48"/>
      <c r="H146" s="42"/>
      <c r="I146" s="48"/>
      <c r="J146" s="48"/>
      <c r="K146" s="48"/>
      <c r="L146" s="48"/>
      <c r="M146" s="48"/>
      <c r="N146" s="48"/>
    </row>
    <row r="147" spans="1:14" ht="18" customHeight="1">
      <c r="A147" s="85"/>
      <c r="B147" s="65"/>
      <c r="C147" s="65"/>
      <c r="D147" s="65"/>
      <c r="E147" s="63"/>
      <c r="F147" s="85"/>
      <c r="G147" s="48"/>
      <c r="H147" s="42"/>
      <c r="I147" s="48"/>
      <c r="J147" s="48"/>
      <c r="K147" s="48"/>
      <c r="L147" s="48"/>
      <c r="M147" s="48"/>
      <c r="N147" s="48"/>
    </row>
    <row r="148" spans="1:14" ht="18" customHeight="1">
      <c r="A148" s="85"/>
      <c r="B148" s="102" t="s">
        <v>223</v>
      </c>
      <c r="C148" s="104"/>
      <c r="D148" s="65"/>
      <c r="E148" s="63"/>
      <c r="F148" s="85"/>
      <c r="G148" s="48"/>
      <c r="H148" s="42"/>
      <c r="I148" s="48"/>
      <c r="J148" s="48"/>
      <c r="K148" s="48"/>
      <c r="L148" s="48"/>
      <c r="M148" s="48"/>
      <c r="N148" s="48"/>
    </row>
    <row r="149" spans="1:14" ht="18" customHeight="1">
      <c r="A149" s="85"/>
      <c r="B149" s="65"/>
      <c r="C149" s="65"/>
      <c r="D149" s="65"/>
      <c r="E149" s="63"/>
      <c r="F149" s="85"/>
      <c r="G149" s="48"/>
      <c r="H149" s="42"/>
      <c r="I149" s="48"/>
      <c r="J149" s="48"/>
      <c r="K149" s="48"/>
      <c r="L149" s="48"/>
      <c r="M149" s="48"/>
      <c r="N149" s="48"/>
    </row>
    <row r="150" spans="1:14" ht="18" customHeight="1">
      <c r="A150" s="85"/>
      <c r="B150" s="65"/>
      <c r="C150" s="65"/>
      <c r="D150" s="65"/>
      <c r="E150" s="63"/>
      <c r="F150" s="85"/>
      <c r="G150" s="48"/>
      <c r="H150" s="42"/>
      <c r="I150" s="48"/>
      <c r="J150" s="48"/>
      <c r="K150" s="48"/>
      <c r="L150" s="48"/>
      <c r="M150" s="48"/>
      <c r="N150" s="48"/>
    </row>
    <row r="151" spans="1:14" ht="18" customHeight="1">
      <c r="A151" s="85"/>
      <c r="B151" s="65"/>
      <c r="C151" s="65"/>
      <c r="D151" s="65"/>
      <c r="E151" s="63"/>
      <c r="F151" s="85"/>
      <c r="G151" s="48"/>
      <c r="H151" s="42"/>
      <c r="I151" s="48"/>
      <c r="J151" s="48"/>
      <c r="K151" s="48"/>
      <c r="L151" s="48"/>
      <c r="M151" s="48"/>
      <c r="N151" s="48"/>
    </row>
    <row r="152" spans="1:14" ht="18" customHeight="1">
      <c r="A152" s="85"/>
      <c r="B152" s="102" t="s">
        <v>224</v>
      </c>
      <c r="C152" s="65"/>
      <c r="D152" s="65"/>
      <c r="E152" s="63"/>
      <c r="F152" s="85"/>
      <c r="G152" s="48"/>
      <c r="H152" s="42"/>
      <c r="I152" s="48"/>
      <c r="J152" s="48"/>
      <c r="K152" s="48"/>
      <c r="L152" s="48"/>
      <c r="M152" s="48"/>
      <c r="N152" s="48"/>
    </row>
    <row r="153" spans="1:14" ht="18" customHeight="1">
      <c r="A153" s="85"/>
      <c r="B153" s="104" t="s">
        <v>225</v>
      </c>
      <c r="C153" s="65"/>
      <c r="D153" s="65"/>
      <c r="E153" s="63"/>
      <c r="F153" s="85"/>
      <c r="G153" s="48"/>
      <c r="H153" s="42"/>
      <c r="I153" s="48"/>
      <c r="J153" s="48"/>
      <c r="K153" s="48"/>
      <c r="L153" s="48"/>
      <c r="M153" s="48"/>
      <c r="N153" s="48"/>
    </row>
    <row r="154" spans="1:14" ht="18" customHeight="1">
      <c r="A154" s="85"/>
      <c r="B154" s="85"/>
      <c r="C154" s="85"/>
      <c r="D154" s="85"/>
      <c r="E154" s="85"/>
      <c r="F154" s="85"/>
      <c r="G154" s="48"/>
      <c r="H154" s="42"/>
      <c r="I154" s="48"/>
      <c r="J154" s="48"/>
      <c r="K154" s="48"/>
      <c r="L154" s="48"/>
      <c r="M154" s="48"/>
      <c r="N154" s="48"/>
    </row>
    <row r="155" spans="1:14" ht="18" customHeight="1">
      <c r="A155" s="85"/>
      <c r="B155" s="85"/>
      <c r="C155" s="85"/>
      <c r="D155" s="85"/>
      <c r="E155" s="85"/>
      <c r="F155" s="85"/>
      <c r="G155" s="48"/>
      <c r="H155" s="42"/>
      <c r="I155" s="48"/>
      <c r="J155" s="48"/>
      <c r="K155" s="48"/>
      <c r="L155" s="48"/>
      <c r="M155" s="48"/>
      <c r="N155" s="48"/>
    </row>
  </sheetData>
  <mergeCells count="29">
    <mergeCell ref="A12:F12"/>
    <mergeCell ref="A13:F13"/>
    <mergeCell ref="A100:E100"/>
    <mergeCell ref="A101:F101"/>
    <mergeCell ref="A102:E102"/>
    <mergeCell ref="A4:F4"/>
    <mergeCell ref="A6:F6"/>
    <mergeCell ref="A15:F15"/>
    <mergeCell ref="A97:C97"/>
    <mergeCell ref="A96:C96"/>
    <mergeCell ref="A14:F14"/>
    <mergeCell ref="A98:C98"/>
    <mergeCell ref="A94:F94"/>
    <mergeCell ref="A95:E95"/>
    <mergeCell ref="A99:C99"/>
    <mergeCell ref="A8:F8"/>
    <mergeCell ref="B9:F9"/>
    <mergeCell ref="A11:F11"/>
    <mergeCell ref="A118:D118"/>
    <mergeCell ref="A123:D123"/>
    <mergeCell ref="A124:D124"/>
    <mergeCell ref="A128:E128"/>
    <mergeCell ref="A126:E126"/>
    <mergeCell ref="A127:F127"/>
    <mergeCell ref="A113:D113"/>
    <mergeCell ref="A117:D117"/>
    <mergeCell ref="A106:D106"/>
    <mergeCell ref="A107:D107"/>
    <mergeCell ref="A112:D112"/>
  </mergeCells>
  <conditionalFormatting sqref="A51:B51 A60:D90 D51">
    <cfRule type="cellIs" dxfId="15" priority="1" operator="equal">
      <formula>0</formula>
    </cfRule>
  </conditionalFormatting>
  <conditionalFormatting sqref="A18:D21">
    <cfRule type="cellIs" dxfId="14" priority="2" operator="equal">
      <formula>0</formula>
    </cfRule>
  </conditionalFormatting>
  <conditionalFormatting sqref="A23:D23 A25:D30">
    <cfRule type="cellIs" dxfId="13" priority="3" operator="equal">
      <formula>0</formula>
    </cfRule>
  </conditionalFormatting>
  <conditionalFormatting sqref="A32:D33">
    <cfRule type="cellIs" dxfId="12" priority="4" operator="equal">
      <formula>0</formula>
    </cfRule>
  </conditionalFormatting>
  <conditionalFormatting sqref="A35:D36">
    <cfRule type="cellIs" dxfId="11" priority="5" operator="equal">
      <formula>0</formula>
    </cfRule>
  </conditionalFormatting>
  <conditionalFormatting sqref="A39:D40">
    <cfRule type="cellIs" dxfId="10" priority="6" operator="equal">
      <formula>0</formula>
    </cfRule>
  </conditionalFormatting>
  <conditionalFormatting sqref="A42:D45">
    <cfRule type="cellIs" dxfId="9" priority="7" operator="equal">
      <formula>0</formula>
    </cfRule>
  </conditionalFormatting>
  <conditionalFormatting sqref="A47:D47">
    <cfRule type="cellIs" dxfId="8" priority="8" operator="equal">
      <formula>0</formula>
    </cfRule>
  </conditionalFormatting>
  <conditionalFormatting sqref="A49:D49">
    <cfRule type="cellIs" dxfId="7" priority="9" operator="equal">
      <formula>0</formula>
    </cfRule>
  </conditionalFormatting>
  <conditionalFormatting sqref="A53:D58">
    <cfRule type="cellIs" dxfId="6" priority="10" operator="equal">
      <formula>0</formula>
    </cfRule>
  </conditionalFormatting>
  <conditionalFormatting sqref="A92:D93">
    <cfRule type="cellIs" dxfId="5" priority="11" operator="equal">
      <formula>0</formula>
    </cfRule>
  </conditionalFormatting>
  <conditionalFormatting sqref="A111:D111">
    <cfRule type="cellIs" dxfId="4" priority="12" operator="equal">
      <formula>0</formula>
    </cfRule>
  </conditionalFormatting>
  <conditionalFormatting sqref="A116:D116">
    <cfRule type="cellIs" dxfId="3" priority="13" operator="equal">
      <formula>0</formula>
    </cfRule>
  </conditionalFormatting>
  <conditionalFormatting sqref="A122:D122">
    <cfRule type="cellIs" dxfId="2" priority="14" operator="equal">
      <formula>0</formula>
    </cfRule>
  </conditionalFormatting>
  <conditionalFormatting sqref="C105:D105">
    <cfRule type="cellIs" dxfId="1" priority="15" operator="equal">
      <formula>0</formula>
    </cfRule>
  </conditionalFormatting>
  <conditionalFormatting sqref="G17:G128">
    <cfRule type="cellIs" dxfId="0" priority="16" operator="equal">
      <formula>"OK"</formula>
    </cfRule>
  </conditionalFormatting>
  <pageMargins left="0.25" right="0.25" top="0.75" bottom="0.75" header="0" footer="0"/>
  <pageSetup fitToHeight="0"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1632"/>
  <sheetViews>
    <sheetView workbookViewId="0"/>
  </sheetViews>
  <sheetFormatPr baseColWidth="10" defaultColWidth="14.42578125" defaultRowHeight="15" customHeight="1"/>
  <cols>
    <col min="1" max="1" width="1.28515625" customWidth="1"/>
    <col min="2" max="2" width="2.140625" customWidth="1"/>
    <col min="3" max="3" width="18.42578125" customWidth="1"/>
    <col min="4" max="4" width="21.5703125" customWidth="1"/>
    <col min="5" max="5" width="8.42578125" customWidth="1"/>
    <col min="6" max="6" width="0.140625" customWidth="1"/>
    <col min="7" max="7" width="6.85546875" customWidth="1"/>
    <col min="8" max="8" width="1.5703125" customWidth="1"/>
    <col min="9" max="9" width="2.7109375" customWidth="1"/>
    <col min="10" max="10" width="2.5703125" customWidth="1"/>
    <col min="11" max="11" width="1.28515625" customWidth="1"/>
    <col min="12" max="12" width="17.42578125" customWidth="1"/>
    <col min="13" max="13" width="15.28515625" customWidth="1"/>
    <col min="14" max="14" width="0.28515625" customWidth="1"/>
    <col min="15" max="15" width="18" customWidth="1"/>
    <col min="16" max="16" width="0.140625" customWidth="1"/>
    <col min="17" max="17" width="21.42578125" customWidth="1"/>
    <col min="18" max="19" width="11.42578125" customWidth="1"/>
  </cols>
  <sheetData>
    <row r="1" spans="1:19" ht="70.5" customHeight="1">
      <c r="A1" s="107"/>
      <c r="B1" s="497"/>
      <c r="C1" s="466"/>
      <c r="D1" s="476"/>
      <c r="E1" s="466"/>
      <c r="F1" s="466"/>
      <c r="G1" s="466"/>
      <c r="H1" s="466"/>
      <c r="I1" s="466"/>
      <c r="J1" s="466"/>
      <c r="K1" s="466"/>
      <c r="L1" s="466"/>
      <c r="M1" s="466"/>
      <c r="N1" s="466"/>
      <c r="O1" s="466"/>
      <c r="P1" s="466"/>
      <c r="Q1" s="86"/>
      <c r="R1" s="86"/>
      <c r="S1" s="86"/>
    </row>
    <row r="2" spans="1:19" ht="9.75" customHeight="1">
      <c r="A2" s="477"/>
      <c r="B2" s="470"/>
      <c r="C2" s="470"/>
      <c r="D2" s="470"/>
      <c r="E2" s="470"/>
      <c r="F2" s="470"/>
      <c r="G2" s="470"/>
      <c r="H2" s="470"/>
      <c r="I2" s="470"/>
      <c r="J2" s="470"/>
      <c r="K2" s="470"/>
      <c r="L2" s="470"/>
      <c r="M2" s="470"/>
      <c r="N2" s="470"/>
      <c r="O2" s="470"/>
      <c r="P2" s="470"/>
      <c r="Q2" s="86"/>
      <c r="R2" s="86"/>
      <c r="S2" s="86"/>
    </row>
    <row r="3" spans="1:19" ht="18" customHeight="1">
      <c r="A3" s="498" t="s">
        <v>226</v>
      </c>
      <c r="B3" s="466"/>
      <c r="C3" s="466"/>
      <c r="D3" s="466"/>
      <c r="E3" s="466"/>
      <c r="F3" s="466"/>
      <c r="G3" s="498" t="s">
        <v>227</v>
      </c>
      <c r="H3" s="466"/>
      <c r="I3" s="466"/>
      <c r="J3" s="476" t="s">
        <v>228</v>
      </c>
      <c r="K3" s="466"/>
      <c r="L3" s="466"/>
      <c r="M3" s="466"/>
      <c r="N3" s="466"/>
      <c r="O3" s="466"/>
      <c r="P3" s="467"/>
      <c r="Q3" s="86"/>
      <c r="R3" s="86"/>
      <c r="S3" s="86"/>
    </row>
    <row r="4" spans="1:19" ht="39" customHeight="1">
      <c r="A4" s="498"/>
      <c r="B4" s="466"/>
      <c r="C4" s="466"/>
      <c r="D4" s="466"/>
      <c r="E4" s="466"/>
      <c r="F4" s="466"/>
      <c r="G4" s="498" t="s">
        <v>229</v>
      </c>
      <c r="H4" s="466"/>
      <c r="I4" s="466"/>
      <c r="J4" s="476" t="s">
        <v>228</v>
      </c>
      <c r="K4" s="466"/>
      <c r="L4" s="466"/>
      <c r="M4" s="466"/>
      <c r="N4" s="466"/>
      <c r="O4" s="466"/>
      <c r="P4" s="467"/>
      <c r="Q4" s="86"/>
      <c r="R4" s="86"/>
      <c r="S4" s="86"/>
    </row>
    <row r="5" spans="1:19" ht="48" customHeight="1">
      <c r="A5" s="498"/>
      <c r="B5" s="466"/>
      <c r="C5" s="466"/>
      <c r="D5" s="466"/>
      <c r="E5" s="466"/>
      <c r="F5" s="466"/>
      <c r="G5" s="498" t="s">
        <v>10</v>
      </c>
      <c r="H5" s="466"/>
      <c r="I5" s="466"/>
      <c r="J5" s="476" t="s">
        <v>230</v>
      </c>
      <c r="K5" s="466"/>
      <c r="L5" s="466"/>
      <c r="M5" s="466"/>
      <c r="N5" s="466"/>
      <c r="O5" s="466"/>
      <c r="P5" s="467"/>
      <c r="Q5" s="86"/>
      <c r="R5" s="86"/>
      <c r="S5" s="86"/>
    </row>
    <row r="6" spans="1:19" ht="18" customHeight="1">
      <c r="A6" s="492"/>
      <c r="B6" s="470"/>
      <c r="C6" s="470"/>
      <c r="D6" s="470"/>
      <c r="E6" s="470"/>
      <c r="F6" s="470"/>
      <c r="G6" s="505" t="s">
        <v>231</v>
      </c>
      <c r="H6" s="470"/>
      <c r="I6" s="470"/>
      <c r="J6" s="477" t="s">
        <v>232</v>
      </c>
      <c r="K6" s="470"/>
      <c r="L6" s="470"/>
      <c r="M6" s="470"/>
      <c r="N6" s="470"/>
      <c r="O6" s="470"/>
      <c r="P6" s="471"/>
      <c r="Q6" s="86"/>
      <c r="R6" s="86"/>
      <c r="S6" s="86"/>
    </row>
    <row r="7" spans="1:19" ht="7.5" customHeight="1">
      <c r="A7" s="86"/>
      <c r="B7" s="86"/>
      <c r="C7" s="86"/>
      <c r="D7" s="86"/>
      <c r="E7" s="86"/>
      <c r="F7" s="86"/>
      <c r="G7" s="86"/>
      <c r="H7" s="86"/>
      <c r="I7" s="86"/>
      <c r="J7" s="86"/>
      <c r="K7" s="86"/>
      <c r="L7" s="86"/>
      <c r="M7" s="86"/>
      <c r="N7" s="86"/>
      <c r="O7" s="86"/>
      <c r="P7" s="86"/>
      <c r="Q7" s="86"/>
      <c r="R7" s="86"/>
      <c r="S7" s="86"/>
    </row>
    <row r="8" spans="1:19" ht="18" customHeight="1">
      <c r="A8" s="495" t="s">
        <v>233</v>
      </c>
      <c r="B8" s="466"/>
      <c r="C8" s="495" t="s">
        <v>234</v>
      </c>
      <c r="D8" s="466"/>
      <c r="E8" s="86"/>
      <c r="F8" s="86"/>
      <c r="G8" s="86"/>
      <c r="H8" s="86"/>
      <c r="I8" s="86"/>
      <c r="J8" s="86"/>
      <c r="K8" s="86"/>
      <c r="L8" s="86"/>
      <c r="M8" s="86"/>
      <c r="N8" s="86"/>
      <c r="O8" s="86"/>
      <c r="P8" s="86"/>
      <c r="Q8" s="86"/>
      <c r="R8" s="86"/>
      <c r="S8" s="86"/>
    </row>
    <row r="9" spans="1:19" ht="1.5" customHeight="1">
      <c r="A9" s="86"/>
      <c r="B9" s="86"/>
      <c r="C9" s="86"/>
      <c r="D9" s="86"/>
      <c r="E9" s="86"/>
      <c r="F9" s="86"/>
      <c r="G9" s="86"/>
      <c r="H9" s="86"/>
      <c r="I9" s="86"/>
      <c r="J9" s="86"/>
      <c r="K9" s="86"/>
      <c r="L9" s="86"/>
      <c r="M9" s="86"/>
      <c r="N9" s="86"/>
      <c r="O9" s="86"/>
      <c r="P9" s="86"/>
      <c r="Q9" s="86"/>
      <c r="R9" s="86"/>
      <c r="S9" s="86"/>
    </row>
    <row r="10" spans="1:19" ht="18.75" customHeight="1">
      <c r="A10" s="496" t="s">
        <v>235</v>
      </c>
      <c r="B10" s="457"/>
      <c r="C10" s="457"/>
      <c r="D10" s="457"/>
      <c r="E10" s="458"/>
      <c r="F10" s="491" t="s">
        <v>231</v>
      </c>
      <c r="G10" s="457"/>
      <c r="H10" s="457"/>
      <c r="I10" s="457"/>
      <c r="J10" s="458"/>
      <c r="K10" s="491" t="s">
        <v>13</v>
      </c>
      <c r="L10" s="458"/>
      <c r="M10" s="491" t="s">
        <v>12</v>
      </c>
      <c r="N10" s="458"/>
      <c r="O10" s="108" t="s">
        <v>236</v>
      </c>
      <c r="P10" s="86"/>
      <c r="Q10" s="86"/>
      <c r="R10" s="86"/>
      <c r="S10" s="86"/>
    </row>
    <row r="11" spans="1:19" ht="48.75" customHeight="1">
      <c r="A11" s="492" t="s">
        <v>237</v>
      </c>
      <c r="B11" s="470"/>
      <c r="C11" s="470"/>
      <c r="D11" s="470"/>
      <c r="E11" s="471"/>
      <c r="F11" s="503" t="s">
        <v>134</v>
      </c>
      <c r="G11" s="470"/>
      <c r="H11" s="470"/>
      <c r="I11" s="470"/>
      <c r="J11" s="471"/>
      <c r="K11" s="504">
        <v>8056610</v>
      </c>
      <c r="L11" s="471"/>
      <c r="M11" s="490">
        <v>1</v>
      </c>
      <c r="N11" s="471"/>
      <c r="O11" s="109">
        <f>+M11*K11</f>
        <v>8056610</v>
      </c>
      <c r="P11" s="86"/>
      <c r="Q11" s="110">
        <v>15430371.420000084</v>
      </c>
      <c r="R11" s="86"/>
      <c r="S11" s="86"/>
    </row>
    <row r="12" spans="1:19" ht="18" customHeight="1">
      <c r="A12" s="493"/>
      <c r="B12" s="466"/>
      <c r="C12" s="466"/>
      <c r="D12" s="466"/>
      <c r="E12" s="466"/>
      <c r="F12" s="494"/>
      <c r="G12" s="466"/>
      <c r="H12" s="494"/>
      <c r="I12" s="466"/>
      <c r="J12" s="466"/>
      <c r="K12" s="466"/>
      <c r="L12" s="111" t="s">
        <v>238</v>
      </c>
      <c r="M12" s="488" t="s">
        <v>234</v>
      </c>
      <c r="N12" s="466"/>
      <c r="O12" s="112">
        <f>+O11</f>
        <v>8056610</v>
      </c>
      <c r="P12" s="86"/>
      <c r="Q12" s="86"/>
      <c r="R12" s="86"/>
      <c r="S12" s="86"/>
    </row>
    <row r="13" spans="1:19" ht="18" customHeight="1">
      <c r="A13" s="495" t="s">
        <v>239</v>
      </c>
      <c r="B13" s="466"/>
      <c r="C13" s="495" t="s">
        <v>240</v>
      </c>
      <c r="D13" s="466"/>
      <c r="E13" s="86"/>
      <c r="F13" s="86"/>
      <c r="G13" s="86"/>
      <c r="H13" s="86"/>
      <c r="I13" s="86"/>
      <c r="J13" s="86"/>
      <c r="K13" s="86"/>
      <c r="L13" s="86"/>
      <c r="M13" s="86"/>
      <c r="N13" s="86"/>
      <c r="O13" s="86"/>
      <c r="P13" s="86"/>
      <c r="Q13" s="86"/>
      <c r="R13" s="86"/>
      <c r="S13" s="86"/>
    </row>
    <row r="14" spans="1:19" ht="2.25" customHeight="1">
      <c r="A14" s="86"/>
      <c r="B14" s="86"/>
      <c r="C14" s="86"/>
      <c r="D14" s="86"/>
      <c r="E14" s="86"/>
      <c r="F14" s="86"/>
      <c r="G14" s="86"/>
      <c r="H14" s="86"/>
      <c r="I14" s="86"/>
      <c r="J14" s="86"/>
      <c r="K14" s="86"/>
      <c r="L14" s="86"/>
      <c r="M14" s="86"/>
      <c r="N14" s="86"/>
      <c r="O14" s="86"/>
      <c r="P14" s="86"/>
      <c r="Q14" s="86"/>
      <c r="R14" s="86"/>
      <c r="S14" s="86"/>
    </row>
    <row r="15" spans="1:19" ht="18.75" customHeight="1">
      <c r="A15" s="496" t="s">
        <v>235</v>
      </c>
      <c r="B15" s="457"/>
      <c r="C15" s="457"/>
      <c r="D15" s="457"/>
      <c r="E15" s="458"/>
      <c r="F15" s="491" t="s">
        <v>231</v>
      </c>
      <c r="G15" s="457"/>
      <c r="H15" s="457"/>
      <c r="I15" s="457"/>
      <c r="J15" s="458"/>
      <c r="K15" s="491" t="s">
        <v>13</v>
      </c>
      <c r="L15" s="458"/>
      <c r="M15" s="491" t="s">
        <v>12</v>
      </c>
      <c r="N15" s="458"/>
      <c r="O15" s="108" t="s">
        <v>236</v>
      </c>
      <c r="P15" s="86"/>
      <c r="Q15" s="86"/>
      <c r="R15" s="86"/>
      <c r="S15" s="86"/>
    </row>
    <row r="16" spans="1:19" ht="18" customHeight="1">
      <c r="A16" s="492"/>
      <c r="B16" s="470"/>
      <c r="C16" s="470"/>
      <c r="D16" s="470"/>
      <c r="E16" s="471"/>
      <c r="F16" s="499"/>
      <c r="G16" s="470"/>
      <c r="H16" s="470"/>
      <c r="I16" s="470"/>
      <c r="J16" s="471"/>
      <c r="K16" s="487">
        <v>0</v>
      </c>
      <c r="L16" s="471"/>
      <c r="M16" s="487">
        <v>0</v>
      </c>
      <c r="N16" s="471"/>
      <c r="O16" s="113">
        <f>+K16*M16</f>
        <v>0</v>
      </c>
      <c r="P16" s="86"/>
      <c r="Q16" s="86"/>
      <c r="R16" s="86"/>
      <c r="S16" s="86"/>
    </row>
    <row r="17" spans="1:19" ht="18" customHeight="1">
      <c r="A17" s="493"/>
      <c r="B17" s="466"/>
      <c r="C17" s="466"/>
      <c r="D17" s="466"/>
      <c r="E17" s="466"/>
      <c r="F17" s="494"/>
      <c r="G17" s="466"/>
      <c r="H17" s="494"/>
      <c r="I17" s="466"/>
      <c r="J17" s="466"/>
      <c r="K17" s="466"/>
      <c r="L17" s="111" t="s">
        <v>238</v>
      </c>
      <c r="M17" s="488" t="s">
        <v>240</v>
      </c>
      <c r="N17" s="466"/>
      <c r="O17" s="112">
        <f>+O16</f>
        <v>0</v>
      </c>
      <c r="P17" s="86"/>
      <c r="Q17" s="86"/>
      <c r="R17" s="86"/>
      <c r="S17" s="86"/>
    </row>
    <row r="18" spans="1:19" ht="18" customHeight="1">
      <c r="A18" s="495" t="s">
        <v>241</v>
      </c>
      <c r="B18" s="466"/>
      <c r="C18" s="495" t="s">
        <v>242</v>
      </c>
      <c r="D18" s="466"/>
      <c r="E18" s="86"/>
      <c r="F18" s="86"/>
      <c r="G18" s="86"/>
      <c r="H18" s="86"/>
      <c r="I18" s="86"/>
      <c r="J18" s="86"/>
      <c r="K18" s="86"/>
      <c r="L18" s="86"/>
      <c r="M18" s="86"/>
      <c r="N18" s="86"/>
      <c r="O18" s="86"/>
      <c r="P18" s="86"/>
      <c r="Q18" s="86"/>
      <c r="R18" s="86"/>
      <c r="S18" s="86"/>
    </row>
    <row r="19" spans="1:19" ht="1.5" customHeight="1">
      <c r="A19" s="86"/>
      <c r="B19" s="86"/>
      <c r="C19" s="86"/>
      <c r="D19" s="86"/>
      <c r="E19" s="86"/>
      <c r="F19" s="86"/>
      <c r="G19" s="86"/>
      <c r="H19" s="86"/>
      <c r="I19" s="86"/>
      <c r="J19" s="86"/>
      <c r="K19" s="86"/>
      <c r="L19" s="86"/>
      <c r="M19" s="86"/>
      <c r="N19" s="86"/>
      <c r="O19" s="86"/>
      <c r="P19" s="86"/>
      <c r="Q19" s="86"/>
      <c r="R19" s="86"/>
      <c r="S19" s="86"/>
    </row>
    <row r="20" spans="1:19" ht="19.5" customHeight="1">
      <c r="A20" s="496" t="s">
        <v>235</v>
      </c>
      <c r="B20" s="457"/>
      <c r="C20" s="457"/>
      <c r="D20" s="457"/>
      <c r="E20" s="458"/>
      <c r="F20" s="491" t="s">
        <v>231</v>
      </c>
      <c r="G20" s="457"/>
      <c r="H20" s="457"/>
      <c r="I20" s="457"/>
      <c r="J20" s="458"/>
      <c r="K20" s="491" t="s">
        <v>13</v>
      </c>
      <c r="L20" s="458"/>
      <c r="M20" s="491" t="s">
        <v>12</v>
      </c>
      <c r="N20" s="458"/>
      <c r="O20" s="108" t="s">
        <v>236</v>
      </c>
      <c r="P20" s="86"/>
      <c r="Q20" s="86"/>
      <c r="R20" s="86"/>
      <c r="S20" s="86"/>
    </row>
    <row r="21" spans="1:19" ht="18" customHeight="1">
      <c r="A21" s="492"/>
      <c r="B21" s="470"/>
      <c r="C21" s="470"/>
      <c r="D21" s="470"/>
      <c r="E21" s="471"/>
      <c r="F21" s="499"/>
      <c r="G21" s="470"/>
      <c r="H21" s="470"/>
      <c r="I21" s="470"/>
      <c r="J21" s="471"/>
      <c r="K21" s="487">
        <v>0</v>
      </c>
      <c r="L21" s="471"/>
      <c r="M21" s="487">
        <v>0</v>
      </c>
      <c r="N21" s="471"/>
      <c r="O21" s="113">
        <f>+K21*M21</f>
        <v>0</v>
      </c>
      <c r="P21" s="86"/>
      <c r="Q21" s="86"/>
      <c r="R21" s="86"/>
      <c r="S21" s="86"/>
    </row>
    <row r="22" spans="1:19" ht="18" customHeight="1">
      <c r="A22" s="493"/>
      <c r="B22" s="466"/>
      <c r="C22" s="466"/>
      <c r="D22" s="466"/>
      <c r="E22" s="466"/>
      <c r="F22" s="494"/>
      <c r="G22" s="466"/>
      <c r="H22" s="494"/>
      <c r="I22" s="466"/>
      <c r="J22" s="466"/>
      <c r="K22" s="466"/>
      <c r="L22" s="111" t="s">
        <v>238</v>
      </c>
      <c r="M22" s="488" t="s">
        <v>242</v>
      </c>
      <c r="N22" s="466"/>
      <c r="O22" s="112">
        <f>+O21</f>
        <v>0</v>
      </c>
      <c r="P22" s="86"/>
      <c r="Q22" s="86"/>
      <c r="R22" s="86"/>
      <c r="S22" s="86"/>
    </row>
    <row r="23" spans="1:19" ht="18" customHeight="1">
      <c r="A23" s="495" t="s">
        <v>243</v>
      </c>
      <c r="B23" s="466"/>
      <c r="C23" s="495" t="s">
        <v>244</v>
      </c>
      <c r="D23" s="466"/>
      <c r="E23" s="86"/>
      <c r="F23" s="86"/>
      <c r="G23" s="86"/>
      <c r="H23" s="86"/>
      <c r="I23" s="86"/>
      <c r="J23" s="86"/>
      <c r="K23" s="86"/>
      <c r="L23" s="86"/>
      <c r="M23" s="86"/>
      <c r="N23" s="86"/>
      <c r="O23" s="86"/>
      <c r="P23" s="86"/>
      <c r="Q23" s="86"/>
      <c r="R23" s="86"/>
      <c r="S23" s="86"/>
    </row>
    <row r="24" spans="1:19" ht="1.5" customHeight="1">
      <c r="A24" s="86"/>
      <c r="B24" s="86"/>
      <c r="C24" s="86"/>
      <c r="D24" s="86"/>
      <c r="E24" s="86"/>
      <c r="F24" s="86"/>
      <c r="G24" s="86"/>
      <c r="H24" s="86"/>
      <c r="I24" s="86"/>
      <c r="J24" s="86"/>
      <c r="K24" s="86"/>
      <c r="L24" s="86"/>
      <c r="M24" s="86"/>
      <c r="N24" s="86"/>
      <c r="O24" s="86"/>
      <c r="P24" s="86"/>
      <c r="Q24" s="86"/>
      <c r="R24" s="86"/>
      <c r="S24" s="86"/>
    </row>
    <row r="25" spans="1:19" ht="18.75" customHeight="1">
      <c r="A25" s="496" t="s">
        <v>235</v>
      </c>
      <c r="B25" s="457"/>
      <c r="C25" s="457"/>
      <c r="D25" s="457"/>
      <c r="E25" s="458"/>
      <c r="F25" s="491" t="s">
        <v>231</v>
      </c>
      <c r="G25" s="457"/>
      <c r="H25" s="457"/>
      <c r="I25" s="457"/>
      <c r="J25" s="458"/>
      <c r="K25" s="491" t="s">
        <v>13</v>
      </c>
      <c r="L25" s="458"/>
      <c r="M25" s="491" t="s">
        <v>12</v>
      </c>
      <c r="N25" s="458"/>
      <c r="O25" s="108" t="s">
        <v>236</v>
      </c>
      <c r="P25" s="86"/>
      <c r="Q25" s="86"/>
      <c r="R25" s="86"/>
      <c r="S25" s="86"/>
    </row>
    <row r="26" spans="1:19" ht="18" customHeight="1">
      <c r="A26" s="492"/>
      <c r="B26" s="470"/>
      <c r="C26" s="470"/>
      <c r="D26" s="470"/>
      <c r="E26" s="471"/>
      <c r="F26" s="499"/>
      <c r="G26" s="470"/>
      <c r="H26" s="470"/>
      <c r="I26" s="470"/>
      <c r="J26" s="471"/>
      <c r="K26" s="487">
        <v>0</v>
      </c>
      <c r="L26" s="471"/>
      <c r="M26" s="487">
        <v>0</v>
      </c>
      <c r="N26" s="471"/>
      <c r="O26" s="113">
        <f>+K26*M26</f>
        <v>0</v>
      </c>
      <c r="P26" s="86"/>
      <c r="Q26" s="86"/>
      <c r="R26" s="86"/>
      <c r="S26" s="86"/>
    </row>
    <row r="27" spans="1:19" ht="18" customHeight="1">
      <c r="A27" s="493"/>
      <c r="B27" s="466"/>
      <c r="C27" s="466"/>
      <c r="D27" s="466"/>
      <c r="E27" s="466"/>
      <c r="F27" s="494"/>
      <c r="G27" s="466"/>
      <c r="H27" s="494"/>
      <c r="I27" s="466"/>
      <c r="J27" s="466"/>
      <c r="K27" s="466"/>
      <c r="L27" s="111" t="s">
        <v>238</v>
      </c>
      <c r="M27" s="488" t="s">
        <v>244</v>
      </c>
      <c r="N27" s="466"/>
      <c r="O27" s="112">
        <f>+O26</f>
        <v>0</v>
      </c>
      <c r="P27" s="86"/>
      <c r="Q27" s="86"/>
      <c r="R27" s="86"/>
      <c r="S27" s="86"/>
    </row>
    <row r="28" spans="1:19" ht="3.75" customHeight="1">
      <c r="A28" s="86"/>
      <c r="B28" s="86"/>
      <c r="C28" s="86"/>
      <c r="D28" s="86"/>
      <c r="E28" s="86"/>
      <c r="F28" s="86"/>
      <c r="G28" s="86"/>
      <c r="H28" s="86"/>
      <c r="I28" s="86"/>
      <c r="J28" s="86"/>
      <c r="K28" s="86"/>
      <c r="L28" s="86"/>
      <c r="M28" s="86"/>
      <c r="N28" s="86"/>
      <c r="O28" s="86"/>
      <c r="P28" s="86"/>
      <c r="Q28" s="86"/>
      <c r="R28" s="86"/>
      <c r="S28" s="86"/>
    </row>
    <row r="29" spans="1:19" ht="18.75" customHeight="1">
      <c r="A29" s="86"/>
      <c r="B29" s="86"/>
      <c r="C29" s="86"/>
      <c r="D29" s="86"/>
      <c r="E29" s="86"/>
      <c r="F29" s="86"/>
      <c r="G29" s="86"/>
      <c r="H29" s="86"/>
      <c r="I29" s="489" t="s">
        <v>245</v>
      </c>
      <c r="J29" s="457"/>
      <c r="K29" s="457"/>
      <c r="L29" s="457"/>
      <c r="M29" s="458"/>
      <c r="N29" s="484">
        <f>+O27+O22+O17+O12</f>
        <v>8056610</v>
      </c>
      <c r="O29" s="458"/>
      <c r="P29" s="86"/>
      <c r="Q29" s="86"/>
      <c r="R29" s="86"/>
      <c r="S29" s="86"/>
    </row>
    <row r="30" spans="1:19" ht="18.75" customHeight="1">
      <c r="A30" s="86"/>
      <c r="B30" s="86"/>
      <c r="C30" s="86"/>
      <c r="D30" s="86"/>
      <c r="E30" s="86"/>
      <c r="F30" s="86"/>
      <c r="G30" s="86"/>
      <c r="H30" s="86"/>
      <c r="I30" s="107"/>
      <c r="J30" s="107"/>
      <c r="K30" s="107"/>
      <c r="L30" s="107"/>
      <c r="M30" s="107"/>
      <c r="N30" s="114"/>
      <c r="O30" s="114"/>
      <c r="P30" s="86"/>
      <c r="Q30" s="86"/>
      <c r="R30" s="86"/>
      <c r="S30" s="86"/>
    </row>
    <row r="31" spans="1:19" ht="70.5" customHeight="1">
      <c r="A31" s="107"/>
      <c r="B31" s="497"/>
      <c r="C31" s="466"/>
      <c r="D31" s="476"/>
      <c r="E31" s="466"/>
      <c r="F31" s="466"/>
      <c r="G31" s="466"/>
      <c r="H31" s="466"/>
      <c r="I31" s="466"/>
      <c r="J31" s="466"/>
      <c r="K31" s="466"/>
      <c r="L31" s="466"/>
      <c r="M31" s="466"/>
      <c r="N31" s="466"/>
      <c r="O31" s="466"/>
      <c r="P31" s="466"/>
      <c r="Q31" s="86"/>
      <c r="R31" s="86"/>
      <c r="S31" s="86"/>
    </row>
    <row r="32" spans="1:19" ht="9.75" customHeight="1">
      <c r="A32" s="477"/>
      <c r="B32" s="470"/>
      <c r="C32" s="470"/>
      <c r="D32" s="470"/>
      <c r="E32" s="470"/>
      <c r="F32" s="470"/>
      <c r="G32" s="470"/>
      <c r="H32" s="470"/>
      <c r="I32" s="470"/>
      <c r="J32" s="470"/>
      <c r="K32" s="470"/>
      <c r="L32" s="470"/>
      <c r="M32" s="470"/>
      <c r="N32" s="470"/>
      <c r="O32" s="470"/>
      <c r="P32" s="470"/>
      <c r="Q32" s="86"/>
      <c r="R32" s="86"/>
      <c r="S32" s="86"/>
    </row>
    <row r="33" spans="1:19" ht="18" customHeight="1">
      <c r="A33" s="498" t="s">
        <v>226</v>
      </c>
      <c r="B33" s="466"/>
      <c r="C33" s="466"/>
      <c r="D33" s="466"/>
      <c r="E33" s="466"/>
      <c r="F33" s="466"/>
      <c r="G33" s="498" t="s">
        <v>227</v>
      </c>
      <c r="H33" s="466"/>
      <c r="I33" s="466"/>
      <c r="J33" s="476" t="s">
        <v>228</v>
      </c>
      <c r="K33" s="466"/>
      <c r="L33" s="466"/>
      <c r="M33" s="466"/>
      <c r="N33" s="466"/>
      <c r="O33" s="466"/>
      <c r="P33" s="467"/>
      <c r="Q33" s="86"/>
      <c r="R33" s="86"/>
      <c r="S33" s="86"/>
    </row>
    <row r="34" spans="1:19" ht="39" customHeight="1">
      <c r="A34" s="498"/>
      <c r="B34" s="466"/>
      <c r="C34" s="466"/>
      <c r="D34" s="466"/>
      <c r="E34" s="466"/>
      <c r="F34" s="466"/>
      <c r="G34" s="498" t="s">
        <v>229</v>
      </c>
      <c r="H34" s="466"/>
      <c r="I34" s="466"/>
      <c r="J34" s="476" t="s">
        <v>228</v>
      </c>
      <c r="K34" s="466"/>
      <c r="L34" s="466"/>
      <c r="M34" s="466"/>
      <c r="N34" s="466"/>
      <c r="O34" s="466"/>
      <c r="P34" s="467"/>
      <c r="Q34" s="86"/>
      <c r="R34" s="86"/>
      <c r="S34" s="86"/>
    </row>
    <row r="35" spans="1:19" ht="48" customHeight="1">
      <c r="A35" s="498"/>
      <c r="B35" s="466"/>
      <c r="C35" s="466"/>
      <c r="D35" s="466"/>
      <c r="E35" s="466"/>
      <c r="F35" s="466"/>
      <c r="G35" s="498" t="s">
        <v>10</v>
      </c>
      <c r="H35" s="466"/>
      <c r="I35" s="466"/>
      <c r="J35" s="476" t="s">
        <v>246</v>
      </c>
      <c r="K35" s="466"/>
      <c r="L35" s="466"/>
      <c r="M35" s="466"/>
      <c r="N35" s="466"/>
      <c r="O35" s="466"/>
      <c r="P35" s="467"/>
      <c r="Q35" s="86"/>
      <c r="R35" s="86"/>
      <c r="S35" s="86"/>
    </row>
    <row r="36" spans="1:19" ht="18" customHeight="1">
      <c r="A36" s="492"/>
      <c r="B36" s="470"/>
      <c r="C36" s="470"/>
      <c r="D36" s="470"/>
      <c r="E36" s="470"/>
      <c r="F36" s="470"/>
      <c r="G36" s="505" t="s">
        <v>231</v>
      </c>
      <c r="H36" s="470"/>
      <c r="I36" s="470"/>
      <c r="J36" s="477" t="s">
        <v>232</v>
      </c>
      <c r="K36" s="470"/>
      <c r="L36" s="470"/>
      <c r="M36" s="470"/>
      <c r="N36" s="470"/>
      <c r="O36" s="470"/>
      <c r="P36" s="471"/>
      <c r="Q36" s="86"/>
      <c r="R36" s="86"/>
      <c r="S36" s="86"/>
    </row>
    <row r="37" spans="1:19" ht="7.5" customHeight="1">
      <c r="A37" s="86"/>
      <c r="B37" s="86"/>
      <c r="C37" s="86"/>
      <c r="D37" s="86"/>
      <c r="E37" s="86"/>
      <c r="F37" s="86"/>
      <c r="G37" s="86"/>
      <c r="H37" s="86"/>
      <c r="I37" s="86"/>
      <c r="J37" s="86"/>
      <c r="K37" s="86"/>
      <c r="L37" s="86"/>
      <c r="M37" s="86"/>
      <c r="N37" s="86"/>
      <c r="O37" s="86"/>
      <c r="P37" s="86"/>
      <c r="Q37" s="86"/>
      <c r="R37" s="86"/>
      <c r="S37" s="86"/>
    </row>
    <row r="38" spans="1:19" ht="18" customHeight="1">
      <c r="A38" s="495" t="s">
        <v>233</v>
      </c>
      <c r="B38" s="466"/>
      <c r="C38" s="495" t="s">
        <v>234</v>
      </c>
      <c r="D38" s="466"/>
      <c r="E38" s="86"/>
      <c r="F38" s="86"/>
      <c r="G38" s="86"/>
      <c r="H38" s="86"/>
      <c r="I38" s="86"/>
      <c r="J38" s="86"/>
      <c r="K38" s="86"/>
      <c r="L38" s="86"/>
      <c r="M38" s="86"/>
      <c r="N38" s="86"/>
      <c r="O38" s="86"/>
      <c r="P38" s="86"/>
      <c r="Q38" s="86"/>
      <c r="R38" s="86"/>
      <c r="S38" s="86"/>
    </row>
    <row r="39" spans="1:19" ht="1.5" customHeight="1">
      <c r="A39" s="86"/>
      <c r="B39" s="86"/>
      <c r="C39" s="86"/>
      <c r="D39" s="86"/>
      <c r="E39" s="86"/>
      <c r="F39" s="86"/>
      <c r="G39" s="86"/>
      <c r="H39" s="86"/>
      <c r="I39" s="86"/>
      <c r="J39" s="86"/>
      <c r="K39" s="86"/>
      <c r="L39" s="86"/>
      <c r="M39" s="86"/>
      <c r="N39" s="86"/>
      <c r="O39" s="86"/>
      <c r="P39" s="86"/>
      <c r="Q39" s="86"/>
      <c r="R39" s="86"/>
      <c r="S39" s="86"/>
    </row>
    <row r="40" spans="1:19" ht="18.75" customHeight="1">
      <c r="A40" s="496" t="s">
        <v>235</v>
      </c>
      <c r="B40" s="457"/>
      <c r="C40" s="457"/>
      <c r="D40" s="457"/>
      <c r="E40" s="458"/>
      <c r="F40" s="491" t="s">
        <v>231</v>
      </c>
      <c r="G40" s="457"/>
      <c r="H40" s="457"/>
      <c r="I40" s="457"/>
      <c r="J40" s="458"/>
      <c r="K40" s="491" t="s">
        <v>13</v>
      </c>
      <c r="L40" s="458"/>
      <c r="M40" s="491" t="s">
        <v>12</v>
      </c>
      <c r="N40" s="458"/>
      <c r="O40" s="108" t="s">
        <v>236</v>
      </c>
      <c r="P40" s="86"/>
      <c r="Q40" s="86"/>
      <c r="R40" s="86"/>
      <c r="S40" s="86"/>
    </row>
    <row r="41" spans="1:19" ht="48" customHeight="1">
      <c r="A41" s="492" t="s">
        <v>247</v>
      </c>
      <c r="B41" s="470"/>
      <c r="C41" s="470"/>
      <c r="D41" s="470"/>
      <c r="E41" s="471"/>
      <c r="F41" s="503" t="s">
        <v>134</v>
      </c>
      <c r="G41" s="470"/>
      <c r="H41" s="470"/>
      <c r="I41" s="470"/>
      <c r="J41" s="471"/>
      <c r="K41" s="504">
        <v>8056610</v>
      </c>
      <c r="L41" s="471"/>
      <c r="M41" s="490">
        <v>1</v>
      </c>
      <c r="N41" s="471"/>
      <c r="O41" s="109">
        <f>+M41*K41</f>
        <v>8056610</v>
      </c>
      <c r="P41" s="86"/>
      <c r="Q41" s="110">
        <v>15430371.420000084</v>
      </c>
      <c r="R41" s="86"/>
      <c r="S41" s="86"/>
    </row>
    <row r="42" spans="1:19" ht="18" customHeight="1">
      <c r="A42" s="493"/>
      <c r="B42" s="466"/>
      <c r="C42" s="466"/>
      <c r="D42" s="466"/>
      <c r="E42" s="466"/>
      <c r="F42" s="494"/>
      <c r="G42" s="466"/>
      <c r="H42" s="494"/>
      <c r="I42" s="466"/>
      <c r="J42" s="466"/>
      <c r="K42" s="466"/>
      <c r="L42" s="111" t="s">
        <v>238</v>
      </c>
      <c r="M42" s="488" t="s">
        <v>234</v>
      </c>
      <c r="N42" s="466"/>
      <c r="O42" s="112">
        <f>+O41</f>
        <v>8056610</v>
      </c>
      <c r="P42" s="86"/>
      <c r="Q42" s="86"/>
      <c r="R42" s="86"/>
      <c r="S42" s="86"/>
    </row>
    <row r="43" spans="1:19" ht="18" customHeight="1">
      <c r="A43" s="495" t="s">
        <v>239</v>
      </c>
      <c r="B43" s="466"/>
      <c r="C43" s="495" t="s">
        <v>240</v>
      </c>
      <c r="D43" s="466"/>
      <c r="E43" s="86"/>
      <c r="F43" s="86"/>
      <c r="G43" s="86"/>
      <c r="H43" s="86"/>
      <c r="I43" s="86"/>
      <c r="J43" s="86"/>
      <c r="K43" s="86"/>
      <c r="L43" s="86"/>
      <c r="M43" s="86"/>
      <c r="N43" s="86"/>
      <c r="O43" s="86"/>
      <c r="P43" s="86"/>
      <c r="Q43" s="86"/>
      <c r="R43" s="86"/>
      <c r="S43" s="86"/>
    </row>
    <row r="44" spans="1:19" ht="2.25" customHeight="1">
      <c r="A44" s="86"/>
      <c r="B44" s="86"/>
      <c r="C44" s="86"/>
      <c r="D44" s="86"/>
      <c r="E44" s="86"/>
      <c r="F44" s="86"/>
      <c r="G44" s="86"/>
      <c r="H44" s="86"/>
      <c r="I44" s="86"/>
      <c r="J44" s="86"/>
      <c r="K44" s="86"/>
      <c r="L44" s="86"/>
      <c r="M44" s="86"/>
      <c r="N44" s="86"/>
      <c r="O44" s="86"/>
      <c r="P44" s="86"/>
      <c r="Q44" s="86"/>
      <c r="R44" s="86"/>
      <c r="S44" s="86"/>
    </row>
    <row r="45" spans="1:19" ht="18.75" customHeight="1">
      <c r="A45" s="496" t="s">
        <v>235</v>
      </c>
      <c r="B45" s="457"/>
      <c r="C45" s="457"/>
      <c r="D45" s="457"/>
      <c r="E45" s="458"/>
      <c r="F45" s="491" t="s">
        <v>231</v>
      </c>
      <c r="G45" s="457"/>
      <c r="H45" s="457"/>
      <c r="I45" s="457"/>
      <c r="J45" s="458"/>
      <c r="K45" s="491" t="s">
        <v>13</v>
      </c>
      <c r="L45" s="458"/>
      <c r="M45" s="491" t="s">
        <v>12</v>
      </c>
      <c r="N45" s="458"/>
      <c r="O45" s="108" t="s">
        <v>236</v>
      </c>
      <c r="P45" s="86"/>
      <c r="Q45" s="86"/>
      <c r="R45" s="86"/>
      <c r="S45" s="86"/>
    </row>
    <row r="46" spans="1:19" ht="18" customHeight="1">
      <c r="A46" s="492"/>
      <c r="B46" s="470"/>
      <c r="C46" s="470"/>
      <c r="D46" s="470"/>
      <c r="E46" s="471"/>
      <c r="F46" s="499"/>
      <c r="G46" s="470"/>
      <c r="H46" s="470"/>
      <c r="I46" s="470"/>
      <c r="J46" s="471"/>
      <c r="K46" s="487">
        <v>0</v>
      </c>
      <c r="L46" s="471"/>
      <c r="M46" s="487">
        <v>0</v>
      </c>
      <c r="N46" s="471"/>
      <c r="O46" s="113">
        <f>+K46*M46</f>
        <v>0</v>
      </c>
      <c r="P46" s="86"/>
      <c r="Q46" s="86"/>
      <c r="R46" s="86"/>
      <c r="S46" s="86"/>
    </row>
    <row r="47" spans="1:19" ht="18" customHeight="1">
      <c r="A47" s="493"/>
      <c r="B47" s="466"/>
      <c r="C47" s="466"/>
      <c r="D47" s="466"/>
      <c r="E47" s="466"/>
      <c r="F47" s="494"/>
      <c r="G47" s="466"/>
      <c r="H47" s="494"/>
      <c r="I47" s="466"/>
      <c r="J47" s="466"/>
      <c r="K47" s="466"/>
      <c r="L47" s="111" t="s">
        <v>238</v>
      </c>
      <c r="M47" s="488" t="s">
        <v>240</v>
      </c>
      <c r="N47" s="466"/>
      <c r="O47" s="112">
        <f>+O46</f>
        <v>0</v>
      </c>
      <c r="P47" s="86"/>
      <c r="Q47" s="86"/>
      <c r="R47" s="86"/>
      <c r="S47" s="86"/>
    </row>
    <row r="48" spans="1:19" ht="18" customHeight="1">
      <c r="A48" s="495" t="s">
        <v>241</v>
      </c>
      <c r="B48" s="466"/>
      <c r="C48" s="495" t="s">
        <v>242</v>
      </c>
      <c r="D48" s="466"/>
      <c r="E48" s="86"/>
      <c r="F48" s="86"/>
      <c r="G48" s="86"/>
      <c r="H48" s="86"/>
      <c r="I48" s="86"/>
      <c r="J48" s="86"/>
      <c r="K48" s="86"/>
      <c r="L48" s="86"/>
      <c r="M48" s="86"/>
      <c r="N48" s="86"/>
      <c r="O48" s="86"/>
      <c r="P48" s="86"/>
      <c r="Q48" s="86"/>
      <c r="R48" s="86"/>
      <c r="S48" s="86"/>
    </row>
    <row r="49" spans="1:19" ht="1.5" customHeight="1">
      <c r="A49" s="86"/>
      <c r="B49" s="86"/>
      <c r="C49" s="86"/>
      <c r="D49" s="86"/>
      <c r="E49" s="86"/>
      <c r="F49" s="86"/>
      <c r="G49" s="86"/>
      <c r="H49" s="86"/>
      <c r="I49" s="86"/>
      <c r="J49" s="86"/>
      <c r="K49" s="86"/>
      <c r="L49" s="86"/>
      <c r="M49" s="86"/>
      <c r="N49" s="86"/>
      <c r="O49" s="86"/>
      <c r="P49" s="86"/>
      <c r="Q49" s="86"/>
      <c r="R49" s="86"/>
      <c r="S49" s="86"/>
    </row>
    <row r="50" spans="1:19" ht="19.5" customHeight="1">
      <c r="A50" s="496" t="s">
        <v>235</v>
      </c>
      <c r="B50" s="457"/>
      <c r="C50" s="457"/>
      <c r="D50" s="457"/>
      <c r="E50" s="458"/>
      <c r="F50" s="491" t="s">
        <v>231</v>
      </c>
      <c r="G50" s="457"/>
      <c r="H50" s="457"/>
      <c r="I50" s="457"/>
      <c r="J50" s="458"/>
      <c r="K50" s="491" t="s">
        <v>13</v>
      </c>
      <c r="L50" s="458"/>
      <c r="M50" s="491" t="s">
        <v>12</v>
      </c>
      <c r="N50" s="458"/>
      <c r="O50" s="108" t="s">
        <v>236</v>
      </c>
      <c r="P50" s="86"/>
      <c r="Q50" s="86"/>
      <c r="R50" s="86"/>
      <c r="S50" s="86"/>
    </row>
    <row r="51" spans="1:19" ht="18" customHeight="1">
      <c r="A51" s="492"/>
      <c r="B51" s="470"/>
      <c r="C51" s="470"/>
      <c r="D51" s="470"/>
      <c r="E51" s="471"/>
      <c r="F51" s="499"/>
      <c r="G51" s="470"/>
      <c r="H51" s="470"/>
      <c r="I51" s="470"/>
      <c r="J51" s="471"/>
      <c r="K51" s="487">
        <v>0</v>
      </c>
      <c r="L51" s="471"/>
      <c r="M51" s="487">
        <v>0</v>
      </c>
      <c r="N51" s="471"/>
      <c r="O51" s="113">
        <f>+K51*M51</f>
        <v>0</v>
      </c>
      <c r="P51" s="86"/>
      <c r="Q51" s="86"/>
      <c r="R51" s="86"/>
      <c r="S51" s="86"/>
    </row>
    <row r="52" spans="1:19" ht="18" customHeight="1">
      <c r="A52" s="493"/>
      <c r="B52" s="466"/>
      <c r="C52" s="466"/>
      <c r="D52" s="466"/>
      <c r="E52" s="466"/>
      <c r="F52" s="494"/>
      <c r="G52" s="466"/>
      <c r="H52" s="494"/>
      <c r="I52" s="466"/>
      <c r="J52" s="466"/>
      <c r="K52" s="466"/>
      <c r="L52" s="111" t="s">
        <v>238</v>
      </c>
      <c r="M52" s="488" t="s">
        <v>242</v>
      </c>
      <c r="N52" s="466"/>
      <c r="O52" s="112">
        <f>+O51</f>
        <v>0</v>
      </c>
      <c r="P52" s="86"/>
      <c r="Q52" s="86"/>
      <c r="R52" s="86"/>
      <c r="S52" s="86"/>
    </row>
    <row r="53" spans="1:19" ht="18" customHeight="1">
      <c r="A53" s="495" t="s">
        <v>243</v>
      </c>
      <c r="B53" s="466"/>
      <c r="C53" s="495" t="s">
        <v>244</v>
      </c>
      <c r="D53" s="466"/>
      <c r="E53" s="86"/>
      <c r="F53" s="86"/>
      <c r="G53" s="86"/>
      <c r="H53" s="86"/>
      <c r="I53" s="86"/>
      <c r="J53" s="86"/>
      <c r="K53" s="86"/>
      <c r="L53" s="86"/>
      <c r="M53" s="86"/>
      <c r="N53" s="86"/>
      <c r="O53" s="86"/>
      <c r="P53" s="86"/>
      <c r="Q53" s="86"/>
      <c r="R53" s="86"/>
      <c r="S53" s="86"/>
    </row>
    <row r="54" spans="1:19" ht="1.5" customHeight="1">
      <c r="A54" s="86"/>
      <c r="B54" s="86"/>
      <c r="C54" s="86"/>
      <c r="D54" s="86"/>
      <c r="E54" s="86"/>
      <c r="F54" s="86"/>
      <c r="G54" s="86"/>
      <c r="H54" s="86"/>
      <c r="I54" s="86"/>
      <c r="J54" s="86"/>
      <c r="K54" s="86"/>
      <c r="L54" s="86"/>
      <c r="M54" s="86"/>
      <c r="N54" s="86"/>
      <c r="O54" s="86"/>
      <c r="P54" s="86"/>
      <c r="Q54" s="86"/>
      <c r="R54" s="86"/>
      <c r="S54" s="86"/>
    </row>
    <row r="55" spans="1:19" ht="18.75" customHeight="1">
      <c r="A55" s="496" t="s">
        <v>235</v>
      </c>
      <c r="B55" s="457"/>
      <c r="C55" s="457"/>
      <c r="D55" s="457"/>
      <c r="E55" s="458"/>
      <c r="F55" s="491" t="s">
        <v>231</v>
      </c>
      <c r="G55" s="457"/>
      <c r="H55" s="457"/>
      <c r="I55" s="457"/>
      <c r="J55" s="458"/>
      <c r="K55" s="491" t="s">
        <v>13</v>
      </c>
      <c r="L55" s="458"/>
      <c r="M55" s="491" t="s">
        <v>12</v>
      </c>
      <c r="N55" s="458"/>
      <c r="O55" s="108" t="s">
        <v>236</v>
      </c>
      <c r="P55" s="86"/>
      <c r="Q55" s="86"/>
      <c r="R55" s="86"/>
      <c r="S55" s="86"/>
    </row>
    <row r="56" spans="1:19" ht="18" customHeight="1">
      <c r="A56" s="492"/>
      <c r="B56" s="470"/>
      <c r="C56" s="470"/>
      <c r="D56" s="470"/>
      <c r="E56" s="471"/>
      <c r="F56" s="499"/>
      <c r="G56" s="470"/>
      <c r="H56" s="470"/>
      <c r="I56" s="470"/>
      <c r="J56" s="471"/>
      <c r="K56" s="487">
        <v>0</v>
      </c>
      <c r="L56" s="471"/>
      <c r="M56" s="487">
        <v>0</v>
      </c>
      <c r="N56" s="471"/>
      <c r="O56" s="113">
        <f>+K56*M56</f>
        <v>0</v>
      </c>
      <c r="P56" s="86"/>
      <c r="Q56" s="86"/>
      <c r="R56" s="86"/>
      <c r="S56" s="86"/>
    </row>
    <row r="57" spans="1:19" ht="18" customHeight="1">
      <c r="A57" s="493"/>
      <c r="B57" s="466"/>
      <c r="C57" s="466"/>
      <c r="D57" s="466"/>
      <c r="E57" s="466"/>
      <c r="F57" s="494"/>
      <c r="G57" s="466"/>
      <c r="H57" s="494"/>
      <c r="I57" s="466"/>
      <c r="J57" s="466"/>
      <c r="K57" s="466"/>
      <c r="L57" s="111" t="s">
        <v>238</v>
      </c>
      <c r="M57" s="488" t="s">
        <v>244</v>
      </c>
      <c r="N57" s="466"/>
      <c r="O57" s="112">
        <f>+O56</f>
        <v>0</v>
      </c>
      <c r="P57" s="86"/>
      <c r="Q57" s="86"/>
      <c r="R57" s="86"/>
      <c r="S57" s="86"/>
    </row>
    <row r="58" spans="1:19" ht="3.75" customHeight="1">
      <c r="A58" s="86"/>
      <c r="B58" s="86"/>
      <c r="C58" s="86"/>
      <c r="D58" s="86"/>
      <c r="E58" s="86"/>
      <c r="F58" s="86"/>
      <c r="G58" s="86"/>
      <c r="H58" s="86"/>
      <c r="I58" s="86"/>
      <c r="J58" s="86"/>
      <c r="K58" s="86"/>
      <c r="L58" s="86"/>
      <c r="M58" s="86"/>
      <c r="N58" s="86"/>
      <c r="O58" s="86"/>
      <c r="P58" s="86"/>
      <c r="Q58" s="86"/>
      <c r="R58" s="86"/>
      <c r="S58" s="86"/>
    </row>
    <row r="59" spans="1:19" ht="18.75" customHeight="1">
      <c r="A59" s="86"/>
      <c r="B59" s="86"/>
      <c r="C59" s="86"/>
      <c r="D59" s="86"/>
      <c r="E59" s="86"/>
      <c r="F59" s="86"/>
      <c r="G59" s="86"/>
      <c r="H59" s="86"/>
      <c r="I59" s="489" t="s">
        <v>245</v>
      </c>
      <c r="J59" s="457"/>
      <c r="K59" s="457"/>
      <c r="L59" s="457"/>
      <c r="M59" s="458"/>
      <c r="N59" s="484">
        <f>+O57+O52+O47+O42</f>
        <v>8056610</v>
      </c>
      <c r="O59" s="458"/>
      <c r="P59" s="86"/>
      <c r="Q59" s="86"/>
      <c r="R59" s="86"/>
      <c r="S59" s="86"/>
    </row>
    <row r="60" spans="1:19" ht="18.75" customHeight="1">
      <c r="A60" s="86"/>
      <c r="B60" s="86"/>
      <c r="C60" s="86"/>
      <c r="D60" s="86"/>
      <c r="E60" s="86"/>
      <c r="F60" s="86"/>
      <c r="G60" s="86"/>
      <c r="H60" s="86"/>
      <c r="I60" s="107"/>
      <c r="J60" s="107"/>
      <c r="K60" s="107"/>
      <c r="L60" s="107"/>
      <c r="M60" s="107"/>
      <c r="N60" s="115"/>
      <c r="O60" s="115"/>
      <c r="P60" s="86"/>
      <c r="Q60" s="86"/>
      <c r="R60" s="86"/>
      <c r="S60" s="86"/>
    </row>
    <row r="61" spans="1:19" ht="70.5" customHeight="1">
      <c r="A61" s="107"/>
      <c r="B61" s="497"/>
      <c r="C61" s="466"/>
      <c r="D61" s="476"/>
      <c r="E61" s="466"/>
      <c r="F61" s="466"/>
      <c r="G61" s="466"/>
      <c r="H61" s="466"/>
      <c r="I61" s="466"/>
      <c r="J61" s="466"/>
      <c r="K61" s="466"/>
      <c r="L61" s="466"/>
      <c r="M61" s="466"/>
      <c r="N61" s="466"/>
      <c r="O61" s="466"/>
      <c r="P61" s="466"/>
      <c r="Q61" s="86"/>
      <c r="R61" s="86"/>
      <c r="S61" s="86"/>
    </row>
    <row r="62" spans="1:19" ht="9.75" customHeight="1">
      <c r="A62" s="477"/>
      <c r="B62" s="470"/>
      <c r="C62" s="470"/>
      <c r="D62" s="470"/>
      <c r="E62" s="470"/>
      <c r="F62" s="470"/>
      <c r="G62" s="470"/>
      <c r="H62" s="470"/>
      <c r="I62" s="470"/>
      <c r="J62" s="470"/>
      <c r="K62" s="470"/>
      <c r="L62" s="470"/>
      <c r="M62" s="470"/>
      <c r="N62" s="470"/>
      <c r="O62" s="470"/>
      <c r="P62" s="470"/>
      <c r="Q62" s="86"/>
      <c r="R62" s="86"/>
      <c r="S62" s="86"/>
    </row>
    <row r="63" spans="1:19" ht="18" customHeight="1">
      <c r="A63" s="498" t="s">
        <v>226</v>
      </c>
      <c r="B63" s="466"/>
      <c r="C63" s="466"/>
      <c r="D63" s="466"/>
      <c r="E63" s="466"/>
      <c r="F63" s="466"/>
      <c r="G63" s="498" t="s">
        <v>227</v>
      </c>
      <c r="H63" s="466"/>
      <c r="I63" s="466"/>
      <c r="J63" s="476" t="s">
        <v>228</v>
      </c>
      <c r="K63" s="466"/>
      <c r="L63" s="466"/>
      <c r="M63" s="466"/>
      <c r="N63" s="466"/>
      <c r="O63" s="466"/>
      <c r="P63" s="467"/>
      <c r="Q63" s="86"/>
      <c r="R63" s="86"/>
      <c r="S63" s="86"/>
    </row>
    <row r="64" spans="1:19" ht="39" customHeight="1">
      <c r="A64" s="498"/>
      <c r="B64" s="466"/>
      <c r="C64" s="466"/>
      <c r="D64" s="466"/>
      <c r="E64" s="466"/>
      <c r="F64" s="466"/>
      <c r="G64" s="498" t="s">
        <v>229</v>
      </c>
      <c r="H64" s="466"/>
      <c r="I64" s="466"/>
      <c r="J64" s="476" t="s">
        <v>228</v>
      </c>
      <c r="K64" s="466"/>
      <c r="L64" s="466"/>
      <c r="M64" s="466"/>
      <c r="N64" s="466"/>
      <c r="O64" s="466"/>
      <c r="P64" s="467"/>
      <c r="Q64" s="86"/>
      <c r="R64" s="86"/>
      <c r="S64" s="86"/>
    </row>
    <row r="65" spans="1:19" ht="48" customHeight="1">
      <c r="A65" s="498"/>
      <c r="B65" s="466"/>
      <c r="C65" s="466"/>
      <c r="D65" s="466"/>
      <c r="E65" s="466"/>
      <c r="F65" s="466"/>
      <c r="G65" s="498" t="s">
        <v>10</v>
      </c>
      <c r="H65" s="466"/>
      <c r="I65" s="466"/>
      <c r="J65" s="476" t="s">
        <v>248</v>
      </c>
      <c r="K65" s="466"/>
      <c r="L65" s="466"/>
      <c r="M65" s="466"/>
      <c r="N65" s="466"/>
      <c r="O65" s="466"/>
      <c r="P65" s="467"/>
      <c r="Q65" s="86"/>
      <c r="R65" s="86"/>
      <c r="S65" s="86"/>
    </row>
    <row r="66" spans="1:19" ht="18" customHeight="1">
      <c r="A66" s="492"/>
      <c r="B66" s="470"/>
      <c r="C66" s="470"/>
      <c r="D66" s="470"/>
      <c r="E66" s="470"/>
      <c r="F66" s="470"/>
      <c r="G66" s="505" t="s">
        <v>231</v>
      </c>
      <c r="H66" s="470"/>
      <c r="I66" s="470"/>
      <c r="J66" s="477" t="s">
        <v>232</v>
      </c>
      <c r="K66" s="470"/>
      <c r="L66" s="470"/>
      <c r="M66" s="470"/>
      <c r="N66" s="470"/>
      <c r="O66" s="470"/>
      <c r="P66" s="471"/>
      <c r="Q66" s="86"/>
      <c r="R66" s="86"/>
      <c r="S66" s="86"/>
    </row>
    <row r="67" spans="1:19" ht="7.5" customHeight="1">
      <c r="A67" s="86"/>
      <c r="B67" s="86"/>
      <c r="C67" s="86"/>
      <c r="D67" s="86"/>
      <c r="E67" s="86"/>
      <c r="F67" s="86"/>
      <c r="G67" s="86"/>
      <c r="H67" s="86"/>
      <c r="I67" s="86"/>
      <c r="J67" s="86"/>
      <c r="K67" s="86"/>
      <c r="L67" s="86"/>
      <c r="M67" s="86"/>
      <c r="N67" s="86"/>
      <c r="O67" s="86"/>
      <c r="P67" s="86"/>
      <c r="Q67" s="86"/>
      <c r="R67" s="86"/>
      <c r="S67" s="86"/>
    </row>
    <row r="68" spans="1:19" ht="18" customHeight="1">
      <c r="A68" s="495" t="s">
        <v>233</v>
      </c>
      <c r="B68" s="466"/>
      <c r="C68" s="495" t="s">
        <v>234</v>
      </c>
      <c r="D68" s="466"/>
      <c r="E68" s="86"/>
      <c r="F68" s="86"/>
      <c r="G68" s="86"/>
      <c r="H68" s="86"/>
      <c r="I68" s="86"/>
      <c r="J68" s="86"/>
      <c r="K68" s="86"/>
      <c r="L68" s="86"/>
      <c r="M68" s="86"/>
      <c r="N68" s="86"/>
      <c r="O68" s="86"/>
      <c r="P68" s="86"/>
      <c r="Q68" s="86"/>
      <c r="R68" s="86"/>
      <c r="S68" s="86"/>
    </row>
    <row r="69" spans="1:19" ht="1.5" customHeight="1">
      <c r="A69" s="86"/>
      <c r="B69" s="86"/>
      <c r="C69" s="86"/>
      <c r="D69" s="86"/>
      <c r="E69" s="86"/>
      <c r="F69" s="86"/>
      <c r="G69" s="86"/>
      <c r="H69" s="86"/>
      <c r="I69" s="86"/>
      <c r="J69" s="86"/>
      <c r="K69" s="86"/>
      <c r="L69" s="86"/>
      <c r="M69" s="86"/>
      <c r="N69" s="86"/>
      <c r="O69" s="86"/>
      <c r="P69" s="86"/>
      <c r="Q69" s="86"/>
      <c r="R69" s="86"/>
      <c r="S69" s="86"/>
    </row>
    <row r="70" spans="1:19" ht="18.75" customHeight="1">
      <c r="A70" s="496" t="s">
        <v>235</v>
      </c>
      <c r="B70" s="457"/>
      <c r="C70" s="457"/>
      <c r="D70" s="457"/>
      <c r="E70" s="458"/>
      <c r="F70" s="491" t="s">
        <v>231</v>
      </c>
      <c r="G70" s="457"/>
      <c r="H70" s="457"/>
      <c r="I70" s="457"/>
      <c r="J70" s="458"/>
      <c r="K70" s="491" t="s">
        <v>13</v>
      </c>
      <c r="L70" s="458"/>
      <c r="M70" s="491" t="s">
        <v>12</v>
      </c>
      <c r="N70" s="458"/>
      <c r="O70" s="108" t="s">
        <v>236</v>
      </c>
      <c r="P70" s="86"/>
      <c r="Q70" s="86"/>
      <c r="R70" s="86"/>
      <c r="S70" s="86"/>
    </row>
    <row r="71" spans="1:19" ht="48" customHeight="1">
      <c r="A71" s="492" t="s">
        <v>249</v>
      </c>
      <c r="B71" s="470"/>
      <c r="C71" s="470"/>
      <c r="D71" s="470"/>
      <c r="E71" s="471"/>
      <c r="F71" s="503" t="s">
        <v>134</v>
      </c>
      <c r="G71" s="470"/>
      <c r="H71" s="470"/>
      <c r="I71" s="470"/>
      <c r="J71" s="471"/>
      <c r="K71" s="504">
        <v>6167064</v>
      </c>
      <c r="L71" s="471"/>
      <c r="M71" s="490">
        <v>1</v>
      </c>
      <c r="N71" s="471"/>
      <c r="O71" s="109">
        <f>+M71*K71</f>
        <v>6167064</v>
      </c>
      <c r="P71" s="86"/>
      <c r="Q71" s="110">
        <v>15430371.420000084</v>
      </c>
      <c r="R71" s="86"/>
      <c r="S71" s="86"/>
    </row>
    <row r="72" spans="1:19" ht="18" customHeight="1">
      <c r="A72" s="493"/>
      <c r="B72" s="466"/>
      <c r="C72" s="466"/>
      <c r="D72" s="466"/>
      <c r="E72" s="466"/>
      <c r="F72" s="494"/>
      <c r="G72" s="466"/>
      <c r="H72" s="494"/>
      <c r="I72" s="466"/>
      <c r="J72" s="466"/>
      <c r="K72" s="466"/>
      <c r="L72" s="111" t="s">
        <v>238</v>
      </c>
      <c r="M72" s="488" t="s">
        <v>234</v>
      </c>
      <c r="N72" s="466"/>
      <c r="O72" s="112">
        <f>+O71</f>
        <v>6167064</v>
      </c>
      <c r="P72" s="86"/>
      <c r="Q72" s="86"/>
      <c r="R72" s="86"/>
      <c r="S72" s="86"/>
    </row>
    <row r="73" spans="1:19" ht="18" customHeight="1">
      <c r="A73" s="495" t="s">
        <v>239</v>
      </c>
      <c r="B73" s="466"/>
      <c r="C73" s="495" t="s">
        <v>240</v>
      </c>
      <c r="D73" s="466"/>
      <c r="E73" s="86"/>
      <c r="F73" s="86"/>
      <c r="G73" s="86"/>
      <c r="H73" s="86"/>
      <c r="I73" s="86"/>
      <c r="J73" s="86"/>
      <c r="K73" s="86"/>
      <c r="L73" s="86"/>
      <c r="M73" s="86"/>
      <c r="N73" s="86"/>
      <c r="O73" s="86"/>
      <c r="P73" s="86"/>
      <c r="Q73" s="86"/>
      <c r="R73" s="86"/>
      <c r="S73" s="86"/>
    </row>
    <row r="74" spans="1:19" ht="2.25" customHeight="1">
      <c r="A74" s="86"/>
      <c r="B74" s="86"/>
      <c r="C74" s="86"/>
      <c r="D74" s="86"/>
      <c r="E74" s="86"/>
      <c r="F74" s="86"/>
      <c r="G74" s="86"/>
      <c r="H74" s="86"/>
      <c r="I74" s="86"/>
      <c r="J74" s="86"/>
      <c r="K74" s="86"/>
      <c r="L74" s="86"/>
      <c r="M74" s="86"/>
      <c r="N74" s="86"/>
      <c r="O74" s="86"/>
      <c r="P74" s="86"/>
      <c r="Q74" s="86"/>
      <c r="R74" s="86"/>
      <c r="S74" s="86"/>
    </row>
    <row r="75" spans="1:19" ht="18.75" customHeight="1">
      <c r="A75" s="496" t="s">
        <v>235</v>
      </c>
      <c r="B75" s="457"/>
      <c r="C75" s="457"/>
      <c r="D75" s="457"/>
      <c r="E75" s="458"/>
      <c r="F75" s="491" t="s">
        <v>231</v>
      </c>
      <c r="G75" s="457"/>
      <c r="H75" s="457"/>
      <c r="I75" s="457"/>
      <c r="J75" s="458"/>
      <c r="K75" s="491" t="s">
        <v>13</v>
      </c>
      <c r="L75" s="458"/>
      <c r="M75" s="491" t="s">
        <v>12</v>
      </c>
      <c r="N75" s="458"/>
      <c r="O75" s="108" t="s">
        <v>236</v>
      </c>
      <c r="P75" s="86"/>
      <c r="Q75" s="86"/>
      <c r="R75" s="86"/>
      <c r="S75" s="86"/>
    </row>
    <row r="76" spans="1:19" ht="18" customHeight="1">
      <c r="A76" s="492"/>
      <c r="B76" s="470"/>
      <c r="C76" s="470"/>
      <c r="D76" s="470"/>
      <c r="E76" s="471"/>
      <c r="F76" s="499"/>
      <c r="G76" s="470"/>
      <c r="H76" s="470"/>
      <c r="I76" s="470"/>
      <c r="J76" s="471"/>
      <c r="K76" s="487">
        <v>0</v>
      </c>
      <c r="L76" s="471"/>
      <c r="M76" s="487">
        <v>0</v>
      </c>
      <c r="N76" s="471"/>
      <c r="O76" s="113">
        <f>+K76*M76</f>
        <v>0</v>
      </c>
      <c r="P76" s="86"/>
      <c r="Q76" s="86"/>
      <c r="R76" s="86"/>
      <c r="S76" s="86"/>
    </row>
    <row r="77" spans="1:19" ht="18" customHeight="1">
      <c r="A77" s="493"/>
      <c r="B77" s="466"/>
      <c r="C77" s="466"/>
      <c r="D77" s="466"/>
      <c r="E77" s="466"/>
      <c r="F77" s="494"/>
      <c r="G77" s="466"/>
      <c r="H77" s="494"/>
      <c r="I77" s="466"/>
      <c r="J77" s="466"/>
      <c r="K77" s="466"/>
      <c r="L77" s="111" t="s">
        <v>238</v>
      </c>
      <c r="M77" s="488" t="s">
        <v>240</v>
      </c>
      <c r="N77" s="466"/>
      <c r="O77" s="112">
        <f>+O76</f>
        <v>0</v>
      </c>
      <c r="P77" s="86"/>
      <c r="Q77" s="86"/>
      <c r="R77" s="86"/>
      <c r="S77" s="86"/>
    </row>
    <row r="78" spans="1:19" ht="18" customHeight="1">
      <c r="A78" s="495" t="s">
        <v>241</v>
      </c>
      <c r="B78" s="466"/>
      <c r="C78" s="495" t="s">
        <v>242</v>
      </c>
      <c r="D78" s="466"/>
      <c r="E78" s="86"/>
      <c r="F78" s="86"/>
      <c r="G78" s="86"/>
      <c r="H78" s="86"/>
      <c r="I78" s="86"/>
      <c r="J78" s="86"/>
      <c r="K78" s="86"/>
      <c r="L78" s="86"/>
      <c r="M78" s="86"/>
      <c r="N78" s="86"/>
      <c r="O78" s="86"/>
      <c r="P78" s="86"/>
      <c r="Q78" s="86"/>
      <c r="R78" s="86"/>
      <c r="S78" s="86"/>
    </row>
    <row r="79" spans="1:19" ht="1.5" customHeight="1">
      <c r="A79" s="86"/>
      <c r="B79" s="86"/>
      <c r="C79" s="86"/>
      <c r="D79" s="86"/>
      <c r="E79" s="86"/>
      <c r="F79" s="86"/>
      <c r="G79" s="86"/>
      <c r="H79" s="86"/>
      <c r="I79" s="86"/>
      <c r="J79" s="86"/>
      <c r="K79" s="86"/>
      <c r="L79" s="86"/>
      <c r="M79" s="86"/>
      <c r="N79" s="86"/>
      <c r="O79" s="86"/>
      <c r="P79" s="86"/>
      <c r="Q79" s="86"/>
      <c r="R79" s="86"/>
      <c r="S79" s="86"/>
    </row>
    <row r="80" spans="1:19" ht="19.5" customHeight="1">
      <c r="A80" s="496" t="s">
        <v>235</v>
      </c>
      <c r="B80" s="457"/>
      <c r="C80" s="457"/>
      <c r="D80" s="457"/>
      <c r="E80" s="458"/>
      <c r="F80" s="491" t="s">
        <v>231</v>
      </c>
      <c r="G80" s="457"/>
      <c r="H80" s="457"/>
      <c r="I80" s="457"/>
      <c r="J80" s="458"/>
      <c r="K80" s="491" t="s">
        <v>13</v>
      </c>
      <c r="L80" s="458"/>
      <c r="M80" s="491" t="s">
        <v>12</v>
      </c>
      <c r="N80" s="458"/>
      <c r="O80" s="108" t="s">
        <v>236</v>
      </c>
      <c r="P80" s="86"/>
      <c r="Q80" s="86"/>
      <c r="R80" s="86"/>
      <c r="S80" s="86"/>
    </row>
    <row r="81" spans="1:19" ht="18" customHeight="1">
      <c r="A81" s="492"/>
      <c r="B81" s="470"/>
      <c r="C81" s="470"/>
      <c r="D81" s="470"/>
      <c r="E81" s="471"/>
      <c r="F81" s="499"/>
      <c r="G81" s="470"/>
      <c r="H81" s="470"/>
      <c r="I81" s="470"/>
      <c r="J81" s="471"/>
      <c r="K81" s="487">
        <v>0</v>
      </c>
      <c r="L81" s="471"/>
      <c r="M81" s="487">
        <v>0</v>
      </c>
      <c r="N81" s="471"/>
      <c r="O81" s="113">
        <f>+K81*M81</f>
        <v>0</v>
      </c>
      <c r="P81" s="86"/>
      <c r="Q81" s="86"/>
      <c r="R81" s="86"/>
      <c r="S81" s="86"/>
    </row>
    <row r="82" spans="1:19" ht="18" customHeight="1">
      <c r="A82" s="493"/>
      <c r="B82" s="466"/>
      <c r="C82" s="466"/>
      <c r="D82" s="466"/>
      <c r="E82" s="466"/>
      <c r="F82" s="494"/>
      <c r="G82" s="466"/>
      <c r="H82" s="494"/>
      <c r="I82" s="466"/>
      <c r="J82" s="466"/>
      <c r="K82" s="466"/>
      <c r="L82" s="111" t="s">
        <v>238</v>
      </c>
      <c r="M82" s="488" t="s">
        <v>242</v>
      </c>
      <c r="N82" s="466"/>
      <c r="O82" s="112">
        <f>+O81</f>
        <v>0</v>
      </c>
      <c r="P82" s="86"/>
      <c r="Q82" s="86"/>
      <c r="R82" s="86"/>
      <c r="S82" s="86"/>
    </row>
    <row r="83" spans="1:19" ht="18" customHeight="1">
      <c r="A83" s="495" t="s">
        <v>243</v>
      </c>
      <c r="B83" s="466"/>
      <c r="C83" s="495" t="s">
        <v>244</v>
      </c>
      <c r="D83" s="466"/>
      <c r="E83" s="86"/>
      <c r="F83" s="86"/>
      <c r="G83" s="86"/>
      <c r="H83" s="86"/>
      <c r="I83" s="86"/>
      <c r="J83" s="86"/>
      <c r="K83" s="86"/>
      <c r="L83" s="86"/>
      <c r="M83" s="86"/>
      <c r="N83" s="86"/>
      <c r="O83" s="86"/>
      <c r="P83" s="86"/>
      <c r="Q83" s="86"/>
      <c r="R83" s="86"/>
      <c r="S83" s="86"/>
    </row>
    <row r="84" spans="1:19" ht="1.5" customHeight="1">
      <c r="A84" s="86"/>
      <c r="B84" s="86"/>
      <c r="C84" s="86"/>
      <c r="D84" s="86"/>
      <c r="E84" s="86"/>
      <c r="F84" s="86"/>
      <c r="G84" s="86"/>
      <c r="H84" s="86"/>
      <c r="I84" s="86"/>
      <c r="J84" s="86"/>
      <c r="K84" s="86"/>
      <c r="L84" s="86"/>
      <c r="M84" s="86"/>
      <c r="N84" s="86"/>
      <c r="O84" s="86"/>
      <c r="P84" s="86"/>
      <c r="Q84" s="86"/>
      <c r="R84" s="86"/>
      <c r="S84" s="86"/>
    </row>
    <row r="85" spans="1:19" ht="18.75" customHeight="1">
      <c r="A85" s="496" t="s">
        <v>235</v>
      </c>
      <c r="B85" s="457"/>
      <c r="C85" s="457"/>
      <c r="D85" s="457"/>
      <c r="E85" s="458"/>
      <c r="F85" s="491" t="s">
        <v>231</v>
      </c>
      <c r="G85" s="457"/>
      <c r="H85" s="457"/>
      <c r="I85" s="457"/>
      <c r="J85" s="458"/>
      <c r="K85" s="491" t="s">
        <v>13</v>
      </c>
      <c r="L85" s="458"/>
      <c r="M85" s="491" t="s">
        <v>12</v>
      </c>
      <c r="N85" s="458"/>
      <c r="O85" s="108" t="s">
        <v>236</v>
      </c>
      <c r="P85" s="86"/>
      <c r="Q85" s="86"/>
      <c r="R85" s="86"/>
      <c r="S85" s="86"/>
    </row>
    <row r="86" spans="1:19" ht="18" customHeight="1">
      <c r="A86" s="492"/>
      <c r="B86" s="470"/>
      <c r="C86" s="470"/>
      <c r="D86" s="470"/>
      <c r="E86" s="471"/>
      <c r="F86" s="499"/>
      <c r="G86" s="470"/>
      <c r="H86" s="470"/>
      <c r="I86" s="470"/>
      <c r="J86" s="471"/>
      <c r="K86" s="487">
        <v>0</v>
      </c>
      <c r="L86" s="471"/>
      <c r="M86" s="487">
        <v>0</v>
      </c>
      <c r="N86" s="471"/>
      <c r="O86" s="113">
        <f>+K86*M86</f>
        <v>0</v>
      </c>
      <c r="P86" s="86"/>
      <c r="Q86" s="86"/>
      <c r="R86" s="86"/>
      <c r="S86" s="86"/>
    </row>
    <row r="87" spans="1:19" ht="18" customHeight="1">
      <c r="A87" s="493"/>
      <c r="B87" s="466"/>
      <c r="C87" s="466"/>
      <c r="D87" s="466"/>
      <c r="E87" s="466"/>
      <c r="F87" s="494"/>
      <c r="G87" s="466"/>
      <c r="H87" s="494"/>
      <c r="I87" s="466"/>
      <c r="J87" s="466"/>
      <c r="K87" s="466"/>
      <c r="L87" s="111" t="s">
        <v>238</v>
      </c>
      <c r="M87" s="488" t="s">
        <v>244</v>
      </c>
      <c r="N87" s="466"/>
      <c r="O87" s="112">
        <f>+O86</f>
        <v>0</v>
      </c>
      <c r="P87" s="86"/>
      <c r="Q87" s="86"/>
      <c r="R87" s="86"/>
      <c r="S87" s="86"/>
    </row>
    <row r="88" spans="1:19" ht="3.75" customHeight="1">
      <c r="A88" s="86"/>
      <c r="B88" s="86"/>
      <c r="C88" s="86"/>
      <c r="D88" s="86"/>
      <c r="E88" s="86"/>
      <c r="F88" s="86"/>
      <c r="G88" s="86"/>
      <c r="H88" s="86"/>
      <c r="I88" s="86"/>
      <c r="J88" s="86"/>
      <c r="K88" s="86"/>
      <c r="L88" s="86"/>
      <c r="M88" s="86"/>
      <c r="N88" s="86"/>
      <c r="O88" s="86"/>
      <c r="P88" s="86"/>
      <c r="Q88" s="86"/>
      <c r="R88" s="86"/>
      <c r="S88" s="86"/>
    </row>
    <row r="89" spans="1:19" ht="18.75" customHeight="1">
      <c r="A89" s="86"/>
      <c r="B89" s="86"/>
      <c r="C89" s="86"/>
      <c r="D89" s="86"/>
      <c r="E89" s="86"/>
      <c r="F89" s="86"/>
      <c r="G89" s="86"/>
      <c r="H89" s="86"/>
      <c r="I89" s="489" t="s">
        <v>245</v>
      </c>
      <c r="J89" s="457"/>
      <c r="K89" s="457"/>
      <c r="L89" s="457"/>
      <c r="M89" s="458"/>
      <c r="N89" s="484">
        <f>+O87+O82+O77+O72</f>
        <v>6167064</v>
      </c>
      <c r="O89" s="458"/>
      <c r="P89" s="86"/>
      <c r="Q89" s="86"/>
      <c r="R89" s="86"/>
      <c r="S89" s="86"/>
    </row>
    <row r="90" spans="1:19" ht="18.75" customHeight="1">
      <c r="A90" s="86"/>
      <c r="B90" s="86"/>
      <c r="C90" s="86"/>
      <c r="D90" s="86"/>
      <c r="E90" s="86"/>
      <c r="F90" s="86"/>
      <c r="G90" s="86"/>
      <c r="H90" s="86"/>
      <c r="I90" s="107"/>
      <c r="J90" s="107"/>
      <c r="K90" s="107"/>
      <c r="L90" s="107"/>
      <c r="M90" s="107"/>
      <c r="N90" s="115"/>
      <c r="O90" s="115"/>
      <c r="P90" s="86"/>
      <c r="Q90" s="86"/>
      <c r="R90" s="86"/>
      <c r="S90" s="86"/>
    </row>
    <row r="91" spans="1:19" ht="70.5" customHeight="1">
      <c r="A91" s="107"/>
      <c r="B91" s="497"/>
      <c r="C91" s="466"/>
      <c r="D91" s="476"/>
      <c r="E91" s="466"/>
      <c r="F91" s="466"/>
      <c r="G91" s="466"/>
      <c r="H91" s="466"/>
      <c r="I91" s="466"/>
      <c r="J91" s="466"/>
      <c r="K91" s="466"/>
      <c r="L91" s="466"/>
      <c r="M91" s="466"/>
      <c r="N91" s="466"/>
      <c r="O91" s="466"/>
      <c r="P91" s="466"/>
      <c r="Q91" s="86"/>
      <c r="R91" s="86"/>
      <c r="S91" s="86"/>
    </row>
    <row r="92" spans="1:19" ht="9.75" customHeight="1">
      <c r="A92" s="477"/>
      <c r="B92" s="470"/>
      <c r="C92" s="470"/>
      <c r="D92" s="470"/>
      <c r="E92" s="470"/>
      <c r="F92" s="470"/>
      <c r="G92" s="470"/>
      <c r="H92" s="470"/>
      <c r="I92" s="470"/>
      <c r="J92" s="470"/>
      <c r="K92" s="470"/>
      <c r="L92" s="470"/>
      <c r="M92" s="470"/>
      <c r="N92" s="470"/>
      <c r="O92" s="470"/>
      <c r="P92" s="470"/>
      <c r="Q92" s="86"/>
      <c r="R92" s="86"/>
      <c r="S92" s="86"/>
    </row>
    <row r="93" spans="1:19" ht="18" customHeight="1">
      <c r="A93" s="498" t="s">
        <v>226</v>
      </c>
      <c r="B93" s="466"/>
      <c r="C93" s="466"/>
      <c r="D93" s="466"/>
      <c r="E93" s="466"/>
      <c r="F93" s="466"/>
      <c r="G93" s="498" t="s">
        <v>227</v>
      </c>
      <c r="H93" s="466"/>
      <c r="I93" s="466"/>
      <c r="J93" s="476" t="s">
        <v>228</v>
      </c>
      <c r="K93" s="466"/>
      <c r="L93" s="466"/>
      <c r="M93" s="466"/>
      <c r="N93" s="466"/>
      <c r="O93" s="466"/>
      <c r="P93" s="467"/>
      <c r="Q93" s="86"/>
      <c r="R93" s="86"/>
      <c r="S93" s="86"/>
    </row>
    <row r="94" spans="1:19" ht="39" customHeight="1">
      <c r="A94" s="498"/>
      <c r="B94" s="466"/>
      <c r="C94" s="466"/>
      <c r="D94" s="466"/>
      <c r="E94" s="466"/>
      <c r="F94" s="466"/>
      <c r="G94" s="498" t="s">
        <v>229</v>
      </c>
      <c r="H94" s="466"/>
      <c r="I94" s="466"/>
      <c r="J94" s="476" t="s">
        <v>228</v>
      </c>
      <c r="K94" s="466"/>
      <c r="L94" s="466"/>
      <c r="M94" s="466"/>
      <c r="N94" s="466"/>
      <c r="O94" s="466"/>
      <c r="P94" s="467"/>
      <c r="Q94" s="86"/>
      <c r="R94" s="86"/>
      <c r="S94" s="86"/>
    </row>
    <row r="95" spans="1:19" ht="48" customHeight="1">
      <c r="A95" s="498"/>
      <c r="B95" s="466"/>
      <c r="C95" s="466"/>
      <c r="D95" s="466"/>
      <c r="E95" s="466"/>
      <c r="F95" s="466"/>
      <c r="G95" s="498" t="s">
        <v>10</v>
      </c>
      <c r="H95" s="466"/>
      <c r="I95" s="466"/>
      <c r="J95" s="476" t="s">
        <v>250</v>
      </c>
      <c r="K95" s="466"/>
      <c r="L95" s="466"/>
      <c r="M95" s="466"/>
      <c r="N95" s="466"/>
      <c r="O95" s="466"/>
      <c r="P95" s="467"/>
      <c r="Q95" s="86"/>
      <c r="R95" s="86"/>
      <c r="S95" s="86"/>
    </row>
    <row r="96" spans="1:19" ht="18" customHeight="1">
      <c r="A96" s="492"/>
      <c r="B96" s="470"/>
      <c r="C96" s="470"/>
      <c r="D96" s="470"/>
      <c r="E96" s="470"/>
      <c r="F96" s="470"/>
      <c r="G96" s="505" t="s">
        <v>231</v>
      </c>
      <c r="H96" s="470"/>
      <c r="I96" s="470"/>
      <c r="J96" s="477" t="s">
        <v>232</v>
      </c>
      <c r="K96" s="470"/>
      <c r="L96" s="470"/>
      <c r="M96" s="470"/>
      <c r="N96" s="470"/>
      <c r="O96" s="470"/>
      <c r="P96" s="471"/>
      <c r="Q96" s="86"/>
      <c r="R96" s="86"/>
      <c r="S96" s="86"/>
    </row>
    <row r="97" spans="1:19" ht="7.5" customHeight="1">
      <c r="A97" s="86"/>
      <c r="B97" s="86"/>
      <c r="C97" s="86"/>
      <c r="D97" s="86"/>
      <c r="E97" s="86"/>
      <c r="F97" s="86"/>
      <c r="G97" s="86"/>
      <c r="H97" s="86"/>
      <c r="I97" s="86"/>
      <c r="J97" s="86"/>
      <c r="K97" s="86"/>
      <c r="L97" s="86"/>
      <c r="M97" s="86"/>
      <c r="N97" s="86"/>
      <c r="O97" s="86"/>
      <c r="P97" s="86"/>
      <c r="Q97" s="86"/>
      <c r="R97" s="86"/>
      <c r="S97" s="86"/>
    </row>
    <row r="98" spans="1:19" ht="18" customHeight="1">
      <c r="A98" s="495" t="s">
        <v>233</v>
      </c>
      <c r="B98" s="466"/>
      <c r="C98" s="495" t="s">
        <v>234</v>
      </c>
      <c r="D98" s="466"/>
      <c r="E98" s="86"/>
      <c r="F98" s="86"/>
      <c r="G98" s="86"/>
      <c r="H98" s="86"/>
      <c r="I98" s="86"/>
      <c r="J98" s="86"/>
      <c r="K98" s="86"/>
      <c r="L98" s="86"/>
      <c r="M98" s="86"/>
      <c r="N98" s="86"/>
      <c r="O98" s="86"/>
      <c r="P98" s="86"/>
      <c r="Q98" s="86"/>
      <c r="R98" s="86"/>
      <c r="S98" s="86"/>
    </row>
    <row r="99" spans="1:19" ht="1.5" customHeight="1">
      <c r="A99" s="86"/>
      <c r="B99" s="86"/>
      <c r="C99" s="86"/>
      <c r="D99" s="86"/>
      <c r="E99" s="86"/>
      <c r="F99" s="86"/>
      <c r="G99" s="86"/>
      <c r="H99" s="86"/>
      <c r="I99" s="86"/>
      <c r="J99" s="86"/>
      <c r="K99" s="86"/>
      <c r="L99" s="86"/>
      <c r="M99" s="86"/>
      <c r="N99" s="86"/>
      <c r="O99" s="86"/>
      <c r="P99" s="86"/>
      <c r="Q99" s="86"/>
      <c r="R99" s="86"/>
      <c r="S99" s="86"/>
    </row>
    <row r="100" spans="1:19" ht="18.75" customHeight="1">
      <c r="A100" s="496" t="s">
        <v>235</v>
      </c>
      <c r="B100" s="457"/>
      <c r="C100" s="457"/>
      <c r="D100" s="457"/>
      <c r="E100" s="458"/>
      <c r="F100" s="491" t="s">
        <v>231</v>
      </c>
      <c r="G100" s="457"/>
      <c r="H100" s="457"/>
      <c r="I100" s="457"/>
      <c r="J100" s="458"/>
      <c r="K100" s="491" t="s">
        <v>13</v>
      </c>
      <c r="L100" s="458"/>
      <c r="M100" s="491" t="s">
        <v>12</v>
      </c>
      <c r="N100" s="458"/>
      <c r="O100" s="108" t="s">
        <v>236</v>
      </c>
      <c r="P100" s="86"/>
      <c r="Q100" s="86"/>
      <c r="R100" s="86"/>
      <c r="S100" s="86"/>
    </row>
    <row r="101" spans="1:19" ht="48" customHeight="1">
      <c r="A101" s="492" t="s">
        <v>251</v>
      </c>
      <c r="B101" s="470"/>
      <c r="C101" s="470"/>
      <c r="D101" s="470"/>
      <c r="E101" s="471"/>
      <c r="F101" s="503" t="s">
        <v>134</v>
      </c>
      <c r="G101" s="470"/>
      <c r="H101" s="470"/>
      <c r="I101" s="470"/>
      <c r="J101" s="471"/>
      <c r="K101" s="504">
        <v>6167064</v>
      </c>
      <c r="L101" s="471"/>
      <c r="M101" s="490">
        <v>1</v>
      </c>
      <c r="N101" s="471"/>
      <c r="O101" s="109">
        <f>+M101*K101</f>
        <v>6167064</v>
      </c>
      <c r="P101" s="86"/>
      <c r="Q101" s="110">
        <v>15430371.420000084</v>
      </c>
      <c r="R101" s="86"/>
      <c r="S101" s="86"/>
    </row>
    <row r="102" spans="1:19" ht="18" customHeight="1">
      <c r="A102" s="493"/>
      <c r="B102" s="466"/>
      <c r="C102" s="466"/>
      <c r="D102" s="466"/>
      <c r="E102" s="466"/>
      <c r="F102" s="494"/>
      <c r="G102" s="466"/>
      <c r="H102" s="494"/>
      <c r="I102" s="466"/>
      <c r="J102" s="466"/>
      <c r="K102" s="466"/>
      <c r="L102" s="111" t="s">
        <v>238</v>
      </c>
      <c r="M102" s="488" t="s">
        <v>234</v>
      </c>
      <c r="N102" s="466"/>
      <c r="O102" s="112">
        <f>+O101</f>
        <v>6167064</v>
      </c>
      <c r="P102" s="86"/>
      <c r="Q102" s="86"/>
      <c r="R102" s="86"/>
      <c r="S102" s="86"/>
    </row>
    <row r="103" spans="1:19" ht="18" customHeight="1">
      <c r="A103" s="495" t="s">
        <v>239</v>
      </c>
      <c r="B103" s="466"/>
      <c r="C103" s="495" t="s">
        <v>240</v>
      </c>
      <c r="D103" s="466"/>
      <c r="E103" s="86"/>
      <c r="F103" s="86"/>
      <c r="G103" s="86"/>
      <c r="H103" s="86"/>
      <c r="I103" s="86"/>
      <c r="J103" s="86"/>
      <c r="K103" s="86"/>
      <c r="L103" s="86"/>
      <c r="M103" s="86"/>
      <c r="N103" s="86"/>
      <c r="O103" s="86"/>
      <c r="P103" s="86"/>
      <c r="Q103" s="86"/>
      <c r="R103" s="86"/>
      <c r="S103" s="86"/>
    </row>
    <row r="104" spans="1:19" ht="2.25" customHeight="1">
      <c r="A104" s="86"/>
      <c r="B104" s="86"/>
      <c r="C104" s="86"/>
      <c r="D104" s="86"/>
      <c r="E104" s="86"/>
      <c r="F104" s="86"/>
      <c r="G104" s="86"/>
      <c r="H104" s="86"/>
      <c r="I104" s="86"/>
      <c r="J104" s="86"/>
      <c r="K104" s="86"/>
      <c r="L104" s="86"/>
      <c r="M104" s="86"/>
      <c r="N104" s="86"/>
      <c r="O104" s="86"/>
      <c r="P104" s="86"/>
      <c r="Q104" s="86"/>
      <c r="R104" s="86"/>
      <c r="S104" s="86"/>
    </row>
    <row r="105" spans="1:19" ht="18.75" customHeight="1">
      <c r="A105" s="496" t="s">
        <v>235</v>
      </c>
      <c r="B105" s="457"/>
      <c r="C105" s="457"/>
      <c r="D105" s="457"/>
      <c r="E105" s="458"/>
      <c r="F105" s="491" t="s">
        <v>231</v>
      </c>
      <c r="G105" s="457"/>
      <c r="H105" s="457"/>
      <c r="I105" s="457"/>
      <c r="J105" s="458"/>
      <c r="K105" s="491" t="s">
        <v>13</v>
      </c>
      <c r="L105" s="458"/>
      <c r="M105" s="491" t="s">
        <v>12</v>
      </c>
      <c r="N105" s="458"/>
      <c r="O105" s="108" t="s">
        <v>236</v>
      </c>
      <c r="P105" s="86"/>
      <c r="Q105" s="86"/>
      <c r="R105" s="86"/>
      <c r="S105" s="86"/>
    </row>
    <row r="106" spans="1:19" ht="18" customHeight="1">
      <c r="A106" s="492"/>
      <c r="B106" s="470"/>
      <c r="C106" s="470"/>
      <c r="D106" s="470"/>
      <c r="E106" s="471"/>
      <c r="F106" s="499"/>
      <c r="G106" s="470"/>
      <c r="H106" s="470"/>
      <c r="I106" s="470"/>
      <c r="J106" s="471"/>
      <c r="K106" s="487">
        <v>0</v>
      </c>
      <c r="L106" s="471"/>
      <c r="M106" s="487">
        <v>0</v>
      </c>
      <c r="N106" s="471"/>
      <c r="O106" s="113">
        <f>+K106*M106</f>
        <v>0</v>
      </c>
      <c r="P106" s="86"/>
      <c r="Q106" s="86"/>
      <c r="R106" s="86"/>
      <c r="S106" s="86"/>
    </row>
    <row r="107" spans="1:19" ht="18" customHeight="1">
      <c r="A107" s="493"/>
      <c r="B107" s="466"/>
      <c r="C107" s="466"/>
      <c r="D107" s="466"/>
      <c r="E107" s="466"/>
      <c r="F107" s="494"/>
      <c r="G107" s="466"/>
      <c r="H107" s="494"/>
      <c r="I107" s="466"/>
      <c r="J107" s="466"/>
      <c r="K107" s="466"/>
      <c r="L107" s="111" t="s">
        <v>238</v>
      </c>
      <c r="M107" s="488" t="s">
        <v>240</v>
      </c>
      <c r="N107" s="466"/>
      <c r="O107" s="112">
        <f>+O106</f>
        <v>0</v>
      </c>
      <c r="P107" s="86"/>
      <c r="Q107" s="86"/>
      <c r="R107" s="86"/>
      <c r="S107" s="86"/>
    </row>
    <row r="108" spans="1:19" ht="18" customHeight="1">
      <c r="A108" s="495" t="s">
        <v>241</v>
      </c>
      <c r="B108" s="466"/>
      <c r="C108" s="495" t="s">
        <v>242</v>
      </c>
      <c r="D108" s="466"/>
      <c r="E108" s="86"/>
      <c r="F108" s="86"/>
      <c r="G108" s="86"/>
      <c r="H108" s="86"/>
      <c r="I108" s="86"/>
      <c r="J108" s="86"/>
      <c r="K108" s="86"/>
      <c r="L108" s="86"/>
      <c r="M108" s="86"/>
      <c r="N108" s="86"/>
      <c r="O108" s="86"/>
      <c r="P108" s="86"/>
      <c r="Q108" s="86"/>
      <c r="R108" s="86"/>
      <c r="S108" s="86"/>
    </row>
    <row r="109" spans="1:19" ht="1.5" customHeight="1">
      <c r="A109" s="86"/>
      <c r="B109" s="86"/>
      <c r="C109" s="86"/>
      <c r="D109" s="86"/>
      <c r="E109" s="86"/>
      <c r="F109" s="86"/>
      <c r="G109" s="86"/>
      <c r="H109" s="86"/>
      <c r="I109" s="86"/>
      <c r="J109" s="86"/>
      <c r="K109" s="86"/>
      <c r="L109" s="86"/>
      <c r="M109" s="86"/>
      <c r="N109" s="86"/>
      <c r="O109" s="86"/>
      <c r="P109" s="86"/>
      <c r="Q109" s="86"/>
      <c r="R109" s="86"/>
      <c r="S109" s="86"/>
    </row>
    <row r="110" spans="1:19" ht="19.5" customHeight="1">
      <c r="A110" s="496" t="s">
        <v>235</v>
      </c>
      <c r="B110" s="457"/>
      <c r="C110" s="457"/>
      <c r="D110" s="457"/>
      <c r="E110" s="458"/>
      <c r="F110" s="491" t="s">
        <v>231</v>
      </c>
      <c r="G110" s="457"/>
      <c r="H110" s="457"/>
      <c r="I110" s="457"/>
      <c r="J110" s="458"/>
      <c r="K110" s="491" t="s">
        <v>13</v>
      </c>
      <c r="L110" s="458"/>
      <c r="M110" s="491" t="s">
        <v>12</v>
      </c>
      <c r="N110" s="458"/>
      <c r="O110" s="108" t="s">
        <v>236</v>
      </c>
      <c r="P110" s="86"/>
      <c r="Q110" s="86"/>
      <c r="R110" s="86"/>
      <c r="S110" s="86"/>
    </row>
    <row r="111" spans="1:19" ht="18" customHeight="1">
      <c r="A111" s="492"/>
      <c r="B111" s="470"/>
      <c r="C111" s="470"/>
      <c r="D111" s="470"/>
      <c r="E111" s="471"/>
      <c r="F111" s="499"/>
      <c r="G111" s="470"/>
      <c r="H111" s="470"/>
      <c r="I111" s="470"/>
      <c r="J111" s="471"/>
      <c r="K111" s="487">
        <v>0</v>
      </c>
      <c r="L111" s="471"/>
      <c r="M111" s="487">
        <v>0</v>
      </c>
      <c r="N111" s="471"/>
      <c r="O111" s="113">
        <f>+K111*M111</f>
        <v>0</v>
      </c>
      <c r="P111" s="86"/>
      <c r="Q111" s="86"/>
      <c r="R111" s="86"/>
      <c r="S111" s="86"/>
    </row>
    <row r="112" spans="1:19" ht="18" customHeight="1">
      <c r="A112" s="493"/>
      <c r="B112" s="466"/>
      <c r="C112" s="466"/>
      <c r="D112" s="466"/>
      <c r="E112" s="466"/>
      <c r="F112" s="494"/>
      <c r="G112" s="466"/>
      <c r="H112" s="494"/>
      <c r="I112" s="466"/>
      <c r="J112" s="466"/>
      <c r="K112" s="466"/>
      <c r="L112" s="111" t="s">
        <v>238</v>
      </c>
      <c r="M112" s="488" t="s">
        <v>242</v>
      </c>
      <c r="N112" s="466"/>
      <c r="O112" s="112">
        <f>+O111</f>
        <v>0</v>
      </c>
      <c r="P112" s="86"/>
      <c r="Q112" s="86"/>
      <c r="R112" s="86"/>
      <c r="S112" s="86"/>
    </row>
    <row r="113" spans="1:19" ht="18" customHeight="1">
      <c r="A113" s="495" t="s">
        <v>243</v>
      </c>
      <c r="B113" s="466"/>
      <c r="C113" s="495" t="s">
        <v>244</v>
      </c>
      <c r="D113" s="466"/>
      <c r="E113" s="86"/>
      <c r="F113" s="86"/>
      <c r="G113" s="86"/>
      <c r="H113" s="86"/>
      <c r="I113" s="86"/>
      <c r="J113" s="86"/>
      <c r="K113" s="86"/>
      <c r="L113" s="86"/>
      <c r="M113" s="86"/>
      <c r="N113" s="86"/>
      <c r="O113" s="86"/>
      <c r="P113" s="86"/>
      <c r="Q113" s="86"/>
      <c r="R113" s="86"/>
      <c r="S113" s="86"/>
    </row>
    <row r="114" spans="1:19" ht="1.5" customHeight="1">
      <c r="A114" s="86"/>
      <c r="B114" s="86"/>
      <c r="C114" s="86"/>
      <c r="D114" s="86"/>
      <c r="E114" s="86"/>
      <c r="F114" s="86"/>
      <c r="G114" s="86"/>
      <c r="H114" s="86"/>
      <c r="I114" s="86"/>
      <c r="J114" s="86"/>
      <c r="K114" s="86"/>
      <c r="L114" s="86"/>
      <c r="M114" s="86"/>
      <c r="N114" s="86"/>
      <c r="O114" s="86"/>
      <c r="P114" s="86"/>
      <c r="Q114" s="86"/>
      <c r="R114" s="86"/>
      <c r="S114" s="86"/>
    </row>
    <row r="115" spans="1:19" ht="18.75" customHeight="1">
      <c r="A115" s="496" t="s">
        <v>235</v>
      </c>
      <c r="B115" s="457"/>
      <c r="C115" s="457"/>
      <c r="D115" s="457"/>
      <c r="E115" s="458"/>
      <c r="F115" s="491" t="s">
        <v>231</v>
      </c>
      <c r="G115" s="457"/>
      <c r="H115" s="457"/>
      <c r="I115" s="457"/>
      <c r="J115" s="458"/>
      <c r="K115" s="491" t="s">
        <v>13</v>
      </c>
      <c r="L115" s="458"/>
      <c r="M115" s="491" t="s">
        <v>12</v>
      </c>
      <c r="N115" s="458"/>
      <c r="O115" s="108" t="s">
        <v>236</v>
      </c>
      <c r="P115" s="86"/>
      <c r="Q115" s="86"/>
      <c r="R115" s="86"/>
      <c r="S115" s="86"/>
    </row>
    <row r="116" spans="1:19" ht="18" customHeight="1">
      <c r="A116" s="492"/>
      <c r="B116" s="470"/>
      <c r="C116" s="470"/>
      <c r="D116" s="470"/>
      <c r="E116" s="471"/>
      <c r="F116" s="499"/>
      <c r="G116" s="470"/>
      <c r="H116" s="470"/>
      <c r="I116" s="470"/>
      <c r="J116" s="471"/>
      <c r="K116" s="487">
        <v>0</v>
      </c>
      <c r="L116" s="471"/>
      <c r="M116" s="487">
        <v>0</v>
      </c>
      <c r="N116" s="471"/>
      <c r="O116" s="113">
        <f>+K116*M116</f>
        <v>0</v>
      </c>
      <c r="P116" s="86"/>
      <c r="Q116" s="86"/>
      <c r="R116" s="86"/>
      <c r="S116" s="86"/>
    </row>
    <row r="117" spans="1:19" ht="18" customHeight="1">
      <c r="A117" s="493"/>
      <c r="B117" s="466"/>
      <c r="C117" s="466"/>
      <c r="D117" s="466"/>
      <c r="E117" s="466"/>
      <c r="F117" s="494"/>
      <c r="G117" s="466"/>
      <c r="H117" s="494"/>
      <c r="I117" s="466"/>
      <c r="J117" s="466"/>
      <c r="K117" s="466"/>
      <c r="L117" s="111" t="s">
        <v>238</v>
      </c>
      <c r="M117" s="488" t="s">
        <v>244</v>
      </c>
      <c r="N117" s="466"/>
      <c r="O117" s="112">
        <f>+O116</f>
        <v>0</v>
      </c>
      <c r="P117" s="86"/>
      <c r="Q117" s="86"/>
      <c r="R117" s="86"/>
      <c r="S117" s="86"/>
    </row>
    <row r="118" spans="1:19" ht="3.75" customHeight="1">
      <c r="A118" s="86"/>
      <c r="B118" s="86"/>
      <c r="C118" s="86"/>
      <c r="D118" s="86"/>
      <c r="E118" s="86"/>
      <c r="F118" s="86"/>
      <c r="G118" s="86"/>
      <c r="H118" s="86"/>
      <c r="I118" s="86"/>
      <c r="J118" s="86"/>
      <c r="K118" s="86"/>
      <c r="L118" s="86"/>
      <c r="M118" s="86"/>
      <c r="N118" s="86"/>
      <c r="O118" s="86"/>
      <c r="P118" s="86"/>
      <c r="Q118" s="86"/>
      <c r="R118" s="86"/>
      <c r="S118" s="86"/>
    </row>
    <row r="119" spans="1:19" ht="18.75" customHeight="1">
      <c r="A119" s="86"/>
      <c r="B119" s="86"/>
      <c r="C119" s="86"/>
      <c r="D119" s="86"/>
      <c r="E119" s="86"/>
      <c r="F119" s="86"/>
      <c r="G119" s="86"/>
      <c r="H119" s="86"/>
      <c r="I119" s="489" t="s">
        <v>245</v>
      </c>
      <c r="J119" s="457"/>
      <c r="K119" s="457"/>
      <c r="L119" s="457"/>
      <c r="M119" s="458"/>
      <c r="N119" s="484">
        <f>+O117+O112+O107+O102</f>
        <v>6167064</v>
      </c>
      <c r="O119" s="458"/>
      <c r="P119" s="86"/>
      <c r="Q119" s="86"/>
      <c r="R119" s="86"/>
      <c r="S119" s="86"/>
    </row>
    <row r="120" spans="1:19" ht="18.75" customHeight="1">
      <c r="A120" s="86"/>
      <c r="B120" s="86"/>
      <c r="C120" s="86"/>
      <c r="D120" s="86"/>
      <c r="E120" s="86"/>
      <c r="F120" s="86"/>
      <c r="G120" s="86"/>
      <c r="H120" s="86"/>
      <c r="I120" s="107"/>
      <c r="J120" s="107"/>
      <c r="K120" s="107"/>
      <c r="L120" s="107"/>
      <c r="M120" s="107"/>
      <c r="N120" s="115"/>
      <c r="O120" s="115"/>
      <c r="P120" s="86"/>
      <c r="Q120" s="86"/>
      <c r="R120" s="86"/>
      <c r="S120" s="86"/>
    </row>
    <row r="121" spans="1:19" ht="70.5" customHeight="1">
      <c r="A121" s="107"/>
      <c r="B121" s="497"/>
      <c r="C121" s="466"/>
      <c r="D121" s="476"/>
      <c r="E121" s="466"/>
      <c r="F121" s="466"/>
      <c r="G121" s="466"/>
      <c r="H121" s="466"/>
      <c r="I121" s="466"/>
      <c r="J121" s="466"/>
      <c r="K121" s="466"/>
      <c r="L121" s="466"/>
      <c r="M121" s="466"/>
      <c r="N121" s="466"/>
      <c r="O121" s="466"/>
      <c r="P121" s="466"/>
      <c r="Q121" s="86"/>
      <c r="R121" s="86"/>
      <c r="S121" s="86"/>
    </row>
    <row r="122" spans="1:19" ht="9.75" customHeight="1">
      <c r="A122" s="477"/>
      <c r="B122" s="470"/>
      <c r="C122" s="470"/>
      <c r="D122" s="470"/>
      <c r="E122" s="470"/>
      <c r="F122" s="470"/>
      <c r="G122" s="470"/>
      <c r="H122" s="470"/>
      <c r="I122" s="470"/>
      <c r="J122" s="470"/>
      <c r="K122" s="470"/>
      <c r="L122" s="470"/>
      <c r="M122" s="470"/>
      <c r="N122" s="470"/>
      <c r="O122" s="470"/>
      <c r="P122" s="470"/>
      <c r="Q122" s="86"/>
      <c r="R122" s="86"/>
      <c r="S122" s="86"/>
    </row>
    <row r="123" spans="1:19" ht="18" customHeight="1">
      <c r="A123" s="498" t="s">
        <v>226</v>
      </c>
      <c r="B123" s="466"/>
      <c r="C123" s="466"/>
      <c r="D123" s="466"/>
      <c r="E123" s="466"/>
      <c r="F123" s="466"/>
      <c r="G123" s="498" t="s">
        <v>227</v>
      </c>
      <c r="H123" s="466"/>
      <c r="I123" s="466"/>
      <c r="J123" s="476" t="s">
        <v>228</v>
      </c>
      <c r="K123" s="466"/>
      <c r="L123" s="466"/>
      <c r="M123" s="466"/>
      <c r="N123" s="466"/>
      <c r="O123" s="466"/>
      <c r="P123" s="467"/>
      <c r="Q123" s="86"/>
      <c r="R123" s="86"/>
      <c r="S123" s="86"/>
    </row>
    <row r="124" spans="1:19" ht="39" customHeight="1">
      <c r="A124" s="498"/>
      <c r="B124" s="466"/>
      <c r="C124" s="466"/>
      <c r="D124" s="466"/>
      <c r="E124" s="466"/>
      <c r="F124" s="466"/>
      <c r="G124" s="498" t="s">
        <v>229</v>
      </c>
      <c r="H124" s="466"/>
      <c r="I124" s="466"/>
      <c r="J124" s="476" t="s">
        <v>228</v>
      </c>
      <c r="K124" s="466"/>
      <c r="L124" s="466"/>
      <c r="M124" s="466"/>
      <c r="N124" s="466"/>
      <c r="O124" s="466"/>
      <c r="P124" s="467"/>
      <c r="Q124" s="86"/>
      <c r="R124" s="86"/>
      <c r="S124" s="86"/>
    </row>
    <row r="125" spans="1:19" ht="48" customHeight="1">
      <c r="A125" s="498"/>
      <c r="B125" s="466"/>
      <c r="C125" s="466"/>
      <c r="D125" s="466"/>
      <c r="E125" s="466"/>
      <c r="F125" s="466"/>
      <c r="G125" s="498" t="s">
        <v>10</v>
      </c>
      <c r="H125" s="466"/>
      <c r="I125" s="466"/>
      <c r="J125" s="476" t="s">
        <v>252</v>
      </c>
      <c r="K125" s="466"/>
      <c r="L125" s="466"/>
      <c r="M125" s="466"/>
      <c r="N125" s="466"/>
      <c r="O125" s="466"/>
      <c r="P125" s="467"/>
      <c r="Q125" s="86"/>
      <c r="R125" s="86"/>
      <c r="S125" s="86"/>
    </row>
    <row r="126" spans="1:19" ht="18" customHeight="1">
      <c r="A126" s="492"/>
      <c r="B126" s="470"/>
      <c r="C126" s="470"/>
      <c r="D126" s="470"/>
      <c r="E126" s="470"/>
      <c r="F126" s="470"/>
      <c r="G126" s="505" t="s">
        <v>231</v>
      </c>
      <c r="H126" s="470"/>
      <c r="I126" s="470"/>
      <c r="J126" s="477" t="s">
        <v>232</v>
      </c>
      <c r="K126" s="470"/>
      <c r="L126" s="470"/>
      <c r="M126" s="470"/>
      <c r="N126" s="470"/>
      <c r="O126" s="470"/>
      <c r="P126" s="471"/>
      <c r="Q126" s="86"/>
      <c r="R126" s="86"/>
      <c r="S126" s="86"/>
    </row>
    <row r="127" spans="1:19" ht="7.5" customHeight="1">
      <c r="A127" s="86"/>
      <c r="B127" s="86"/>
      <c r="C127" s="86"/>
      <c r="D127" s="86"/>
      <c r="E127" s="86"/>
      <c r="F127" s="86"/>
      <c r="G127" s="86"/>
      <c r="H127" s="86"/>
      <c r="I127" s="86"/>
      <c r="J127" s="86"/>
      <c r="K127" s="86"/>
      <c r="L127" s="86"/>
      <c r="M127" s="86"/>
      <c r="N127" s="86"/>
      <c r="O127" s="86"/>
      <c r="P127" s="86"/>
      <c r="Q127" s="86"/>
      <c r="R127" s="86"/>
      <c r="S127" s="86"/>
    </row>
    <row r="128" spans="1:19" ht="18" customHeight="1">
      <c r="A128" s="495" t="s">
        <v>233</v>
      </c>
      <c r="B128" s="466"/>
      <c r="C128" s="495" t="s">
        <v>234</v>
      </c>
      <c r="D128" s="466"/>
      <c r="E128" s="86"/>
      <c r="F128" s="86"/>
      <c r="G128" s="86"/>
      <c r="H128" s="86"/>
      <c r="I128" s="86"/>
      <c r="J128" s="86"/>
      <c r="K128" s="86"/>
      <c r="L128" s="86"/>
      <c r="M128" s="86"/>
      <c r="N128" s="86"/>
      <c r="O128" s="86"/>
      <c r="P128" s="86"/>
      <c r="Q128" s="86"/>
      <c r="R128" s="86"/>
      <c r="S128" s="86"/>
    </row>
    <row r="129" spans="1:19" ht="1.5" customHeight="1">
      <c r="A129" s="86"/>
      <c r="B129" s="86"/>
      <c r="C129" s="86"/>
      <c r="D129" s="86"/>
      <c r="E129" s="86"/>
      <c r="F129" s="86"/>
      <c r="G129" s="86"/>
      <c r="H129" s="86"/>
      <c r="I129" s="86"/>
      <c r="J129" s="86"/>
      <c r="K129" s="86"/>
      <c r="L129" s="86"/>
      <c r="M129" s="86"/>
      <c r="N129" s="86"/>
      <c r="O129" s="86"/>
      <c r="P129" s="86"/>
      <c r="Q129" s="86"/>
      <c r="R129" s="86"/>
      <c r="S129" s="86"/>
    </row>
    <row r="130" spans="1:19" ht="18.75" customHeight="1">
      <c r="A130" s="496" t="s">
        <v>235</v>
      </c>
      <c r="B130" s="457"/>
      <c r="C130" s="457"/>
      <c r="D130" s="457"/>
      <c r="E130" s="458"/>
      <c r="F130" s="491" t="s">
        <v>231</v>
      </c>
      <c r="G130" s="457"/>
      <c r="H130" s="457"/>
      <c r="I130" s="457"/>
      <c r="J130" s="458"/>
      <c r="K130" s="491" t="s">
        <v>13</v>
      </c>
      <c r="L130" s="458"/>
      <c r="M130" s="491" t="s">
        <v>12</v>
      </c>
      <c r="N130" s="458"/>
      <c r="O130" s="108" t="s">
        <v>236</v>
      </c>
      <c r="P130" s="86"/>
      <c r="Q130" s="86"/>
      <c r="R130" s="86"/>
      <c r="S130" s="86"/>
    </row>
    <row r="131" spans="1:19" ht="48" customHeight="1">
      <c r="A131" s="492" t="s">
        <v>253</v>
      </c>
      <c r="B131" s="470"/>
      <c r="C131" s="470"/>
      <c r="D131" s="470"/>
      <c r="E131" s="471"/>
      <c r="F131" s="503" t="s">
        <v>134</v>
      </c>
      <c r="G131" s="470"/>
      <c r="H131" s="470"/>
      <c r="I131" s="470"/>
      <c r="J131" s="471"/>
      <c r="K131" s="504">
        <v>6167064</v>
      </c>
      <c r="L131" s="471"/>
      <c r="M131" s="490">
        <v>1</v>
      </c>
      <c r="N131" s="471"/>
      <c r="O131" s="109">
        <f>+M131*K131</f>
        <v>6167064</v>
      </c>
      <c r="P131" s="86"/>
      <c r="Q131" s="110">
        <v>15430371.420000084</v>
      </c>
      <c r="R131" s="86"/>
      <c r="S131" s="86"/>
    </row>
    <row r="132" spans="1:19" ht="18" customHeight="1">
      <c r="A132" s="493"/>
      <c r="B132" s="466"/>
      <c r="C132" s="466"/>
      <c r="D132" s="466"/>
      <c r="E132" s="466"/>
      <c r="F132" s="494"/>
      <c r="G132" s="466"/>
      <c r="H132" s="494"/>
      <c r="I132" s="466"/>
      <c r="J132" s="466"/>
      <c r="K132" s="466"/>
      <c r="L132" s="111" t="s">
        <v>238</v>
      </c>
      <c r="M132" s="488" t="s">
        <v>234</v>
      </c>
      <c r="N132" s="466"/>
      <c r="O132" s="112">
        <f>+O131</f>
        <v>6167064</v>
      </c>
      <c r="P132" s="86"/>
      <c r="Q132" s="86"/>
      <c r="R132" s="86"/>
      <c r="S132" s="86"/>
    </row>
    <row r="133" spans="1:19" ht="18" customHeight="1">
      <c r="A133" s="495" t="s">
        <v>239</v>
      </c>
      <c r="B133" s="466"/>
      <c r="C133" s="495" t="s">
        <v>240</v>
      </c>
      <c r="D133" s="466"/>
      <c r="E133" s="86"/>
      <c r="F133" s="86"/>
      <c r="G133" s="86"/>
      <c r="H133" s="86"/>
      <c r="I133" s="86"/>
      <c r="J133" s="86"/>
      <c r="K133" s="86"/>
      <c r="L133" s="86"/>
      <c r="M133" s="86"/>
      <c r="N133" s="86"/>
      <c r="O133" s="86"/>
      <c r="P133" s="86"/>
      <c r="Q133" s="86"/>
      <c r="R133" s="86"/>
      <c r="S133" s="86"/>
    </row>
    <row r="134" spans="1:19" ht="2.25" customHeight="1">
      <c r="A134" s="86"/>
      <c r="B134" s="86"/>
      <c r="C134" s="86"/>
      <c r="D134" s="86"/>
      <c r="E134" s="86"/>
      <c r="F134" s="86"/>
      <c r="G134" s="86"/>
      <c r="H134" s="86"/>
      <c r="I134" s="86"/>
      <c r="J134" s="86"/>
      <c r="K134" s="86"/>
      <c r="L134" s="86"/>
      <c r="M134" s="86"/>
      <c r="N134" s="86"/>
      <c r="O134" s="86"/>
      <c r="P134" s="86"/>
      <c r="Q134" s="86"/>
      <c r="R134" s="86"/>
      <c r="S134" s="86"/>
    </row>
    <row r="135" spans="1:19" ht="18.75" customHeight="1">
      <c r="A135" s="496" t="s">
        <v>235</v>
      </c>
      <c r="B135" s="457"/>
      <c r="C135" s="457"/>
      <c r="D135" s="457"/>
      <c r="E135" s="458"/>
      <c r="F135" s="491" t="s">
        <v>231</v>
      </c>
      <c r="G135" s="457"/>
      <c r="H135" s="457"/>
      <c r="I135" s="457"/>
      <c r="J135" s="458"/>
      <c r="K135" s="491" t="s">
        <v>13</v>
      </c>
      <c r="L135" s="458"/>
      <c r="M135" s="491" t="s">
        <v>12</v>
      </c>
      <c r="N135" s="458"/>
      <c r="O135" s="108" t="s">
        <v>236</v>
      </c>
      <c r="P135" s="86"/>
      <c r="Q135" s="86"/>
      <c r="R135" s="86"/>
      <c r="S135" s="86"/>
    </row>
    <row r="136" spans="1:19" ht="18" customHeight="1">
      <c r="A136" s="492"/>
      <c r="B136" s="470"/>
      <c r="C136" s="470"/>
      <c r="D136" s="470"/>
      <c r="E136" s="471"/>
      <c r="F136" s="499"/>
      <c r="G136" s="470"/>
      <c r="H136" s="470"/>
      <c r="I136" s="470"/>
      <c r="J136" s="471"/>
      <c r="K136" s="487">
        <v>0</v>
      </c>
      <c r="L136" s="471"/>
      <c r="M136" s="487">
        <v>0</v>
      </c>
      <c r="N136" s="471"/>
      <c r="O136" s="113">
        <f>+K136*M136</f>
        <v>0</v>
      </c>
      <c r="P136" s="86"/>
      <c r="Q136" s="86"/>
      <c r="R136" s="86"/>
      <c r="S136" s="86"/>
    </row>
    <row r="137" spans="1:19" ht="18" customHeight="1">
      <c r="A137" s="493"/>
      <c r="B137" s="466"/>
      <c r="C137" s="466"/>
      <c r="D137" s="466"/>
      <c r="E137" s="466"/>
      <c r="F137" s="494"/>
      <c r="G137" s="466"/>
      <c r="H137" s="494"/>
      <c r="I137" s="466"/>
      <c r="J137" s="466"/>
      <c r="K137" s="466"/>
      <c r="L137" s="111" t="s">
        <v>238</v>
      </c>
      <c r="M137" s="488" t="s">
        <v>240</v>
      </c>
      <c r="N137" s="466"/>
      <c r="O137" s="112">
        <f>+O136</f>
        <v>0</v>
      </c>
      <c r="P137" s="86"/>
      <c r="Q137" s="86"/>
      <c r="R137" s="86"/>
      <c r="S137" s="86"/>
    </row>
    <row r="138" spans="1:19" ht="18" customHeight="1">
      <c r="A138" s="495" t="s">
        <v>241</v>
      </c>
      <c r="B138" s="466"/>
      <c r="C138" s="495" t="s">
        <v>242</v>
      </c>
      <c r="D138" s="466"/>
      <c r="E138" s="86"/>
      <c r="F138" s="86"/>
      <c r="G138" s="86"/>
      <c r="H138" s="86"/>
      <c r="I138" s="86"/>
      <c r="J138" s="86"/>
      <c r="K138" s="86"/>
      <c r="L138" s="86"/>
      <c r="M138" s="86"/>
      <c r="N138" s="86"/>
      <c r="O138" s="86"/>
      <c r="P138" s="86"/>
      <c r="Q138" s="86"/>
      <c r="R138" s="86"/>
      <c r="S138" s="86"/>
    </row>
    <row r="139" spans="1:19" ht="1.5" customHeight="1">
      <c r="A139" s="86"/>
      <c r="B139" s="86"/>
      <c r="C139" s="86"/>
      <c r="D139" s="86"/>
      <c r="E139" s="86"/>
      <c r="F139" s="86"/>
      <c r="G139" s="86"/>
      <c r="H139" s="86"/>
      <c r="I139" s="86"/>
      <c r="J139" s="86"/>
      <c r="K139" s="86"/>
      <c r="L139" s="86"/>
      <c r="M139" s="86"/>
      <c r="N139" s="86"/>
      <c r="O139" s="86"/>
      <c r="P139" s="86"/>
      <c r="Q139" s="86"/>
      <c r="R139" s="86"/>
      <c r="S139" s="86"/>
    </row>
    <row r="140" spans="1:19" ht="19.5" customHeight="1">
      <c r="A140" s="496" t="s">
        <v>235</v>
      </c>
      <c r="B140" s="457"/>
      <c r="C140" s="457"/>
      <c r="D140" s="457"/>
      <c r="E140" s="458"/>
      <c r="F140" s="491" t="s">
        <v>231</v>
      </c>
      <c r="G140" s="457"/>
      <c r="H140" s="457"/>
      <c r="I140" s="457"/>
      <c r="J140" s="458"/>
      <c r="K140" s="491" t="s">
        <v>13</v>
      </c>
      <c r="L140" s="458"/>
      <c r="M140" s="491" t="s">
        <v>12</v>
      </c>
      <c r="N140" s="458"/>
      <c r="O140" s="108" t="s">
        <v>236</v>
      </c>
      <c r="P140" s="86"/>
      <c r="Q140" s="86"/>
      <c r="R140" s="86"/>
      <c r="S140" s="86"/>
    </row>
    <row r="141" spans="1:19" ht="18" customHeight="1">
      <c r="A141" s="492"/>
      <c r="B141" s="470"/>
      <c r="C141" s="470"/>
      <c r="D141" s="470"/>
      <c r="E141" s="471"/>
      <c r="F141" s="499"/>
      <c r="G141" s="470"/>
      <c r="H141" s="470"/>
      <c r="I141" s="470"/>
      <c r="J141" s="471"/>
      <c r="K141" s="487">
        <v>0</v>
      </c>
      <c r="L141" s="471"/>
      <c r="M141" s="487">
        <v>0</v>
      </c>
      <c r="N141" s="471"/>
      <c r="O141" s="113">
        <f>+K141*M141</f>
        <v>0</v>
      </c>
      <c r="P141" s="86"/>
      <c r="Q141" s="86"/>
      <c r="R141" s="86"/>
      <c r="S141" s="86"/>
    </row>
    <row r="142" spans="1:19" ht="18" customHeight="1">
      <c r="A142" s="493"/>
      <c r="B142" s="466"/>
      <c r="C142" s="466"/>
      <c r="D142" s="466"/>
      <c r="E142" s="466"/>
      <c r="F142" s="494"/>
      <c r="G142" s="466"/>
      <c r="H142" s="494"/>
      <c r="I142" s="466"/>
      <c r="J142" s="466"/>
      <c r="K142" s="466"/>
      <c r="L142" s="111" t="s">
        <v>238</v>
      </c>
      <c r="M142" s="488" t="s">
        <v>242</v>
      </c>
      <c r="N142" s="466"/>
      <c r="O142" s="112">
        <f>+O141</f>
        <v>0</v>
      </c>
      <c r="P142" s="86"/>
      <c r="Q142" s="86"/>
      <c r="R142" s="86"/>
      <c r="S142" s="86"/>
    </row>
    <row r="143" spans="1:19" ht="18" customHeight="1">
      <c r="A143" s="495" t="s">
        <v>243</v>
      </c>
      <c r="B143" s="466"/>
      <c r="C143" s="495" t="s">
        <v>244</v>
      </c>
      <c r="D143" s="466"/>
      <c r="E143" s="86"/>
      <c r="F143" s="86"/>
      <c r="G143" s="86"/>
      <c r="H143" s="86"/>
      <c r="I143" s="86"/>
      <c r="J143" s="86"/>
      <c r="K143" s="86"/>
      <c r="L143" s="86"/>
      <c r="M143" s="86"/>
      <c r="N143" s="86"/>
      <c r="O143" s="86"/>
      <c r="P143" s="86"/>
      <c r="Q143" s="86"/>
      <c r="R143" s="86"/>
      <c r="S143" s="86"/>
    </row>
    <row r="144" spans="1:19" ht="1.5" customHeight="1">
      <c r="A144" s="86"/>
      <c r="B144" s="86"/>
      <c r="C144" s="86"/>
      <c r="D144" s="86"/>
      <c r="E144" s="86"/>
      <c r="F144" s="86"/>
      <c r="G144" s="86"/>
      <c r="H144" s="86"/>
      <c r="I144" s="86"/>
      <c r="J144" s="86"/>
      <c r="K144" s="86"/>
      <c r="L144" s="86"/>
      <c r="M144" s="86"/>
      <c r="N144" s="86"/>
      <c r="O144" s="86"/>
      <c r="P144" s="86"/>
      <c r="Q144" s="86"/>
      <c r="R144" s="86"/>
      <c r="S144" s="86"/>
    </row>
    <row r="145" spans="1:19" ht="18.75" customHeight="1">
      <c r="A145" s="496" t="s">
        <v>235</v>
      </c>
      <c r="B145" s="457"/>
      <c r="C145" s="457"/>
      <c r="D145" s="457"/>
      <c r="E145" s="458"/>
      <c r="F145" s="491" t="s">
        <v>231</v>
      </c>
      <c r="G145" s="457"/>
      <c r="H145" s="457"/>
      <c r="I145" s="457"/>
      <c r="J145" s="458"/>
      <c r="K145" s="491" t="s">
        <v>13</v>
      </c>
      <c r="L145" s="458"/>
      <c r="M145" s="491" t="s">
        <v>12</v>
      </c>
      <c r="N145" s="458"/>
      <c r="O145" s="108" t="s">
        <v>236</v>
      </c>
      <c r="P145" s="86"/>
      <c r="Q145" s="86"/>
      <c r="R145" s="86"/>
      <c r="S145" s="86"/>
    </row>
    <row r="146" spans="1:19" ht="18" customHeight="1">
      <c r="A146" s="492"/>
      <c r="B146" s="470"/>
      <c r="C146" s="470"/>
      <c r="D146" s="470"/>
      <c r="E146" s="471"/>
      <c r="F146" s="499"/>
      <c r="G146" s="470"/>
      <c r="H146" s="470"/>
      <c r="I146" s="470"/>
      <c r="J146" s="471"/>
      <c r="K146" s="487">
        <v>0</v>
      </c>
      <c r="L146" s="471"/>
      <c r="M146" s="487">
        <v>0</v>
      </c>
      <c r="N146" s="471"/>
      <c r="O146" s="113">
        <f>+K146*M146</f>
        <v>0</v>
      </c>
      <c r="P146" s="86"/>
      <c r="Q146" s="86"/>
      <c r="R146" s="86"/>
      <c r="S146" s="86"/>
    </row>
    <row r="147" spans="1:19" ht="18" customHeight="1">
      <c r="A147" s="493"/>
      <c r="B147" s="466"/>
      <c r="C147" s="466"/>
      <c r="D147" s="466"/>
      <c r="E147" s="466"/>
      <c r="F147" s="494"/>
      <c r="G147" s="466"/>
      <c r="H147" s="494"/>
      <c r="I147" s="466"/>
      <c r="J147" s="466"/>
      <c r="K147" s="466"/>
      <c r="L147" s="111" t="s">
        <v>238</v>
      </c>
      <c r="M147" s="488" t="s">
        <v>244</v>
      </c>
      <c r="N147" s="466"/>
      <c r="O147" s="112">
        <f>+O146</f>
        <v>0</v>
      </c>
      <c r="P147" s="86"/>
      <c r="Q147" s="86"/>
      <c r="R147" s="86"/>
      <c r="S147" s="86"/>
    </row>
    <row r="148" spans="1:19" ht="3.75" customHeight="1">
      <c r="A148" s="86"/>
      <c r="B148" s="86"/>
      <c r="C148" s="86"/>
      <c r="D148" s="86"/>
      <c r="E148" s="86"/>
      <c r="F148" s="86"/>
      <c r="G148" s="86"/>
      <c r="H148" s="86"/>
      <c r="I148" s="86"/>
      <c r="J148" s="86"/>
      <c r="K148" s="86"/>
      <c r="L148" s="86"/>
      <c r="M148" s="86"/>
      <c r="N148" s="86"/>
      <c r="O148" s="86"/>
      <c r="P148" s="86"/>
      <c r="Q148" s="86"/>
      <c r="R148" s="86"/>
      <c r="S148" s="86"/>
    </row>
    <row r="149" spans="1:19" ht="18.75" customHeight="1">
      <c r="A149" s="86"/>
      <c r="B149" s="86"/>
      <c r="C149" s="86"/>
      <c r="D149" s="86"/>
      <c r="E149" s="86"/>
      <c r="F149" s="86"/>
      <c r="G149" s="86"/>
      <c r="H149" s="86"/>
      <c r="I149" s="489" t="s">
        <v>245</v>
      </c>
      <c r="J149" s="457"/>
      <c r="K149" s="457"/>
      <c r="L149" s="457"/>
      <c r="M149" s="458"/>
      <c r="N149" s="484">
        <f>+O147+O142+O137+O132</f>
        <v>6167064</v>
      </c>
      <c r="O149" s="458"/>
      <c r="P149" s="86"/>
      <c r="Q149" s="86"/>
      <c r="R149" s="86"/>
      <c r="S149" s="86"/>
    </row>
    <row r="150" spans="1:19" ht="18.75" customHeight="1">
      <c r="A150" s="86"/>
      <c r="B150" s="86"/>
      <c r="C150" s="86"/>
      <c r="D150" s="86"/>
      <c r="E150" s="86"/>
      <c r="F150" s="86"/>
      <c r="G150" s="86"/>
      <c r="H150" s="86"/>
      <c r="I150" s="107"/>
      <c r="J150" s="107"/>
      <c r="K150" s="107"/>
      <c r="L150" s="107"/>
      <c r="M150" s="107"/>
      <c r="N150" s="115"/>
      <c r="O150" s="115"/>
      <c r="P150" s="86"/>
      <c r="Q150" s="86"/>
      <c r="R150" s="86"/>
      <c r="S150" s="86"/>
    </row>
    <row r="151" spans="1:19" ht="70.5" customHeight="1">
      <c r="A151" s="107"/>
      <c r="B151" s="497"/>
      <c r="C151" s="466"/>
      <c r="D151" s="476"/>
      <c r="E151" s="466"/>
      <c r="F151" s="466"/>
      <c r="G151" s="466"/>
      <c r="H151" s="466"/>
      <c r="I151" s="466"/>
      <c r="J151" s="466"/>
      <c r="K151" s="466"/>
      <c r="L151" s="466"/>
      <c r="M151" s="466"/>
      <c r="N151" s="466"/>
      <c r="O151" s="466"/>
      <c r="P151" s="466"/>
      <c r="Q151" s="86"/>
      <c r="R151" s="86"/>
      <c r="S151" s="86"/>
    </row>
    <row r="152" spans="1:19" ht="9.75" customHeight="1">
      <c r="A152" s="477"/>
      <c r="B152" s="470"/>
      <c r="C152" s="470"/>
      <c r="D152" s="470"/>
      <c r="E152" s="470"/>
      <c r="F152" s="470"/>
      <c r="G152" s="470"/>
      <c r="H152" s="470"/>
      <c r="I152" s="470"/>
      <c r="J152" s="470"/>
      <c r="K152" s="470"/>
      <c r="L152" s="470"/>
      <c r="M152" s="470"/>
      <c r="N152" s="470"/>
      <c r="O152" s="470"/>
      <c r="P152" s="470"/>
      <c r="Q152" s="86"/>
      <c r="R152" s="86"/>
      <c r="S152" s="86"/>
    </row>
    <row r="153" spans="1:19" ht="18" customHeight="1">
      <c r="A153" s="498" t="s">
        <v>226</v>
      </c>
      <c r="B153" s="466"/>
      <c r="C153" s="466"/>
      <c r="D153" s="466"/>
      <c r="E153" s="466"/>
      <c r="F153" s="466"/>
      <c r="G153" s="498" t="s">
        <v>227</v>
      </c>
      <c r="H153" s="466"/>
      <c r="I153" s="466"/>
      <c r="J153" s="476" t="s">
        <v>228</v>
      </c>
      <c r="K153" s="466"/>
      <c r="L153" s="466"/>
      <c r="M153" s="466"/>
      <c r="N153" s="466"/>
      <c r="O153" s="466"/>
      <c r="P153" s="467"/>
      <c r="Q153" s="86"/>
      <c r="R153" s="86"/>
      <c r="S153" s="86"/>
    </row>
    <row r="154" spans="1:19" ht="39" customHeight="1">
      <c r="A154" s="498"/>
      <c r="B154" s="466"/>
      <c r="C154" s="466"/>
      <c r="D154" s="466"/>
      <c r="E154" s="466"/>
      <c r="F154" s="466"/>
      <c r="G154" s="498" t="s">
        <v>229</v>
      </c>
      <c r="H154" s="466"/>
      <c r="I154" s="466"/>
      <c r="J154" s="476" t="s">
        <v>228</v>
      </c>
      <c r="K154" s="466"/>
      <c r="L154" s="466"/>
      <c r="M154" s="466"/>
      <c r="N154" s="466"/>
      <c r="O154" s="466"/>
      <c r="P154" s="467"/>
      <c r="Q154" s="86"/>
      <c r="R154" s="86"/>
      <c r="S154" s="86"/>
    </row>
    <row r="155" spans="1:19" ht="48" customHeight="1">
      <c r="A155" s="498"/>
      <c r="B155" s="466"/>
      <c r="C155" s="466"/>
      <c r="D155" s="466"/>
      <c r="E155" s="466"/>
      <c r="F155" s="466"/>
      <c r="G155" s="498" t="s">
        <v>10</v>
      </c>
      <c r="H155" s="466"/>
      <c r="I155" s="466"/>
      <c r="J155" s="476" t="s">
        <v>254</v>
      </c>
      <c r="K155" s="466"/>
      <c r="L155" s="466"/>
      <c r="M155" s="466"/>
      <c r="N155" s="466"/>
      <c r="O155" s="466"/>
      <c r="P155" s="467"/>
      <c r="Q155" s="86"/>
      <c r="R155" s="86"/>
      <c r="S155" s="86"/>
    </row>
    <row r="156" spans="1:19" ht="18" customHeight="1">
      <c r="A156" s="492"/>
      <c r="B156" s="470"/>
      <c r="C156" s="470"/>
      <c r="D156" s="470"/>
      <c r="E156" s="470"/>
      <c r="F156" s="470"/>
      <c r="G156" s="505" t="s">
        <v>231</v>
      </c>
      <c r="H156" s="470"/>
      <c r="I156" s="470"/>
      <c r="J156" s="477" t="s">
        <v>232</v>
      </c>
      <c r="K156" s="470"/>
      <c r="L156" s="470"/>
      <c r="M156" s="470"/>
      <c r="N156" s="470"/>
      <c r="O156" s="470"/>
      <c r="P156" s="471"/>
      <c r="Q156" s="86"/>
      <c r="R156" s="86"/>
      <c r="S156" s="86"/>
    </row>
    <row r="157" spans="1:19" ht="7.5" customHeight="1">
      <c r="A157" s="86"/>
      <c r="B157" s="86"/>
      <c r="C157" s="86"/>
      <c r="D157" s="86"/>
      <c r="E157" s="86"/>
      <c r="F157" s="86"/>
      <c r="G157" s="86"/>
      <c r="H157" s="86"/>
      <c r="I157" s="86"/>
      <c r="J157" s="86"/>
      <c r="K157" s="86"/>
      <c r="L157" s="86"/>
      <c r="M157" s="86"/>
      <c r="N157" s="86"/>
      <c r="O157" s="86"/>
      <c r="P157" s="86"/>
      <c r="Q157" s="86"/>
      <c r="R157" s="86"/>
      <c r="S157" s="86"/>
    </row>
    <row r="158" spans="1:19" ht="18" customHeight="1">
      <c r="A158" s="495" t="s">
        <v>233</v>
      </c>
      <c r="B158" s="466"/>
      <c r="C158" s="495" t="s">
        <v>234</v>
      </c>
      <c r="D158" s="466"/>
      <c r="E158" s="86"/>
      <c r="F158" s="86"/>
      <c r="G158" s="86"/>
      <c r="H158" s="86"/>
      <c r="I158" s="86"/>
      <c r="J158" s="86"/>
      <c r="K158" s="86"/>
      <c r="L158" s="86"/>
      <c r="M158" s="86"/>
      <c r="N158" s="86"/>
      <c r="O158" s="86"/>
      <c r="P158" s="86"/>
      <c r="Q158" s="86"/>
      <c r="R158" s="86"/>
      <c r="S158" s="86"/>
    </row>
    <row r="159" spans="1:19" ht="1.5" customHeight="1">
      <c r="A159" s="86"/>
      <c r="B159" s="86"/>
      <c r="C159" s="86"/>
      <c r="D159" s="86"/>
      <c r="E159" s="86"/>
      <c r="F159" s="86"/>
      <c r="G159" s="86"/>
      <c r="H159" s="86"/>
      <c r="I159" s="86"/>
      <c r="J159" s="86"/>
      <c r="K159" s="86"/>
      <c r="L159" s="86"/>
      <c r="M159" s="86"/>
      <c r="N159" s="86"/>
      <c r="O159" s="86"/>
      <c r="P159" s="86"/>
      <c r="Q159" s="86"/>
      <c r="R159" s="86"/>
      <c r="S159" s="86"/>
    </row>
    <row r="160" spans="1:19" ht="18.75" customHeight="1">
      <c r="A160" s="496" t="s">
        <v>235</v>
      </c>
      <c r="B160" s="457"/>
      <c r="C160" s="457"/>
      <c r="D160" s="457"/>
      <c r="E160" s="458"/>
      <c r="F160" s="491" t="s">
        <v>231</v>
      </c>
      <c r="G160" s="457"/>
      <c r="H160" s="457"/>
      <c r="I160" s="457"/>
      <c r="J160" s="458"/>
      <c r="K160" s="491" t="s">
        <v>13</v>
      </c>
      <c r="L160" s="458"/>
      <c r="M160" s="491" t="s">
        <v>12</v>
      </c>
      <c r="N160" s="458"/>
      <c r="O160" s="108" t="s">
        <v>236</v>
      </c>
      <c r="P160" s="86"/>
      <c r="Q160" s="86"/>
      <c r="R160" s="86"/>
      <c r="S160" s="86"/>
    </row>
    <row r="161" spans="1:19" ht="48" customHeight="1">
      <c r="A161" s="492" t="s">
        <v>255</v>
      </c>
      <c r="B161" s="470"/>
      <c r="C161" s="470"/>
      <c r="D161" s="470"/>
      <c r="E161" s="471"/>
      <c r="F161" s="503" t="s">
        <v>134</v>
      </c>
      <c r="G161" s="470"/>
      <c r="H161" s="470"/>
      <c r="I161" s="470"/>
      <c r="J161" s="471"/>
      <c r="K161" s="504">
        <v>6167064</v>
      </c>
      <c r="L161" s="471"/>
      <c r="M161" s="490">
        <v>1</v>
      </c>
      <c r="N161" s="471"/>
      <c r="O161" s="109">
        <f>+M161*K161</f>
        <v>6167064</v>
      </c>
      <c r="P161" s="86"/>
      <c r="Q161" s="110">
        <v>15430371.420000084</v>
      </c>
      <c r="R161" s="86"/>
      <c r="S161" s="86"/>
    </row>
    <row r="162" spans="1:19" ht="18" customHeight="1">
      <c r="A162" s="493"/>
      <c r="B162" s="466"/>
      <c r="C162" s="466"/>
      <c r="D162" s="466"/>
      <c r="E162" s="466"/>
      <c r="F162" s="494"/>
      <c r="G162" s="466"/>
      <c r="H162" s="494"/>
      <c r="I162" s="466"/>
      <c r="J162" s="466"/>
      <c r="K162" s="466"/>
      <c r="L162" s="111" t="s">
        <v>238</v>
      </c>
      <c r="M162" s="488" t="s">
        <v>234</v>
      </c>
      <c r="N162" s="466"/>
      <c r="O162" s="112">
        <f>+O161</f>
        <v>6167064</v>
      </c>
      <c r="P162" s="86"/>
      <c r="Q162" s="86"/>
      <c r="R162" s="86"/>
      <c r="S162" s="86"/>
    </row>
    <row r="163" spans="1:19" ht="18" customHeight="1">
      <c r="A163" s="495" t="s">
        <v>239</v>
      </c>
      <c r="B163" s="466"/>
      <c r="C163" s="495" t="s">
        <v>240</v>
      </c>
      <c r="D163" s="466"/>
      <c r="E163" s="86"/>
      <c r="F163" s="86"/>
      <c r="G163" s="86"/>
      <c r="H163" s="86"/>
      <c r="I163" s="86"/>
      <c r="J163" s="86"/>
      <c r="K163" s="86"/>
      <c r="L163" s="86"/>
      <c r="M163" s="86"/>
      <c r="N163" s="86"/>
      <c r="O163" s="86"/>
      <c r="P163" s="86"/>
      <c r="Q163" s="86"/>
      <c r="R163" s="86"/>
      <c r="S163" s="86"/>
    </row>
    <row r="164" spans="1:19" ht="2.25" customHeight="1">
      <c r="A164" s="86"/>
      <c r="B164" s="86"/>
      <c r="C164" s="86"/>
      <c r="D164" s="86"/>
      <c r="E164" s="86"/>
      <c r="F164" s="86"/>
      <c r="G164" s="86"/>
      <c r="H164" s="86"/>
      <c r="I164" s="86"/>
      <c r="J164" s="86"/>
      <c r="K164" s="86"/>
      <c r="L164" s="86"/>
      <c r="M164" s="86"/>
      <c r="N164" s="86"/>
      <c r="O164" s="86"/>
      <c r="P164" s="86"/>
      <c r="Q164" s="86"/>
      <c r="R164" s="86"/>
      <c r="S164" s="86"/>
    </row>
    <row r="165" spans="1:19" ht="18.75" customHeight="1">
      <c r="A165" s="496" t="s">
        <v>235</v>
      </c>
      <c r="B165" s="457"/>
      <c r="C165" s="457"/>
      <c r="D165" s="457"/>
      <c r="E165" s="458"/>
      <c r="F165" s="491" t="s">
        <v>231</v>
      </c>
      <c r="G165" s="457"/>
      <c r="H165" s="457"/>
      <c r="I165" s="457"/>
      <c r="J165" s="458"/>
      <c r="K165" s="491" t="s">
        <v>13</v>
      </c>
      <c r="L165" s="458"/>
      <c r="M165" s="491" t="s">
        <v>12</v>
      </c>
      <c r="N165" s="458"/>
      <c r="O165" s="108" t="s">
        <v>236</v>
      </c>
      <c r="P165" s="86"/>
      <c r="Q165" s="86"/>
      <c r="R165" s="86"/>
      <c r="S165" s="86"/>
    </row>
    <row r="166" spans="1:19" ht="18" customHeight="1">
      <c r="A166" s="492"/>
      <c r="B166" s="470"/>
      <c r="C166" s="470"/>
      <c r="D166" s="470"/>
      <c r="E166" s="471"/>
      <c r="F166" s="499"/>
      <c r="G166" s="470"/>
      <c r="H166" s="470"/>
      <c r="I166" s="470"/>
      <c r="J166" s="471"/>
      <c r="K166" s="487">
        <v>0</v>
      </c>
      <c r="L166" s="471"/>
      <c r="M166" s="487">
        <v>0</v>
      </c>
      <c r="N166" s="471"/>
      <c r="O166" s="113">
        <f>+K166*M166</f>
        <v>0</v>
      </c>
      <c r="P166" s="86"/>
      <c r="Q166" s="86"/>
      <c r="R166" s="86"/>
      <c r="S166" s="86"/>
    </row>
    <row r="167" spans="1:19" ht="18" customHeight="1">
      <c r="A167" s="493"/>
      <c r="B167" s="466"/>
      <c r="C167" s="466"/>
      <c r="D167" s="466"/>
      <c r="E167" s="466"/>
      <c r="F167" s="494"/>
      <c r="G167" s="466"/>
      <c r="H167" s="494"/>
      <c r="I167" s="466"/>
      <c r="J167" s="466"/>
      <c r="K167" s="466"/>
      <c r="L167" s="111" t="s">
        <v>238</v>
      </c>
      <c r="M167" s="488" t="s">
        <v>240</v>
      </c>
      <c r="N167" s="466"/>
      <c r="O167" s="112">
        <f>+O166</f>
        <v>0</v>
      </c>
      <c r="P167" s="86"/>
      <c r="Q167" s="86"/>
      <c r="R167" s="86"/>
      <c r="S167" s="86"/>
    </row>
    <row r="168" spans="1:19" ht="18" customHeight="1">
      <c r="A168" s="495" t="s">
        <v>241</v>
      </c>
      <c r="B168" s="466"/>
      <c r="C168" s="495" t="s">
        <v>242</v>
      </c>
      <c r="D168" s="466"/>
      <c r="E168" s="86"/>
      <c r="F168" s="86"/>
      <c r="G168" s="86"/>
      <c r="H168" s="86"/>
      <c r="I168" s="86"/>
      <c r="J168" s="86"/>
      <c r="K168" s="86"/>
      <c r="L168" s="86"/>
      <c r="M168" s="86"/>
      <c r="N168" s="86"/>
      <c r="O168" s="86"/>
      <c r="P168" s="86"/>
      <c r="Q168" s="86"/>
      <c r="R168" s="86"/>
      <c r="S168" s="86"/>
    </row>
    <row r="169" spans="1:19" ht="1.5" customHeight="1">
      <c r="A169" s="86"/>
      <c r="B169" s="86"/>
      <c r="C169" s="86"/>
      <c r="D169" s="86"/>
      <c r="E169" s="86"/>
      <c r="F169" s="86"/>
      <c r="G169" s="86"/>
      <c r="H169" s="86"/>
      <c r="I169" s="86"/>
      <c r="J169" s="86"/>
      <c r="K169" s="86"/>
      <c r="L169" s="86"/>
      <c r="M169" s="86"/>
      <c r="N169" s="86"/>
      <c r="O169" s="86"/>
      <c r="P169" s="86"/>
      <c r="Q169" s="86"/>
      <c r="R169" s="86"/>
      <c r="S169" s="86"/>
    </row>
    <row r="170" spans="1:19" ht="19.5" customHeight="1">
      <c r="A170" s="496" t="s">
        <v>235</v>
      </c>
      <c r="B170" s="457"/>
      <c r="C170" s="457"/>
      <c r="D170" s="457"/>
      <c r="E170" s="458"/>
      <c r="F170" s="491" t="s">
        <v>231</v>
      </c>
      <c r="G170" s="457"/>
      <c r="H170" s="457"/>
      <c r="I170" s="457"/>
      <c r="J170" s="458"/>
      <c r="K170" s="491" t="s">
        <v>13</v>
      </c>
      <c r="L170" s="458"/>
      <c r="M170" s="491" t="s">
        <v>12</v>
      </c>
      <c r="N170" s="458"/>
      <c r="O170" s="108" t="s">
        <v>236</v>
      </c>
      <c r="P170" s="86"/>
      <c r="Q170" s="86"/>
      <c r="R170" s="86"/>
      <c r="S170" s="86"/>
    </row>
    <row r="171" spans="1:19" ht="18" customHeight="1">
      <c r="A171" s="492"/>
      <c r="B171" s="470"/>
      <c r="C171" s="470"/>
      <c r="D171" s="470"/>
      <c r="E171" s="471"/>
      <c r="F171" s="499"/>
      <c r="G171" s="470"/>
      <c r="H171" s="470"/>
      <c r="I171" s="470"/>
      <c r="J171" s="471"/>
      <c r="K171" s="487">
        <v>0</v>
      </c>
      <c r="L171" s="471"/>
      <c r="M171" s="487">
        <v>0</v>
      </c>
      <c r="N171" s="471"/>
      <c r="O171" s="113">
        <f>+K171*M171</f>
        <v>0</v>
      </c>
      <c r="P171" s="86"/>
      <c r="Q171" s="86"/>
      <c r="R171" s="86"/>
      <c r="S171" s="86"/>
    </row>
    <row r="172" spans="1:19" ht="18" customHeight="1">
      <c r="A172" s="493"/>
      <c r="B172" s="466"/>
      <c r="C172" s="466"/>
      <c r="D172" s="466"/>
      <c r="E172" s="466"/>
      <c r="F172" s="494"/>
      <c r="G172" s="466"/>
      <c r="H172" s="494"/>
      <c r="I172" s="466"/>
      <c r="J172" s="466"/>
      <c r="K172" s="466"/>
      <c r="L172" s="111" t="s">
        <v>238</v>
      </c>
      <c r="M172" s="488" t="s">
        <v>242</v>
      </c>
      <c r="N172" s="466"/>
      <c r="O172" s="112">
        <f>+O171</f>
        <v>0</v>
      </c>
      <c r="P172" s="86"/>
      <c r="Q172" s="86"/>
      <c r="R172" s="86"/>
      <c r="S172" s="86"/>
    </row>
    <row r="173" spans="1:19" ht="18" customHeight="1">
      <c r="A173" s="495" t="s">
        <v>243</v>
      </c>
      <c r="B173" s="466"/>
      <c r="C173" s="495" t="s">
        <v>244</v>
      </c>
      <c r="D173" s="466"/>
      <c r="E173" s="86"/>
      <c r="F173" s="86"/>
      <c r="G173" s="86"/>
      <c r="H173" s="86"/>
      <c r="I173" s="86"/>
      <c r="J173" s="86"/>
      <c r="K173" s="86"/>
      <c r="L173" s="86"/>
      <c r="M173" s="86"/>
      <c r="N173" s="86"/>
      <c r="O173" s="86"/>
      <c r="P173" s="86"/>
      <c r="Q173" s="86"/>
      <c r="R173" s="86"/>
      <c r="S173" s="86"/>
    </row>
    <row r="174" spans="1:19" ht="1.5" customHeight="1">
      <c r="A174" s="86"/>
      <c r="B174" s="86"/>
      <c r="C174" s="86"/>
      <c r="D174" s="86"/>
      <c r="E174" s="86"/>
      <c r="F174" s="86"/>
      <c r="G174" s="86"/>
      <c r="H174" s="86"/>
      <c r="I174" s="86"/>
      <c r="J174" s="86"/>
      <c r="K174" s="86"/>
      <c r="L174" s="86"/>
      <c r="M174" s="86"/>
      <c r="N174" s="86"/>
      <c r="O174" s="86"/>
      <c r="P174" s="86"/>
      <c r="Q174" s="86"/>
      <c r="R174" s="86"/>
      <c r="S174" s="86"/>
    </row>
    <row r="175" spans="1:19" ht="18.75" customHeight="1">
      <c r="A175" s="496" t="s">
        <v>235</v>
      </c>
      <c r="B175" s="457"/>
      <c r="C175" s="457"/>
      <c r="D175" s="457"/>
      <c r="E175" s="458"/>
      <c r="F175" s="491" t="s">
        <v>231</v>
      </c>
      <c r="G175" s="457"/>
      <c r="H175" s="457"/>
      <c r="I175" s="457"/>
      <c r="J175" s="458"/>
      <c r="K175" s="491" t="s">
        <v>13</v>
      </c>
      <c r="L175" s="458"/>
      <c r="M175" s="491" t="s">
        <v>12</v>
      </c>
      <c r="N175" s="458"/>
      <c r="O175" s="108" t="s">
        <v>236</v>
      </c>
      <c r="P175" s="86"/>
      <c r="Q175" s="86"/>
      <c r="R175" s="86"/>
      <c r="S175" s="86"/>
    </row>
    <row r="176" spans="1:19" ht="18" customHeight="1">
      <c r="A176" s="492"/>
      <c r="B176" s="470"/>
      <c r="C176" s="470"/>
      <c r="D176" s="470"/>
      <c r="E176" s="471"/>
      <c r="F176" s="499"/>
      <c r="G176" s="470"/>
      <c r="H176" s="470"/>
      <c r="I176" s="470"/>
      <c r="J176" s="471"/>
      <c r="K176" s="487">
        <v>0</v>
      </c>
      <c r="L176" s="471"/>
      <c r="M176" s="487">
        <v>0</v>
      </c>
      <c r="N176" s="471"/>
      <c r="O176" s="113">
        <f>+K176*M176</f>
        <v>0</v>
      </c>
      <c r="P176" s="86"/>
      <c r="Q176" s="86"/>
      <c r="R176" s="86"/>
      <c r="S176" s="86"/>
    </row>
    <row r="177" spans="1:19" ht="18" customHeight="1">
      <c r="A177" s="493"/>
      <c r="B177" s="466"/>
      <c r="C177" s="466"/>
      <c r="D177" s="466"/>
      <c r="E177" s="466"/>
      <c r="F177" s="494"/>
      <c r="G177" s="466"/>
      <c r="H177" s="494"/>
      <c r="I177" s="466"/>
      <c r="J177" s="466"/>
      <c r="K177" s="466"/>
      <c r="L177" s="111" t="s">
        <v>238</v>
      </c>
      <c r="M177" s="488" t="s">
        <v>244</v>
      </c>
      <c r="N177" s="466"/>
      <c r="O177" s="112">
        <f>+O176</f>
        <v>0</v>
      </c>
      <c r="P177" s="86"/>
      <c r="Q177" s="86"/>
      <c r="R177" s="86"/>
      <c r="S177" s="86"/>
    </row>
    <row r="178" spans="1:19" ht="3.75" customHeight="1">
      <c r="A178" s="86"/>
      <c r="B178" s="86"/>
      <c r="C178" s="86"/>
      <c r="D178" s="86"/>
      <c r="E178" s="86"/>
      <c r="F178" s="86"/>
      <c r="G178" s="86"/>
      <c r="H178" s="86"/>
      <c r="I178" s="86"/>
      <c r="J178" s="86"/>
      <c r="K178" s="86"/>
      <c r="L178" s="86"/>
      <c r="M178" s="86"/>
      <c r="N178" s="86"/>
      <c r="O178" s="86"/>
      <c r="P178" s="86"/>
      <c r="Q178" s="86"/>
      <c r="R178" s="86"/>
      <c r="S178" s="86"/>
    </row>
    <row r="179" spans="1:19" ht="18.75" customHeight="1">
      <c r="A179" s="86"/>
      <c r="B179" s="86"/>
      <c r="C179" s="86"/>
      <c r="D179" s="86"/>
      <c r="E179" s="86"/>
      <c r="F179" s="86"/>
      <c r="G179" s="86"/>
      <c r="H179" s="86"/>
      <c r="I179" s="489" t="s">
        <v>245</v>
      </c>
      <c r="J179" s="457"/>
      <c r="K179" s="457"/>
      <c r="L179" s="457"/>
      <c r="M179" s="458"/>
      <c r="N179" s="484">
        <f>+O177+O172+O167+O162</f>
        <v>6167064</v>
      </c>
      <c r="O179" s="458"/>
      <c r="P179" s="86"/>
      <c r="Q179" s="86"/>
      <c r="R179" s="86"/>
      <c r="S179" s="86"/>
    </row>
    <row r="180" spans="1:19" ht="18.75" customHeight="1">
      <c r="A180" s="86"/>
      <c r="B180" s="86"/>
      <c r="C180" s="86"/>
      <c r="D180" s="86"/>
      <c r="E180" s="86"/>
      <c r="F180" s="86"/>
      <c r="G180" s="86"/>
      <c r="H180" s="86"/>
      <c r="I180" s="107"/>
      <c r="J180" s="107"/>
      <c r="K180" s="107"/>
      <c r="L180" s="107"/>
      <c r="M180" s="107"/>
      <c r="N180" s="115"/>
      <c r="O180" s="115"/>
      <c r="P180" s="86"/>
      <c r="Q180" s="86"/>
      <c r="R180" s="86"/>
      <c r="S180" s="86"/>
    </row>
    <row r="181" spans="1:19" ht="70.5" customHeight="1">
      <c r="A181" s="107"/>
      <c r="B181" s="497"/>
      <c r="C181" s="466"/>
      <c r="D181" s="476"/>
      <c r="E181" s="466"/>
      <c r="F181" s="466"/>
      <c r="G181" s="466"/>
      <c r="H181" s="466"/>
      <c r="I181" s="466"/>
      <c r="J181" s="466"/>
      <c r="K181" s="466"/>
      <c r="L181" s="466"/>
      <c r="M181" s="466"/>
      <c r="N181" s="466"/>
      <c r="O181" s="466"/>
      <c r="P181" s="466"/>
      <c r="Q181" s="86"/>
      <c r="R181" s="86"/>
      <c r="S181" s="86"/>
    </row>
    <row r="182" spans="1:19" ht="9.75" customHeight="1">
      <c r="A182" s="477"/>
      <c r="B182" s="470"/>
      <c r="C182" s="470"/>
      <c r="D182" s="470"/>
      <c r="E182" s="470"/>
      <c r="F182" s="470"/>
      <c r="G182" s="470"/>
      <c r="H182" s="470"/>
      <c r="I182" s="470"/>
      <c r="J182" s="470"/>
      <c r="K182" s="470"/>
      <c r="L182" s="470"/>
      <c r="M182" s="470"/>
      <c r="N182" s="470"/>
      <c r="O182" s="470"/>
      <c r="P182" s="470"/>
      <c r="Q182" s="86"/>
      <c r="R182" s="86"/>
      <c r="S182" s="86"/>
    </row>
    <row r="183" spans="1:19" ht="18" customHeight="1">
      <c r="A183" s="498" t="s">
        <v>226</v>
      </c>
      <c r="B183" s="466"/>
      <c r="C183" s="466"/>
      <c r="D183" s="466"/>
      <c r="E183" s="466"/>
      <c r="F183" s="466"/>
      <c r="G183" s="498" t="s">
        <v>227</v>
      </c>
      <c r="H183" s="466"/>
      <c r="I183" s="466"/>
      <c r="J183" s="476" t="s">
        <v>228</v>
      </c>
      <c r="K183" s="466"/>
      <c r="L183" s="466"/>
      <c r="M183" s="466"/>
      <c r="N183" s="466"/>
      <c r="O183" s="466"/>
      <c r="P183" s="467"/>
      <c r="Q183" s="86"/>
      <c r="R183" s="86"/>
      <c r="S183" s="86"/>
    </row>
    <row r="184" spans="1:19" ht="39" customHeight="1">
      <c r="A184" s="498"/>
      <c r="B184" s="466"/>
      <c r="C184" s="466"/>
      <c r="D184" s="466"/>
      <c r="E184" s="466"/>
      <c r="F184" s="466"/>
      <c r="G184" s="498" t="s">
        <v>229</v>
      </c>
      <c r="H184" s="466"/>
      <c r="I184" s="466"/>
      <c r="J184" s="476" t="s">
        <v>228</v>
      </c>
      <c r="K184" s="466"/>
      <c r="L184" s="466"/>
      <c r="M184" s="466"/>
      <c r="N184" s="466"/>
      <c r="O184" s="466"/>
      <c r="P184" s="467"/>
      <c r="Q184" s="86"/>
      <c r="R184" s="86"/>
      <c r="S184" s="86"/>
    </row>
    <row r="185" spans="1:19" ht="48" customHeight="1">
      <c r="A185" s="498"/>
      <c r="B185" s="466"/>
      <c r="C185" s="466"/>
      <c r="D185" s="466"/>
      <c r="E185" s="466"/>
      <c r="F185" s="466"/>
      <c r="G185" s="498" t="s">
        <v>10</v>
      </c>
      <c r="H185" s="466"/>
      <c r="I185" s="466"/>
      <c r="J185" s="476" t="s">
        <v>256</v>
      </c>
      <c r="K185" s="466"/>
      <c r="L185" s="466"/>
      <c r="M185" s="466"/>
      <c r="N185" s="466"/>
      <c r="O185" s="466"/>
      <c r="P185" s="467"/>
      <c r="Q185" s="86"/>
      <c r="R185" s="86"/>
      <c r="S185" s="86"/>
    </row>
    <row r="186" spans="1:19" ht="18" customHeight="1">
      <c r="A186" s="492"/>
      <c r="B186" s="470"/>
      <c r="C186" s="470"/>
      <c r="D186" s="470"/>
      <c r="E186" s="470"/>
      <c r="F186" s="470"/>
      <c r="G186" s="505" t="s">
        <v>231</v>
      </c>
      <c r="H186" s="470"/>
      <c r="I186" s="470"/>
      <c r="J186" s="477" t="s">
        <v>232</v>
      </c>
      <c r="K186" s="470"/>
      <c r="L186" s="470"/>
      <c r="M186" s="470"/>
      <c r="N186" s="470"/>
      <c r="O186" s="470"/>
      <c r="P186" s="471"/>
      <c r="Q186" s="86"/>
      <c r="R186" s="86"/>
      <c r="S186" s="86"/>
    </row>
    <row r="187" spans="1:19" ht="7.5" customHeight="1">
      <c r="A187" s="86"/>
      <c r="B187" s="86"/>
      <c r="C187" s="86"/>
      <c r="D187" s="86"/>
      <c r="E187" s="86"/>
      <c r="F187" s="86"/>
      <c r="G187" s="86"/>
      <c r="H187" s="86"/>
      <c r="I187" s="86"/>
      <c r="J187" s="86"/>
      <c r="K187" s="86"/>
      <c r="L187" s="86"/>
      <c r="M187" s="86"/>
      <c r="N187" s="86"/>
      <c r="O187" s="86"/>
      <c r="P187" s="86"/>
      <c r="Q187" s="86"/>
      <c r="R187" s="86"/>
      <c r="S187" s="86"/>
    </row>
    <row r="188" spans="1:19" ht="18" customHeight="1">
      <c r="A188" s="495" t="s">
        <v>233</v>
      </c>
      <c r="B188" s="466"/>
      <c r="C188" s="495" t="s">
        <v>234</v>
      </c>
      <c r="D188" s="466"/>
      <c r="E188" s="86"/>
      <c r="F188" s="86"/>
      <c r="G188" s="86"/>
      <c r="H188" s="86"/>
      <c r="I188" s="86"/>
      <c r="J188" s="86"/>
      <c r="K188" s="86"/>
      <c r="L188" s="86"/>
      <c r="M188" s="86"/>
      <c r="N188" s="86"/>
      <c r="O188" s="86"/>
      <c r="P188" s="86"/>
      <c r="Q188" s="86"/>
      <c r="R188" s="86"/>
      <c r="S188" s="86"/>
    </row>
    <row r="189" spans="1:19" ht="1.5" customHeight="1">
      <c r="A189" s="86"/>
      <c r="B189" s="86"/>
      <c r="C189" s="86"/>
      <c r="D189" s="86"/>
      <c r="E189" s="86"/>
      <c r="F189" s="86"/>
      <c r="G189" s="86"/>
      <c r="H189" s="86"/>
      <c r="I189" s="86"/>
      <c r="J189" s="86"/>
      <c r="K189" s="86"/>
      <c r="L189" s="86"/>
      <c r="M189" s="86"/>
      <c r="N189" s="86"/>
      <c r="O189" s="86"/>
      <c r="P189" s="86"/>
      <c r="Q189" s="86"/>
      <c r="R189" s="86"/>
      <c r="S189" s="86"/>
    </row>
    <row r="190" spans="1:19" ht="18.75" customHeight="1">
      <c r="A190" s="496" t="s">
        <v>235</v>
      </c>
      <c r="B190" s="457"/>
      <c r="C190" s="457"/>
      <c r="D190" s="457"/>
      <c r="E190" s="458"/>
      <c r="F190" s="491" t="s">
        <v>231</v>
      </c>
      <c r="G190" s="457"/>
      <c r="H190" s="457"/>
      <c r="I190" s="457"/>
      <c r="J190" s="458"/>
      <c r="K190" s="491" t="s">
        <v>13</v>
      </c>
      <c r="L190" s="458"/>
      <c r="M190" s="491" t="s">
        <v>12</v>
      </c>
      <c r="N190" s="458"/>
      <c r="O190" s="108" t="s">
        <v>236</v>
      </c>
      <c r="P190" s="86"/>
      <c r="Q190" s="86"/>
      <c r="R190" s="86"/>
      <c r="S190" s="86"/>
    </row>
    <row r="191" spans="1:19" ht="48" customHeight="1">
      <c r="A191" s="492" t="s">
        <v>257</v>
      </c>
      <c r="B191" s="470"/>
      <c r="C191" s="470"/>
      <c r="D191" s="470"/>
      <c r="E191" s="471"/>
      <c r="F191" s="503" t="s">
        <v>134</v>
      </c>
      <c r="G191" s="470"/>
      <c r="H191" s="470"/>
      <c r="I191" s="470"/>
      <c r="J191" s="471"/>
      <c r="K191" s="504">
        <v>2325808</v>
      </c>
      <c r="L191" s="471"/>
      <c r="M191" s="490">
        <v>1</v>
      </c>
      <c r="N191" s="471"/>
      <c r="O191" s="109">
        <f>+M191*K191</f>
        <v>2325808</v>
      </c>
      <c r="P191" s="86"/>
      <c r="Q191" s="110">
        <v>15430371.420000084</v>
      </c>
      <c r="R191" s="86"/>
      <c r="S191" s="86"/>
    </row>
    <row r="192" spans="1:19" ht="18" customHeight="1">
      <c r="A192" s="493"/>
      <c r="B192" s="466"/>
      <c r="C192" s="466"/>
      <c r="D192" s="466"/>
      <c r="E192" s="466"/>
      <c r="F192" s="494"/>
      <c r="G192" s="466"/>
      <c r="H192" s="494"/>
      <c r="I192" s="466"/>
      <c r="J192" s="466"/>
      <c r="K192" s="466"/>
      <c r="L192" s="111" t="s">
        <v>238</v>
      </c>
      <c r="M192" s="488" t="s">
        <v>234</v>
      </c>
      <c r="N192" s="466"/>
      <c r="O192" s="112">
        <f>+O191</f>
        <v>2325808</v>
      </c>
      <c r="P192" s="86"/>
      <c r="Q192" s="86"/>
      <c r="R192" s="86"/>
      <c r="S192" s="86"/>
    </row>
    <row r="193" spans="1:19" ht="18" customHeight="1">
      <c r="A193" s="495" t="s">
        <v>239</v>
      </c>
      <c r="B193" s="466"/>
      <c r="C193" s="495" t="s">
        <v>240</v>
      </c>
      <c r="D193" s="466"/>
      <c r="E193" s="86"/>
      <c r="F193" s="86"/>
      <c r="G193" s="86"/>
      <c r="H193" s="86"/>
      <c r="I193" s="86"/>
      <c r="J193" s="86"/>
      <c r="K193" s="86"/>
      <c r="L193" s="86"/>
      <c r="M193" s="86"/>
      <c r="N193" s="86"/>
      <c r="O193" s="86"/>
      <c r="P193" s="86"/>
      <c r="Q193" s="86"/>
      <c r="R193" s="86"/>
      <c r="S193" s="86"/>
    </row>
    <row r="194" spans="1:19" ht="2.25" customHeight="1">
      <c r="A194" s="86"/>
      <c r="B194" s="86"/>
      <c r="C194" s="86"/>
      <c r="D194" s="86"/>
      <c r="E194" s="86"/>
      <c r="F194" s="86"/>
      <c r="G194" s="86"/>
      <c r="H194" s="86"/>
      <c r="I194" s="86"/>
      <c r="J194" s="86"/>
      <c r="K194" s="86"/>
      <c r="L194" s="86"/>
      <c r="M194" s="86"/>
      <c r="N194" s="86"/>
      <c r="O194" s="86"/>
      <c r="P194" s="86"/>
      <c r="Q194" s="86"/>
      <c r="R194" s="86"/>
      <c r="S194" s="86"/>
    </row>
    <row r="195" spans="1:19" ht="18.75" customHeight="1">
      <c r="A195" s="496" t="s">
        <v>235</v>
      </c>
      <c r="B195" s="457"/>
      <c r="C195" s="457"/>
      <c r="D195" s="457"/>
      <c r="E195" s="458"/>
      <c r="F195" s="491" t="s">
        <v>231</v>
      </c>
      <c r="G195" s="457"/>
      <c r="H195" s="457"/>
      <c r="I195" s="457"/>
      <c r="J195" s="458"/>
      <c r="K195" s="491" t="s">
        <v>13</v>
      </c>
      <c r="L195" s="458"/>
      <c r="M195" s="491" t="s">
        <v>12</v>
      </c>
      <c r="N195" s="458"/>
      <c r="O195" s="108" t="s">
        <v>236</v>
      </c>
      <c r="P195" s="86"/>
      <c r="Q195" s="86"/>
      <c r="R195" s="86"/>
      <c r="S195" s="86"/>
    </row>
    <row r="196" spans="1:19" ht="18" customHeight="1">
      <c r="A196" s="492"/>
      <c r="B196" s="470"/>
      <c r="C196" s="470"/>
      <c r="D196" s="470"/>
      <c r="E196" s="471"/>
      <c r="F196" s="499"/>
      <c r="G196" s="470"/>
      <c r="H196" s="470"/>
      <c r="I196" s="470"/>
      <c r="J196" s="471"/>
      <c r="K196" s="487">
        <v>0</v>
      </c>
      <c r="L196" s="471"/>
      <c r="M196" s="487">
        <v>0</v>
      </c>
      <c r="N196" s="471"/>
      <c r="O196" s="113">
        <f>+K196*M196</f>
        <v>0</v>
      </c>
      <c r="P196" s="86"/>
      <c r="Q196" s="86"/>
      <c r="R196" s="86"/>
      <c r="S196" s="86"/>
    </row>
    <row r="197" spans="1:19" ht="18" customHeight="1">
      <c r="A197" s="493"/>
      <c r="B197" s="466"/>
      <c r="C197" s="466"/>
      <c r="D197" s="466"/>
      <c r="E197" s="466"/>
      <c r="F197" s="494"/>
      <c r="G197" s="466"/>
      <c r="H197" s="494"/>
      <c r="I197" s="466"/>
      <c r="J197" s="466"/>
      <c r="K197" s="466"/>
      <c r="L197" s="111" t="s">
        <v>238</v>
      </c>
      <c r="M197" s="488" t="s">
        <v>240</v>
      </c>
      <c r="N197" s="466"/>
      <c r="O197" s="112">
        <f>+O196</f>
        <v>0</v>
      </c>
      <c r="P197" s="86"/>
      <c r="Q197" s="86"/>
      <c r="R197" s="86"/>
      <c r="S197" s="86"/>
    </row>
    <row r="198" spans="1:19" ht="18" customHeight="1">
      <c r="A198" s="495" t="s">
        <v>241</v>
      </c>
      <c r="B198" s="466"/>
      <c r="C198" s="495" t="s">
        <v>242</v>
      </c>
      <c r="D198" s="466"/>
      <c r="E198" s="86"/>
      <c r="F198" s="86"/>
      <c r="G198" s="86"/>
      <c r="H198" s="86"/>
      <c r="I198" s="86"/>
      <c r="J198" s="86"/>
      <c r="K198" s="86"/>
      <c r="L198" s="86"/>
      <c r="M198" s="86"/>
      <c r="N198" s="86"/>
      <c r="O198" s="86"/>
      <c r="P198" s="86"/>
      <c r="Q198" s="86"/>
      <c r="R198" s="86"/>
      <c r="S198" s="86"/>
    </row>
    <row r="199" spans="1:19" ht="1.5" customHeight="1">
      <c r="A199" s="86"/>
      <c r="B199" s="86"/>
      <c r="C199" s="86"/>
      <c r="D199" s="86"/>
      <c r="E199" s="86"/>
      <c r="F199" s="86"/>
      <c r="G199" s="86"/>
      <c r="H199" s="86"/>
      <c r="I199" s="86"/>
      <c r="J199" s="86"/>
      <c r="K199" s="86"/>
      <c r="L199" s="86"/>
      <c r="M199" s="86"/>
      <c r="N199" s="86"/>
      <c r="O199" s="86"/>
      <c r="P199" s="86"/>
      <c r="Q199" s="86"/>
      <c r="R199" s="86"/>
      <c r="S199" s="86"/>
    </row>
    <row r="200" spans="1:19" ht="19.5" customHeight="1">
      <c r="A200" s="496" t="s">
        <v>235</v>
      </c>
      <c r="B200" s="457"/>
      <c r="C200" s="457"/>
      <c r="D200" s="457"/>
      <c r="E200" s="458"/>
      <c r="F200" s="491" t="s">
        <v>231</v>
      </c>
      <c r="G200" s="457"/>
      <c r="H200" s="457"/>
      <c r="I200" s="457"/>
      <c r="J200" s="458"/>
      <c r="K200" s="491" t="s">
        <v>13</v>
      </c>
      <c r="L200" s="458"/>
      <c r="M200" s="491" t="s">
        <v>12</v>
      </c>
      <c r="N200" s="458"/>
      <c r="O200" s="108" t="s">
        <v>236</v>
      </c>
      <c r="P200" s="86"/>
      <c r="Q200" s="86"/>
      <c r="R200" s="86"/>
      <c r="S200" s="86"/>
    </row>
    <row r="201" spans="1:19" ht="18" customHeight="1">
      <c r="A201" s="492"/>
      <c r="B201" s="470"/>
      <c r="C201" s="470"/>
      <c r="D201" s="470"/>
      <c r="E201" s="471"/>
      <c r="F201" s="499"/>
      <c r="G201" s="470"/>
      <c r="H201" s="470"/>
      <c r="I201" s="470"/>
      <c r="J201" s="471"/>
      <c r="K201" s="487">
        <v>0</v>
      </c>
      <c r="L201" s="471"/>
      <c r="M201" s="487">
        <v>0</v>
      </c>
      <c r="N201" s="471"/>
      <c r="O201" s="113">
        <f>+K201*M201</f>
        <v>0</v>
      </c>
      <c r="P201" s="86"/>
      <c r="Q201" s="86"/>
      <c r="R201" s="86"/>
      <c r="S201" s="86"/>
    </row>
    <row r="202" spans="1:19" ht="18" customHeight="1">
      <c r="A202" s="493"/>
      <c r="B202" s="466"/>
      <c r="C202" s="466"/>
      <c r="D202" s="466"/>
      <c r="E202" s="466"/>
      <c r="F202" s="494"/>
      <c r="G202" s="466"/>
      <c r="H202" s="494"/>
      <c r="I202" s="466"/>
      <c r="J202" s="466"/>
      <c r="K202" s="466"/>
      <c r="L202" s="111" t="s">
        <v>238</v>
      </c>
      <c r="M202" s="488" t="s">
        <v>242</v>
      </c>
      <c r="N202" s="466"/>
      <c r="O202" s="112">
        <f>+O201</f>
        <v>0</v>
      </c>
      <c r="P202" s="86"/>
      <c r="Q202" s="86"/>
      <c r="R202" s="86"/>
      <c r="S202" s="86"/>
    </row>
    <row r="203" spans="1:19" ht="18" customHeight="1">
      <c r="A203" s="495" t="s">
        <v>243</v>
      </c>
      <c r="B203" s="466"/>
      <c r="C203" s="495" t="s">
        <v>244</v>
      </c>
      <c r="D203" s="466"/>
      <c r="E203" s="86"/>
      <c r="F203" s="86"/>
      <c r="G203" s="86"/>
      <c r="H203" s="86"/>
      <c r="I203" s="86"/>
      <c r="J203" s="86"/>
      <c r="K203" s="86"/>
      <c r="L203" s="86"/>
      <c r="M203" s="86"/>
      <c r="N203" s="86"/>
      <c r="O203" s="86"/>
      <c r="P203" s="86"/>
      <c r="Q203" s="86"/>
      <c r="R203" s="86"/>
      <c r="S203" s="86"/>
    </row>
    <row r="204" spans="1:19" ht="1.5" customHeight="1">
      <c r="A204" s="86"/>
      <c r="B204" s="86"/>
      <c r="C204" s="86"/>
      <c r="D204" s="86"/>
      <c r="E204" s="86"/>
      <c r="F204" s="86"/>
      <c r="G204" s="86"/>
      <c r="H204" s="86"/>
      <c r="I204" s="86"/>
      <c r="J204" s="86"/>
      <c r="K204" s="86"/>
      <c r="L204" s="86"/>
      <c r="M204" s="86"/>
      <c r="N204" s="86"/>
      <c r="O204" s="86"/>
      <c r="P204" s="86"/>
      <c r="Q204" s="86"/>
      <c r="R204" s="86"/>
      <c r="S204" s="86"/>
    </row>
    <row r="205" spans="1:19" ht="18.75" customHeight="1">
      <c r="A205" s="496" t="s">
        <v>235</v>
      </c>
      <c r="B205" s="457"/>
      <c r="C205" s="457"/>
      <c r="D205" s="457"/>
      <c r="E205" s="458"/>
      <c r="F205" s="491" t="s">
        <v>231</v>
      </c>
      <c r="G205" s="457"/>
      <c r="H205" s="457"/>
      <c r="I205" s="457"/>
      <c r="J205" s="458"/>
      <c r="K205" s="491" t="s">
        <v>13</v>
      </c>
      <c r="L205" s="458"/>
      <c r="M205" s="491" t="s">
        <v>12</v>
      </c>
      <c r="N205" s="458"/>
      <c r="O205" s="108" t="s">
        <v>236</v>
      </c>
      <c r="P205" s="86"/>
      <c r="Q205" s="86"/>
      <c r="R205" s="86"/>
      <c r="S205" s="86"/>
    </row>
    <row r="206" spans="1:19" ht="18" customHeight="1">
      <c r="A206" s="492"/>
      <c r="B206" s="470"/>
      <c r="C206" s="470"/>
      <c r="D206" s="470"/>
      <c r="E206" s="471"/>
      <c r="F206" s="499"/>
      <c r="G206" s="470"/>
      <c r="H206" s="470"/>
      <c r="I206" s="470"/>
      <c r="J206" s="471"/>
      <c r="K206" s="487">
        <v>0</v>
      </c>
      <c r="L206" s="471"/>
      <c r="M206" s="487">
        <v>0</v>
      </c>
      <c r="N206" s="471"/>
      <c r="O206" s="113">
        <f>+K206*M206</f>
        <v>0</v>
      </c>
      <c r="P206" s="86"/>
      <c r="Q206" s="86"/>
      <c r="R206" s="86"/>
      <c r="S206" s="86"/>
    </row>
    <row r="207" spans="1:19" ht="18" customHeight="1">
      <c r="A207" s="493"/>
      <c r="B207" s="466"/>
      <c r="C207" s="466"/>
      <c r="D207" s="466"/>
      <c r="E207" s="466"/>
      <c r="F207" s="494"/>
      <c r="G207" s="466"/>
      <c r="H207" s="494"/>
      <c r="I207" s="466"/>
      <c r="J207" s="466"/>
      <c r="K207" s="466"/>
      <c r="L207" s="111" t="s">
        <v>238</v>
      </c>
      <c r="M207" s="488" t="s">
        <v>244</v>
      </c>
      <c r="N207" s="466"/>
      <c r="O207" s="112">
        <f>+O206</f>
        <v>0</v>
      </c>
      <c r="P207" s="86"/>
      <c r="Q207" s="86"/>
      <c r="R207" s="86"/>
      <c r="S207" s="86"/>
    </row>
    <row r="208" spans="1:19" ht="3.75" customHeight="1">
      <c r="A208" s="86"/>
      <c r="B208" s="86"/>
      <c r="C208" s="86"/>
      <c r="D208" s="86"/>
      <c r="E208" s="86"/>
      <c r="F208" s="86"/>
      <c r="G208" s="86"/>
      <c r="H208" s="86"/>
      <c r="I208" s="86"/>
      <c r="J208" s="86"/>
      <c r="K208" s="86"/>
      <c r="L208" s="86"/>
      <c r="M208" s="86"/>
      <c r="N208" s="86"/>
      <c r="O208" s="86"/>
      <c r="P208" s="86"/>
      <c r="Q208" s="86"/>
      <c r="R208" s="86"/>
      <c r="S208" s="86"/>
    </row>
    <row r="209" spans="1:19" ht="18.75" customHeight="1">
      <c r="A209" s="86"/>
      <c r="B209" s="86"/>
      <c r="C209" s="86"/>
      <c r="D209" s="86"/>
      <c r="E209" s="86"/>
      <c r="F209" s="86"/>
      <c r="G209" s="86"/>
      <c r="H209" s="86"/>
      <c r="I209" s="489" t="s">
        <v>245</v>
      </c>
      <c r="J209" s="457"/>
      <c r="K209" s="457"/>
      <c r="L209" s="457"/>
      <c r="M209" s="458"/>
      <c r="N209" s="484">
        <f>+O207+O202+O197+O192</f>
        <v>2325808</v>
      </c>
      <c r="O209" s="458"/>
      <c r="P209" s="86"/>
      <c r="Q209" s="86"/>
      <c r="R209" s="86"/>
      <c r="S209" s="86"/>
    </row>
    <row r="210" spans="1:19" ht="18.75" customHeight="1">
      <c r="A210" s="86"/>
      <c r="B210" s="86"/>
      <c r="C210" s="86"/>
      <c r="D210" s="86"/>
      <c r="E210" s="86"/>
      <c r="F210" s="86"/>
      <c r="G210" s="86"/>
      <c r="H210" s="86"/>
      <c r="I210" s="107"/>
      <c r="J210" s="107"/>
      <c r="K210" s="107"/>
      <c r="L210" s="107"/>
      <c r="M210" s="107"/>
      <c r="N210" s="115"/>
      <c r="O210" s="115"/>
      <c r="P210" s="86"/>
      <c r="Q210" s="86"/>
      <c r="R210" s="86"/>
      <c r="S210" s="86"/>
    </row>
    <row r="211" spans="1:19" ht="70.5" customHeight="1">
      <c r="A211" s="107"/>
      <c r="B211" s="497"/>
      <c r="C211" s="466"/>
      <c r="D211" s="476"/>
      <c r="E211" s="466"/>
      <c r="F211" s="466"/>
      <c r="G211" s="466"/>
      <c r="H211" s="466"/>
      <c r="I211" s="466"/>
      <c r="J211" s="466"/>
      <c r="K211" s="466"/>
      <c r="L211" s="466"/>
      <c r="M211" s="466"/>
      <c r="N211" s="466"/>
      <c r="O211" s="466"/>
      <c r="P211" s="466"/>
      <c r="Q211" s="86"/>
      <c r="R211" s="86"/>
      <c r="S211" s="86"/>
    </row>
    <row r="212" spans="1:19" ht="9.75" customHeight="1">
      <c r="A212" s="477"/>
      <c r="B212" s="470"/>
      <c r="C212" s="470"/>
      <c r="D212" s="470"/>
      <c r="E212" s="470"/>
      <c r="F212" s="470"/>
      <c r="G212" s="470"/>
      <c r="H212" s="470"/>
      <c r="I212" s="470"/>
      <c r="J212" s="470"/>
      <c r="K212" s="470"/>
      <c r="L212" s="470"/>
      <c r="M212" s="470"/>
      <c r="N212" s="470"/>
      <c r="O212" s="470"/>
      <c r="P212" s="470"/>
      <c r="Q212" s="86"/>
      <c r="R212" s="86"/>
      <c r="S212" s="86"/>
    </row>
    <row r="213" spans="1:19" ht="18" customHeight="1">
      <c r="A213" s="498" t="s">
        <v>226</v>
      </c>
      <c r="B213" s="466"/>
      <c r="C213" s="466"/>
      <c r="D213" s="466"/>
      <c r="E213" s="466"/>
      <c r="F213" s="466"/>
      <c r="G213" s="498" t="s">
        <v>227</v>
      </c>
      <c r="H213" s="466"/>
      <c r="I213" s="466"/>
      <c r="J213" s="476" t="s">
        <v>228</v>
      </c>
      <c r="K213" s="466"/>
      <c r="L213" s="466"/>
      <c r="M213" s="466"/>
      <c r="N213" s="466"/>
      <c r="O213" s="466"/>
      <c r="P213" s="467"/>
      <c r="Q213" s="86"/>
      <c r="R213" s="86"/>
      <c r="S213" s="86"/>
    </row>
    <row r="214" spans="1:19" ht="39" customHeight="1">
      <c r="A214" s="498"/>
      <c r="B214" s="466"/>
      <c r="C214" s="466"/>
      <c r="D214" s="466"/>
      <c r="E214" s="466"/>
      <c r="F214" s="466"/>
      <c r="G214" s="498" t="s">
        <v>229</v>
      </c>
      <c r="H214" s="466"/>
      <c r="I214" s="466"/>
      <c r="J214" s="476" t="s">
        <v>228</v>
      </c>
      <c r="K214" s="466"/>
      <c r="L214" s="466"/>
      <c r="M214" s="466"/>
      <c r="N214" s="466"/>
      <c r="O214" s="466"/>
      <c r="P214" s="467"/>
      <c r="Q214" s="86"/>
      <c r="R214" s="86"/>
      <c r="S214" s="86"/>
    </row>
    <row r="215" spans="1:19" ht="48" customHeight="1">
      <c r="A215" s="498"/>
      <c r="B215" s="466"/>
      <c r="C215" s="466"/>
      <c r="D215" s="466"/>
      <c r="E215" s="466"/>
      <c r="F215" s="466"/>
      <c r="G215" s="498" t="s">
        <v>10</v>
      </c>
      <c r="H215" s="466"/>
      <c r="I215" s="466"/>
      <c r="J215" s="476" t="s">
        <v>258</v>
      </c>
      <c r="K215" s="466"/>
      <c r="L215" s="466"/>
      <c r="M215" s="466"/>
      <c r="N215" s="466"/>
      <c r="O215" s="466"/>
      <c r="P215" s="467"/>
      <c r="Q215" s="86"/>
      <c r="R215" s="86"/>
      <c r="S215" s="86"/>
    </row>
    <row r="216" spans="1:19" ht="18" customHeight="1">
      <c r="A216" s="492"/>
      <c r="B216" s="470"/>
      <c r="C216" s="470"/>
      <c r="D216" s="470"/>
      <c r="E216" s="470"/>
      <c r="F216" s="470"/>
      <c r="G216" s="505" t="s">
        <v>231</v>
      </c>
      <c r="H216" s="470"/>
      <c r="I216" s="470"/>
      <c r="J216" s="477" t="s">
        <v>232</v>
      </c>
      <c r="K216" s="470"/>
      <c r="L216" s="470"/>
      <c r="M216" s="470"/>
      <c r="N216" s="470"/>
      <c r="O216" s="470"/>
      <c r="P216" s="471"/>
      <c r="Q216" s="86"/>
      <c r="R216" s="86"/>
      <c r="S216" s="86"/>
    </row>
    <row r="217" spans="1:19" ht="7.5" customHeight="1">
      <c r="A217" s="86"/>
      <c r="B217" s="86"/>
      <c r="C217" s="86"/>
      <c r="D217" s="86"/>
      <c r="E217" s="86"/>
      <c r="F217" s="86"/>
      <c r="G217" s="86"/>
      <c r="H217" s="86"/>
      <c r="I217" s="86"/>
      <c r="J217" s="86"/>
      <c r="K217" s="86"/>
      <c r="L217" s="86"/>
      <c r="M217" s="86"/>
      <c r="N217" s="86"/>
      <c r="O217" s="86"/>
      <c r="P217" s="86"/>
      <c r="Q217" s="86"/>
      <c r="R217" s="86"/>
      <c r="S217" s="86"/>
    </row>
    <row r="218" spans="1:19" ht="18" customHeight="1">
      <c r="A218" s="495" t="s">
        <v>233</v>
      </c>
      <c r="B218" s="466"/>
      <c r="C218" s="495" t="s">
        <v>234</v>
      </c>
      <c r="D218" s="466"/>
      <c r="E218" s="86"/>
      <c r="F218" s="86"/>
      <c r="G218" s="86"/>
      <c r="H218" s="86"/>
      <c r="I218" s="86"/>
      <c r="J218" s="86"/>
      <c r="K218" s="86"/>
      <c r="L218" s="86"/>
      <c r="M218" s="86"/>
      <c r="N218" s="86"/>
      <c r="O218" s="86"/>
      <c r="P218" s="86"/>
      <c r="Q218" s="86"/>
      <c r="R218" s="86"/>
      <c r="S218" s="86"/>
    </row>
    <row r="219" spans="1:19" ht="1.5" customHeight="1">
      <c r="A219" s="86"/>
      <c r="B219" s="86"/>
      <c r="C219" s="86"/>
      <c r="D219" s="86"/>
      <c r="E219" s="86"/>
      <c r="F219" s="86"/>
      <c r="G219" s="86"/>
      <c r="H219" s="86"/>
      <c r="I219" s="86"/>
      <c r="J219" s="86"/>
      <c r="K219" s="86"/>
      <c r="L219" s="86"/>
      <c r="M219" s="86"/>
      <c r="N219" s="86"/>
      <c r="O219" s="86"/>
      <c r="P219" s="86"/>
      <c r="Q219" s="86"/>
      <c r="R219" s="86"/>
      <c r="S219" s="86"/>
    </row>
    <row r="220" spans="1:19" ht="18.75" customHeight="1">
      <c r="A220" s="496" t="s">
        <v>235</v>
      </c>
      <c r="B220" s="457"/>
      <c r="C220" s="457"/>
      <c r="D220" s="457"/>
      <c r="E220" s="458"/>
      <c r="F220" s="491" t="s">
        <v>231</v>
      </c>
      <c r="G220" s="457"/>
      <c r="H220" s="457"/>
      <c r="I220" s="457"/>
      <c r="J220" s="458"/>
      <c r="K220" s="491" t="s">
        <v>13</v>
      </c>
      <c r="L220" s="458"/>
      <c r="M220" s="491" t="s">
        <v>12</v>
      </c>
      <c r="N220" s="458"/>
      <c r="O220" s="108" t="s">
        <v>236</v>
      </c>
      <c r="P220" s="86"/>
      <c r="Q220" s="86"/>
      <c r="R220" s="86"/>
      <c r="S220" s="86"/>
    </row>
    <row r="221" spans="1:19" ht="48" customHeight="1">
      <c r="A221" s="492" t="s">
        <v>259</v>
      </c>
      <c r="B221" s="470"/>
      <c r="C221" s="470"/>
      <c r="D221" s="470"/>
      <c r="E221" s="471"/>
      <c r="F221" s="503" t="s">
        <v>134</v>
      </c>
      <c r="G221" s="470"/>
      <c r="H221" s="470"/>
      <c r="I221" s="470"/>
      <c r="J221" s="471"/>
      <c r="K221" s="504">
        <v>2325808</v>
      </c>
      <c r="L221" s="471"/>
      <c r="M221" s="490">
        <v>1</v>
      </c>
      <c r="N221" s="471"/>
      <c r="O221" s="109">
        <f>+M221*K221</f>
        <v>2325808</v>
      </c>
      <c r="P221" s="86"/>
      <c r="Q221" s="110">
        <v>15430371.420000084</v>
      </c>
      <c r="R221" s="86"/>
      <c r="S221" s="86"/>
    </row>
    <row r="222" spans="1:19" ht="18" customHeight="1">
      <c r="A222" s="493"/>
      <c r="B222" s="466"/>
      <c r="C222" s="466"/>
      <c r="D222" s="466"/>
      <c r="E222" s="466"/>
      <c r="F222" s="494"/>
      <c r="G222" s="466"/>
      <c r="H222" s="494"/>
      <c r="I222" s="466"/>
      <c r="J222" s="466"/>
      <c r="K222" s="466"/>
      <c r="L222" s="111" t="s">
        <v>238</v>
      </c>
      <c r="M222" s="488" t="s">
        <v>234</v>
      </c>
      <c r="N222" s="466"/>
      <c r="O222" s="112">
        <f>+O221</f>
        <v>2325808</v>
      </c>
      <c r="P222" s="86"/>
      <c r="Q222" s="86"/>
      <c r="R222" s="86"/>
      <c r="S222" s="86"/>
    </row>
    <row r="223" spans="1:19" ht="18" customHeight="1">
      <c r="A223" s="495" t="s">
        <v>239</v>
      </c>
      <c r="B223" s="466"/>
      <c r="C223" s="495" t="s">
        <v>240</v>
      </c>
      <c r="D223" s="466"/>
      <c r="E223" s="86"/>
      <c r="F223" s="86"/>
      <c r="G223" s="86"/>
      <c r="H223" s="86"/>
      <c r="I223" s="86"/>
      <c r="J223" s="86"/>
      <c r="K223" s="86"/>
      <c r="L223" s="86"/>
      <c r="M223" s="86"/>
      <c r="N223" s="86"/>
      <c r="O223" s="86"/>
      <c r="P223" s="86"/>
      <c r="Q223" s="86"/>
      <c r="R223" s="86"/>
      <c r="S223" s="86"/>
    </row>
    <row r="224" spans="1:19" ht="2.25" customHeight="1">
      <c r="A224" s="86"/>
      <c r="B224" s="86"/>
      <c r="C224" s="86"/>
      <c r="D224" s="86"/>
      <c r="E224" s="86"/>
      <c r="F224" s="86"/>
      <c r="G224" s="86"/>
      <c r="H224" s="86"/>
      <c r="I224" s="86"/>
      <c r="J224" s="86"/>
      <c r="K224" s="86"/>
      <c r="L224" s="86"/>
      <c r="M224" s="86"/>
      <c r="N224" s="86"/>
      <c r="O224" s="86"/>
      <c r="P224" s="86"/>
      <c r="Q224" s="86"/>
      <c r="R224" s="86"/>
      <c r="S224" s="86"/>
    </row>
    <row r="225" spans="1:19" ht="18.75" customHeight="1">
      <c r="A225" s="496" t="s">
        <v>235</v>
      </c>
      <c r="B225" s="457"/>
      <c r="C225" s="457"/>
      <c r="D225" s="457"/>
      <c r="E225" s="458"/>
      <c r="F225" s="491" t="s">
        <v>231</v>
      </c>
      <c r="G225" s="457"/>
      <c r="H225" s="457"/>
      <c r="I225" s="457"/>
      <c r="J225" s="458"/>
      <c r="K225" s="491" t="s">
        <v>13</v>
      </c>
      <c r="L225" s="458"/>
      <c r="M225" s="491" t="s">
        <v>12</v>
      </c>
      <c r="N225" s="458"/>
      <c r="O225" s="108" t="s">
        <v>236</v>
      </c>
      <c r="P225" s="86"/>
      <c r="Q225" s="86"/>
      <c r="R225" s="86"/>
      <c r="S225" s="86"/>
    </row>
    <row r="226" spans="1:19" ht="18" customHeight="1">
      <c r="A226" s="492"/>
      <c r="B226" s="470"/>
      <c r="C226" s="470"/>
      <c r="D226" s="470"/>
      <c r="E226" s="471"/>
      <c r="F226" s="499"/>
      <c r="G226" s="470"/>
      <c r="H226" s="470"/>
      <c r="I226" s="470"/>
      <c r="J226" s="471"/>
      <c r="K226" s="487">
        <v>0</v>
      </c>
      <c r="L226" s="471"/>
      <c r="M226" s="487">
        <v>0</v>
      </c>
      <c r="N226" s="471"/>
      <c r="O226" s="113">
        <f>+K226*M226</f>
        <v>0</v>
      </c>
      <c r="P226" s="86"/>
      <c r="Q226" s="86"/>
      <c r="R226" s="86"/>
      <c r="S226" s="86"/>
    </row>
    <row r="227" spans="1:19" ht="18" customHeight="1">
      <c r="A227" s="493"/>
      <c r="B227" s="466"/>
      <c r="C227" s="466"/>
      <c r="D227" s="466"/>
      <c r="E227" s="466"/>
      <c r="F227" s="494"/>
      <c r="G227" s="466"/>
      <c r="H227" s="494"/>
      <c r="I227" s="466"/>
      <c r="J227" s="466"/>
      <c r="K227" s="466"/>
      <c r="L227" s="111" t="s">
        <v>238</v>
      </c>
      <c r="M227" s="488" t="s">
        <v>240</v>
      </c>
      <c r="N227" s="466"/>
      <c r="O227" s="112">
        <f>+O226</f>
        <v>0</v>
      </c>
      <c r="P227" s="86"/>
      <c r="Q227" s="86"/>
      <c r="R227" s="86"/>
      <c r="S227" s="86"/>
    </row>
    <row r="228" spans="1:19" ht="18" customHeight="1">
      <c r="A228" s="495" t="s">
        <v>241</v>
      </c>
      <c r="B228" s="466"/>
      <c r="C228" s="495" t="s">
        <v>242</v>
      </c>
      <c r="D228" s="466"/>
      <c r="E228" s="86"/>
      <c r="F228" s="86"/>
      <c r="G228" s="86"/>
      <c r="H228" s="86"/>
      <c r="I228" s="86"/>
      <c r="J228" s="86"/>
      <c r="K228" s="86"/>
      <c r="L228" s="86"/>
      <c r="M228" s="86"/>
      <c r="N228" s="86"/>
      <c r="O228" s="86"/>
      <c r="P228" s="86"/>
      <c r="Q228" s="86"/>
      <c r="R228" s="86"/>
      <c r="S228" s="86"/>
    </row>
    <row r="229" spans="1:19" ht="1.5" customHeight="1">
      <c r="A229" s="86"/>
      <c r="B229" s="86"/>
      <c r="C229" s="86"/>
      <c r="D229" s="86"/>
      <c r="E229" s="86"/>
      <c r="F229" s="86"/>
      <c r="G229" s="86"/>
      <c r="H229" s="86"/>
      <c r="I229" s="86"/>
      <c r="J229" s="86"/>
      <c r="K229" s="86"/>
      <c r="L229" s="86"/>
      <c r="M229" s="86"/>
      <c r="N229" s="86"/>
      <c r="O229" s="86"/>
      <c r="P229" s="86"/>
      <c r="Q229" s="86"/>
      <c r="R229" s="86"/>
      <c r="S229" s="86"/>
    </row>
    <row r="230" spans="1:19" ht="19.5" customHeight="1">
      <c r="A230" s="496" t="s">
        <v>235</v>
      </c>
      <c r="B230" s="457"/>
      <c r="C230" s="457"/>
      <c r="D230" s="457"/>
      <c r="E230" s="458"/>
      <c r="F230" s="491" t="s">
        <v>231</v>
      </c>
      <c r="G230" s="457"/>
      <c r="H230" s="457"/>
      <c r="I230" s="457"/>
      <c r="J230" s="458"/>
      <c r="K230" s="491" t="s">
        <v>13</v>
      </c>
      <c r="L230" s="458"/>
      <c r="M230" s="491" t="s">
        <v>12</v>
      </c>
      <c r="N230" s="458"/>
      <c r="O230" s="108" t="s">
        <v>236</v>
      </c>
      <c r="P230" s="86"/>
      <c r="Q230" s="86"/>
      <c r="R230" s="86"/>
      <c r="S230" s="86"/>
    </row>
    <row r="231" spans="1:19" ht="18" customHeight="1">
      <c r="A231" s="492"/>
      <c r="B231" s="470"/>
      <c r="C231" s="470"/>
      <c r="D231" s="470"/>
      <c r="E231" s="471"/>
      <c r="F231" s="499"/>
      <c r="G231" s="470"/>
      <c r="H231" s="470"/>
      <c r="I231" s="470"/>
      <c r="J231" s="471"/>
      <c r="K231" s="487">
        <v>0</v>
      </c>
      <c r="L231" s="471"/>
      <c r="M231" s="487">
        <v>0</v>
      </c>
      <c r="N231" s="471"/>
      <c r="O231" s="113">
        <f>+K231*M231</f>
        <v>0</v>
      </c>
      <c r="P231" s="86"/>
      <c r="Q231" s="86"/>
      <c r="R231" s="86"/>
      <c r="S231" s="86"/>
    </row>
    <row r="232" spans="1:19" ht="18" customHeight="1">
      <c r="A232" s="493"/>
      <c r="B232" s="466"/>
      <c r="C232" s="466"/>
      <c r="D232" s="466"/>
      <c r="E232" s="466"/>
      <c r="F232" s="494"/>
      <c r="G232" s="466"/>
      <c r="H232" s="494"/>
      <c r="I232" s="466"/>
      <c r="J232" s="466"/>
      <c r="K232" s="466"/>
      <c r="L232" s="111" t="s">
        <v>238</v>
      </c>
      <c r="M232" s="488" t="s">
        <v>242</v>
      </c>
      <c r="N232" s="466"/>
      <c r="O232" s="112">
        <f>+O231</f>
        <v>0</v>
      </c>
      <c r="P232" s="86"/>
      <c r="Q232" s="86"/>
      <c r="R232" s="86"/>
      <c r="S232" s="86"/>
    </row>
    <row r="233" spans="1:19" ht="18" customHeight="1">
      <c r="A233" s="495" t="s">
        <v>243</v>
      </c>
      <c r="B233" s="466"/>
      <c r="C233" s="495" t="s">
        <v>244</v>
      </c>
      <c r="D233" s="466"/>
      <c r="E233" s="86"/>
      <c r="F233" s="86"/>
      <c r="G233" s="86"/>
      <c r="H233" s="86"/>
      <c r="I233" s="86"/>
      <c r="J233" s="86"/>
      <c r="K233" s="86"/>
      <c r="L233" s="86"/>
      <c r="M233" s="86"/>
      <c r="N233" s="86"/>
      <c r="O233" s="86"/>
      <c r="P233" s="86"/>
      <c r="Q233" s="86"/>
      <c r="R233" s="86"/>
      <c r="S233" s="86"/>
    </row>
    <row r="234" spans="1:19" ht="1.5" customHeight="1">
      <c r="A234" s="86"/>
      <c r="B234" s="86"/>
      <c r="C234" s="86"/>
      <c r="D234" s="86"/>
      <c r="E234" s="86"/>
      <c r="F234" s="86"/>
      <c r="G234" s="86"/>
      <c r="H234" s="86"/>
      <c r="I234" s="86"/>
      <c r="J234" s="86"/>
      <c r="K234" s="86"/>
      <c r="L234" s="86"/>
      <c r="M234" s="86"/>
      <c r="N234" s="86"/>
      <c r="O234" s="86"/>
      <c r="P234" s="86"/>
      <c r="Q234" s="86"/>
      <c r="R234" s="86"/>
      <c r="S234" s="86"/>
    </row>
    <row r="235" spans="1:19" ht="18.75" customHeight="1">
      <c r="A235" s="496" t="s">
        <v>235</v>
      </c>
      <c r="B235" s="457"/>
      <c r="C235" s="457"/>
      <c r="D235" s="457"/>
      <c r="E235" s="458"/>
      <c r="F235" s="491" t="s">
        <v>231</v>
      </c>
      <c r="G235" s="457"/>
      <c r="H235" s="457"/>
      <c r="I235" s="457"/>
      <c r="J235" s="458"/>
      <c r="K235" s="491" t="s">
        <v>13</v>
      </c>
      <c r="L235" s="458"/>
      <c r="M235" s="491" t="s">
        <v>12</v>
      </c>
      <c r="N235" s="458"/>
      <c r="O235" s="108" t="s">
        <v>236</v>
      </c>
      <c r="P235" s="86"/>
      <c r="Q235" s="86"/>
      <c r="R235" s="86"/>
      <c r="S235" s="86"/>
    </row>
    <row r="236" spans="1:19" ht="18" customHeight="1">
      <c r="A236" s="492"/>
      <c r="B236" s="470"/>
      <c r="C236" s="470"/>
      <c r="D236" s="470"/>
      <c r="E236" s="471"/>
      <c r="F236" s="499"/>
      <c r="G236" s="470"/>
      <c r="H236" s="470"/>
      <c r="I236" s="470"/>
      <c r="J236" s="471"/>
      <c r="K236" s="487">
        <v>0</v>
      </c>
      <c r="L236" s="471"/>
      <c r="M236" s="487">
        <v>0</v>
      </c>
      <c r="N236" s="471"/>
      <c r="O236" s="113">
        <f>+K236*M236</f>
        <v>0</v>
      </c>
      <c r="P236" s="86"/>
      <c r="Q236" s="86"/>
      <c r="R236" s="86"/>
      <c r="S236" s="86"/>
    </row>
    <row r="237" spans="1:19" ht="18" customHeight="1">
      <c r="A237" s="493"/>
      <c r="B237" s="466"/>
      <c r="C237" s="466"/>
      <c r="D237" s="466"/>
      <c r="E237" s="466"/>
      <c r="F237" s="494"/>
      <c r="G237" s="466"/>
      <c r="H237" s="494"/>
      <c r="I237" s="466"/>
      <c r="J237" s="466"/>
      <c r="K237" s="466"/>
      <c r="L237" s="111" t="s">
        <v>238</v>
      </c>
      <c r="M237" s="488" t="s">
        <v>244</v>
      </c>
      <c r="N237" s="466"/>
      <c r="O237" s="112">
        <f>+O236</f>
        <v>0</v>
      </c>
      <c r="P237" s="86"/>
      <c r="Q237" s="86"/>
      <c r="R237" s="86"/>
      <c r="S237" s="86"/>
    </row>
    <row r="238" spans="1:19" ht="3.75" customHeight="1">
      <c r="A238" s="86"/>
      <c r="B238" s="86"/>
      <c r="C238" s="86"/>
      <c r="D238" s="86"/>
      <c r="E238" s="86"/>
      <c r="F238" s="86"/>
      <c r="G238" s="86"/>
      <c r="H238" s="86"/>
      <c r="I238" s="86"/>
      <c r="J238" s="86"/>
      <c r="K238" s="86"/>
      <c r="L238" s="86"/>
      <c r="M238" s="86"/>
      <c r="N238" s="86"/>
      <c r="O238" s="86"/>
      <c r="P238" s="86"/>
      <c r="Q238" s="86"/>
      <c r="R238" s="86"/>
      <c r="S238" s="86"/>
    </row>
    <row r="239" spans="1:19" ht="18.75" customHeight="1">
      <c r="A239" s="86"/>
      <c r="B239" s="86"/>
      <c r="C239" s="86"/>
      <c r="D239" s="86"/>
      <c r="E239" s="86"/>
      <c r="F239" s="86"/>
      <c r="G239" s="86"/>
      <c r="H239" s="86"/>
      <c r="I239" s="489" t="s">
        <v>245</v>
      </c>
      <c r="J239" s="457"/>
      <c r="K239" s="457"/>
      <c r="L239" s="457"/>
      <c r="M239" s="458"/>
      <c r="N239" s="484">
        <f>+O237+O232+O227+O222</f>
        <v>2325808</v>
      </c>
      <c r="O239" s="458"/>
      <c r="P239" s="86"/>
      <c r="Q239" s="86"/>
      <c r="R239" s="86"/>
      <c r="S239" s="86"/>
    </row>
    <row r="240" spans="1:19" ht="18.75" customHeight="1">
      <c r="A240" s="86"/>
      <c r="B240" s="86"/>
      <c r="C240" s="86"/>
      <c r="D240" s="86"/>
      <c r="E240" s="86"/>
      <c r="F240" s="86"/>
      <c r="G240" s="86"/>
      <c r="H240" s="86"/>
      <c r="I240" s="107"/>
      <c r="J240" s="107"/>
      <c r="K240" s="107"/>
      <c r="L240" s="107"/>
      <c r="M240" s="107"/>
      <c r="N240" s="115"/>
      <c r="O240" s="115"/>
      <c r="P240" s="86"/>
      <c r="Q240" s="86"/>
      <c r="R240" s="86"/>
      <c r="S240" s="86"/>
    </row>
    <row r="241" spans="1:19" ht="70.5" customHeight="1">
      <c r="A241" s="107"/>
      <c r="B241" s="497"/>
      <c r="C241" s="466"/>
      <c r="D241" s="476"/>
      <c r="E241" s="466"/>
      <c r="F241" s="466"/>
      <c r="G241" s="466"/>
      <c r="H241" s="466"/>
      <c r="I241" s="466"/>
      <c r="J241" s="466"/>
      <c r="K241" s="466"/>
      <c r="L241" s="466"/>
      <c r="M241" s="466"/>
      <c r="N241" s="466"/>
      <c r="O241" s="466"/>
      <c r="P241" s="466"/>
      <c r="Q241" s="86"/>
      <c r="R241" s="86"/>
      <c r="S241" s="86"/>
    </row>
    <row r="242" spans="1:19" ht="9.75" customHeight="1">
      <c r="A242" s="477"/>
      <c r="B242" s="470"/>
      <c r="C242" s="470"/>
      <c r="D242" s="470"/>
      <c r="E242" s="470"/>
      <c r="F242" s="470"/>
      <c r="G242" s="470"/>
      <c r="H242" s="470"/>
      <c r="I242" s="470"/>
      <c r="J242" s="470"/>
      <c r="K242" s="470"/>
      <c r="L242" s="470"/>
      <c r="M242" s="470"/>
      <c r="N242" s="470"/>
      <c r="O242" s="470"/>
      <c r="P242" s="470"/>
      <c r="Q242" s="86"/>
      <c r="R242" s="86"/>
      <c r="S242" s="86"/>
    </row>
    <row r="243" spans="1:19" ht="18" customHeight="1">
      <c r="A243" s="498" t="s">
        <v>226</v>
      </c>
      <c r="B243" s="466"/>
      <c r="C243" s="466"/>
      <c r="D243" s="466"/>
      <c r="E243" s="466"/>
      <c r="F243" s="466"/>
      <c r="G243" s="498" t="s">
        <v>227</v>
      </c>
      <c r="H243" s="466"/>
      <c r="I243" s="466"/>
      <c r="J243" s="476" t="s">
        <v>228</v>
      </c>
      <c r="K243" s="466"/>
      <c r="L243" s="466"/>
      <c r="M243" s="466"/>
      <c r="N243" s="466"/>
      <c r="O243" s="466"/>
      <c r="P243" s="467"/>
      <c r="Q243" s="86"/>
      <c r="R243" s="86"/>
      <c r="S243" s="86"/>
    </row>
    <row r="244" spans="1:19" ht="39" customHeight="1">
      <c r="A244" s="498"/>
      <c r="B244" s="466"/>
      <c r="C244" s="466"/>
      <c r="D244" s="466"/>
      <c r="E244" s="466"/>
      <c r="F244" s="466"/>
      <c r="G244" s="498" t="s">
        <v>229</v>
      </c>
      <c r="H244" s="466"/>
      <c r="I244" s="466"/>
      <c r="J244" s="476" t="s">
        <v>228</v>
      </c>
      <c r="K244" s="466"/>
      <c r="L244" s="466"/>
      <c r="M244" s="466"/>
      <c r="N244" s="466"/>
      <c r="O244" s="466"/>
      <c r="P244" s="467"/>
      <c r="Q244" s="86"/>
      <c r="R244" s="86"/>
      <c r="S244" s="86"/>
    </row>
    <row r="245" spans="1:19" ht="48" customHeight="1">
      <c r="A245" s="498"/>
      <c r="B245" s="466"/>
      <c r="C245" s="466"/>
      <c r="D245" s="466"/>
      <c r="E245" s="466"/>
      <c r="F245" s="466"/>
      <c r="G245" s="498" t="s">
        <v>10</v>
      </c>
      <c r="H245" s="466"/>
      <c r="I245" s="466"/>
      <c r="J245" s="476" t="s">
        <v>260</v>
      </c>
      <c r="K245" s="466"/>
      <c r="L245" s="466"/>
      <c r="M245" s="466"/>
      <c r="N245" s="466"/>
      <c r="O245" s="466"/>
      <c r="P245" s="467"/>
      <c r="Q245" s="86"/>
      <c r="R245" s="86"/>
      <c r="S245" s="86"/>
    </row>
    <row r="246" spans="1:19" ht="18" customHeight="1">
      <c r="A246" s="492"/>
      <c r="B246" s="470"/>
      <c r="C246" s="470"/>
      <c r="D246" s="470"/>
      <c r="E246" s="470"/>
      <c r="F246" s="470"/>
      <c r="G246" s="505" t="s">
        <v>231</v>
      </c>
      <c r="H246" s="470"/>
      <c r="I246" s="470"/>
      <c r="J246" s="477" t="s">
        <v>232</v>
      </c>
      <c r="K246" s="470"/>
      <c r="L246" s="470"/>
      <c r="M246" s="470"/>
      <c r="N246" s="470"/>
      <c r="O246" s="470"/>
      <c r="P246" s="471"/>
      <c r="Q246" s="86"/>
      <c r="R246" s="86"/>
      <c r="S246" s="86"/>
    </row>
    <row r="247" spans="1:19" ht="7.5" customHeight="1">
      <c r="A247" s="86"/>
      <c r="B247" s="86"/>
      <c r="C247" s="86"/>
      <c r="D247" s="86"/>
      <c r="E247" s="86"/>
      <c r="F247" s="86"/>
      <c r="G247" s="86"/>
      <c r="H247" s="86"/>
      <c r="I247" s="86"/>
      <c r="J247" s="86"/>
      <c r="K247" s="86"/>
      <c r="L247" s="86"/>
      <c r="M247" s="86"/>
      <c r="N247" s="86"/>
      <c r="O247" s="86"/>
      <c r="P247" s="86"/>
      <c r="Q247" s="86"/>
      <c r="R247" s="86"/>
      <c r="S247" s="86"/>
    </row>
    <row r="248" spans="1:19" ht="18" customHeight="1">
      <c r="A248" s="495" t="s">
        <v>233</v>
      </c>
      <c r="B248" s="466"/>
      <c r="C248" s="495" t="s">
        <v>234</v>
      </c>
      <c r="D248" s="466"/>
      <c r="E248" s="86"/>
      <c r="F248" s="86"/>
      <c r="G248" s="86"/>
      <c r="H248" s="86"/>
      <c r="I248" s="86"/>
      <c r="J248" s="86"/>
      <c r="K248" s="86"/>
      <c r="L248" s="86"/>
      <c r="M248" s="86"/>
      <c r="N248" s="86"/>
      <c r="O248" s="86"/>
      <c r="P248" s="86"/>
      <c r="Q248" s="86"/>
      <c r="R248" s="86"/>
      <c r="S248" s="86"/>
    </row>
    <row r="249" spans="1:19" ht="1.5" customHeight="1">
      <c r="A249" s="86"/>
      <c r="B249" s="86"/>
      <c r="C249" s="86"/>
      <c r="D249" s="86"/>
      <c r="E249" s="86"/>
      <c r="F249" s="86"/>
      <c r="G249" s="86"/>
      <c r="H249" s="86"/>
      <c r="I249" s="86"/>
      <c r="J249" s="86"/>
      <c r="K249" s="86"/>
      <c r="L249" s="86"/>
      <c r="M249" s="86"/>
      <c r="N249" s="86"/>
      <c r="O249" s="86"/>
      <c r="P249" s="86"/>
      <c r="Q249" s="86"/>
      <c r="R249" s="86"/>
      <c r="S249" s="86"/>
    </row>
    <row r="250" spans="1:19" ht="18.75" customHeight="1">
      <c r="A250" s="496" t="s">
        <v>235</v>
      </c>
      <c r="B250" s="457"/>
      <c r="C250" s="457"/>
      <c r="D250" s="457"/>
      <c r="E250" s="458"/>
      <c r="F250" s="491" t="s">
        <v>231</v>
      </c>
      <c r="G250" s="457"/>
      <c r="H250" s="457"/>
      <c r="I250" s="457"/>
      <c r="J250" s="458"/>
      <c r="K250" s="491" t="s">
        <v>13</v>
      </c>
      <c r="L250" s="458"/>
      <c r="M250" s="491" t="s">
        <v>12</v>
      </c>
      <c r="N250" s="458"/>
      <c r="O250" s="108" t="s">
        <v>236</v>
      </c>
      <c r="P250" s="86"/>
      <c r="Q250" s="86"/>
      <c r="R250" s="86"/>
      <c r="S250" s="86"/>
    </row>
    <row r="251" spans="1:19" ht="48" customHeight="1">
      <c r="A251" s="492" t="s">
        <v>261</v>
      </c>
      <c r="B251" s="470"/>
      <c r="C251" s="470"/>
      <c r="D251" s="470"/>
      <c r="E251" s="471"/>
      <c r="F251" s="503" t="s">
        <v>134</v>
      </c>
      <c r="G251" s="470"/>
      <c r="H251" s="470"/>
      <c r="I251" s="470"/>
      <c r="J251" s="471"/>
      <c r="K251" s="504">
        <v>2325808</v>
      </c>
      <c r="L251" s="471"/>
      <c r="M251" s="490">
        <v>1</v>
      </c>
      <c r="N251" s="471"/>
      <c r="O251" s="109">
        <f>+M251*K251</f>
        <v>2325808</v>
      </c>
      <c r="P251" s="86"/>
      <c r="Q251" s="110">
        <v>15430371.420000084</v>
      </c>
      <c r="R251" s="86"/>
      <c r="S251" s="86"/>
    </row>
    <row r="252" spans="1:19" ht="18" customHeight="1">
      <c r="A252" s="493"/>
      <c r="B252" s="466"/>
      <c r="C252" s="466"/>
      <c r="D252" s="466"/>
      <c r="E252" s="466"/>
      <c r="F252" s="494"/>
      <c r="G252" s="466"/>
      <c r="H252" s="494"/>
      <c r="I252" s="466"/>
      <c r="J252" s="466"/>
      <c r="K252" s="466"/>
      <c r="L252" s="111" t="s">
        <v>238</v>
      </c>
      <c r="M252" s="488" t="s">
        <v>234</v>
      </c>
      <c r="N252" s="466"/>
      <c r="O252" s="112">
        <f>+O251</f>
        <v>2325808</v>
      </c>
      <c r="P252" s="86"/>
      <c r="Q252" s="86"/>
      <c r="R252" s="86"/>
      <c r="S252" s="86"/>
    </row>
    <row r="253" spans="1:19" ht="18" customHeight="1">
      <c r="A253" s="495" t="s">
        <v>239</v>
      </c>
      <c r="B253" s="466"/>
      <c r="C253" s="495" t="s">
        <v>240</v>
      </c>
      <c r="D253" s="466"/>
      <c r="E253" s="86"/>
      <c r="F253" s="86"/>
      <c r="G253" s="86"/>
      <c r="H253" s="86"/>
      <c r="I253" s="86"/>
      <c r="J253" s="86"/>
      <c r="K253" s="86"/>
      <c r="L253" s="86"/>
      <c r="M253" s="86"/>
      <c r="N253" s="86"/>
      <c r="O253" s="86"/>
      <c r="P253" s="86"/>
      <c r="Q253" s="86"/>
      <c r="R253" s="86"/>
      <c r="S253" s="86"/>
    </row>
    <row r="254" spans="1:19" ht="2.25" customHeight="1">
      <c r="A254" s="86"/>
      <c r="B254" s="86"/>
      <c r="C254" s="86"/>
      <c r="D254" s="86"/>
      <c r="E254" s="86"/>
      <c r="F254" s="86"/>
      <c r="G254" s="86"/>
      <c r="H254" s="86"/>
      <c r="I254" s="86"/>
      <c r="J254" s="86"/>
      <c r="K254" s="86"/>
      <c r="L254" s="86"/>
      <c r="M254" s="86"/>
      <c r="N254" s="86"/>
      <c r="O254" s="86"/>
      <c r="P254" s="86"/>
      <c r="Q254" s="86"/>
      <c r="R254" s="86"/>
      <c r="S254" s="86"/>
    </row>
    <row r="255" spans="1:19" ht="18.75" customHeight="1">
      <c r="A255" s="496" t="s">
        <v>235</v>
      </c>
      <c r="B255" s="457"/>
      <c r="C255" s="457"/>
      <c r="D255" s="457"/>
      <c r="E255" s="458"/>
      <c r="F255" s="491" t="s">
        <v>231</v>
      </c>
      <c r="G255" s="457"/>
      <c r="H255" s="457"/>
      <c r="I255" s="457"/>
      <c r="J255" s="458"/>
      <c r="K255" s="491" t="s">
        <v>13</v>
      </c>
      <c r="L255" s="458"/>
      <c r="M255" s="491" t="s">
        <v>12</v>
      </c>
      <c r="N255" s="458"/>
      <c r="O255" s="108" t="s">
        <v>236</v>
      </c>
      <c r="P255" s="86"/>
      <c r="Q255" s="86"/>
      <c r="R255" s="86"/>
      <c r="S255" s="86"/>
    </row>
    <row r="256" spans="1:19" ht="18" customHeight="1">
      <c r="A256" s="492"/>
      <c r="B256" s="470"/>
      <c r="C256" s="470"/>
      <c r="D256" s="470"/>
      <c r="E256" s="471"/>
      <c r="F256" s="499"/>
      <c r="G256" s="470"/>
      <c r="H256" s="470"/>
      <c r="I256" s="470"/>
      <c r="J256" s="471"/>
      <c r="K256" s="487">
        <v>0</v>
      </c>
      <c r="L256" s="471"/>
      <c r="M256" s="487">
        <v>0</v>
      </c>
      <c r="N256" s="471"/>
      <c r="O256" s="113">
        <f>+K256*M256</f>
        <v>0</v>
      </c>
      <c r="P256" s="86"/>
      <c r="Q256" s="86"/>
      <c r="R256" s="86"/>
      <c r="S256" s="86"/>
    </row>
    <row r="257" spans="1:19" ht="18" customHeight="1">
      <c r="A257" s="493"/>
      <c r="B257" s="466"/>
      <c r="C257" s="466"/>
      <c r="D257" s="466"/>
      <c r="E257" s="466"/>
      <c r="F257" s="494"/>
      <c r="G257" s="466"/>
      <c r="H257" s="494"/>
      <c r="I257" s="466"/>
      <c r="J257" s="466"/>
      <c r="K257" s="466"/>
      <c r="L257" s="111" t="s">
        <v>238</v>
      </c>
      <c r="M257" s="488" t="s">
        <v>240</v>
      </c>
      <c r="N257" s="466"/>
      <c r="O257" s="112">
        <f>+O256</f>
        <v>0</v>
      </c>
      <c r="P257" s="86"/>
      <c r="Q257" s="86"/>
      <c r="R257" s="86"/>
      <c r="S257" s="86"/>
    </row>
    <row r="258" spans="1:19" ht="18" customHeight="1">
      <c r="A258" s="495" t="s">
        <v>241</v>
      </c>
      <c r="B258" s="466"/>
      <c r="C258" s="495" t="s">
        <v>242</v>
      </c>
      <c r="D258" s="466"/>
      <c r="E258" s="86"/>
      <c r="F258" s="86"/>
      <c r="G258" s="86"/>
      <c r="H258" s="86"/>
      <c r="I258" s="86"/>
      <c r="J258" s="86"/>
      <c r="K258" s="86"/>
      <c r="L258" s="86"/>
      <c r="M258" s="86"/>
      <c r="N258" s="86"/>
      <c r="O258" s="86"/>
      <c r="P258" s="86"/>
      <c r="Q258" s="86"/>
      <c r="R258" s="86"/>
      <c r="S258" s="86"/>
    </row>
    <row r="259" spans="1:19" ht="1.5" customHeight="1">
      <c r="A259" s="86"/>
      <c r="B259" s="86"/>
      <c r="C259" s="86"/>
      <c r="D259" s="86"/>
      <c r="E259" s="86"/>
      <c r="F259" s="86"/>
      <c r="G259" s="86"/>
      <c r="H259" s="86"/>
      <c r="I259" s="86"/>
      <c r="J259" s="86"/>
      <c r="K259" s="86"/>
      <c r="L259" s="86"/>
      <c r="M259" s="86"/>
      <c r="N259" s="86"/>
      <c r="O259" s="86"/>
      <c r="P259" s="86"/>
      <c r="Q259" s="86"/>
      <c r="R259" s="86"/>
      <c r="S259" s="86"/>
    </row>
    <row r="260" spans="1:19" ht="19.5" customHeight="1">
      <c r="A260" s="496" t="s">
        <v>235</v>
      </c>
      <c r="B260" s="457"/>
      <c r="C260" s="457"/>
      <c r="D260" s="457"/>
      <c r="E260" s="458"/>
      <c r="F260" s="491" t="s">
        <v>231</v>
      </c>
      <c r="G260" s="457"/>
      <c r="H260" s="457"/>
      <c r="I260" s="457"/>
      <c r="J260" s="458"/>
      <c r="K260" s="491" t="s">
        <v>13</v>
      </c>
      <c r="L260" s="458"/>
      <c r="M260" s="491" t="s">
        <v>12</v>
      </c>
      <c r="N260" s="458"/>
      <c r="O260" s="108" t="s">
        <v>236</v>
      </c>
      <c r="P260" s="86"/>
      <c r="Q260" s="86"/>
      <c r="R260" s="86"/>
      <c r="S260" s="86"/>
    </row>
    <row r="261" spans="1:19" ht="18" customHeight="1">
      <c r="A261" s="492"/>
      <c r="B261" s="470"/>
      <c r="C261" s="470"/>
      <c r="D261" s="470"/>
      <c r="E261" s="471"/>
      <c r="F261" s="499"/>
      <c r="G261" s="470"/>
      <c r="H261" s="470"/>
      <c r="I261" s="470"/>
      <c r="J261" s="471"/>
      <c r="K261" s="487">
        <v>0</v>
      </c>
      <c r="L261" s="471"/>
      <c r="M261" s="487">
        <v>0</v>
      </c>
      <c r="N261" s="471"/>
      <c r="O261" s="113">
        <f>+K261*M261</f>
        <v>0</v>
      </c>
      <c r="P261" s="86"/>
      <c r="Q261" s="86"/>
      <c r="R261" s="86"/>
      <c r="S261" s="86"/>
    </row>
    <row r="262" spans="1:19" ht="18" customHeight="1">
      <c r="A262" s="493"/>
      <c r="B262" s="466"/>
      <c r="C262" s="466"/>
      <c r="D262" s="466"/>
      <c r="E262" s="466"/>
      <c r="F262" s="494"/>
      <c r="G262" s="466"/>
      <c r="H262" s="494"/>
      <c r="I262" s="466"/>
      <c r="J262" s="466"/>
      <c r="K262" s="466"/>
      <c r="L262" s="111" t="s">
        <v>238</v>
      </c>
      <c r="M262" s="488" t="s">
        <v>242</v>
      </c>
      <c r="N262" s="466"/>
      <c r="O262" s="112">
        <f>+O261</f>
        <v>0</v>
      </c>
      <c r="P262" s="86"/>
      <c r="Q262" s="86"/>
      <c r="R262" s="86"/>
      <c r="S262" s="86"/>
    </row>
    <row r="263" spans="1:19" ht="18" customHeight="1">
      <c r="A263" s="495" t="s">
        <v>243</v>
      </c>
      <c r="B263" s="466"/>
      <c r="C263" s="495" t="s">
        <v>244</v>
      </c>
      <c r="D263" s="466"/>
      <c r="E263" s="86"/>
      <c r="F263" s="86"/>
      <c r="G263" s="86"/>
      <c r="H263" s="86"/>
      <c r="I263" s="86"/>
      <c r="J263" s="86"/>
      <c r="K263" s="86"/>
      <c r="L263" s="86"/>
      <c r="M263" s="86"/>
      <c r="N263" s="86"/>
      <c r="O263" s="86"/>
      <c r="P263" s="86"/>
      <c r="Q263" s="86"/>
      <c r="R263" s="86"/>
      <c r="S263" s="86"/>
    </row>
    <row r="264" spans="1:19" ht="1.5" customHeight="1">
      <c r="A264" s="86"/>
      <c r="B264" s="86"/>
      <c r="C264" s="86"/>
      <c r="D264" s="86"/>
      <c r="E264" s="86"/>
      <c r="F264" s="86"/>
      <c r="G264" s="86"/>
      <c r="H264" s="86"/>
      <c r="I264" s="86"/>
      <c r="J264" s="86"/>
      <c r="K264" s="86"/>
      <c r="L264" s="86"/>
      <c r="M264" s="86"/>
      <c r="N264" s="86"/>
      <c r="O264" s="86"/>
      <c r="P264" s="86"/>
      <c r="Q264" s="86"/>
      <c r="R264" s="86"/>
      <c r="S264" s="86"/>
    </row>
    <row r="265" spans="1:19" ht="18.75" customHeight="1">
      <c r="A265" s="496" t="s">
        <v>235</v>
      </c>
      <c r="B265" s="457"/>
      <c r="C265" s="457"/>
      <c r="D265" s="457"/>
      <c r="E265" s="458"/>
      <c r="F265" s="491" t="s">
        <v>231</v>
      </c>
      <c r="G265" s="457"/>
      <c r="H265" s="457"/>
      <c r="I265" s="457"/>
      <c r="J265" s="458"/>
      <c r="K265" s="491" t="s">
        <v>13</v>
      </c>
      <c r="L265" s="458"/>
      <c r="M265" s="491" t="s">
        <v>12</v>
      </c>
      <c r="N265" s="458"/>
      <c r="O265" s="108" t="s">
        <v>236</v>
      </c>
      <c r="P265" s="86"/>
      <c r="Q265" s="86"/>
      <c r="R265" s="86"/>
      <c r="S265" s="86"/>
    </row>
    <row r="266" spans="1:19" ht="18" customHeight="1">
      <c r="A266" s="492"/>
      <c r="B266" s="470"/>
      <c r="C266" s="470"/>
      <c r="D266" s="470"/>
      <c r="E266" s="471"/>
      <c r="F266" s="499"/>
      <c r="G266" s="470"/>
      <c r="H266" s="470"/>
      <c r="I266" s="470"/>
      <c r="J266" s="471"/>
      <c r="K266" s="487">
        <v>0</v>
      </c>
      <c r="L266" s="471"/>
      <c r="M266" s="487">
        <v>0</v>
      </c>
      <c r="N266" s="471"/>
      <c r="O266" s="113">
        <f>+K266*M266</f>
        <v>0</v>
      </c>
      <c r="P266" s="86"/>
      <c r="Q266" s="86"/>
      <c r="R266" s="86"/>
      <c r="S266" s="86"/>
    </row>
    <row r="267" spans="1:19" ht="18" customHeight="1">
      <c r="A267" s="493"/>
      <c r="B267" s="466"/>
      <c r="C267" s="466"/>
      <c r="D267" s="466"/>
      <c r="E267" s="466"/>
      <c r="F267" s="494"/>
      <c r="G267" s="466"/>
      <c r="H267" s="494"/>
      <c r="I267" s="466"/>
      <c r="J267" s="466"/>
      <c r="K267" s="466"/>
      <c r="L267" s="111" t="s">
        <v>238</v>
      </c>
      <c r="M267" s="488" t="s">
        <v>244</v>
      </c>
      <c r="N267" s="466"/>
      <c r="O267" s="112">
        <f>+O266</f>
        <v>0</v>
      </c>
      <c r="P267" s="86"/>
      <c r="Q267" s="86"/>
      <c r="R267" s="86"/>
      <c r="S267" s="86"/>
    </row>
    <row r="268" spans="1:19" ht="3.75" customHeight="1">
      <c r="A268" s="86"/>
      <c r="B268" s="86"/>
      <c r="C268" s="86"/>
      <c r="D268" s="86"/>
      <c r="E268" s="86"/>
      <c r="F268" s="86"/>
      <c r="G268" s="86"/>
      <c r="H268" s="86"/>
      <c r="I268" s="86"/>
      <c r="J268" s="86"/>
      <c r="K268" s="86"/>
      <c r="L268" s="86"/>
      <c r="M268" s="86"/>
      <c r="N268" s="86"/>
      <c r="O268" s="86"/>
      <c r="P268" s="86"/>
      <c r="Q268" s="86"/>
      <c r="R268" s="86"/>
      <c r="S268" s="86"/>
    </row>
    <row r="269" spans="1:19" ht="18.75" customHeight="1">
      <c r="A269" s="86"/>
      <c r="B269" s="86"/>
      <c r="C269" s="86"/>
      <c r="D269" s="86"/>
      <c r="E269" s="86"/>
      <c r="F269" s="86"/>
      <c r="G269" s="86"/>
      <c r="H269" s="86"/>
      <c r="I269" s="489" t="s">
        <v>245</v>
      </c>
      <c r="J269" s="457"/>
      <c r="K269" s="457"/>
      <c r="L269" s="457"/>
      <c r="M269" s="458"/>
      <c r="N269" s="484">
        <f>+O267+O262+O257+O252</f>
        <v>2325808</v>
      </c>
      <c r="O269" s="458"/>
      <c r="P269" s="86"/>
      <c r="Q269" s="86"/>
      <c r="R269" s="86"/>
      <c r="S269" s="86"/>
    </row>
    <row r="270" spans="1:19" ht="18.75" customHeight="1">
      <c r="A270" s="86"/>
      <c r="B270" s="86"/>
      <c r="C270" s="86"/>
      <c r="D270" s="86"/>
      <c r="E270" s="86"/>
      <c r="F270" s="86"/>
      <c r="G270" s="86"/>
      <c r="H270" s="86"/>
      <c r="I270" s="107"/>
      <c r="J270" s="107"/>
      <c r="K270" s="107"/>
      <c r="L270" s="107"/>
      <c r="M270" s="107"/>
      <c r="N270" s="115"/>
      <c r="O270" s="115"/>
      <c r="P270" s="86"/>
      <c r="Q270" s="86"/>
      <c r="R270" s="86"/>
      <c r="S270" s="86"/>
    </row>
    <row r="271" spans="1:19" ht="70.5" customHeight="1">
      <c r="A271" s="107"/>
      <c r="B271" s="497"/>
      <c r="C271" s="466"/>
      <c r="D271" s="476"/>
      <c r="E271" s="466"/>
      <c r="F271" s="466"/>
      <c r="G271" s="466"/>
      <c r="H271" s="466"/>
      <c r="I271" s="466"/>
      <c r="J271" s="466"/>
      <c r="K271" s="466"/>
      <c r="L271" s="466"/>
      <c r="M271" s="466"/>
      <c r="N271" s="466"/>
      <c r="O271" s="466"/>
      <c r="P271" s="466"/>
      <c r="Q271" s="86"/>
      <c r="R271" s="86"/>
      <c r="S271" s="86"/>
    </row>
    <row r="272" spans="1:19" ht="9.75" customHeight="1">
      <c r="A272" s="477"/>
      <c r="B272" s="470"/>
      <c r="C272" s="470"/>
      <c r="D272" s="470"/>
      <c r="E272" s="470"/>
      <c r="F272" s="470"/>
      <c r="G272" s="470"/>
      <c r="H272" s="470"/>
      <c r="I272" s="470"/>
      <c r="J272" s="470"/>
      <c r="K272" s="470"/>
      <c r="L272" s="470"/>
      <c r="M272" s="470"/>
      <c r="N272" s="470"/>
      <c r="O272" s="470"/>
      <c r="P272" s="470"/>
      <c r="Q272" s="86"/>
      <c r="R272" s="86"/>
      <c r="S272" s="86"/>
    </row>
    <row r="273" spans="1:19" ht="18" customHeight="1">
      <c r="A273" s="498" t="s">
        <v>226</v>
      </c>
      <c r="B273" s="466"/>
      <c r="C273" s="466"/>
      <c r="D273" s="466"/>
      <c r="E273" s="466"/>
      <c r="F273" s="466"/>
      <c r="G273" s="498" t="s">
        <v>227</v>
      </c>
      <c r="H273" s="466"/>
      <c r="I273" s="466"/>
      <c r="J273" s="476" t="s">
        <v>228</v>
      </c>
      <c r="K273" s="466"/>
      <c r="L273" s="466"/>
      <c r="M273" s="466"/>
      <c r="N273" s="466"/>
      <c r="O273" s="466"/>
      <c r="P273" s="467"/>
      <c r="Q273" s="86"/>
      <c r="R273" s="86"/>
      <c r="S273" s="86"/>
    </row>
    <row r="274" spans="1:19" ht="39" customHeight="1">
      <c r="A274" s="498"/>
      <c r="B274" s="466"/>
      <c r="C274" s="466"/>
      <c r="D274" s="466"/>
      <c r="E274" s="466"/>
      <c r="F274" s="466"/>
      <c r="G274" s="498" t="s">
        <v>229</v>
      </c>
      <c r="H274" s="466"/>
      <c r="I274" s="466"/>
      <c r="J274" s="476" t="s">
        <v>228</v>
      </c>
      <c r="K274" s="466"/>
      <c r="L274" s="466"/>
      <c r="M274" s="466"/>
      <c r="N274" s="466"/>
      <c r="O274" s="466"/>
      <c r="P274" s="467"/>
      <c r="Q274" s="86"/>
      <c r="R274" s="86"/>
      <c r="S274" s="86"/>
    </row>
    <row r="275" spans="1:19" ht="48" customHeight="1">
      <c r="A275" s="498"/>
      <c r="B275" s="466"/>
      <c r="C275" s="466"/>
      <c r="D275" s="466"/>
      <c r="E275" s="466"/>
      <c r="F275" s="466"/>
      <c r="G275" s="498" t="s">
        <v>10</v>
      </c>
      <c r="H275" s="466"/>
      <c r="I275" s="466"/>
      <c r="J275" s="476" t="s">
        <v>262</v>
      </c>
      <c r="K275" s="466"/>
      <c r="L275" s="466"/>
      <c r="M275" s="466"/>
      <c r="N275" s="466"/>
      <c r="O275" s="466"/>
      <c r="P275" s="467"/>
      <c r="Q275" s="86"/>
      <c r="R275" s="86"/>
      <c r="S275" s="86"/>
    </row>
    <row r="276" spans="1:19" ht="18" customHeight="1">
      <c r="A276" s="492"/>
      <c r="B276" s="470"/>
      <c r="C276" s="470"/>
      <c r="D276" s="470"/>
      <c r="E276" s="470"/>
      <c r="F276" s="470"/>
      <c r="G276" s="505" t="s">
        <v>231</v>
      </c>
      <c r="H276" s="470"/>
      <c r="I276" s="470"/>
      <c r="J276" s="477" t="s">
        <v>232</v>
      </c>
      <c r="K276" s="470"/>
      <c r="L276" s="470"/>
      <c r="M276" s="470"/>
      <c r="N276" s="470"/>
      <c r="O276" s="470"/>
      <c r="P276" s="471"/>
      <c r="Q276" s="86"/>
      <c r="R276" s="86"/>
      <c r="S276" s="86"/>
    </row>
    <row r="277" spans="1:19" ht="7.5" customHeight="1">
      <c r="A277" s="86"/>
      <c r="B277" s="86"/>
      <c r="C277" s="86"/>
      <c r="D277" s="86"/>
      <c r="E277" s="86"/>
      <c r="F277" s="86"/>
      <c r="G277" s="86"/>
      <c r="H277" s="86"/>
      <c r="I277" s="86"/>
      <c r="J277" s="86"/>
      <c r="K277" s="86"/>
      <c r="L277" s="86"/>
      <c r="M277" s="86"/>
      <c r="N277" s="86"/>
      <c r="O277" s="86"/>
      <c r="P277" s="86"/>
      <c r="Q277" s="86"/>
      <c r="R277" s="86"/>
      <c r="S277" s="86"/>
    </row>
    <row r="278" spans="1:19" ht="18" customHeight="1">
      <c r="A278" s="495" t="s">
        <v>233</v>
      </c>
      <c r="B278" s="466"/>
      <c r="C278" s="495" t="s">
        <v>234</v>
      </c>
      <c r="D278" s="466"/>
      <c r="E278" s="86"/>
      <c r="F278" s="86"/>
      <c r="G278" s="86"/>
      <c r="H278" s="86"/>
      <c r="I278" s="86"/>
      <c r="J278" s="86"/>
      <c r="K278" s="86"/>
      <c r="L278" s="86"/>
      <c r="M278" s="86"/>
      <c r="N278" s="86"/>
      <c r="O278" s="86"/>
      <c r="P278" s="86"/>
      <c r="Q278" s="86"/>
      <c r="R278" s="86"/>
      <c r="S278" s="86"/>
    </row>
    <row r="279" spans="1:19" ht="1.5" customHeight="1">
      <c r="A279" s="86"/>
      <c r="B279" s="86"/>
      <c r="C279" s="86"/>
      <c r="D279" s="86"/>
      <c r="E279" s="86"/>
      <c r="F279" s="86"/>
      <c r="G279" s="86"/>
      <c r="H279" s="86"/>
      <c r="I279" s="86"/>
      <c r="J279" s="86"/>
      <c r="K279" s="86"/>
      <c r="L279" s="86"/>
      <c r="M279" s="86"/>
      <c r="N279" s="86"/>
      <c r="O279" s="86"/>
      <c r="P279" s="86"/>
      <c r="Q279" s="86"/>
      <c r="R279" s="86"/>
      <c r="S279" s="86"/>
    </row>
    <row r="280" spans="1:19" ht="18.75" customHeight="1">
      <c r="A280" s="496" t="s">
        <v>235</v>
      </c>
      <c r="B280" s="457"/>
      <c r="C280" s="457"/>
      <c r="D280" s="457"/>
      <c r="E280" s="458"/>
      <c r="F280" s="491" t="s">
        <v>231</v>
      </c>
      <c r="G280" s="457"/>
      <c r="H280" s="457"/>
      <c r="I280" s="457"/>
      <c r="J280" s="458"/>
      <c r="K280" s="491" t="s">
        <v>13</v>
      </c>
      <c r="L280" s="458"/>
      <c r="M280" s="491" t="s">
        <v>12</v>
      </c>
      <c r="N280" s="458"/>
      <c r="O280" s="108" t="s">
        <v>236</v>
      </c>
      <c r="P280" s="86"/>
      <c r="Q280" s="86"/>
      <c r="R280" s="86"/>
      <c r="S280" s="86"/>
    </row>
    <row r="281" spans="1:19" ht="48" customHeight="1">
      <c r="A281" s="492" t="s">
        <v>263</v>
      </c>
      <c r="B281" s="470"/>
      <c r="C281" s="470"/>
      <c r="D281" s="470"/>
      <c r="E281" s="471"/>
      <c r="F281" s="503" t="s">
        <v>134</v>
      </c>
      <c r="G281" s="470"/>
      <c r="H281" s="470"/>
      <c r="I281" s="470"/>
      <c r="J281" s="471"/>
      <c r="K281" s="504">
        <v>2325808</v>
      </c>
      <c r="L281" s="471"/>
      <c r="M281" s="490">
        <v>1</v>
      </c>
      <c r="N281" s="471"/>
      <c r="O281" s="109">
        <f>+M281*K281</f>
        <v>2325808</v>
      </c>
      <c r="P281" s="86"/>
      <c r="Q281" s="110">
        <v>15430371.420000084</v>
      </c>
      <c r="R281" s="86"/>
      <c r="S281" s="86"/>
    </row>
    <row r="282" spans="1:19" ht="18" customHeight="1">
      <c r="A282" s="493"/>
      <c r="B282" s="466"/>
      <c r="C282" s="466"/>
      <c r="D282" s="466"/>
      <c r="E282" s="466"/>
      <c r="F282" s="494"/>
      <c r="G282" s="466"/>
      <c r="H282" s="494"/>
      <c r="I282" s="466"/>
      <c r="J282" s="466"/>
      <c r="K282" s="466"/>
      <c r="L282" s="111" t="s">
        <v>238</v>
      </c>
      <c r="M282" s="488" t="s">
        <v>234</v>
      </c>
      <c r="N282" s="466"/>
      <c r="O282" s="112">
        <f>+O281</f>
        <v>2325808</v>
      </c>
      <c r="P282" s="86"/>
      <c r="Q282" s="86"/>
      <c r="R282" s="86"/>
      <c r="S282" s="86"/>
    </row>
    <row r="283" spans="1:19" ht="18" customHeight="1">
      <c r="A283" s="495" t="s">
        <v>239</v>
      </c>
      <c r="B283" s="466"/>
      <c r="C283" s="495" t="s">
        <v>240</v>
      </c>
      <c r="D283" s="466"/>
      <c r="E283" s="86"/>
      <c r="F283" s="86"/>
      <c r="G283" s="86"/>
      <c r="H283" s="86"/>
      <c r="I283" s="86"/>
      <c r="J283" s="86"/>
      <c r="K283" s="86"/>
      <c r="L283" s="86"/>
      <c r="M283" s="86"/>
      <c r="N283" s="86"/>
      <c r="O283" s="86"/>
      <c r="P283" s="86"/>
      <c r="Q283" s="86"/>
      <c r="R283" s="86"/>
      <c r="S283" s="86"/>
    </row>
    <row r="284" spans="1:19" ht="2.25" customHeight="1">
      <c r="A284" s="86"/>
      <c r="B284" s="86"/>
      <c r="C284" s="86"/>
      <c r="D284" s="86"/>
      <c r="E284" s="86"/>
      <c r="F284" s="86"/>
      <c r="G284" s="86"/>
      <c r="H284" s="86"/>
      <c r="I284" s="86"/>
      <c r="J284" s="86"/>
      <c r="K284" s="86"/>
      <c r="L284" s="86"/>
      <c r="M284" s="86"/>
      <c r="N284" s="86"/>
      <c r="O284" s="86"/>
      <c r="P284" s="86"/>
      <c r="Q284" s="86"/>
      <c r="R284" s="86"/>
      <c r="S284" s="86"/>
    </row>
    <row r="285" spans="1:19" ht="18.75" customHeight="1">
      <c r="A285" s="496" t="s">
        <v>235</v>
      </c>
      <c r="B285" s="457"/>
      <c r="C285" s="457"/>
      <c r="D285" s="457"/>
      <c r="E285" s="458"/>
      <c r="F285" s="491" t="s">
        <v>231</v>
      </c>
      <c r="G285" s="457"/>
      <c r="H285" s="457"/>
      <c r="I285" s="457"/>
      <c r="J285" s="458"/>
      <c r="K285" s="491" t="s">
        <v>13</v>
      </c>
      <c r="L285" s="458"/>
      <c r="M285" s="491" t="s">
        <v>12</v>
      </c>
      <c r="N285" s="458"/>
      <c r="O285" s="108" t="s">
        <v>236</v>
      </c>
      <c r="P285" s="86"/>
      <c r="Q285" s="86"/>
      <c r="R285" s="86"/>
      <c r="S285" s="86"/>
    </row>
    <row r="286" spans="1:19" ht="18" customHeight="1">
      <c r="A286" s="492"/>
      <c r="B286" s="470"/>
      <c r="C286" s="470"/>
      <c r="D286" s="470"/>
      <c r="E286" s="471"/>
      <c r="F286" s="499"/>
      <c r="G286" s="470"/>
      <c r="H286" s="470"/>
      <c r="I286" s="470"/>
      <c r="J286" s="471"/>
      <c r="K286" s="487">
        <v>0</v>
      </c>
      <c r="L286" s="471"/>
      <c r="M286" s="487">
        <v>0</v>
      </c>
      <c r="N286" s="471"/>
      <c r="O286" s="113">
        <f>+K286*M286</f>
        <v>0</v>
      </c>
      <c r="P286" s="86"/>
      <c r="Q286" s="86"/>
      <c r="R286" s="86"/>
      <c r="S286" s="86"/>
    </row>
    <row r="287" spans="1:19" ht="18" customHeight="1">
      <c r="A287" s="493"/>
      <c r="B287" s="466"/>
      <c r="C287" s="466"/>
      <c r="D287" s="466"/>
      <c r="E287" s="466"/>
      <c r="F287" s="494"/>
      <c r="G287" s="466"/>
      <c r="H287" s="494"/>
      <c r="I287" s="466"/>
      <c r="J287" s="466"/>
      <c r="K287" s="466"/>
      <c r="L287" s="111" t="s">
        <v>238</v>
      </c>
      <c r="M287" s="488" t="s">
        <v>240</v>
      </c>
      <c r="N287" s="466"/>
      <c r="O287" s="112">
        <f>+O286</f>
        <v>0</v>
      </c>
      <c r="P287" s="86"/>
      <c r="Q287" s="86"/>
      <c r="R287" s="86"/>
      <c r="S287" s="86"/>
    </row>
    <row r="288" spans="1:19" ht="18" customHeight="1">
      <c r="A288" s="495" t="s">
        <v>241</v>
      </c>
      <c r="B288" s="466"/>
      <c r="C288" s="495" t="s">
        <v>242</v>
      </c>
      <c r="D288" s="466"/>
      <c r="E288" s="86"/>
      <c r="F288" s="86"/>
      <c r="G288" s="86"/>
      <c r="H288" s="86"/>
      <c r="I288" s="86"/>
      <c r="J288" s="86"/>
      <c r="K288" s="86"/>
      <c r="L288" s="86"/>
      <c r="M288" s="86"/>
      <c r="N288" s="86"/>
      <c r="O288" s="86"/>
      <c r="P288" s="86"/>
      <c r="Q288" s="86"/>
      <c r="R288" s="86"/>
      <c r="S288" s="86"/>
    </row>
    <row r="289" spans="1:19" ht="1.5" customHeight="1">
      <c r="A289" s="86"/>
      <c r="B289" s="86"/>
      <c r="C289" s="86"/>
      <c r="D289" s="86"/>
      <c r="E289" s="86"/>
      <c r="F289" s="86"/>
      <c r="G289" s="86"/>
      <c r="H289" s="86"/>
      <c r="I289" s="86"/>
      <c r="J289" s="86"/>
      <c r="K289" s="86"/>
      <c r="L289" s="86"/>
      <c r="M289" s="86"/>
      <c r="N289" s="86"/>
      <c r="O289" s="86"/>
      <c r="P289" s="86"/>
      <c r="Q289" s="86"/>
      <c r="R289" s="86"/>
      <c r="S289" s="86"/>
    </row>
    <row r="290" spans="1:19" ht="19.5" customHeight="1">
      <c r="A290" s="496" t="s">
        <v>235</v>
      </c>
      <c r="B290" s="457"/>
      <c r="C290" s="457"/>
      <c r="D290" s="457"/>
      <c r="E290" s="458"/>
      <c r="F290" s="491" t="s">
        <v>231</v>
      </c>
      <c r="G290" s="457"/>
      <c r="H290" s="457"/>
      <c r="I290" s="457"/>
      <c r="J290" s="458"/>
      <c r="K290" s="491" t="s">
        <v>13</v>
      </c>
      <c r="L290" s="458"/>
      <c r="M290" s="491" t="s">
        <v>12</v>
      </c>
      <c r="N290" s="458"/>
      <c r="O290" s="108" t="s">
        <v>236</v>
      </c>
      <c r="P290" s="86"/>
      <c r="Q290" s="86"/>
      <c r="R290" s="86"/>
      <c r="S290" s="86"/>
    </row>
    <row r="291" spans="1:19" ht="18" customHeight="1">
      <c r="A291" s="492"/>
      <c r="B291" s="470"/>
      <c r="C291" s="470"/>
      <c r="D291" s="470"/>
      <c r="E291" s="471"/>
      <c r="F291" s="499"/>
      <c r="G291" s="470"/>
      <c r="H291" s="470"/>
      <c r="I291" s="470"/>
      <c r="J291" s="471"/>
      <c r="K291" s="487">
        <v>0</v>
      </c>
      <c r="L291" s="471"/>
      <c r="M291" s="487">
        <v>0</v>
      </c>
      <c r="N291" s="471"/>
      <c r="O291" s="113">
        <f>+K291*M291</f>
        <v>0</v>
      </c>
      <c r="P291" s="86"/>
      <c r="Q291" s="86"/>
      <c r="R291" s="86"/>
      <c r="S291" s="86"/>
    </row>
    <row r="292" spans="1:19" ht="18" customHeight="1">
      <c r="A292" s="493"/>
      <c r="B292" s="466"/>
      <c r="C292" s="466"/>
      <c r="D292" s="466"/>
      <c r="E292" s="466"/>
      <c r="F292" s="494"/>
      <c r="G292" s="466"/>
      <c r="H292" s="494"/>
      <c r="I292" s="466"/>
      <c r="J292" s="466"/>
      <c r="K292" s="466"/>
      <c r="L292" s="111" t="s">
        <v>238</v>
      </c>
      <c r="M292" s="488" t="s">
        <v>242</v>
      </c>
      <c r="N292" s="466"/>
      <c r="O292" s="112">
        <f>+O291</f>
        <v>0</v>
      </c>
      <c r="P292" s="86"/>
      <c r="Q292" s="86"/>
      <c r="R292" s="86"/>
      <c r="S292" s="86"/>
    </row>
    <row r="293" spans="1:19" ht="18" customHeight="1">
      <c r="A293" s="495" t="s">
        <v>243</v>
      </c>
      <c r="B293" s="466"/>
      <c r="C293" s="495" t="s">
        <v>244</v>
      </c>
      <c r="D293" s="466"/>
      <c r="E293" s="86"/>
      <c r="F293" s="86"/>
      <c r="G293" s="86"/>
      <c r="H293" s="86"/>
      <c r="I293" s="86"/>
      <c r="J293" s="86"/>
      <c r="K293" s="86"/>
      <c r="L293" s="86"/>
      <c r="M293" s="86"/>
      <c r="N293" s="86"/>
      <c r="O293" s="86"/>
      <c r="P293" s="86"/>
      <c r="Q293" s="86"/>
      <c r="R293" s="86"/>
      <c r="S293" s="86"/>
    </row>
    <row r="294" spans="1:19" ht="1.5" customHeight="1">
      <c r="A294" s="86"/>
      <c r="B294" s="86"/>
      <c r="C294" s="86"/>
      <c r="D294" s="86"/>
      <c r="E294" s="86"/>
      <c r="F294" s="86"/>
      <c r="G294" s="86"/>
      <c r="H294" s="86"/>
      <c r="I294" s="86"/>
      <c r="J294" s="86"/>
      <c r="K294" s="86"/>
      <c r="L294" s="86"/>
      <c r="M294" s="86"/>
      <c r="N294" s="86"/>
      <c r="O294" s="86"/>
      <c r="P294" s="86"/>
      <c r="Q294" s="86"/>
      <c r="R294" s="86"/>
      <c r="S294" s="86"/>
    </row>
    <row r="295" spans="1:19" ht="18.75" customHeight="1">
      <c r="A295" s="496" t="s">
        <v>235</v>
      </c>
      <c r="B295" s="457"/>
      <c r="C295" s="457"/>
      <c r="D295" s="457"/>
      <c r="E295" s="458"/>
      <c r="F295" s="491" t="s">
        <v>231</v>
      </c>
      <c r="G295" s="457"/>
      <c r="H295" s="457"/>
      <c r="I295" s="457"/>
      <c r="J295" s="458"/>
      <c r="K295" s="491" t="s">
        <v>13</v>
      </c>
      <c r="L295" s="458"/>
      <c r="M295" s="491" t="s">
        <v>12</v>
      </c>
      <c r="N295" s="458"/>
      <c r="O295" s="108" t="s">
        <v>236</v>
      </c>
      <c r="P295" s="86"/>
      <c r="Q295" s="86"/>
      <c r="R295" s="86"/>
      <c r="S295" s="86"/>
    </row>
    <row r="296" spans="1:19" ht="18" customHeight="1">
      <c r="A296" s="492"/>
      <c r="B296" s="470"/>
      <c r="C296" s="470"/>
      <c r="D296" s="470"/>
      <c r="E296" s="471"/>
      <c r="F296" s="499"/>
      <c r="G296" s="470"/>
      <c r="H296" s="470"/>
      <c r="I296" s="470"/>
      <c r="J296" s="471"/>
      <c r="K296" s="487">
        <v>0</v>
      </c>
      <c r="L296" s="471"/>
      <c r="M296" s="487">
        <v>0</v>
      </c>
      <c r="N296" s="471"/>
      <c r="O296" s="113">
        <f>+K296*M296</f>
        <v>0</v>
      </c>
      <c r="P296" s="86"/>
      <c r="Q296" s="86"/>
      <c r="R296" s="86"/>
      <c r="S296" s="86"/>
    </row>
    <row r="297" spans="1:19" ht="18" customHeight="1">
      <c r="A297" s="493"/>
      <c r="B297" s="466"/>
      <c r="C297" s="466"/>
      <c r="D297" s="466"/>
      <c r="E297" s="466"/>
      <c r="F297" s="494"/>
      <c r="G297" s="466"/>
      <c r="H297" s="494"/>
      <c r="I297" s="466"/>
      <c r="J297" s="466"/>
      <c r="K297" s="466"/>
      <c r="L297" s="111" t="s">
        <v>238</v>
      </c>
      <c r="M297" s="488" t="s">
        <v>244</v>
      </c>
      <c r="N297" s="466"/>
      <c r="O297" s="112">
        <f>+O296</f>
        <v>0</v>
      </c>
      <c r="P297" s="86"/>
      <c r="Q297" s="86"/>
      <c r="R297" s="86"/>
      <c r="S297" s="86"/>
    </row>
    <row r="298" spans="1:19" ht="3.75" customHeight="1">
      <c r="A298" s="86"/>
      <c r="B298" s="86"/>
      <c r="C298" s="86"/>
      <c r="D298" s="86"/>
      <c r="E298" s="86"/>
      <c r="F298" s="86"/>
      <c r="G298" s="86"/>
      <c r="H298" s="86"/>
      <c r="I298" s="86"/>
      <c r="J298" s="86"/>
      <c r="K298" s="86"/>
      <c r="L298" s="86"/>
      <c r="M298" s="86"/>
      <c r="N298" s="86"/>
      <c r="O298" s="86"/>
      <c r="P298" s="86"/>
      <c r="Q298" s="86"/>
      <c r="R298" s="86"/>
      <c r="S298" s="86"/>
    </row>
    <row r="299" spans="1:19" ht="18.75" customHeight="1">
      <c r="A299" s="86"/>
      <c r="B299" s="86"/>
      <c r="C299" s="86"/>
      <c r="D299" s="86"/>
      <c r="E299" s="86"/>
      <c r="F299" s="86"/>
      <c r="G299" s="86"/>
      <c r="H299" s="86"/>
      <c r="I299" s="489" t="s">
        <v>245</v>
      </c>
      <c r="J299" s="457"/>
      <c r="K299" s="457"/>
      <c r="L299" s="457"/>
      <c r="M299" s="458"/>
      <c r="N299" s="484">
        <f>+O297+O292+O287+O282</f>
        <v>2325808</v>
      </c>
      <c r="O299" s="458"/>
      <c r="P299" s="86"/>
      <c r="Q299" s="86"/>
      <c r="R299" s="86"/>
      <c r="S299" s="86"/>
    </row>
    <row r="300" spans="1:19" ht="18.75" customHeight="1">
      <c r="A300" s="86"/>
      <c r="B300" s="86"/>
      <c r="C300" s="86"/>
      <c r="D300" s="86"/>
      <c r="E300" s="86"/>
      <c r="F300" s="86"/>
      <c r="G300" s="86"/>
      <c r="H300" s="86"/>
      <c r="I300" s="107"/>
      <c r="J300" s="107"/>
      <c r="K300" s="107"/>
      <c r="L300" s="107"/>
      <c r="M300" s="107"/>
      <c r="N300" s="115"/>
      <c r="O300" s="115"/>
      <c r="P300" s="86"/>
      <c r="Q300" s="86"/>
      <c r="R300" s="86"/>
      <c r="S300" s="86"/>
    </row>
    <row r="301" spans="1:19" ht="70.5" customHeight="1">
      <c r="A301" s="107"/>
      <c r="B301" s="497"/>
      <c r="C301" s="466"/>
      <c r="D301" s="476"/>
      <c r="E301" s="466"/>
      <c r="F301" s="466"/>
      <c r="G301" s="466"/>
      <c r="H301" s="466"/>
      <c r="I301" s="466"/>
      <c r="J301" s="466"/>
      <c r="K301" s="466"/>
      <c r="L301" s="466"/>
      <c r="M301" s="466"/>
      <c r="N301" s="466"/>
      <c r="O301" s="466"/>
      <c r="P301" s="466"/>
      <c r="Q301" s="86"/>
      <c r="R301" s="86"/>
      <c r="S301" s="86"/>
    </row>
    <row r="302" spans="1:19" ht="9.75" customHeight="1">
      <c r="A302" s="477"/>
      <c r="B302" s="470"/>
      <c r="C302" s="470"/>
      <c r="D302" s="470"/>
      <c r="E302" s="470"/>
      <c r="F302" s="470"/>
      <c r="G302" s="470"/>
      <c r="H302" s="470"/>
      <c r="I302" s="470"/>
      <c r="J302" s="470"/>
      <c r="K302" s="470"/>
      <c r="L302" s="470"/>
      <c r="M302" s="470"/>
      <c r="N302" s="470"/>
      <c r="O302" s="470"/>
      <c r="P302" s="470"/>
      <c r="Q302" s="86"/>
      <c r="R302" s="86"/>
      <c r="S302" s="86"/>
    </row>
    <row r="303" spans="1:19" ht="18" customHeight="1">
      <c r="A303" s="498" t="s">
        <v>226</v>
      </c>
      <c r="B303" s="466"/>
      <c r="C303" s="466"/>
      <c r="D303" s="466"/>
      <c r="E303" s="466"/>
      <c r="F303" s="466"/>
      <c r="G303" s="498" t="s">
        <v>227</v>
      </c>
      <c r="H303" s="466"/>
      <c r="I303" s="466"/>
      <c r="J303" s="476" t="s">
        <v>228</v>
      </c>
      <c r="K303" s="466"/>
      <c r="L303" s="466"/>
      <c r="M303" s="466"/>
      <c r="N303" s="466"/>
      <c r="O303" s="466"/>
      <c r="P303" s="467"/>
      <c r="Q303" s="86"/>
      <c r="R303" s="86"/>
      <c r="S303" s="86"/>
    </row>
    <row r="304" spans="1:19" ht="39" customHeight="1">
      <c r="A304" s="498"/>
      <c r="B304" s="466"/>
      <c r="C304" s="466"/>
      <c r="D304" s="466"/>
      <c r="E304" s="466"/>
      <c r="F304" s="466"/>
      <c r="G304" s="498" t="s">
        <v>229</v>
      </c>
      <c r="H304" s="466"/>
      <c r="I304" s="466"/>
      <c r="J304" s="476" t="s">
        <v>228</v>
      </c>
      <c r="K304" s="466"/>
      <c r="L304" s="466"/>
      <c r="M304" s="466"/>
      <c r="N304" s="466"/>
      <c r="O304" s="466"/>
      <c r="P304" s="467"/>
      <c r="Q304" s="86"/>
      <c r="R304" s="86"/>
      <c r="S304" s="86"/>
    </row>
    <row r="305" spans="1:19" ht="48" customHeight="1">
      <c r="A305" s="498"/>
      <c r="B305" s="466"/>
      <c r="C305" s="466"/>
      <c r="D305" s="466"/>
      <c r="E305" s="466"/>
      <c r="F305" s="466"/>
      <c r="G305" s="498" t="s">
        <v>10</v>
      </c>
      <c r="H305" s="466"/>
      <c r="I305" s="466"/>
      <c r="J305" s="476" t="s">
        <v>264</v>
      </c>
      <c r="K305" s="466"/>
      <c r="L305" s="466"/>
      <c r="M305" s="466"/>
      <c r="N305" s="466"/>
      <c r="O305" s="466"/>
      <c r="P305" s="467"/>
      <c r="Q305" s="86"/>
      <c r="R305" s="86"/>
      <c r="S305" s="86"/>
    </row>
    <row r="306" spans="1:19" ht="18" customHeight="1">
      <c r="A306" s="492"/>
      <c r="B306" s="470"/>
      <c r="C306" s="470"/>
      <c r="D306" s="470"/>
      <c r="E306" s="470"/>
      <c r="F306" s="470"/>
      <c r="G306" s="505" t="s">
        <v>231</v>
      </c>
      <c r="H306" s="470"/>
      <c r="I306" s="470"/>
      <c r="J306" s="477" t="s">
        <v>232</v>
      </c>
      <c r="K306" s="470"/>
      <c r="L306" s="470"/>
      <c r="M306" s="470"/>
      <c r="N306" s="470"/>
      <c r="O306" s="470"/>
      <c r="P306" s="471"/>
      <c r="Q306" s="86"/>
      <c r="R306" s="86"/>
      <c r="S306" s="86"/>
    </row>
    <row r="307" spans="1:19" ht="7.5" customHeight="1">
      <c r="A307" s="86"/>
      <c r="B307" s="86"/>
      <c r="C307" s="86"/>
      <c r="D307" s="86"/>
      <c r="E307" s="86"/>
      <c r="F307" s="86"/>
      <c r="G307" s="86"/>
      <c r="H307" s="86"/>
      <c r="I307" s="86"/>
      <c r="J307" s="86"/>
      <c r="K307" s="86"/>
      <c r="L307" s="86"/>
      <c r="M307" s="86"/>
      <c r="N307" s="86"/>
      <c r="O307" s="86"/>
      <c r="P307" s="86"/>
      <c r="Q307" s="86"/>
      <c r="R307" s="86"/>
      <c r="S307" s="86"/>
    </row>
    <row r="308" spans="1:19" ht="18" customHeight="1">
      <c r="A308" s="495" t="s">
        <v>233</v>
      </c>
      <c r="B308" s="466"/>
      <c r="C308" s="495" t="s">
        <v>234</v>
      </c>
      <c r="D308" s="466"/>
      <c r="E308" s="86"/>
      <c r="F308" s="86"/>
      <c r="G308" s="86"/>
      <c r="H308" s="86"/>
      <c r="I308" s="86"/>
      <c r="J308" s="86"/>
      <c r="K308" s="86"/>
      <c r="L308" s="86"/>
      <c r="M308" s="86"/>
      <c r="N308" s="86"/>
      <c r="O308" s="86"/>
      <c r="P308" s="86"/>
      <c r="Q308" s="86"/>
      <c r="R308" s="86"/>
      <c r="S308" s="86"/>
    </row>
    <row r="309" spans="1:19" ht="1.5" customHeight="1">
      <c r="A309" s="86"/>
      <c r="B309" s="86"/>
      <c r="C309" s="86"/>
      <c r="D309" s="86"/>
      <c r="E309" s="86"/>
      <c r="F309" s="86"/>
      <c r="G309" s="86"/>
      <c r="H309" s="86"/>
      <c r="I309" s="86"/>
      <c r="J309" s="86"/>
      <c r="K309" s="86"/>
      <c r="L309" s="86"/>
      <c r="M309" s="86"/>
      <c r="N309" s="86"/>
      <c r="O309" s="86"/>
      <c r="P309" s="86"/>
      <c r="Q309" s="86"/>
      <c r="R309" s="86"/>
      <c r="S309" s="86"/>
    </row>
    <row r="310" spans="1:19" ht="18.75" customHeight="1">
      <c r="A310" s="496" t="s">
        <v>235</v>
      </c>
      <c r="B310" s="457"/>
      <c r="C310" s="457"/>
      <c r="D310" s="457"/>
      <c r="E310" s="458"/>
      <c r="F310" s="491" t="s">
        <v>231</v>
      </c>
      <c r="G310" s="457"/>
      <c r="H310" s="457"/>
      <c r="I310" s="457"/>
      <c r="J310" s="458"/>
      <c r="K310" s="491" t="s">
        <v>13</v>
      </c>
      <c r="L310" s="458"/>
      <c r="M310" s="491" t="s">
        <v>12</v>
      </c>
      <c r="N310" s="458"/>
      <c r="O310" s="108" t="s">
        <v>236</v>
      </c>
      <c r="P310" s="86"/>
      <c r="Q310" s="86"/>
      <c r="R310" s="86"/>
      <c r="S310" s="86"/>
    </row>
    <row r="311" spans="1:19" ht="48" customHeight="1">
      <c r="A311" s="492" t="s">
        <v>265</v>
      </c>
      <c r="B311" s="470"/>
      <c r="C311" s="470"/>
      <c r="D311" s="470"/>
      <c r="E311" s="471"/>
      <c r="F311" s="503" t="s">
        <v>134</v>
      </c>
      <c r="G311" s="470"/>
      <c r="H311" s="470"/>
      <c r="I311" s="470"/>
      <c r="J311" s="471"/>
      <c r="K311" s="504">
        <v>851201</v>
      </c>
      <c r="L311" s="471"/>
      <c r="M311" s="490">
        <v>1</v>
      </c>
      <c r="N311" s="471"/>
      <c r="O311" s="109">
        <f>+M311*K311</f>
        <v>851201</v>
      </c>
      <c r="P311" s="86"/>
      <c r="Q311" s="110">
        <v>15430371.420000084</v>
      </c>
      <c r="R311" s="86"/>
      <c r="S311" s="86"/>
    </row>
    <row r="312" spans="1:19" ht="18" customHeight="1">
      <c r="A312" s="493"/>
      <c r="B312" s="466"/>
      <c r="C312" s="466"/>
      <c r="D312" s="466"/>
      <c r="E312" s="466"/>
      <c r="F312" s="494"/>
      <c r="G312" s="466"/>
      <c r="H312" s="494"/>
      <c r="I312" s="466"/>
      <c r="J312" s="466"/>
      <c r="K312" s="466"/>
      <c r="L312" s="111" t="s">
        <v>238</v>
      </c>
      <c r="M312" s="488" t="s">
        <v>234</v>
      </c>
      <c r="N312" s="466"/>
      <c r="O312" s="112">
        <f>+O311</f>
        <v>851201</v>
      </c>
      <c r="P312" s="86"/>
      <c r="Q312" s="86"/>
      <c r="R312" s="86"/>
      <c r="S312" s="86"/>
    </row>
    <row r="313" spans="1:19" ht="18" customHeight="1">
      <c r="A313" s="495" t="s">
        <v>239</v>
      </c>
      <c r="B313" s="466"/>
      <c r="C313" s="495" t="s">
        <v>240</v>
      </c>
      <c r="D313" s="466"/>
      <c r="E313" s="86"/>
      <c r="F313" s="86"/>
      <c r="G313" s="86"/>
      <c r="H313" s="86"/>
      <c r="I313" s="86"/>
      <c r="J313" s="86"/>
      <c r="K313" s="86"/>
      <c r="L313" s="86"/>
      <c r="M313" s="86"/>
      <c r="N313" s="86"/>
      <c r="O313" s="86"/>
      <c r="P313" s="86"/>
      <c r="Q313" s="86"/>
      <c r="R313" s="86"/>
      <c r="S313" s="86"/>
    </row>
    <row r="314" spans="1:19" ht="2.25" customHeight="1">
      <c r="A314" s="86"/>
      <c r="B314" s="86"/>
      <c r="C314" s="86"/>
      <c r="D314" s="86"/>
      <c r="E314" s="86"/>
      <c r="F314" s="86"/>
      <c r="G314" s="86"/>
      <c r="H314" s="86"/>
      <c r="I314" s="86"/>
      <c r="J314" s="86"/>
      <c r="K314" s="86"/>
      <c r="L314" s="86"/>
      <c r="M314" s="86"/>
      <c r="N314" s="86"/>
      <c r="O314" s="86"/>
      <c r="P314" s="86"/>
      <c r="Q314" s="86"/>
      <c r="R314" s="86"/>
      <c r="S314" s="86"/>
    </row>
    <row r="315" spans="1:19" ht="18.75" customHeight="1">
      <c r="A315" s="496" t="s">
        <v>235</v>
      </c>
      <c r="B315" s="457"/>
      <c r="C315" s="457"/>
      <c r="D315" s="457"/>
      <c r="E315" s="458"/>
      <c r="F315" s="491" t="s">
        <v>231</v>
      </c>
      <c r="G315" s="457"/>
      <c r="H315" s="457"/>
      <c r="I315" s="457"/>
      <c r="J315" s="458"/>
      <c r="K315" s="491" t="s">
        <v>13</v>
      </c>
      <c r="L315" s="458"/>
      <c r="M315" s="491" t="s">
        <v>12</v>
      </c>
      <c r="N315" s="458"/>
      <c r="O315" s="108" t="s">
        <v>236</v>
      </c>
      <c r="P315" s="86"/>
      <c r="Q315" s="86"/>
      <c r="R315" s="86"/>
      <c r="S315" s="86"/>
    </row>
    <row r="316" spans="1:19" ht="18" customHeight="1">
      <c r="A316" s="492"/>
      <c r="B316" s="470"/>
      <c r="C316" s="470"/>
      <c r="D316" s="470"/>
      <c r="E316" s="471"/>
      <c r="F316" s="499"/>
      <c r="G316" s="470"/>
      <c r="H316" s="470"/>
      <c r="I316" s="470"/>
      <c r="J316" s="471"/>
      <c r="K316" s="487">
        <v>0</v>
      </c>
      <c r="L316" s="471"/>
      <c r="M316" s="487">
        <v>0</v>
      </c>
      <c r="N316" s="471"/>
      <c r="O316" s="113">
        <f>+K316*M316</f>
        <v>0</v>
      </c>
      <c r="P316" s="86"/>
      <c r="Q316" s="86"/>
      <c r="R316" s="86"/>
      <c r="S316" s="86"/>
    </row>
    <row r="317" spans="1:19" ht="18" customHeight="1">
      <c r="A317" s="493"/>
      <c r="B317" s="466"/>
      <c r="C317" s="466"/>
      <c r="D317" s="466"/>
      <c r="E317" s="466"/>
      <c r="F317" s="494"/>
      <c r="G317" s="466"/>
      <c r="H317" s="494"/>
      <c r="I317" s="466"/>
      <c r="J317" s="466"/>
      <c r="K317" s="466"/>
      <c r="L317" s="111" t="s">
        <v>238</v>
      </c>
      <c r="M317" s="488" t="s">
        <v>240</v>
      </c>
      <c r="N317" s="466"/>
      <c r="O317" s="112">
        <f>+O316</f>
        <v>0</v>
      </c>
      <c r="P317" s="86"/>
      <c r="Q317" s="86"/>
      <c r="R317" s="86"/>
      <c r="S317" s="86"/>
    </row>
    <row r="318" spans="1:19" ht="18" customHeight="1">
      <c r="A318" s="495" t="s">
        <v>241</v>
      </c>
      <c r="B318" s="466"/>
      <c r="C318" s="495" t="s">
        <v>242</v>
      </c>
      <c r="D318" s="466"/>
      <c r="E318" s="86"/>
      <c r="F318" s="86"/>
      <c r="G318" s="86"/>
      <c r="H318" s="86"/>
      <c r="I318" s="86"/>
      <c r="J318" s="86"/>
      <c r="K318" s="86"/>
      <c r="L318" s="86"/>
      <c r="M318" s="86"/>
      <c r="N318" s="86"/>
      <c r="O318" s="86"/>
      <c r="P318" s="86"/>
      <c r="Q318" s="86"/>
      <c r="R318" s="86"/>
      <c r="S318" s="86"/>
    </row>
    <row r="319" spans="1:19" ht="1.5" customHeight="1">
      <c r="A319" s="86"/>
      <c r="B319" s="86"/>
      <c r="C319" s="86"/>
      <c r="D319" s="86"/>
      <c r="E319" s="86"/>
      <c r="F319" s="86"/>
      <c r="G319" s="86"/>
      <c r="H319" s="86"/>
      <c r="I319" s="86"/>
      <c r="J319" s="86"/>
      <c r="K319" s="86"/>
      <c r="L319" s="86"/>
      <c r="M319" s="86"/>
      <c r="N319" s="86"/>
      <c r="O319" s="86"/>
      <c r="P319" s="86"/>
      <c r="Q319" s="86"/>
      <c r="R319" s="86"/>
      <c r="S319" s="86"/>
    </row>
    <row r="320" spans="1:19" ht="19.5" customHeight="1">
      <c r="A320" s="496" t="s">
        <v>235</v>
      </c>
      <c r="B320" s="457"/>
      <c r="C320" s="457"/>
      <c r="D320" s="457"/>
      <c r="E320" s="458"/>
      <c r="F320" s="491" t="s">
        <v>231</v>
      </c>
      <c r="G320" s="457"/>
      <c r="H320" s="457"/>
      <c r="I320" s="457"/>
      <c r="J320" s="458"/>
      <c r="K320" s="491" t="s">
        <v>13</v>
      </c>
      <c r="L320" s="458"/>
      <c r="M320" s="491" t="s">
        <v>12</v>
      </c>
      <c r="N320" s="458"/>
      <c r="O320" s="108" t="s">
        <v>236</v>
      </c>
      <c r="P320" s="86"/>
      <c r="Q320" s="86"/>
      <c r="R320" s="86"/>
      <c r="S320" s="86"/>
    </row>
    <row r="321" spans="1:19" ht="18" customHeight="1">
      <c r="A321" s="492"/>
      <c r="B321" s="470"/>
      <c r="C321" s="470"/>
      <c r="D321" s="470"/>
      <c r="E321" s="471"/>
      <c r="F321" s="499"/>
      <c r="G321" s="470"/>
      <c r="H321" s="470"/>
      <c r="I321" s="470"/>
      <c r="J321" s="471"/>
      <c r="K321" s="487">
        <v>0</v>
      </c>
      <c r="L321" s="471"/>
      <c r="M321" s="487">
        <v>0</v>
      </c>
      <c r="N321" s="471"/>
      <c r="O321" s="113">
        <f>+K321*M321</f>
        <v>0</v>
      </c>
      <c r="P321" s="86"/>
      <c r="Q321" s="86"/>
      <c r="R321" s="86"/>
      <c r="S321" s="86"/>
    </row>
    <row r="322" spans="1:19" ht="18" customHeight="1">
      <c r="A322" s="493"/>
      <c r="B322" s="466"/>
      <c r="C322" s="466"/>
      <c r="D322" s="466"/>
      <c r="E322" s="466"/>
      <c r="F322" s="494"/>
      <c r="G322" s="466"/>
      <c r="H322" s="494"/>
      <c r="I322" s="466"/>
      <c r="J322" s="466"/>
      <c r="K322" s="466"/>
      <c r="L322" s="111" t="s">
        <v>238</v>
      </c>
      <c r="M322" s="488" t="s">
        <v>242</v>
      </c>
      <c r="N322" s="466"/>
      <c r="O322" s="112">
        <f>+O321</f>
        <v>0</v>
      </c>
      <c r="P322" s="86"/>
      <c r="Q322" s="86"/>
      <c r="R322" s="86"/>
      <c r="S322" s="86"/>
    </row>
    <row r="323" spans="1:19" ht="18" customHeight="1">
      <c r="A323" s="495" t="s">
        <v>243</v>
      </c>
      <c r="B323" s="466"/>
      <c r="C323" s="495" t="s">
        <v>244</v>
      </c>
      <c r="D323" s="466"/>
      <c r="E323" s="86"/>
      <c r="F323" s="86"/>
      <c r="G323" s="86"/>
      <c r="H323" s="86"/>
      <c r="I323" s="86"/>
      <c r="J323" s="86"/>
      <c r="K323" s="86"/>
      <c r="L323" s="86"/>
      <c r="M323" s="86"/>
      <c r="N323" s="86"/>
      <c r="O323" s="86"/>
      <c r="P323" s="86"/>
      <c r="Q323" s="86"/>
      <c r="R323" s="86"/>
      <c r="S323" s="86"/>
    </row>
    <row r="324" spans="1:19" ht="1.5" customHeight="1">
      <c r="A324" s="86"/>
      <c r="B324" s="86"/>
      <c r="C324" s="86"/>
      <c r="D324" s="86"/>
      <c r="E324" s="86"/>
      <c r="F324" s="86"/>
      <c r="G324" s="86"/>
      <c r="H324" s="86"/>
      <c r="I324" s="86"/>
      <c r="J324" s="86"/>
      <c r="K324" s="86"/>
      <c r="L324" s="86"/>
      <c r="M324" s="86"/>
      <c r="N324" s="86"/>
      <c r="O324" s="86"/>
      <c r="P324" s="86"/>
      <c r="Q324" s="86"/>
      <c r="R324" s="86"/>
      <c r="S324" s="86"/>
    </row>
    <row r="325" spans="1:19" ht="18.75" customHeight="1">
      <c r="A325" s="496" t="s">
        <v>235</v>
      </c>
      <c r="B325" s="457"/>
      <c r="C325" s="457"/>
      <c r="D325" s="457"/>
      <c r="E325" s="458"/>
      <c r="F325" s="491" t="s">
        <v>231</v>
      </c>
      <c r="G325" s="457"/>
      <c r="H325" s="457"/>
      <c r="I325" s="457"/>
      <c r="J325" s="458"/>
      <c r="K325" s="491" t="s">
        <v>13</v>
      </c>
      <c r="L325" s="458"/>
      <c r="M325" s="491" t="s">
        <v>12</v>
      </c>
      <c r="N325" s="458"/>
      <c r="O325" s="108" t="s">
        <v>236</v>
      </c>
      <c r="P325" s="86"/>
      <c r="Q325" s="86"/>
      <c r="R325" s="86"/>
      <c r="S325" s="86"/>
    </row>
    <row r="326" spans="1:19" ht="18" customHeight="1">
      <c r="A326" s="492"/>
      <c r="B326" s="470"/>
      <c r="C326" s="470"/>
      <c r="D326" s="470"/>
      <c r="E326" s="471"/>
      <c r="F326" s="499"/>
      <c r="G326" s="470"/>
      <c r="H326" s="470"/>
      <c r="I326" s="470"/>
      <c r="J326" s="471"/>
      <c r="K326" s="487">
        <v>0</v>
      </c>
      <c r="L326" s="471"/>
      <c r="M326" s="487">
        <v>0</v>
      </c>
      <c r="N326" s="471"/>
      <c r="O326" s="113">
        <f>+K326*M326</f>
        <v>0</v>
      </c>
      <c r="P326" s="86"/>
      <c r="Q326" s="86"/>
      <c r="R326" s="86"/>
      <c r="S326" s="86"/>
    </row>
    <row r="327" spans="1:19" ht="18" customHeight="1">
      <c r="A327" s="493"/>
      <c r="B327" s="466"/>
      <c r="C327" s="466"/>
      <c r="D327" s="466"/>
      <c r="E327" s="466"/>
      <c r="F327" s="494"/>
      <c r="G327" s="466"/>
      <c r="H327" s="494"/>
      <c r="I327" s="466"/>
      <c r="J327" s="466"/>
      <c r="K327" s="466"/>
      <c r="L327" s="111" t="s">
        <v>238</v>
      </c>
      <c r="M327" s="488" t="s">
        <v>244</v>
      </c>
      <c r="N327" s="466"/>
      <c r="O327" s="112">
        <f>+O326</f>
        <v>0</v>
      </c>
      <c r="P327" s="86"/>
      <c r="Q327" s="86"/>
      <c r="R327" s="86"/>
      <c r="S327" s="86"/>
    </row>
    <row r="328" spans="1:19" ht="3.75" customHeight="1">
      <c r="A328" s="86"/>
      <c r="B328" s="86"/>
      <c r="C328" s="86"/>
      <c r="D328" s="86"/>
      <c r="E328" s="86"/>
      <c r="F328" s="86"/>
      <c r="G328" s="86"/>
      <c r="H328" s="86"/>
      <c r="I328" s="86"/>
      <c r="J328" s="86"/>
      <c r="K328" s="86"/>
      <c r="L328" s="86"/>
      <c r="M328" s="86"/>
      <c r="N328" s="86"/>
      <c r="O328" s="86"/>
      <c r="P328" s="86"/>
      <c r="Q328" s="86"/>
      <c r="R328" s="86"/>
      <c r="S328" s="86"/>
    </row>
    <row r="329" spans="1:19" ht="18.75" customHeight="1">
      <c r="A329" s="86"/>
      <c r="B329" s="86"/>
      <c r="C329" s="86"/>
      <c r="D329" s="86"/>
      <c r="E329" s="86"/>
      <c r="F329" s="86"/>
      <c r="G329" s="86"/>
      <c r="H329" s="86"/>
      <c r="I329" s="489" t="s">
        <v>245</v>
      </c>
      <c r="J329" s="457"/>
      <c r="K329" s="457"/>
      <c r="L329" s="457"/>
      <c r="M329" s="458"/>
      <c r="N329" s="484">
        <f>+O327+O322+O317+O312</f>
        <v>851201</v>
      </c>
      <c r="O329" s="458"/>
      <c r="P329" s="86"/>
      <c r="Q329" s="86"/>
      <c r="R329" s="86"/>
      <c r="S329" s="86"/>
    </row>
    <row r="330" spans="1:19" ht="18.75" customHeight="1">
      <c r="A330" s="86"/>
      <c r="B330" s="86"/>
      <c r="C330" s="86"/>
      <c r="D330" s="86"/>
      <c r="E330" s="86"/>
      <c r="F330" s="86"/>
      <c r="G330" s="86"/>
      <c r="H330" s="86"/>
      <c r="I330" s="107"/>
      <c r="J330" s="107"/>
      <c r="K330" s="107"/>
      <c r="L330" s="107"/>
      <c r="M330" s="107"/>
      <c r="N330" s="115"/>
      <c r="O330" s="115"/>
      <c r="P330" s="86"/>
      <c r="Q330" s="86"/>
      <c r="R330" s="86"/>
      <c r="S330" s="86"/>
    </row>
    <row r="331" spans="1:19" ht="70.5" customHeight="1">
      <c r="A331" s="107"/>
      <c r="B331" s="497"/>
      <c r="C331" s="466"/>
      <c r="D331" s="476"/>
      <c r="E331" s="466"/>
      <c r="F331" s="466"/>
      <c r="G331" s="466"/>
      <c r="H331" s="466"/>
      <c r="I331" s="466"/>
      <c r="J331" s="466"/>
      <c r="K331" s="466"/>
      <c r="L331" s="466"/>
      <c r="M331" s="466"/>
      <c r="N331" s="466"/>
      <c r="O331" s="466"/>
      <c r="P331" s="466"/>
      <c r="Q331" s="86"/>
      <c r="R331" s="86"/>
      <c r="S331" s="86"/>
    </row>
    <row r="332" spans="1:19" ht="9.75" customHeight="1">
      <c r="A332" s="477"/>
      <c r="B332" s="470"/>
      <c r="C332" s="470"/>
      <c r="D332" s="470"/>
      <c r="E332" s="470"/>
      <c r="F332" s="470"/>
      <c r="G332" s="470"/>
      <c r="H332" s="470"/>
      <c r="I332" s="470"/>
      <c r="J332" s="470"/>
      <c r="K332" s="470"/>
      <c r="L332" s="470"/>
      <c r="M332" s="470"/>
      <c r="N332" s="470"/>
      <c r="O332" s="470"/>
      <c r="P332" s="470"/>
      <c r="Q332" s="86"/>
      <c r="R332" s="86"/>
      <c r="S332" s="86"/>
    </row>
    <row r="333" spans="1:19" ht="18" customHeight="1">
      <c r="A333" s="498" t="s">
        <v>226</v>
      </c>
      <c r="B333" s="466"/>
      <c r="C333" s="466"/>
      <c r="D333" s="466"/>
      <c r="E333" s="466"/>
      <c r="F333" s="466"/>
      <c r="G333" s="498" t="s">
        <v>227</v>
      </c>
      <c r="H333" s="466"/>
      <c r="I333" s="466"/>
      <c r="J333" s="476" t="s">
        <v>228</v>
      </c>
      <c r="K333" s="466"/>
      <c r="L333" s="466"/>
      <c r="M333" s="466"/>
      <c r="N333" s="466"/>
      <c r="O333" s="466"/>
      <c r="P333" s="467"/>
      <c r="Q333" s="86"/>
      <c r="R333" s="86"/>
      <c r="S333" s="86"/>
    </row>
    <row r="334" spans="1:19" ht="39" customHeight="1">
      <c r="A334" s="498"/>
      <c r="B334" s="466"/>
      <c r="C334" s="466"/>
      <c r="D334" s="466"/>
      <c r="E334" s="466"/>
      <c r="F334" s="466"/>
      <c r="G334" s="498" t="s">
        <v>229</v>
      </c>
      <c r="H334" s="466"/>
      <c r="I334" s="466"/>
      <c r="J334" s="476" t="s">
        <v>228</v>
      </c>
      <c r="K334" s="466"/>
      <c r="L334" s="466"/>
      <c r="M334" s="466"/>
      <c r="N334" s="466"/>
      <c r="O334" s="466"/>
      <c r="P334" s="467"/>
      <c r="Q334" s="86"/>
      <c r="R334" s="86"/>
      <c r="S334" s="86"/>
    </row>
    <row r="335" spans="1:19" ht="48" customHeight="1">
      <c r="A335" s="498"/>
      <c r="B335" s="466"/>
      <c r="C335" s="466"/>
      <c r="D335" s="466"/>
      <c r="E335" s="466"/>
      <c r="F335" s="466"/>
      <c r="G335" s="498" t="s">
        <v>10</v>
      </c>
      <c r="H335" s="466"/>
      <c r="I335" s="466"/>
      <c r="J335" s="476" t="s">
        <v>266</v>
      </c>
      <c r="K335" s="466"/>
      <c r="L335" s="466"/>
      <c r="M335" s="466"/>
      <c r="N335" s="466"/>
      <c r="O335" s="466"/>
      <c r="P335" s="467"/>
      <c r="Q335" s="86"/>
      <c r="R335" s="86"/>
      <c r="S335" s="86"/>
    </row>
    <row r="336" spans="1:19" ht="18" customHeight="1">
      <c r="A336" s="492"/>
      <c r="B336" s="470"/>
      <c r="C336" s="470"/>
      <c r="D336" s="470"/>
      <c r="E336" s="470"/>
      <c r="F336" s="470"/>
      <c r="G336" s="505" t="s">
        <v>231</v>
      </c>
      <c r="H336" s="470"/>
      <c r="I336" s="470"/>
      <c r="J336" s="477" t="s">
        <v>232</v>
      </c>
      <c r="K336" s="470"/>
      <c r="L336" s="470"/>
      <c r="M336" s="470"/>
      <c r="N336" s="470"/>
      <c r="O336" s="470"/>
      <c r="P336" s="471"/>
      <c r="Q336" s="86"/>
      <c r="R336" s="86"/>
      <c r="S336" s="86"/>
    </row>
    <row r="337" spans="1:19" ht="7.5" customHeight="1">
      <c r="A337" s="86"/>
      <c r="B337" s="86"/>
      <c r="C337" s="86"/>
      <c r="D337" s="86"/>
      <c r="E337" s="86"/>
      <c r="F337" s="86"/>
      <c r="G337" s="86"/>
      <c r="H337" s="86"/>
      <c r="I337" s="86"/>
      <c r="J337" s="86"/>
      <c r="K337" s="86"/>
      <c r="L337" s="86"/>
      <c r="M337" s="86"/>
      <c r="N337" s="86"/>
      <c r="O337" s="86"/>
      <c r="P337" s="86"/>
      <c r="Q337" s="86"/>
      <c r="R337" s="86"/>
      <c r="S337" s="86"/>
    </row>
    <row r="338" spans="1:19" ht="18" customHeight="1">
      <c r="A338" s="495" t="s">
        <v>233</v>
      </c>
      <c r="B338" s="466"/>
      <c r="C338" s="495" t="s">
        <v>234</v>
      </c>
      <c r="D338" s="466"/>
      <c r="E338" s="86"/>
      <c r="F338" s="86"/>
      <c r="G338" s="86"/>
      <c r="H338" s="86"/>
      <c r="I338" s="86"/>
      <c r="J338" s="86"/>
      <c r="K338" s="86"/>
      <c r="L338" s="86"/>
      <c r="M338" s="86"/>
      <c r="N338" s="86"/>
      <c r="O338" s="86"/>
      <c r="P338" s="86"/>
      <c r="Q338" s="86"/>
      <c r="R338" s="86"/>
      <c r="S338" s="86"/>
    </row>
    <row r="339" spans="1:19" ht="1.5" customHeight="1">
      <c r="A339" s="86"/>
      <c r="B339" s="86"/>
      <c r="C339" s="86"/>
      <c r="D339" s="86"/>
      <c r="E339" s="86"/>
      <c r="F339" s="86"/>
      <c r="G339" s="86"/>
      <c r="H339" s="86"/>
      <c r="I339" s="86"/>
      <c r="J339" s="86"/>
      <c r="K339" s="86"/>
      <c r="L339" s="86"/>
      <c r="M339" s="86"/>
      <c r="N339" s="86"/>
      <c r="O339" s="86"/>
      <c r="P339" s="86"/>
      <c r="Q339" s="86"/>
      <c r="R339" s="86"/>
      <c r="S339" s="86"/>
    </row>
    <row r="340" spans="1:19" ht="18.75" customHeight="1">
      <c r="A340" s="496" t="s">
        <v>235</v>
      </c>
      <c r="B340" s="457"/>
      <c r="C340" s="457"/>
      <c r="D340" s="457"/>
      <c r="E340" s="458"/>
      <c r="F340" s="491" t="s">
        <v>231</v>
      </c>
      <c r="G340" s="457"/>
      <c r="H340" s="457"/>
      <c r="I340" s="457"/>
      <c r="J340" s="458"/>
      <c r="K340" s="491" t="s">
        <v>13</v>
      </c>
      <c r="L340" s="458"/>
      <c r="M340" s="491" t="s">
        <v>12</v>
      </c>
      <c r="N340" s="458"/>
      <c r="O340" s="108" t="s">
        <v>236</v>
      </c>
      <c r="P340" s="86"/>
      <c r="Q340" s="86"/>
      <c r="R340" s="86"/>
      <c r="S340" s="86"/>
    </row>
    <row r="341" spans="1:19" ht="48" customHeight="1">
      <c r="A341" s="492" t="s">
        <v>267</v>
      </c>
      <c r="B341" s="470"/>
      <c r="C341" s="470"/>
      <c r="D341" s="470"/>
      <c r="E341" s="471"/>
      <c r="F341" s="503" t="s">
        <v>134</v>
      </c>
      <c r="G341" s="470"/>
      <c r="H341" s="470"/>
      <c r="I341" s="470"/>
      <c r="J341" s="471"/>
      <c r="K341" s="504">
        <v>32125489</v>
      </c>
      <c r="L341" s="471"/>
      <c r="M341" s="490">
        <v>1</v>
      </c>
      <c r="N341" s="471"/>
      <c r="O341" s="109">
        <f>+M341*K341</f>
        <v>32125489</v>
      </c>
      <c r="P341" s="86"/>
      <c r="Q341" s="110">
        <v>15430371.420000084</v>
      </c>
      <c r="R341" s="86"/>
      <c r="S341" s="86"/>
    </row>
    <row r="342" spans="1:19" ht="18" customHeight="1">
      <c r="A342" s="493"/>
      <c r="B342" s="466"/>
      <c r="C342" s="466"/>
      <c r="D342" s="466"/>
      <c r="E342" s="466"/>
      <c r="F342" s="494"/>
      <c r="G342" s="466"/>
      <c r="H342" s="494"/>
      <c r="I342" s="466"/>
      <c r="J342" s="466"/>
      <c r="K342" s="466"/>
      <c r="L342" s="111" t="s">
        <v>238</v>
      </c>
      <c r="M342" s="488" t="s">
        <v>234</v>
      </c>
      <c r="N342" s="466"/>
      <c r="O342" s="112">
        <f>+O341</f>
        <v>32125489</v>
      </c>
      <c r="P342" s="86"/>
      <c r="Q342" s="86"/>
      <c r="R342" s="86"/>
      <c r="S342" s="86"/>
    </row>
    <row r="343" spans="1:19" ht="18" customHeight="1">
      <c r="A343" s="495" t="s">
        <v>239</v>
      </c>
      <c r="B343" s="466"/>
      <c r="C343" s="495" t="s">
        <v>240</v>
      </c>
      <c r="D343" s="466"/>
      <c r="E343" s="86"/>
      <c r="F343" s="86"/>
      <c r="G343" s="86"/>
      <c r="H343" s="86"/>
      <c r="I343" s="86"/>
      <c r="J343" s="86"/>
      <c r="K343" s="86"/>
      <c r="L343" s="86"/>
      <c r="M343" s="86"/>
      <c r="N343" s="86"/>
      <c r="O343" s="86"/>
      <c r="P343" s="86"/>
      <c r="Q343" s="86"/>
      <c r="R343" s="86"/>
      <c r="S343" s="86"/>
    </row>
    <row r="344" spans="1:19" ht="2.25" customHeight="1">
      <c r="A344" s="86"/>
      <c r="B344" s="86"/>
      <c r="C344" s="86"/>
      <c r="D344" s="86"/>
      <c r="E344" s="86"/>
      <c r="F344" s="86"/>
      <c r="G344" s="86"/>
      <c r="H344" s="86"/>
      <c r="I344" s="86"/>
      <c r="J344" s="86"/>
      <c r="K344" s="86"/>
      <c r="L344" s="86"/>
      <c r="M344" s="86"/>
      <c r="N344" s="86"/>
      <c r="O344" s="86"/>
      <c r="P344" s="86"/>
      <c r="Q344" s="86"/>
      <c r="R344" s="86"/>
      <c r="S344" s="86"/>
    </row>
    <row r="345" spans="1:19" ht="18.75" customHeight="1">
      <c r="A345" s="496" t="s">
        <v>235</v>
      </c>
      <c r="B345" s="457"/>
      <c r="C345" s="457"/>
      <c r="D345" s="457"/>
      <c r="E345" s="458"/>
      <c r="F345" s="491" t="s">
        <v>231</v>
      </c>
      <c r="G345" s="457"/>
      <c r="H345" s="457"/>
      <c r="I345" s="457"/>
      <c r="J345" s="458"/>
      <c r="K345" s="491" t="s">
        <v>13</v>
      </c>
      <c r="L345" s="458"/>
      <c r="M345" s="491" t="s">
        <v>12</v>
      </c>
      <c r="N345" s="458"/>
      <c r="O345" s="108" t="s">
        <v>236</v>
      </c>
      <c r="P345" s="86"/>
      <c r="Q345" s="86"/>
      <c r="R345" s="86"/>
      <c r="S345" s="86"/>
    </row>
    <row r="346" spans="1:19" ht="18" customHeight="1">
      <c r="A346" s="492"/>
      <c r="B346" s="470"/>
      <c r="C346" s="470"/>
      <c r="D346" s="470"/>
      <c r="E346" s="471"/>
      <c r="F346" s="499"/>
      <c r="G346" s="470"/>
      <c r="H346" s="470"/>
      <c r="I346" s="470"/>
      <c r="J346" s="471"/>
      <c r="K346" s="487">
        <v>0</v>
      </c>
      <c r="L346" s="471"/>
      <c r="M346" s="487">
        <v>0</v>
      </c>
      <c r="N346" s="471"/>
      <c r="O346" s="113">
        <f>+K346*M346</f>
        <v>0</v>
      </c>
      <c r="P346" s="86"/>
      <c r="Q346" s="86"/>
      <c r="R346" s="86"/>
      <c r="S346" s="86"/>
    </row>
    <row r="347" spans="1:19" ht="18" customHeight="1">
      <c r="A347" s="493"/>
      <c r="B347" s="466"/>
      <c r="C347" s="466"/>
      <c r="D347" s="466"/>
      <c r="E347" s="466"/>
      <c r="F347" s="494"/>
      <c r="G347" s="466"/>
      <c r="H347" s="494"/>
      <c r="I347" s="466"/>
      <c r="J347" s="466"/>
      <c r="K347" s="466"/>
      <c r="L347" s="111" t="s">
        <v>238</v>
      </c>
      <c r="M347" s="488" t="s">
        <v>240</v>
      </c>
      <c r="N347" s="466"/>
      <c r="O347" s="112">
        <f>+O346</f>
        <v>0</v>
      </c>
      <c r="P347" s="86"/>
      <c r="Q347" s="86"/>
      <c r="R347" s="86"/>
      <c r="S347" s="86"/>
    </row>
    <row r="348" spans="1:19" ht="18" customHeight="1">
      <c r="A348" s="495" t="s">
        <v>241</v>
      </c>
      <c r="B348" s="466"/>
      <c r="C348" s="495" t="s">
        <v>242</v>
      </c>
      <c r="D348" s="466"/>
      <c r="E348" s="86"/>
      <c r="F348" s="86"/>
      <c r="G348" s="86"/>
      <c r="H348" s="86"/>
      <c r="I348" s="86"/>
      <c r="J348" s="86"/>
      <c r="K348" s="86"/>
      <c r="L348" s="86"/>
      <c r="M348" s="86"/>
      <c r="N348" s="86"/>
      <c r="O348" s="86"/>
      <c r="P348" s="86"/>
      <c r="Q348" s="86"/>
      <c r="R348" s="86"/>
      <c r="S348" s="86"/>
    </row>
    <row r="349" spans="1:19" ht="1.5" customHeight="1">
      <c r="A349" s="86"/>
      <c r="B349" s="86"/>
      <c r="C349" s="86"/>
      <c r="D349" s="86"/>
      <c r="E349" s="86"/>
      <c r="F349" s="86"/>
      <c r="G349" s="86"/>
      <c r="H349" s="86"/>
      <c r="I349" s="86"/>
      <c r="J349" s="86"/>
      <c r="K349" s="86"/>
      <c r="L349" s="86"/>
      <c r="M349" s="86"/>
      <c r="N349" s="86"/>
      <c r="O349" s="86"/>
      <c r="P349" s="86"/>
      <c r="Q349" s="86"/>
      <c r="R349" s="86"/>
      <c r="S349" s="86"/>
    </row>
    <row r="350" spans="1:19" ht="19.5" customHeight="1">
      <c r="A350" s="496" t="s">
        <v>235</v>
      </c>
      <c r="B350" s="457"/>
      <c r="C350" s="457"/>
      <c r="D350" s="457"/>
      <c r="E350" s="458"/>
      <c r="F350" s="491" t="s">
        <v>231</v>
      </c>
      <c r="G350" s="457"/>
      <c r="H350" s="457"/>
      <c r="I350" s="457"/>
      <c r="J350" s="458"/>
      <c r="K350" s="491" t="s">
        <v>13</v>
      </c>
      <c r="L350" s="458"/>
      <c r="M350" s="491" t="s">
        <v>12</v>
      </c>
      <c r="N350" s="458"/>
      <c r="O350" s="108" t="s">
        <v>236</v>
      </c>
      <c r="P350" s="86"/>
      <c r="Q350" s="86"/>
      <c r="R350" s="86"/>
      <c r="S350" s="86"/>
    </row>
    <row r="351" spans="1:19" ht="18" customHeight="1">
      <c r="A351" s="492"/>
      <c r="B351" s="470"/>
      <c r="C351" s="470"/>
      <c r="D351" s="470"/>
      <c r="E351" s="471"/>
      <c r="F351" s="499"/>
      <c r="G351" s="470"/>
      <c r="H351" s="470"/>
      <c r="I351" s="470"/>
      <c r="J351" s="471"/>
      <c r="K351" s="487">
        <v>0</v>
      </c>
      <c r="L351" s="471"/>
      <c r="M351" s="487">
        <v>0</v>
      </c>
      <c r="N351" s="471"/>
      <c r="O351" s="113">
        <f>+K351*M351</f>
        <v>0</v>
      </c>
      <c r="P351" s="86"/>
      <c r="Q351" s="86"/>
      <c r="R351" s="86"/>
      <c r="S351" s="86"/>
    </row>
    <row r="352" spans="1:19" ht="18" customHeight="1">
      <c r="A352" s="493"/>
      <c r="B352" s="466"/>
      <c r="C352" s="466"/>
      <c r="D352" s="466"/>
      <c r="E352" s="466"/>
      <c r="F352" s="494"/>
      <c r="G352" s="466"/>
      <c r="H352" s="494"/>
      <c r="I352" s="466"/>
      <c r="J352" s="466"/>
      <c r="K352" s="466"/>
      <c r="L352" s="111" t="s">
        <v>238</v>
      </c>
      <c r="M352" s="488" t="s">
        <v>242</v>
      </c>
      <c r="N352" s="466"/>
      <c r="O352" s="112">
        <f>+O351</f>
        <v>0</v>
      </c>
      <c r="P352" s="86"/>
      <c r="Q352" s="86"/>
      <c r="R352" s="86"/>
      <c r="S352" s="86"/>
    </row>
    <row r="353" spans="1:19" ht="18" customHeight="1">
      <c r="A353" s="495" t="s">
        <v>243</v>
      </c>
      <c r="B353" s="466"/>
      <c r="C353" s="495" t="s">
        <v>244</v>
      </c>
      <c r="D353" s="466"/>
      <c r="E353" s="86"/>
      <c r="F353" s="86"/>
      <c r="G353" s="86"/>
      <c r="H353" s="86"/>
      <c r="I353" s="86"/>
      <c r="J353" s="86"/>
      <c r="K353" s="86"/>
      <c r="L353" s="86"/>
      <c r="M353" s="86"/>
      <c r="N353" s="86"/>
      <c r="O353" s="86"/>
      <c r="P353" s="86"/>
      <c r="Q353" s="86"/>
      <c r="R353" s="86"/>
      <c r="S353" s="86"/>
    </row>
    <row r="354" spans="1:19" ht="1.5" customHeight="1">
      <c r="A354" s="86"/>
      <c r="B354" s="86"/>
      <c r="C354" s="86"/>
      <c r="D354" s="86"/>
      <c r="E354" s="86"/>
      <c r="F354" s="86"/>
      <c r="G354" s="86"/>
      <c r="H354" s="86"/>
      <c r="I354" s="86"/>
      <c r="J354" s="86"/>
      <c r="K354" s="86"/>
      <c r="L354" s="86"/>
      <c r="M354" s="86"/>
      <c r="N354" s="86"/>
      <c r="O354" s="86"/>
      <c r="P354" s="86"/>
      <c r="Q354" s="86"/>
      <c r="R354" s="86"/>
      <c r="S354" s="86"/>
    </row>
    <row r="355" spans="1:19" ht="18.75" customHeight="1">
      <c r="A355" s="496" t="s">
        <v>235</v>
      </c>
      <c r="B355" s="457"/>
      <c r="C355" s="457"/>
      <c r="D355" s="457"/>
      <c r="E355" s="458"/>
      <c r="F355" s="491" t="s">
        <v>231</v>
      </c>
      <c r="G355" s="457"/>
      <c r="H355" s="457"/>
      <c r="I355" s="457"/>
      <c r="J355" s="458"/>
      <c r="K355" s="491" t="s">
        <v>13</v>
      </c>
      <c r="L355" s="458"/>
      <c r="M355" s="491" t="s">
        <v>12</v>
      </c>
      <c r="N355" s="458"/>
      <c r="O355" s="108" t="s">
        <v>236</v>
      </c>
      <c r="P355" s="86"/>
      <c r="Q355" s="86"/>
      <c r="R355" s="86"/>
      <c r="S355" s="86"/>
    </row>
    <row r="356" spans="1:19" ht="18" customHeight="1">
      <c r="A356" s="492"/>
      <c r="B356" s="470"/>
      <c r="C356" s="470"/>
      <c r="D356" s="470"/>
      <c r="E356" s="471"/>
      <c r="F356" s="499"/>
      <c r="G356" s="470"/>
      <c r="H356" s="470"/>
      <c r="I356" s="470"/>
      <c r="J356" s="471"/>
      <c r="K356" s="487">
        <v>0</v>
      </c>
      <c r="L356" s="471"/>
      <c r="M356" s="487">
        <v>0</v>
      </c>
      <c r="N356" s="471"/>
      <c r="O356" s="113">
        <f>+K356*M356</f>
        <v>0</v>
      </c>
      <c r="P356" s="86"/>
      <c r="Q356" s="86"/>
      <c r="R356" s="86"/>
      <c r="S356" s="86"/>
    </row>
    <row r="357" spans="1:19" ht="18" customHeight="1">
      <c r="A357" s="493"/>
      <c r="B357" s="466"/>
      <c r="C357" s="466"/>
      <c r="D357" s="466"/>
      <c r="E357" s="466"/>
      <c r="F357" s="494"/>
      <c r="G357" s="466"/>
      <c r="H357" s="494"/>
      <c r="I357" s="466"/>
      <c r="J357" s="466"/>
      <c r="K357" s="466"/>
      <c r="L357" s="111" t="s">
        <v>238</v>
      </c>
      <c r="M357" s="488" t="s">
        <v>244</v>
      </c>
      <c r="N357" s="466"/>
      <c r="O357" s="112">
        <f>+O356</f>
        <v>0</v>
      </c>
      <c r="P357" s="86"/>
      <c r="Q357" s="86"/>
      <c r="R357" s="86"/>
      <c r="S357" s="86"/>
    </row>
    <row r="358" spans="1:19" ht="3.75" customHeight="1">
      <c r="A358" s="86"/>
      <c r="B358" s="86"/>
      <c r="C358" s="86"/>
      <c r="D358" s="86"/>
      <c r="E358" s="86"/>
      <c r="F358" s="86"/>
      <c r="G358" s="86"/>
      <c r="H358" s="86"/>
      <c r="I358" s="86"/>
      <c r="J358" s="86"/>
      <c r="K358" s="86"/>
      <c r="L358" s="86"/>
      <c r="M358" s="86"/>
      <c r="N358" s="86"/>
      <c r="O358" s="86"/>
      <c r="P358" s="86"/>
      <c r="Q358" s="86"/>
      <c r="R358" s="86"/>
      <c r="S358" s="86"/>
    </row>
    <row r="359" spans="1:19" ht="18.75" customHeight="1">
      <c r="A359" s="86"/>
      <c r="B359" s="86"/>
      <c r="C359" s="86"/>
      <c r="D359" s="86"/>
      <c r="E359" s="86"/>
      <c r="F359" s="86"/>
      <c r="G359" s="86"/>
      <c r="H359" s="86"/>
      <c r="I359" s="489" t="s">
        <v>245</v>
      </c>
      <c r="J359" s="457"/>
      <c r="K359" s="457"/>
      <c r="L359" s="457"/>
      <c r="M359" s="458"/>
      <c r="N359" s="484">
        <f>+O357+O352+O347+O342</f>
        <v>32125489</v>
      </c>
      <c r="O359" s="458"/>
      <c r="P359" s="86"/>
      <c r="Q359" s="86"/>
      <c r="R359" s="86"/>
      <c r="S359" s="86"/>
    </row>
    <row r="360" spans="1:19" ht="18.75" customHeight="1">
      <c r="A360" s="86"/>
      <c r="B360" s="86"/>
      <c r="C360" s="86"/>
      <c r="D360" s="86"/>
      <c r="E360" s="86"/>
      <c r="F360" s="86"/>
      <c r="G360" s="86"/>
      <c r="H360" s="86"/>
      <c r="I360" s="107"/>
      <c r="J360" s="107"/>
      <c r="K360" s="107"/>
      <c r="L360" s="107"/>
      <c r="M360" s="107"/>
      <c r="N360" s="115"/>
      <c r="O360" s="115"/>
      <c r="P360" s="86"/>
      <c r="Q360" s="86"/>
      <c r="R360" s="86"/>
      <c r="S360" s="86"/>
    </row>
    <row r="361" spans="1:19" ht="70.5" customHeight="1">
      <c r="A361" s="107"/>
      <c r="B361" s="497"/>
      <c r="C361" s="466"/>
      <c r="D361" s="476"/>
      <c r="E361" s="466"/>
      <c r="F361" s="466"/>
      <c r="G361" s="466"/>
      <c r="H361" s="466"/>
      <c r="I361" s="466"/>
      <c r="J361" s="466"/>
      <c r="K361" s="466"/>
      <c r="L361" s="466"/>
      <c r="M361" s="466"/>
      <c r="N361" s="466"/>
      <c r="O361" s="466"/>
      <c r="P361" s="466"/>
      <c r="Q361" s="86"/>
      <c r="R361" s="86"/>
      <c r="S361" s="86"/>
    </row>
    <row r="362" spans="1:19" ht="9.75" customHeight="1">
      <c r="A362" s="477"/>
      <c r="B362" s="470"/>
      <c r="C362" s="470"/>
      <c r="D362" s="470"/>
      <c r="E362" s="470"/>
      <c r="F362" s="470"/>
      <c r="G362" s="470"/>
      <c r="H362" s="470"/>
      <c r="I362" s="470"/>
      <c r="J362" s="470"/>
      <c r="K362" s="470"/>
      <c r="L362" s="470"/>
      <c r="M362" s="470"/>
      <c r="N362" s="470"/>
      <c r="O362" s="470"/>
      <c r="P362" s="470"/>
      <c r="Q362" s="86"/>
      <c r="R362" s="86"/>
      <c r="S362" s="86"/>
    </row>
    <row r="363" spans="1:19" ht="18" customHeight="1">
      <c r="A363" s="498" t="s">
        <v>226</v>
      </c>
      <c r="B363" s="466"/>
      <c r="C363" s="466"/>
      <c r="D363" s="466"/>
      <c r="E363" s="466"/>
      <c r="F363" s="466"/>
      <c r="G363" s="498" t="s">
        <v>227</v>
      </c>
      <c r="H363" s="466"/>
      <c r="I363" s="466"/>
      <c r="J363" s="476" t="s">
        <v>228</v>
      </c>
      <c r="K363" s="466"/>
      <c r="L363" s="466"/>
      <c r="M363" s="466"/>
      <c r="N363" s="466"/>
      <c r="O363" s="466"/>
      <c r="P363" s="467"/>
      <c r="Q363" s="86"/>
      <c r="R363" s="86"/>
      <c r="S363" s="86"/>
    </row>
    <row r="364" spans="1:19" ht="39" customHeight="1">
      <c r="A364" s="498"/>
      <c r="B364" s="466"/>
      <c r="C364" s="466"/>
      <c r="D364" s="466"/>
      <c r="E364" s="466"/>
      <c r="F364" s="466"/>
      <c r="G364" s="498" t="s">
        <v>229</v>
      </c>
      <c r="H364" s="466"/>
      <c r="I364" s="466"/>
      <c r="J364" s="476" t="s">
        <v>228</v>
      </c>
      <c r="K364" s="466"/>
      <c r="L364" s="466"/>
      <c r="M364" s="466"/>
      <c r="N364" s="466"/>
      <c r="O364" s="466"/>
      <c r="P364" s="467"/>
      <c r="Q364" s="86"/>
      <c r="R364" s="86"/>
      <c r="S364" s="86"/>
    </row>
    <row r="365" spans="1:19" ht="48" customHeight="1">
      <c r="A365" s="498"/>
      <c r="B365" s="466"/>
      <c r="C365" s="466"/>
      <c r="D365" s="466"/>
      <c r="E365" s="466"/>
      <c r="F365" s="466"/>
      <c r="G365" s="498" t="s">
        <v>10</v>
      </c>
      <c r="H365" s="466"/>
      <c r="I365" s="466"/>
      <c r="J365" s="476" t="s">
        <v>268</v>
      </c>
      <c r="K365" s="466"/>
      <c r="L365" s="466"/>
      <c r="M365" s="466"/>
      <c r="N365" s="466"/>
      <c r="O365" s="466"/>
      <c r="P365" s="467"/>
      <c r="Q365" s="86"/>
      <c r="R365" s="86"/>
      <c r="S365" s="86"/>
    </row>
    <row r="366" spans="1:19" ht="18" customHeight="1">
      <c r="A366" s="492"/>
      <c r="B366" s="470"/>
      <c r="C366" s="470"/>
      <c r="D366" s="470"/>
      <c r="E366" s="470"/>
      <c r="F366" s="470"/>
      <c r="G366" s="505" t="s">
        <v>231</v>
      </c>
      <c r="H366" s="470"/>
      <c r="I366" s="470"/>
      <c r="J366" s="477" t="s">
        <v>232</v>
      </c>
      <c r="K366" s="470"/>
      <c r="L366" s="470"/>
      <c r="M366" s="470"/>
      <c r="N366" s="470"/>
      <c r="O366" s="470"/>
      <c r="P366" s="471"/>
      <c r="Q366" s="86"/>
      <c r="R366" s="86"/>
      <c r="S366" s="86"/>
    </row>
    <row r="367" spans="1:19" ht="7.5" customHeight="1">
      <c r="A367" s="86"/>
      <c r="B367" s="86"/>
      <c r="C367" s="86"/>
      <c r="D367" s="86"/>
      <c r="E367" s="86"/>
      <c r="F367" s="86"/>
      <c r="G367" s="86"/>
      <c r="H367" s="86"/>
      <c r="I367" s="86"/>
      <c r="J367" s="86"/>
      <c r="K367" s="86"/>
      <c r="L367" s="86"/>
      <c r="M367" s="86"/>
      <c r="N367" s="86"/>
      <c r="O367" s="86"/>
      <c r="P367" s="86"/>
      <c r="Q367" s="86"/>
      <c r="R367" s="86"/>
      <c r="S367" s="86"/>
    </row>
    <row r="368" spans="1:19" ht="18" customHeight="1">
      <c r="A368" s="495" t="s">
        <v>233</v>
      </c>
      <c r="B368" s="466"/>
      <c r="C368" s="495" t="s">
        <v>234</v>
      </c>
      <c r="D368" s="466"/>
      <c r="E368" s="86"/>
      <c r="F368" s="86"/>
      <c r="G368" s="86"/>
      <c r="H368" s="86"/>
      <c r="I368" s="86"/>
      <c r="J368" s="86"/>
      <c r="K368" s="86"/>
      <c r="L368" s="86"/>
      <c r="M368" s="86"/>
      <c r="N368" s="86"/>
      <c r="O368" s="86"/>
      <c r="P368" s="86"/>
      <c r="Q368" s="86"/>
      <c r="R368" s="86"/>
      <c r="S368" s="86"/>
    </row>
    <row r="369" spans="1:19" ht="1.5" customHeight="1">
      <c r="A369" s="86"/>
      <c r="B369" s="86"/>
      <c r="C369" s="86"/>
      <c r="D369" s="86"/>
      <c r="E369" s="86"/>
      <c r="F369" s="86"/>
      <c r="G369" s="86"/>
      <c r="H369" s="86"/>
      <c r="I369" s="86"/>
      <c r="J369" s="86"/>
      <c r="K369" s="86"/>
      <c r="L369" s="86"/>
      <c r="M369" s="86"/>
      <c r="N369" s="86"/>
      <c r="O369" s="86"/>
      <c r="P369" s="86"/>
      <c r="Q369" s="86"/>
      <c r="R369" s="86"/>
      <c r="S369" s="86"/>
    </row>
    <row r="370" spans="1:19" ht="18.75" customHeight="1">
      <c r="A370" s="496" t="s">
        <v>235</v>
      </c>
      <c r="B370" s="457"/>
      <c r="C370" s="457"/>
      <c r="D370" s="457"/>
      <c r="E370" s="458"/>
      <c r="F370" s="491" t="s">
        <v>231</v>
      </c>
      <c r="G370" s="457"/>
      <c r="H370" s="457"/>
      <c r="I370" s="457"/>
      <c r="J370" s="458"/>
      <c r="K370" s="491" t="s">
        <v>13</v>
      </c>
      <c r="L370" s="458"/>
      <c r="M370" s="491" t="s">
        <v>12</v>
      </c>
      <c r="N370" s="458"/>
      <c r="O370" s="108" t="s">
        <v>236</v>
      </c>
      <c r="P370" s="86"/>
      <c r="Q370" s="86"/>
      <c r="R370" s="86"/>
      <c r="S370" s="86"/>
    </row>
    <row r="371" spans="1:19" ht="48" customHeight="1">
      <c r="A371" s="492" t="s">
        <v>269</v>
      </c>
      <c r="B371" s="470"/>
      <c r="C371" s="470"/>
      <c r="D371" s="470"/>
      <c r="E371" s="471"/>
      <c r="F371" s="503" t="s">
        <v>134</v>
      </c>
      <c r="G371" s="470"/>
      <c r="H371" s="470"/>
      <c r="I371" s="470"/>
      <c r="J371" s="471"/>
      <c r="K371" s="504">
        <v>32125489</v>
      </c>
      <c r="L371" s="471"/>
      <c r="M371" s="490">
        <v>1</v>
      </c>
      <c r="N371" s="471"/>
      <c r="O371" s="109">
        <f>+M371*K371</f>
        <v>32125489</v>
      </c>
      <c r="P371" s="86"/>
      <c r="Q371" s="110">
        <v>15430371.420000084</v>
      </c>
      <c r="R371" s="86"/>
      <c r="S371" s="86"/>
    </row>
    <row r="372" spans="1:19" ht="18" customHeight="1">
      <c r="A372" s="493"/>
      <c r="B372" s="466"/>
      <c r="C372" s="466"/>
      <c r="D372" s="466"/>
      <c r="E372" s="466"/>
      <c r="F372" s="494"/>
      <c r="G372" s="466"/>
      <c r="H372" s="494"/>
      <c r="I372" s="466"/>
      <c r="J372" s="466"/>
      <c r="K372" s="466"/>
      <c r="L372" s="111" t="s">
        <v>238</v>
      </c>
      <c r="M372" s="488" t="s">
        <v>234</v>
      </c>
      <c r="N372" s="466"/>
      <c r="O372" s="112">
        <f>+O371</f>
        <v>32125489</v>
      </c>
      <c r="P372" s="86"/>
      <c r="Q372" s="86"/>
      <c r="R372" s="86"/>
      <c r="S372" s="86"/>
    </row>
    <row r="373" spans="1:19" ht="18" customHeight="1">
      <c r="A373" s="495" t="s">
        <v>239</v>
      </c>
      <c r="B373" s="466"/>
      <c r="C373" s="495" t="s">
        <v>240</v>
      </c>
      <c r="D373" s="466"/>
      <c r="E373" s="86"/>
      <c r="F373" s="86"/>
      <c r="G373" s="86"/>
      <c r="H373" s="86"/>
      <c r="I373" s="86"/>
      <c r="J373" s="86"/>
      <c r="K373" s="86"/>
      <c r="L373" s="86"/>
      <c r="M373" s="86"/>
      <c r="N373" s="86"/>
      <c r="O373" s="86"/>
      <c r="P373" s="86"/>
      <c r="Q373" s="86"/>
      <c r="R373" s="86"/>
      <c r="S373" s="86"/>
    </row>
    <row r="374" spans="1:19" ht="2.25" customHeight="1">
      <c r="A374" s="86"/>
      <c r="B374" s="86"/>
      <c r="C374" s="86"/>
      <c r="D374" s="86"/>
      <c r="E374" s="86"/>
      <c r="F374" s="86"/>
      <c r="G374" s="86"/>
      <c r="H374" s="86"/>
      <c r="I374" s="86"/>
      <c r="J374" s="86"/>
      <c r="K374" s="86"/>
      <c r="L374" s="86"/>
      <c r="M374" s="86"/>
      <c r="N374" s="86"/>
      <c r="O374" s="86"/>
      <c r="P374" s="86"/>
      <c r="Q374" s="86"/>
      <c r="R374" s="86"/>
      <c r="S374" s="86"/>
    </row>
    <row r="375" spans="1:19" ht="18.75" customHeight="1">
      <c r="A375" s="496" t="s">
        <v>235</v>
      </c>
      <c r="B375" s="457"/>
      <c r="C375" s="457"/>
      <c r="D375" s="457"/>
      <c r="E375" s="458"/>
      <c r="F375" s="491" t="s">
        <v>231</v>
      </c>
      <c r="G375" s="457"/>
      <c r="H375" s="457"/>
      <c r="I375" s="457"/>
      <c r="J375" s="458"/>
      <c r="K375" s="491" t="s">
        <v>13</v>
      </c>
      <c r="L375" s="458"/>
      <c r="M375" s="491" t="s">
        <v>12</v>
      </c>
      <c r="N375" s="458"/>
      <c r="O375" s="108" t="s">
        <v>236</v>
      </c>
      <c r="P375" s="86"/>
      <c r="Q375" s="86"/>
      <c r="R375" s="86"/>
      <c r="S375" s="86"/>
    </row>
    <row r="376" spans="1:19" ht="18" customHeight="1">
      <c r="A376" s="492"/>
      <c r="B376" s="470"/>
      <c r="C376" s="470"/>
      <c r="D376" s="470"/>
      <c r="E376" s="471"/>
      <c r="F376" s="499"/>
      <c r="G376" s="470"/>
      <c r="H376" s="470"/>
      <c r="I376" s="470"/>
      <c r="J376" s="471"/>
      <c r="K376" s="487">
        <v>0</v>
      </c>
      <c r="L376" s="471"/>
      <c r="M376" s="487">
        <v>0</v>
      </c>
      <c r="N376" s="471"/>
      <c r="O376" s="113">
        <f>+K376*M376</f>
        <v>0</v>
      </c>
      <c r="P376" s="86"/>
      <c r="Q376" s="86"/>
      <c r="R376" s="86"/>
      <c r="S376" s="86"/>
    </row>
    <row r="377" spans="1:19" ht="18" customHeight="1">
      <c r="A377" s="493"/>
      <c r="B377" s="466"/>
      <c r="C377" s="466"/>
      <c r="D377" s="466"/>
      <c r="E377" s="466"/>
      <c r="F377" s="494"/>
      <c r="G377" s="466"/>
      <c r="H377" s="494"/>
      <c r="I377" s="466"/>
      <c r="J377" s="466"/>
      <c r="K377" s="466"/>
      <c r="L377" s="111" t="s">
        <v>238</v>
      </c>
      <c r="M377" s="488" t="s">
        <v>240</v>
      </c>
      <c r="N377" s="466"/>
      <c r="O377" s="112">
        <f>+O376</f>
        <v>0</v>
      </c>
      <c r="P377" s="86"/>
      <c r="Q377" s="86"/>
      <c r="R377" s="86"/>
      <c r="S377" s="86"/>
    </row>
    <row r="378" spans="1:19" ht="18" customHeight="1">
      <c r="A378" s="495" t="s">
        <v>241</v>
      </c>
      <c r="B378" s="466"/>
      <c r="C378" s="495" t="s">
        <v>242</v>
      </c>
      <c r="D378" s="466"/>
      <c r="E378" s="86"/>
      <c r="F378" s="86"/>
      <c r="G378" s="86"/>
      <c r="H378" s="86"/>
      <c r="I378" s="86"/>
      <c r="J378" s="86"/>
      <c r="K378" s="86"/>
      <c r="L378" s="86"/>
      <c r="M378" s="86"/>
      <c r="N378" s="86"/>
      <c r="O378" s="86"/>
      <c r="P378" s="86"/>
      <c r="Q378" s="86"/>
      <c r="R378" s="86"/>
      <c r="S378" s="86"/>
    </row>
    <row r="379" spans="1:19" ht="1.5" customHeight="1">
      <c r="A379" s="86"/>
      <c r="B379" s="86"/>
      <c r="C379" s="86"/>
      <c r="D379" s="86"/>
      <c r="E379" s="86"/>
      <c r="F379" s="86"/>
      <c r="G379" s="86"/>
      <c r="H379" s="86"/>
      <c r="I379" s="86"/>
      <c r="J379" s="86"/>
      <c r="K379" s="86"/>
      <c r="L379" s="86"/>
      <c r="M379" s="86"/>
      <c r="N379" s="86"/>
      <c r="O379" s="86"/>
      <c r="P379" s="86"/>
      <c r="Q379" s="86"/>
      <c r="R379" s="86"/>
      <c r="S379" s="86"/>
    </row>
    <row r="380" spans="1:19" ht="19.5" customHeight="1">
      <c r="A380" s="496" t="s">
        <v>235</v>
      </c>
      <c r="B380" s="457"/>
      <c r="C380" s="457"/>
      <c r="D380" s="457"/>
      <c r="E380" s="458"/>
      <c r="F380" s="491" t="s">
        <v>231</v>
      </c>
      <c r="G380" s="457"/>
      <c r="H380" s="457"/>
      <c r="I380" s="457"/>
      <c r="J380" s="458"/>
      <c r="K380" s="491" t="s">
        <v>13</v>
      </c>
      <c r="L380" s="458"/>
      <c r="M380" s="491" t="s">
        <v>12</v>
      </c>
      <c r="N380" s="458"/>
      <c r="O380" s="108" t="s">
        <v>236</v>
      </c>
      <c r="P380" s="86"/>
      <c r="Q380" s="86"/>
      <c r="R380" s="86"/>
      <c r="S380" s="86"/>
    </row>
    <row r="381" spans="1:19" ht="18" customHeight="1">
      <c r="A381" s="492"/>
      <c r="B381" s="470"/>
      <c r="C381" s="470"/>
      <c r="D381" s="470"/>
      <c r="E381" s="471"/>
      <c r="F381" s="499"/>
      <c r="G381" s="470"/>
      <c r="H381" s="470"/>
      <c r="I381" s="470"/>
      <c r="J381" s="471"/>
      <c r="K381" s="487">
        <v>0</v>
      </c>
      <c r="L381" s="471"/>
      <c r="M381" s="487">
        <v>0</v>
      </c>
      <c r="N381" s="471"/>
      <c r="O381" s="113">
        <f>+K381*M381</f>
        <v>0</v>
      </c>
      <c r="P381" s="86"/>
      <c r="Q381" s="86"/>
      <c r="R381" s="86"/>
      <c r="S381" s="86"/>
    </row>
    <row r="382" spans="1:19" ht="18" customHeight="1">
      <c r="A382" s="493"/>
      <c r="B382" s="466"/>
      <c r="C382" s="466"/>
      <c r="D382" s="466"/>
      <c r="E382" s="466"/>
      <c r="F382" s="494"/>
      <c r="G382" s="466"/>
      <c r="H382" s="494"/>
      <c r="I382" s="466"/>
      <c r="J382" s="466"/>
      <c r="K382" s="466"/>
      <c r="L382" s="111" t="s">
        <v>238</v>
      </c>
      <c r="M382" s="488" t="s">
        <v>242</v>
      </c>
      <c r="N382" s="466"/>
      <c r="O382" s="112">
        <f>+O381</f>
        <v>0</v>
      </c>
      <c r="P382" s="86"/>
      <c r="Q382" s="86"/>
      <c r="R382" s="86"/>
      <c r="S382" s="86"/>
    </row>
    <row r="383" spans="1:19" ht="18" customHeight="1">
      <c r="A383" s="495" t="s">
        <v>243</v>
      </c>
      <c r="B383" s="466"/>
      <c r="C383" s="495" t="s">
        <v>244</v>
      </c>
      <c r="D383" s="466"/>
      <c r="E383" s="86"/>
      <c r="F383" s="86"/>
      <c r="G383" s="86"/>
      <c r="H383" s="86"/>
      <c r="I383" s="86"/>
      <c r="J383" s="86"/>
      <c r="K383" s="86"/>
      <c r="L383" s="86"/>
      <c r="M383" s="86"/>
      <c r="N383" s="86"/>
      <c r="O383" s="86"/>
      <c r="P383" s="86"/>
      <c r="Q383" s="86"/>
      <c r="R383" s="86"/>
      <c r="S383" s="86"/>
    </row>
    <row r="384" spans="1:19" ht="1.5" customHeight="1">
      <c r="A384" s="86"/>
      <c r="B384" s="86"/>
      <c r="C384" s="86"/>
      <c r="D384" s="86"/>
      <c r="E384" s="86"/>
      <c r="F384" s="86"/>
      <c r="G384" s="86"/>
      <c r="H384" s="86"/>
      <c r="I384" s="86"/>
      <c r="J384" s="86"/>
      <c r="K384" s="86"/>
      <c r="L384" s="86"/>
      <c r="M384" s="86"/>
      <c r="N384" s="86"/>
      <c r="O384" s="86"/>
      <c r="P384" s="86"/>
      <c r="Q384" s="86"/>
      <c r="R384" s="86"/>
      <c r="S384" s="86"/>
    </row>
    <row r="385" spans="1:19" ht="18.75" customHeight="1">
      <c r="A385" s="496" t="s">
        <v>235</v>
      </c>
      <c r="B385" s="457"/>
      <c r="C385" s="457"/>
      <c r="D385" s="457"/>
      <c r="E385" s="458"/>
      <c r="F385" s="491" t="s">
        <v>231</v>
      </c>
      <c r="G385" s="457"/>
      <c r="H385" s="457"/>
      <c r="I385" s="457"/>
      <c r="J385" s="458"/>
      <c r="K385" s="491" t="s">
        <v>13</v>
      </c>
      <c r="L385" s="458"/>
      <c r="M385" s="491" t="s">
        <v>12</v>
      </c>
      <c r="N385" s="458"/>
      <c r="O385" s="108" t="s">
        <v>236</v>
      </c>
      <c r="P385" s="86"/>
      <c r="Q385" s="86"/>
      <c r="R385" s="86"/>
      <c r="S385" s="86"/>
    </row>
    <row r="386" spans="1:19" ht="18" customHeight="1">
      <c r="A386" s="492"/>
      <c r="B386" s="470"/>
      <c r="C386" s="470"/>
      <c r="D386" s="470"/>
      <c r="E386" s="471"/>
      <c r="F386" s="499"/>
      <c r="G386" s="470"/>
      <c r="H386" s="470"/>
      <c r="I386" s="470"/>
      <c r="J386" s="471"/>
      <c r="K386" s="487">
        <v>0</v>
      </c>
      <c r="L386" s="471"/>
      <c r="M386" s="487">
        <v>0</v>
      </c>
      <c r="N386" s="471"/>
      <c r="O386" s="113">
        <f>+K386*M386</f>
        <v>0</v>
      </c>
      <c r="P386" s="86"/>
      <c r="Q386" s="86"/>
      <c r="R386" s="86"/>
      <c r="S386" s="86"/>
    </row>
    <row r="387" spans="1:19" ht="18" customHeight="1">
      <c r="A387" s="493"/>
      <c r="B387" s="466"/>
      <c r="C387" s="466"/>
      <c r="D387" s="466"/>
      <c r="E387" s="466"/>
      <c r="F387" s="494"/>
      <c r="G387" s="466"/>
      <c r="H387" s="494"/>
      <c r="I387" s="466"/>
      <c r="J387" s="466"/>
      <c r="K387" s="466"/>
      <c r="L387" s="111" t="s">
        <v>238</v>
      </c>
      <c r="M387" s="488" t="s">
        <v>244</v>
      </c>
      <c r="N387" s="466"/>
      <c r="O387" s="112">
        <f>+O386</f>
        <v>0</v>
      </c>
      <c r="P387" s="86"/>
      <c r="Q387" s="86"/>
      <c r="R387" s="86"/>
      <c r="S387" s="86"/>
    </row>
    <row r="388" spans="1:19" ht="3.75" customHeight="1">
      <c r="A388" s="86"/>
      <c r="B388" s="86"/>
      <c r="C388" s="86"/>
      <c r="D388" s="86"/>
      <c r="E388" s="86"/>
      <c r="F388" s="86"/>
      <c r="G388" s="86"/>
      <c r="H388" s="86"/>
      <c r="I388" s="86"/>
      <c r="J388" s="86"/>
      <c r="K388" s="86"/>
      <c r="L388" s="86"/>
      <c r="M388" s="86"/>
      <c r="N388" s="86"/>
      <c r="O388" s="86"/>
      <c r="P388" s="86"/>
      <c r="Q388" s="86"/>
      <c r="R388" s="86"/>
      <c r="S388" s="86"/>
    </row>
    <row r="389" spans="1:19" ht="18.75" customHeight="1">
      <c r="A389" s="86"/>
      <c r="B389" s="86"/>
      <c r="C389" s="86"/>
      <c r="D389" s="86"/>
      <c r="E389" s="86"/>
      <c r="F389" s="86"/>
      <c r="G389" s="86"/>
      <c r="H389" s="86"/>
      <c r="I389" s="489" t="s">
        <v>245</v>
      </c>
      <c r="J389" s="457"/>
      <c r="K389" s="457"/>
      <c r="L389" s="457"/>
      <c r="M389" s="458"/>
      <c r="N389" s="484">
        <f>+O387+O382+O377+O372</f>
        <v>32125489</v>
      </c>
      <c r="O389" s="458"/>
      <c r="P389" s="86"/>
      <c r="Q389" s="86"/>
      <c r="R389" s="86"/>
      <c r="S389" s="86"/>
    </row>
    <row r="390" spans="1:19" ht="18.75" customHeight="1">
      <c r="A390" s="86"/>
      <c r="B390" s="86"/>
      <c r="C390" s="86"/>
      <c r="D390" s="86"/>
      <c r="E390" s="86"/>
      <c r="F390" s="86"/>
      <c r="G390" s="86"/>
      <c r="H390" s="86"/>
      <c r="I390" s="107"/>
      <c r="J390" s="107"/>
      <c r="K390" s="107"/>
      <c r="L390" s="107"/>
      <c r="M390" s="107"/>
      <c r="N390" s="115"/>
      <c r="O390" s="115"/>
      <c r="P390" s="86"/>
      <c r="Q390" s="86"/>
      <c r="R390" s="86"/>
      <c r="S390" s="86"/>
    </row>
    <row r="391" spans="1:19" ht="70.5" customHeight="1">
      <c r="A391" s="107"/>
      <c r="B391" s="497"/>
      <c r="C391" s="466"/>
      <c r="D391" s="476"/>
      <c r="E391" s="466"/>
      <c r="F391" s="466"/>
      <c r="G391" s="466"/>
      <c r="H391" s="466"/>
      <c r="I391" s="466"/>
      <c r="J391" s="466"/>
      <c r="K391" s="466"/>
      <c r="L391" s="466"/>
      <c r="M391" s="466"/>
      <c r="N391" s="466"/>
      <c r="O391" s="466"/>
      <c r="P391" s="466"/>
      <c r="Q391" s="86"/>
      <c r="R391" s="86"/>
      <c r="S391" s="86"/>
    </row>
    <row r="392" spans="1:19" ht="9.75" customHeight="1">
      <c r="A392" s="477"/>
      <c r="B392" s="470"/>
      <c r="C392" s="470"/>
      <c r="D392" s="470"/>
      <c r="E392" s="470"/>
      <c r="F392" s="470"/>
      <c r="G392" s="470"/>
      <c r="H392" s="470"/>
      <c r="I392" s="470"/>
      <c r="J392" s="470"/>
      <c r="K392" s="470"/>
      <c r="L392" s="470"/>
      <c r="M392" s="470"/>
      <c r="N392" s="470"/>
      <c r="O392" s="470"/>
      <c r="P392" s="470"/>
      <c r="Q392" s="86"/>
      <c r="R392" s="86"/>
      <c r="S392" s="86"/>
    </row>
    <row r="393" spans="1:19" ht="18" customHeight="1">
      <c r="A393" s="498" t="s">
        <v>226</v>
      </c>
      <c r="B393" s="466"/>
      <c r="C393" s="466"/>
      <c r="D393" s="466"/>
      <c r="E393" s="466"/>
      <c r="F393" s="466"/>
      <c r="G393" s="498" t="s">
        <v>227</v>
      </c>
      <c r="H393" s="466"/>
      <c r="I393" s="466"/>
      <c r="J393" s="476" t="s">
        <v>228</v>
      </c>
      <c r="K393" s="466"/>
      <c r="L393" s="466"/>
      <c r="M393" s="466"/>
      <c r="N393" s="466"/>
      <c r="O393" s="466"/>
      <c r="P393" s="467"/>
      <c r="Q393" s="86"/>
      <c r="R393" s="86"/>
      <c r="S393" s="86"/>
    </row>
    <row r="394" spans="1:19" ht="39" customHeight="1">
      <c r="A394" s="498"/>
      <c r="B394" s="466"/>
      <c r="C394" s="466"/>
      <c r="D394" s="466"/>
      <c r="E394" s="466"/>
      <c r="F394" s="466"/>
      <c r="G394" s="498" t="s">
        <v>229</v>
      </c>
      <c r="H394" s="466"/>
      <c r="I394" s="466"/>
      <c r="J394" s="476" t="s">
        <v>228</v>
      </c>
      <c r="K394" s="466"/>
      <c r="L394" s="466"/>
      <c r="M394" s="466"/>
      <c r="N394" s="466"/>
      <c r="O394" s="466"/>
      <c r="P394" s="467"/>
      <c r="Q394" s="86"/>
      <c r="R394" s="86"/>
      <c r="S394" s="86"/>
    </row>
    <row r="395" spans="1:19" ht="48" customHeight="1">
      <c r="A395" s="498"/>
      <c r="B395" s="466"/>
      <c r="C395" s="466"/>
      <c r="D395" s="466"/>
      <c r="E395" s="466"/>
      <c r="F395" s="466"/>
      <c r="G395" s="498" t="s">
        <v>10</v>
      </c>
      <c r="H395" s="466"/>
      <c r="I395" s="466"/>
      <c r="J395" s="476" t="s">
        <v>270</v>
      </c>
      <c r="K395" s="466"/>
      <c r="L395" s="466"/>
      <c r="M395" s="466"/>
      <c r="N395" s="466"/>
      <c r="O395" s="466"/>
      <c r="P395" s="467"/>
      <c r="Q395" s="86"/>
      <c r="R395" s="86"/>
      <c r="S395" s="86"/>
    </row>
    <row r="396" spans="1:19" ht="18" customHeight="1">
      <c r="A396" s="492"/>
      <c r="B396" s="470"/>
      <c r="C396" s="470"/>
      <c r="D396" s="470"/>
      <c r="E396" s="470"/>
      <c r="F396" s="470"/>
      <c r="G396" s="505" t="s">
        <v>231</v>
      </c>
      <c r="H396" s="470"/>
      <c r="I396" s="470"/>
      <c r="J396" s="477" t="s">
        <v>232</v>
      </c>
      <c r="K396" s="470"/>
      <c r="L396" s="470"/>
      <c r="M396" s="470"/>
      <c r="N396" s="470"/>
      <c r="O396" s="470"/>
      <c r="P396" s="471"/>
      <c r="Q396" s="86"/>
      <c r="R396" s="86"/>
      <c r="S396" s="86"/>
    </row>
    <row r="397" spans="1:19" ht="7.5" customHeight="1">
      <c r="A397" s="86"/>
      <c r="B397" s="86"/>
      <c r="C397" s="86"/>
      <c r="D397" s="86"/>
      <c r="E397" s="86"/>
      <c r="F397" s="86"/>
      <c r="G397" s="86"/>
      <c r="H397" s="86"/>
      <c r="I397" s="86"/>
      <c r="J397" s="86"/>
      <c r="K397" s="86"/>
      <c r="L397" s="86"/>
      <c r="M397" s="86"/>
      <c r="N397" s="86"/>
      <c r="O397" s="86"/>
      <c r="P397" s="86"/>
      <c r="Q397" s="86"/>
      <c r="R397" s="86"/>
      <c r="S397" s="86"/>
    </row>
    <row r="398" spans="1:19" ht="18" customHeight="1">
      <c r="A398" s="495" t="s">
        <v>233</v>
      </c>
      <c r="B398" s="466"/>
      <c r="C398" s="495" t="s">
        <v>234</v>
      </c>
      <c r="D398" s="466"/>
      <c r="E398" s="86"/>
      <c r="F398" s="86"/>
      <c r="G398" s="86"/>
      <c r="H398" s="86"/>
      <c r="I398" s="86"/>
      <c r="J398" s="86"/>
      <c r="K398" s="86"/>
      <c r="L398" s="86"/>
      <c r="M398" s="86"/>
      <c r="N398" s="86"/>
      <c r="O398" s="86"/>
      <c r="P398" s="86"/>
      <c r="Q398" s="86"/>
      <c r="R398" s="86"/>
      <c r="S398" s="86"/>
    </row>
    <row r="399" spans="1:19" ht="1.5" customHeight="1">
      <c r="A399" s="86"/>
      <c r="B399" s="86"/>
      <c r="C399" s="86"/>
      <c r="D399" s="86"/>
      <c r="E399" s="86"/>
      <c r="F399" s="86"/>
      <c r="G399" s="86"/>
      <c r="H399" s="86"/>
      <c r="I399" s="86"/>
      <c r="J399" s="86"/>
      <c r="K399" s="86"/>
      <c r="L399" s="86"/>
      <c r="M399" s="86"/>
      <c r="N399" s="86"/>
      <c r="O399" s="86"/>
      <c r="P399" s="86"/>
      <c r="Q399" s="86"/>
      <c r="R399" s="86"/>
      <c r="S399" s="86"/>
    </row>
    <row r="400" spans="1:19" ht="18.75" customHeight="1">
      <c r="A400" s="496" t="s">
        <v>235</v>
      </c>
      <c r="B400" s="457"/>
      <c r="C400" s="457"/>
      <c r="D400" s="457"/>
      <c r="E400" s="458"/>
      <c r="F400" s="491" t="s">
        <v>231</v>
      </c>
      <c r="G400" s="457"/>
      <c r="H400" s="457"/>
      <c r="I400" s="457"/>
      <c r="J400" s="458"/>
      <c r="K400" s="491" t="s">
        <v>13</v>
      </c>
      <c r="L400" s="458"/>
      <c r="M400" s="491" t="s">
        <v>12</v>
      </c>
      <c r="N400" s="458"/>
      <c r="O400" s="108" t="s">
        <v>236</v>
      </c>
      <c r="P400" s="86"/>
      <c r="Q400" s="86"/>
      <c r="R400" s="86"/>
      <c r="S400" s="86"/>
    </row>
    <row r="401" spans="1:19" ht="48" customHeight="1">
      <c r="A401" s="492" t="s">
        <v>271</v>
      </c>
      <c r="B401" s="470"/>
      <c r="C401" s="470"/>
      <c r="D401" s="470"/>
      <c r="E401" s="471"/>
      <c r="F401" s="503" t="s">
        <v>134</v>
      </c>
      <c r="G401" s="470"/>
      <c r="H401" s="470"/>
      <c r="I401" s="470"/>
      <c r="J401" s="471"/>
      <c r="K401" s="504">
        <v>16080015</v>
      </c>
      <c r="L401" s="471"/>
      <c r="M401" s="490">
        <v>1</v>
      </c>
      <c r="N401" s="471"/>
      <c r="O401" s="109">
        <f>+M401*K401</f>
        <v>16080015</v>
      </c>
      <c r="P401" s="86"/>
      <c r="Q401" s="110">
        <v>15430371.420000084</v>
      </c>
      <c r="R401" s="86"/>
      <c r="S401" s="86"/>
    </row>
    <row r="402" spans="1:19" ht="18" customHeight="1">
      <c r="A402" s="493"/>
      <c r="B402" s="466"/>
      <c r="C402" s="466"/>
      <c r="D402" s="466"/>
      <c r="E402" s="466"/>
      <c r="F402" s="494"/>
      <c r="G402" s="466"/>
      <c r="H402" s="494"/>
      <c r="I402" s="466"/>
      <c r="J402" s="466"/>
      <c r="K402" s="466"/>
      <c r="L402" s="111" t="s">
        <v>238</v>
      </c>
      <c r="M402" s="488" t="s">
        <v>234</v>
      </c>
      <c r="N402" s="466"/>
      <c r="O402" s="112">
        <f>+O401</f>
        <v>16080015</v>
      </c>
      <c r="P402" s="86"/>
      <c r="Q402" s="86"/>
      <c r="R402" s="86"/>
      <c r="S402" s="86"/>
    </row>
    <row r="403" spans="1:19" ht="18" customHeight="1">
      <c r="A403" s="495" t="s">
        <v>239</v>
      </c>
      <c r="B403" s="466"/>
      <c r="C403" s="495" t="s">
        <v>240</v>
      </c>
      <c r="D403" s="466"/>
      <c r="E403" s="86"/>
      <c r="F403" s="86"/>
      <c r="G403" s="86"/>
      <c r="H403" s="86"/>
      <c r="I403" s="86"/>
      <c r="J403" s="86"/>
      <c r="K403" s="86"/>
      <c r="L403" s="86"/>
      <c r="M403" s="86"/>
      <c r="N403" s="86"/>
      <c r="O403" s="86"/>
      <c r="P403" s="86"/>
      <c r="Q403" s="86"/>
      <c r="R403" s="86"/>
      <c r="S403" s="86"/>
    </row>
    <row r="404" spans="1:19" ht="2.25" customHeight="1">
      <c r="A404" s="86"/>
      <c r="B404" s="86"/>
      <c r="C404" s="86"/>
      <c r="D404" s="86"/>
      <c r="E404" s="86"/>
      <c r="F404" s="86"/>
      <c r="G404" s="86"/>
      <c r="H404" s="86"/>
      <c r="I404" s="86"/>
      <c r="J404" s="86"/>
      <c r="K404" s="86"/>
      <c r="L404" s="86"/>
      <c r="M404" s="86"/>
      <c r="N404" s="86"/>
      <c r="O404" s="86"/>
      <c r="P404" s="86"/>
      <c r="Q404" s="86"/>
      <c r="R404" s="86"/>
      <c r="S404" s="86"/>
    </row>
    <row r="405" spans="1:19" ht="18.75" customHeight="1">
      <c r="A405" s="496" t="s">
        <v>235</v>
      </c>
      <c r="B405" s="457"/>
      <c r="C405" s="457"/>
      <c r="D405" s="457"/>
      <c r="E405" s="458"/>
      <c r="F405" s="491" t="s">
        <v>231</v>
      </c>
      <c r="G405" s="457"/>
      <c r="H405" s="457"/>
      <c r="I405" s="457"/>
      <c r="J405" s="458"/>
      <c r="K405" s="491" t="s">
        <v>13</v>
      </c>
      <c r="L405" s="458"/>
      <c r="M405" s="491" t="s">
        <v>12</v>
      </c>
      <c r="N405" s="458"/>
      <c r="O405" s="108" t="s">
        <v>236</v>
      </c>
      <c r="P405" s="86"/>
      <c r="Q405" s="86"/>
      <c r="R405" s="86"/>
      <c r="S405" s="86"/>
    </row>
    <row r="406" spans="1:19" ht="18" customHeight="1">
      <c r="A406" s="492"/>
      <c r="B406" s="470"/>
      <c r="C406" s="470"/>
      <c r="D406" s="470"/>
      <c r="E406" s="471"/>
      <c r="F406" s="499"/>
      <c r="G406" s="470"/>
      <c r="H406" s="470"/>
      <c r="I406" s="470"/>
      <c r="J406" s="471"/>
      <c r="K406" s="487">
        <v>0</v>
      </c>
      <c r="L406" s="471"/>
      <c r="M406" s="487">
        <v>0</v>
      </c>
      <c r="N406" s="471"/>
      <c r="O406" s="113">
        <f>+K406*M406</f>
        <v>0</v>
      </c>
      <c r="P406" s="86"/>
      <c r="Q406" s="86"/>
      <c r="R406" s="86"/>
      <c r="S406" s="86"/>
    </row>
    <row r="407" spans="1:19" ht="18" customHeight="1">
      <c r="A407" s="493"/>
      <c r="B407" s="466"/>
      <c r="C407" s="466"/>
      <c r="D407" s="466"/>
      <c r="E407" s="466"/>
      <c r="F407" s="494"/>
      <c r="G407" s="466"/>
      <c r="H407" s="494"/>
      <c r="I407" s="466"/>
      <c r="J407" s="466"/>
      <c r="K407" s="466"/>
      <c r="L407" s="111" t="s">
        <v>238</v>
      </c>
      <c r="M407" s="488" t="s">
        <v>240</v>
      </c>
      <c r="N407" s="466"/>
      <c r="O407" s="112">
        <f>+O406</f>
        <v>0</v>
      </c>
      <c r="P407" s="86"/>
      <c r="Q407" s="86"/>
      <c r="R407" s="86"/>
      <c r="S407" s="86"/>
    </row>
    <row r="408" spans="1:19" ht="18" customHeight="1">
      <c r="A408" s="495" t="s">
        <v>241</v>
      </c>
      <c r="B408" s="466"/>
      <c r="C408" s="495" t="s">
        <v>242</v>
      </c>
      <c r="D408" s="466"/>
      <c r="E408" s="86"/>
      <c r="F408" s="86"/>
      <c r="G408" s="86"/>
      <c r="H408" s="86"/>
      <c r="I408" s="86"/>
      <c r="J408" s="86"/>
      <c r="K408" s="86"/>
      <c r="L408" s="86"/>
      <c r="M408" s="86"/>
      <c r="N408" s="86"/>
      <c r="O408" s="86"/>
      <c r="P408" s="86"/>
      <c r="Q408" s="86"/>
      <c r="R408" s="86"/>
      <c r="S408" s="86"/>
    </row>
    <row r="409" spans="1:19" ht="1.5" customHeight="1">
      <c r="A409" s="86"/>
      <c r="B409" s="86"/>
      <c r="C409" s="86"/>
      <c r="D409" s="86"/>
      <c r="E409" s="86"/>
      <c r="F409" s="86"/>
      <c r="G409" s="86"/>
      <c r="H409" s="86"/>
      <c r="I409" s="86"/>
      <c r="J409" s="86"/>
      <c r="K409" s="86"/>
      <c r="L409" s="86"/>
      <c r="M409" s="86"/>
      <c r="N409" s="86"/>
      <c r="O409" s="86"/>
      <c r="P409" s="86"/>
      <c r="Q409" s="86"/>
      <c r="R409" s="86"/>
      <c r="S409" s="86"/>
    </row>
    <row r="410" spans="1:19" ht="19.5" customHeight="1">
      <c r="A410" s="496" t="s">
        <v>235</v>
      </c>
      <c r="B410" s="457"/>
      <c r="C410" s="457"/>
      <c r="D410" s="457"/>
      <c r="E410" s="458"/>
      <c r="F410" s="491" t="s">
        <v>231</v>
      </c>
      <c r="G410" s="457"/>
      <c r="H410" s="457"/>
      <c r="I410" s="457"/>
      <c r="J410" s="458"/>
      <c r="K410" s="491" t="s">
        <v>13</v>
      </c>
      <c r="L410" s="458"/>
      <c r="M410" s="491" t="s">
        <v>12</v>
      </c>
      <c r="N410" s="458"/>
      <c r="O410" s="108" t="s">
        <v>236</v>
      </c>
      <c r="P410" s="86"/>
      <c r="Q410" s="86"/>
      <c r="R410" s="86"/>
      <c r="S410" s="86"/>
    </row>
    <row r="411" spans="1:19" ht="18" customHeight="1">
      <c r="A411" s="492"/>
      <c r="B411" s="470"/>
      <c r="C411" s="470"/>
      <c r="D411" s="470"/>
      <c r="E411" s="471"/>
      <c r="F411" s="499"/>
      <c r="G411" s="470"/>
      <c r="H411" s="470"/>
      <c r="I411" s="470"/>
      <c r="J411" s="471"/>
      <c r="K411" s="487">
        <v>0</v>
      </c>
      <c r="L411" s="471"/>
      <c r="M411" s="487">
        <v>0</v>
      </c>
      <c r="N411" s="471"/>
      <c r="O411" s="113">
        <f>+K411*M411</f>
        <v>0</v>
      </c>
      <c r="P411" s="86"/>
      <c r="Q411" s="86"/>
      <c r="R411" s="86"/>
      <c r="S411" s="86"/>
    </row>
    <row r="412" spans="1:19" ht="18" customHeight="1">
      <c r="A412" s="493"/>
      <c r="B412" s="466"/>
      <c r="C412" s="466"/>
      <c r="D412" s="466"/>
      <c r="E412" s="466"/>
      <c r="F412" s="494"/>
      <c r="G412" s="466"/>
      <c r="H412" s="494"/>
      <c r="I412" s="466"/>
      <c r="J412" s="466"/>
      <c r="K412" s="466"/>
      <c r="L412" s="111" t="s">
        <v>238</v>
      </c>
      <c r="M412" s="488" t="s">
        <v>242</v>
      </c>
      <c r="N412" s="466"/>
      <c r="O412" s="112">
        <f>+O411</f>
        <v>0</v>
      </c>
      <c r="P412" s="86"/>
      <c r="Q412" s="86"/>
      <c r="R412" s="86"/>
      <c r="S412" s="86"/>
    </row>
    <row r="413" spans="1:19" ht="18" customHeight="1">
      <c r="A413" s="495" t="s">
        <v>243</v>
      </c>
      <c r="B413" s="466"/>
      <c r="C413" s="495" t="s">
        <v>244</v>
      </c>
      <c r="D413" s="466"/>
      <c r="E413" s="86"/>
      <c r="F413" s="86"/>
      <c r="G413" s="86"/>
      <c r="H413" s="86"/>
      <c r="I413" s="86"/>
      <c r="J413" s="86"/>
      <c r="K413" s="86"/>
      <c r="L413" s="86"/>
      <c r="M413" s="86"/>
      <c r="N413" s="86"/>
      <c r="O413" s="86"/>
      <c r="P413" s="86"/>
      <c r="Q413" s="86"/>
      <c r="R413" s="86"/>
      <c r="S413" s="86"/>
    </row>
    <row r="414" spans="1:19" ht="1.5" customHeight="1">
      <c r="A414" s="86"/>
      <c r="B414" s="86"/>
      <c r="C414" s="86"/>
      <c r="D414" s="86"/>
      <c r="E414" s="86"/>
      <c r="F414" s="86"/>
      <c r="G414" s="86"/>
      <c r="H414" s="86"/>
      <c r="I414" s="86"/>
      <c r="J414" s="86"/>
      <c r="K414" s="86"/>
      <c r="L414" s="86"/>
      <c r="M414" s="86"/>
      <c r="N414" s="86"/>
      <c r="O414" s="86"/>
      <c r="P414" s="86"/>
      <c r="Q414" s="86"/>
      <c r="R414" s="86"/>
      <c r="S414" s="86"/>
    </row>
    <row r="415" spans="1:19" ht="18.75" customHeight="1">
      <c r="A415" s="496" t="s">
        <v>235</v>
      </c>
      <c r="B415" s="457"/>
      <c r="C415" s="457"/>
      <c r="D415" s="457"/>
      <c r="E415" s="458"/>
      <c r="F415" s="491" t="s">
        <v>231</v>
      </c>
      <c r="G415" s="457"/>
      <c r="H415" s="457"/>
      <c r="I415" s="457"/>
      <c r="J415" s="458"/>
      <c r="K415" s="491" t="s">
        <v>13</v>
      </c>
      <c r="L415" s="458"/>
      <c r="M415" s="491" t="s">
        <v>12</v>
      </c>
      <c r="N415" s="458"/>
      <c r="O415" s="108" t="s">
        <v>236</v>
      </c>
      <c r="P415" s="86"/>
      <c r="Q415" s="86"/>
      <c r="R415" s="86"/>
      <c r="S415" s="86"/>
    </row>
    <row r="416" spans="1:19" ht="18" customHeight="1">
      <c r="A416" s="492"/>
      <c r="B416" s="470"/>
      <c r="C416" s="470"/>
      <c r="D416" s="470"/>
      <c r="E416" s="471"/>
      <c r="F416" s="499"/>
      <c r="G416" s="470"/>
      <c r="H416" s="470"/>
      <c r="I416" s="470"/>
      <c r="J416" s="471"/>
      <c r="K416" s="487">
        <v>0</v>
      </c>
      <c r="L416" s="471"/>
      <c r="M416" s="487">
        <v>0</v>
      </c>
      <c r="N416" s="471"/>
      <c r="O416" s="113">
        <f>+K416*M416</f>
        <v>0</v>
      </c>
      <c r="P416" s="86"/>
      <c r="Q416" s="86"/>
      <c r="R416" s="86"/>
      <c r="S416" s="86"/>
    </row>
    <row r="417" spans="1:19" ht="18" customHeight="1">
      <c r="A417" s="493"/>
      <c r="B417" s="466"/>
      <c r="C417" s="466"/>
      <c r="D417" s="466"/>
      <c r="E417" s="466"/>
      <c r="F417" s="494"/>
      <c r="G417" s="466"/>
      <c r="H417" s="494"/>
      <c r="I417" s="466"/>
      <c r="J417" s="466"/>
      <c r="K417" s="466"/>
      <c r="L417" s="111" t="s">
        <v>238</v>
      </c>
      <c r="M417" s="488" t="s">
        <v>244</v>
      </c>
      <c r="N417" s="466"/>
      <c r="O417" s="112">
        <f>+O416</f>
        <v>0</v>
      </c>
      <c r="P417" s="86"/>
      <c r="Q417" s="86"/>
      <c r="R417" s="86"/>
      <c r="S417" s="86"/>
    </row>
    <row r="418" spans="1:19" ht="3.75" customHeight="1">
      <c r="A418" s="86"/>
      <c r="B418" s="86"/>
      <c r="C418" s="86"/>
      <c r="D418" s="86"/>
      <c r="E418" s="86"/>
      <c r="F418" s="86"/>
      <c r="G418" s="86"/>
      <c r="H418" s="86"/>
      <c r="I418" s="86"/>
      <c r="J418" s="86"/>
      <c r="K418" s="86"/>
      <c r="L418" s="86"/>
      <c r="M418" s="86"/>
      <c r="N418" s="86"/>
      <c r="O418" s="86"/>
      <c r="P418" s="86"/>
      <c r="Q418" s="86"/>
      <c r="R418" s="86"/>
      <c r="S418" s="86"/>
    </row>
    <row r="419" spans="1:19" ht="18.75" customHeight="1">
      <c r="A419" s="86"/>
      <c r="B419" s="86"/>
      <c r="C419" s="86"/>
      <c r="D419" s="86"/>
      <c r="E419" s="86"/>
      <c r="F419" s="86"/>
      <c r="G419" s="86"/>
      <c r="H419" s="86"/>
      <c r="I419" s="489" t="s">
        <v>245</v>
      </c>
      <c r="J419" s="457"/>
      <c r="K419" s="457"/>
      <c r="L419" s="457"/>
      <c r="M419" s="458"/>
      <c r="N419" s="484">
        <f>+O417+O412+O407+O402</f>
        <v>16080015</v>
      </c>
      <c r="O419" s="458"/>
      <c r="P419" s="86"/>
      <c r="Q419" s="86"/>
      <c r="R419" s="86"/>
      <c r="S419" s="86"/>
    </row>
    <row r="420" spans="1:19" ht="18.75" customHeight="1">
      <c r="A420" s="86"/>
      <c r="B420" s="86"/>
      <c r="C420" s="86"/>
      <c r="D420" s="86"/>
      <c r="E420" s="86"/>
      <c r="F420" s="86"/>
      <c r="G420" s="86"/>
      <c r="H420" s="86"/>
      <c r="I420" s="107"/>
      <c r="J420" s="107"/>
      <c r="K420" s="107"/>
      <c r="L420" s="107"/>
      <c r="M420" s="107"/>
      <c r="N420" s="115"/>
      <c r="O420" s="115"/>
      <c r="P420" s="86"/>
      <c r="Q420" s="86"/>
      <c r="R420" s="86"/>
      <c r="S420" s="86"/>
    </row>
    <row r="421" spans="1:19" ht="70.5" customHeight="1">
      <c r="A421" s="107"/>
      <c r="B421" s="497"/>
      <c r="C421" s="466"/>
      <c r="D421" s="476"/>
      <c r="E421" s="466"/>
      <c r="F421" s="466"/>
      <c r="G421" s="466"/>
      <c r="H421" s="466"/>
      <c r="I421" s="466"/>
      <c r="J421" s="466"/>
      <c r="K421" s="466"/>
      <c r="L421" s="466"/>
      <c r="M421" s="466"/>
      <c r="N421" s="466"/>
      <c r="O421" s="466"/>
      <c r="P421" s="466"/>
      <c r="Q421" s="86"/>
      <c r="R421" s="86"/>
      <c r="S421" s="86"/>
    </row>
    <row r="422" spans="1:19" ht="9.75" customHeight="1">
      <c r="A422" s="477"/>
      <c r="B422" s="470"/>
      <c r="C422" s="470"/>
      <c r="D422" s="470"/>
      <c r="E422" s="470"/>
      <c r="F422" s="470"/>
      <c r="G422" s="470"/>
      <c r="H422" s="470"/>
      <c r="I422" s="470"/>
      <c r="J422" s="470"/>
      <c r="K422" s="470"/>
      <c r="L422" s="470"/>
      <c r="M422" s="470"/>
      <c r="N422" s="470"/>
      <c r="O422" s="470"/>
      <c r="P422" s="470"/>
      <c r="Q422" s="86"/>
      <c r="R422" s="86"/>
      <c r="S422" s="86"/>
    </row>
    <row r="423" spans="1:19" ht="18" customHeight="1">
      <c r="A423" s="498" t="s">
        <v>226</v>
      </c>
      <c r="B423" s="466"/>
      <c r="C423" s="466"/>
      <c r="D423" s="466"/>
      <c r="E423" s="466"/>
      <c r="F423" s="466"/>
      <c r="G423" s="498" t="s">
        <v>227</v>
      </c>
      <c r="H423" s="466"/>
      <c r="I423" s="466"/>
      <c r="J423" s="476" t="s">
        <v>228</v>
      </c>
      <c r="K423" s="466"/>
      <c r="L423" s="466"/>
      <c r="M423" s="466"/>
      <c r="N423" s="466"/>
      <c r="O423" s="466"/>
      <c r="P423" s="467"/>
      <c r="Q423" s="86"/>
      <c r="R423" s="86"/>
      <c r="S423" s="86"/>
    </row>
    <row r="424" spans="1:19" ht="39" customHeight="1">
      <c r="A424" s="498"/>
      <c r="B424" s="466"/>
      <c r="C424" s="466"/>
      <c r="D424" s="466"/>
      <c r="E424" s="466"/>
      <c r="F424" s="466"/>
      <c r="G424" s="498" t="s">
        <v>229</v>
      </c>
      <c r="H424" s="466"/>
      <c r="I424" s="466"/>
      <c r="J424" s="476" t="s">
        <v>228</v>
      </c>
      <c r="K424" s="466"/>
      <c r="L424" s="466"/>
      <c r="M424" s="466"/>
      <c r="N424" s="466"/>
      <c r="O424" s="466"/>
      <c r="P424" s="467"/>
      <c r="Q424" s="86"/>
      <c r="R424" s="86"/>
      <c r="S424" s="86"/>
    </row>
    <row r="425" spans="1:19" ht="48" customHeight="1">
      <c r="A425" s="498"/>
      <c r="B425" s="466"/>
      <c r="C425" s="466"/>
      <c r="D425" s="466"/>
      <c r="E425" s="466"/>
      <c r="F425" s="466"/>
      <c r="G425" s="498" t="s">
        <v>10</v>
      </c>
      <c r="H425" s="466"/>
      <c r="I425" s="466"/>
      <c r="J425" s="476" t="s">
        <v>272</v>
      </c>
      <c r="K425" s="466"/>
      <c r="L425" s="466"/>
      <c r="M425" s="466"/>
      <c r="N425" s="466"/>
      <c r="O425" s="466"/>
      <c r="P425" s="467"/>
      <c r="Q425" s="86"/>
      <c r="R425" s="86"/>
      <c r="S425" s="86"/>
    </row>
    <row r="426" spans="1:19" ht="18" customHeight="1">
      <c r="A426" s="492"/>
      <c r="B426" s="470"/>
      <c r="C426" s="470"/>
      <c r="D426" s="470"/>
      <c r="E426" s="470"/>
      <c r="F426" s="470"/>
      <c r="G426" s="505" t="s">
        <v>231</v>
      </c>
      <c r="H426" s="470"/>
      <c r="I426" s="470"/>
      <c r="J426" s="477" t="s">
        <v>232</v>
      </c>
      <c r="K426" s="470"/>
      <c r="L426" s="470"/>
      <c r="M426" s="470"/>
      <c r="N426" s="470"/>
      <c r="O426" s="470"/>
      <c r="P426" s="471"/>
      <c r="Q426" s="86"/>
      <c r="R426" s="86"/>
      <c r="S426" s="86"/>
    </row>
    <row r="427" spans="1:19" ht="7.5" customHeight="1">
      <c r="A427" s="86"/>
      <c r="B427" s="86"/>
      <c r="C427" s="86"/>
      <c r="D427" s="86"/>
      <c r="E427" s="86"/>
      <c r="F427" s="86"/>
      <c r="G427" s="86"/>
      <c r="H427" s="86"/>
      <c r="I427" s="86"/>
      <c r="J427" s="86"/>
      <c r="K427" s="86"/>
      <c r="L427" s="86"/>
      <c r="M427" s="86"/>
      <c r="N427" s="86"/>
      <c r="O427" s="86"/>
      <c r="P427" s="86"/>
      <c r="Q427" s="86"/>
      <c r="R427" s="86"/>
      <c r="S427" s="86"/>
    </row>
    <row r="428" spans="1:19" ht="18" customHeight="1">
      <c r="A428" s="495" t="s">
        <v>233</v>
      </c>
      <c r="B428" s="466"/>
      <c r="C428" s="495" t="s">
        <v>234</v>
      </c>
      <c r="D428" s="466"/>
      <c r="E428" s="86"/>
      <c r="F428" s="86"/>
      <c r="G428" s="86"/>
      <c r="H428" s="86"/>
      <c r="I428" s="86"/>
      <c r="J428" s="86"/>
      <c r="K428" s="86"/>
      <c r="L428" s="86"/>
      <c r="M428" s="86"/>
      <c r="N428" s="86"/>
      <c r="O428" s="86"/>
      <c r="P428" s="86"/>
      <c r="Q428" s="86"/>
      <c r="R428" s="86"/>
      <c r="S428" s="86"/>
    </row>
    <row r="429" spans="1:19" ht="1.5" customHeight="1">
      <c r="A429" s="86"/>
      <c r="B429" s="86"/>
      <c r="C429" s="86"/>
      <c r="D429" s="86"/>
      <c r="E429" s="86"/>
      <c r="F429" s="86"/>
      <c r="G429" s="86"/>
      <c r="H429" s="86"/>
      <c r="I429" s="86"/>
      <c r="J429" s="86"/>
      <c r="K429" s="86"/>
      <c r="L429" s="86"/>
      <c r="M429" s="86"/>
      <c r="N429" s="86"/>
      <c r="O429" s="86"/>
      <c r="P429" s="86"/>
      <c r="Q429" s="86"/>
      <c r="R429" s="86"/>
      <c r="S429" s="86"/>
    </row>
    <row r="430" spans="1:19" ht="18.75" customHeight="1">
      <c r="A430" s="496" t="s">
        <v>235</v>
      </c>
      <c r="B430" s="457"/>
      <c r="C430" s="457"/>
      <c r="D430" s="457"/>
      <c r="E430" s="458"/>
      <c r="F430" s="491" t="s">
        <v>231</v>
      </c>
      <c r="G430" s="457"/>
      <c r="H430" s="457"/>
      <c r="I430" s="457"/>
      <c r="J430" s="458"/>
      <c r="K430" s="491" t="s">
        <v>13</v>
      </c>
      <c r="L430" s="458"/>
      <c r="M430" s="491" t="s">
        <v>12</v>
      </c>
      <c r="N430" s="458"/>
      <c r="O430" s="108" t="s">
        <v>236</v>
      </c>
      <c r="P430" s="86"/>
      <c r="Q430" s="86"/>
      <c r="R430" s="86"/>
      <c r="S430" s="86"/>
    </row>
    <row r="431" spans="1:19" ht="48" customHeight="1">
      <c r="A431" s="492" t="s">
        <v>273</v>
      </c>
      <c r="B431" s="470"/>
      <c r="C431" s="470"/>
      <c r="D431" s="470"/>
      <c r="E431" s="471"/>
      <c r="F431" s="503" t="s">
        <v>134</v>
      </c>
      <c r="G431" s="470"/>
      <c r="H431" s="470"/>
      <c r="I431" s="470"/>
      <c r="J431" s="471"/>
      <c r="K431" s="504">
        <v>16080015</v>
      </c>
      <c r="L431" s="471"/>
      <c r="M431" s="490">
        <v>1</v>
      </c>
      <c r="N431" s="471"/>
      <c r="O431" s="109">
        <f>+M431*K431</f>
        <v>16080015</v>
      </c>
      <c r="P431" s="86"/>
      <c r="Q431" s="110">
        <v>15430371.420000084</v>
      </c>
      <c r="R431" s="86"/>
      <c r="S431" s="86"/>
    </row>
    <row r="432" spans="1:19" ht="18" customHeight="1">
      <c r="A432" s="493"/>
      <c r="B432" s="466"/>
      <c r="C432" s="466"/>
      <c r="D432" s="466"/>
      <c r="E432" s="466"/>
      <c r="F432" s="494"/>
      <c r="G432" s="466"/>
      <c r="H432" s="494"/>
      <c r="I432" s="466"/>
      <c r="J432" s="466"/>
      <c r="K432" s="466"/>
      <c r="L432" s="111" t="s">
        <v>238</v>
      </c>
      <c r="M432" s="488" t="s">
        <v>234</v>
      </c>
      <c r="N432" s="466"/>
      <c r="O432" s="112">
        <f>+O431</f>
        <v>16080015</v>
      </c>
      <c r="P432" s="86"/>
      <c r="Q432" s="86"/>
      <c r="R432" s="86"/>
      <c r="S432" s="86"/>
    </row>
    <row r="433" spans="1:19" ht="18" customHeight="1">
      <c r="A433" s="495" t="s">
        <v>239</v>
      </c>
      <c r="B433" s="466"/>
      <c r="C433" s="495" t="s">
        <v>240</v>
      </c>
      <c r="D433" s="466"/>
      <c r="E433" s="86"/>
      <c r="F433" s="86"/>
      <c r="G433" s="86"/>
      <c r="H433" s="86"/>
      <c r="I433" s="86"/>
      <c r="J433" s="86"/>
      <c r="K433" s="86"/>
      <c r="L433" s="86"/>
      <c r="M433" s="86"/>
      <c r="N433" s="86"/>
      <c r="O433" s="86"/>
      <c r="P433" s="86"/>
      <c r="Q433" s="86"/>
      <c r="R433" s="86"/>
      <c r="S433" s="86"/>
    </row>
    <row r="434" spans="1:19" ht="2.25" customHeight="1">
      <c r="A434" s="86"/>
      <c r="B434" s="86"/>
      <c r="C434" s="86"/>
      <c r="D434" s="86"/>
      <c r="E434" s="86"/>
      <c r="F434" s="86"/>
      <c r="G434" s="86"/>
      <c r="H434" s="86"/>
      <c r="I434" s="86"/>
      <c r="J434" s="86"/>
      <c r="K434" s="86"/>
      <c r="L434" s="86"/>
      <c r="M434" s="86"/>
      <c r="N434" s="86"/>
      <c r="O434" s="86"/>
      <c r="P434" s="86"/>
      <c r="Q434" s="86"/>
      <c r="R434" s="86"/>
      <c r="S434" s="86"/>
    </row>
    <row r="435" spans="1:19" ht="18.75" customHeight="1">
      <c r="A435" s="496" t="s">
        <v>235</v>
      </c>
      <c r="B435" s="457"/>
      <c r="C435" s="457"/>
      <c r="D435" s="457"/>
      <c r="E435" s="458"/>
      <c r="F435" s="491" t="s">
        <v>231</v>
      </c>
      <c r="G435" s="457"/>
      <c r="H435" s="457"/>
      <c r="I435" s="457"/>
      <c r="J435" s="458"/>
      <c r="K435" s="491" t="s">
        <v>13</v>
      </c>
      <c r="L435" s="458"/>
      <c r="M435" s="491" t="s">
        <v>12</v>
      </c>
      <c r="N435" s="458"/>
      <c r="O435" s="108" t="s">
        <v>236</v>
      </c>
      <c r="P435" s="86"/>
      <c r="Q435" s="86"/>
      <c r="R435" s="86"/>
      <c r="S435" s="86"/>
    </row>
    <row r="436" spans="1:19" ht="18" customHeight="1">
      <c r="A436" s="492"/>
      <c r="B436" s="470"/>
      <c r="C436" s="470"/>
      <c r="D436" s="470"/>
      <c r="E436" s="471"/>
      <c r="F436" s="499"/>
      <c r="G436" s="470"/>
      <c r="H436" s="470"/>
      <c r="I436" s="470"/>
      <c r="J436" s="471"/>
      <c r="K436" s="487">
        <v>0</v>
      </c>
      <c r="L436" s="471"/>
      <c r="M436" s="487">
        <v>0</v>
      </c>
      <c r="N436" s="471"/>
      <c r="O436" s="113">
        <f>+K436*M436</f>
        <v>0</v>
      </c>
      <c r="P436" s="86"/>
      <c r="Q436" s="86"/>
      <c r="R436" s="86"/>
      <c r="S436" s="86"/>
    </row>
    <row r="437" spans="1:19" ht="18" customHeight="1">
      <c r="A437" s="493"/>
      <c r="B437" s="466"/>
      <c r="C437" s="466"/>
      <c r="D437" s="466"/>
      <c r="E437" s="466"/>
      <c r="F437" s="494"/>
      <c r="G437" s="466"/>
      <c r="H437" s="494"/>
      <c r="I437" s="466"/>
      <c r="J437" s="466"/>
      <c r="K437" s="466"/>
      <c r="L437" s="111" t="s">
        <v>238</v>
      </c>
      <c r="M437" s="488" t="s">
        <v>240</v>
      </c>
      <c r="N437" s="466"/>
      <c r="O437" s="112">
        <f>+O436</f>
        <v>0</v>
      </c>
      <c r="P437" s="86"/>
      <c r="Q437" s="86"/>
      <c r="R437" s="86"/>
      <c r="S437" s="86"/>
    </row>
    <row r="438" spans="1:19" ht="18" customHeight="1">
      <c r="A438" s="495" t="s">
        <v>241</v>
      </c>
      <c r="B438" s="466"/>
      <c r="C438" s="495" t="s">
        <v>242</v>
      </c>
      <c r="D438" s="466"/>
      <c r="E438" s="86"/>
      <c r="F438" s="86"/>
      <c r="G438" s="86"/>
      <c r="H438" s="86"/>
      <c r="I438" s="86"/>
      <c r="J438" s="86"/>
      <c r="K438" s="86"/>
      <c r="L438" s="86"/>
      <c r="M438" s="86"/>
      <c r="N438" s="86"/>
      <c r="O438" s="86"/>
      <c r="P438" s="86"/>
      <c r="Q438" s="86"/>
      <c r="R438" s="86"/>
      <c r="S438" s="86"/>
    </row>
    <row r="439" spans="1:19" ht="1.5" customHeight="1">
      <c r="A439" s="86"/>
      <c r="B439" s="86"/>
      <c r="C439" s="86"/>
      <c r="D439" s="86"/>
      <c r="E439" s="86"/>
      <c r="F439" s="86"/>
      <c r="G439" s="86"/>
      <c r="H439" s="86"/>
      <c r="I439" s="86"/>
      <c r="J439" s="86"/>
      <c r="K439" s="86"/>
      <c r="L439" s="86"/>
      <c r="M439" s="86"/>
      <c r="N439" s="86"/>
      <c r="O439" s="86"/>
      <c r="P439" s="86"/>
      <c r="Q439" s="86"/>
      <c r="R439" s="86"/>
      <c r="S439" s="86"/>
    </row>
    <row r="440" spans="1:19" ht="19.5" customHeight="1">
      <c r="A440" s="496" t="s">
        <v>235</v>
      </c>
      <c r="B440" s="457"/>
      <c r="C440" s="457"/>
      <c r="D440" s="457"/>
      <c r="E440" s="458"/>
      <c r="F440" s="491" t="s">
        <v>231</v>
      </c>
      <c r="G440" s="457"/>
      <c r="H440" s="457"/>
      <c r="I440" s="457"/>
      <c r="J440" s="458"/>
      <c r="K440" s="491" t="s">
        <v>13</v>
      </c>
      <c r="L440" s="458"/>
      <c r="M440" s="491" t="s">
        <v>12</v>
      </c>
      <c r="N440" s="458"/>
      <c r="O440" s="108" t="s">
        <v>236</v>
      </c>
      <c r="P440" s="86"/>
      <c r="Q440" s="86"/>
      <c r="R440" s="86"/>
      <c r="S440" s="86"/>
    </row>
    <row r="441" spans="1:19" ht="18" customHeight="1">
      <c r="A441" s="492"/>
      <c r="B441" s="470"/>
      <c r="C441" s="470"/>
      <c r="D441" s="470"/>
      <c r="E441" s="471"/>
      <c r="F441" s="499"/>
      <c r="G441" s="470"/>
      <c r="H441" s="470"/>
      <c r="I441" s="470"/>
      <c r="J441" s="471"/>
      <c r="K441" s="487">
        <v>0</v>
      </c>
      <c r="L441" s="471"/>
      <c r="M441" s="487">
        <v>0</v>
      </c>
      <c r="N441" s="471"/>
      <c r="O441" s="113">
        <f>+K441*M441</f>
        <v>0</v>
      </c>
      <c r="P441" s="86"/>
      <c r="Q441" s="86"/>
      <c r="R441" s="86"/>
      <c r="S441" s="86"/>
    </row>
    <row r="442" spans="1:19" ht="18" customHeight="1">
      <c r="A442" s="493"/>
      <c r="B442" s="466"/>
      <c r="C442" s="466"/>
      <c r="D442" s="466"/>
      <c r="E442" s="466"/>
      <c r="F442" s="494"/>
      <c r="G442" s="466"/>
      <c r="H442" s="494"/>
      <c r="I442" s="466"/>
      <c r="J442" s="466"/>
      <c r="K442" s="466"/>
      <c r="L442" s="111" t="s">
        <v>238</v>
      </c>
      <c r="M442" s="488" t="s">
        <v>242</v>
      </c>
      <c r="N442" s="466"/>
      <c r="O442" s="112">
        <f>+O441</f>
        <v>0</v>
      </c>
      <c r="P442" s="86"/>
      <c r="Q442" s="86"/>
      <c r="R442" s="86"/>
      <c r="S442" s="86"/>
    </row>
    <row r="443" spans="1:19" ht="18" customHeight="1">
      <c r="A443" s="495" t="s">
        <v>243</v>
      </c>
      <c r="B443" s="466"/>
      <c r="C443" s="495" t="s">
        <v>244</v>
      </c>
      <c r="D443" s="466"/>
      <c r="E443" s="86"/>
      <c r="F443" s="86"/>
      <c r="G443" s="86"/>
      <c r="H443" s="86"/>
      <c r="I443" s="86"/>
      <c r="J443" s="86"/>
      <c r="K443" s="86"/>
      <c r="L443" s="86"/>
      <c r="M443" s="86"/>
      <c r="N443" s="86"/>
      <c r="O443" s="86"/>
      <c r="P443" s="86"/>
      <c r="Q443" s="86"/>
      <c r="R443" s="86"/>
      <c r="S443" s="86"/>
    </row>
    <row r="444" spans="1:19" ht="1.5" customHeight="1">
      <c r="A444" s="86"/>
      <c r="B444" s="86"/>
      <c r="C444" s="86"/>
      <c r="D444" s="86"/>
      <c r="E444" s="86"/>
      <c r="F444" s="86"/>
      <c r="G444" s="86"/>
      <c r="H444" s="86"/>
      <c r="I444" s="86"/>
      <c r="J444" s="86"/>
      <c r="K444" s="86"/>
      <c r="L444" s="86"/>
      <c r="M444" s="86"/>
      <c r="N444" s="86"/>
      <c r="O444" s="86"/>
      <c r="P444" s="86"/>
      <c r="Q444" s="86"/>
      <c r="R444" s="86"/>
      <c r="S444" s="86"/>
    </row>
    <row r="445" spans="1:19" ht="18.75" customHeight="1">
      <c r="A445" s="496" t="s">
        <v>235</v>
      </c>
      <c r="B445" s="457"/>
      <c r="C445" s="457"/>
      <c r="D445" s="457"/>
      <c r="E445" s="458"/>
      <c r="F445" s="491" t="s">
        <v>231</v>
      </c>
      <c r="G445" s="457"/>
      <c r="H445" s="457"/>
      <c r="I445" s="457"/>
      <c r="J445" s="458"/>
      <c r="K445" s="491" t="s">
        <v>13</v>
      </c>
      <c r="L445" s="458"/>
      <c r="M445" s="491" t="s">
        <v>12</v>
      </c>
      <c r="N445" s="458"/>
      <c r="O445" s="108" t="s">
        <v>236</v>
      </c>
      <c r="P445" s="86"/>
      <c r="Q445" s="86"/>
      <c r="R445" s="86"/>
      <c r="S445" s="86"/>
    </row>
    <row r="446" spans="1:19" ht="18" customHeight="1">
      <c r="A446" s="492"/>
      <c r="B446" s="470"/>
      <c r="C446" s="470"/>
      <c r="D446" s="470"/>
      <c r="E446" s="471"/>
      <c r="F446" s="499"/>
      <c r="G446" s="470"/>
      <c r="H446" s="470"/>
      <c r="I446" s="470"/>
      <c r="J446" s="471"/>
      <c r="K446" s="487">
        <v>0</v>
      </c>
      <c r="L446" s="471"/>
      <c r="M446" s="487">
        <v>0</v>
      </c>
      <c r="N446" s="471"/>
      <c r="O446" s="113">
        <f>+K446*M446</f>
        <v>0</v>
      </c>
      <c r="P446" s="86"/>
      <c r="Q446" s="86"/>
      <c r="R446" s="86"/>
      <c r="S446" s="86"/>
    </row>
    <row r="447" spans="1:19" ht="18" customHeight="1">
      <c r="A447" s="493"/>
      <c r="B447" s="466"/>
      <c r="C447" s="466"/>
      <c r="D447" s="466"/>
      <c r="E447" s="466"/>
      <c r="F447" s="494"/>
      <c r="G447" s="466"/>
      <c r="H447" s="494"/>
      <c r="I447" s="466"/>
      <c r="J447" s="466"/>
      <c r="K447" s="466"/>
      <c r="L447" s="111" t="s">
        <v>238</v>
      </c>
      <c r="M447" s="488" t="s">
        <v>244</v>
      </c>
      <c r="N447" s="466"/>
      <c r="O447" s="112">
        <f>+O446</f>
        <v>0</v>
      </c>
      <c r="P447" s="86"/>
      <c r="Q447" s="86"/>
      <c r="R447" s="86"/>
      <c r="S447" s="86"/>
    </row>
    <row r="448" spans="1:19" ht="3.75" customHeight="1">
      <c r="A448" s="86"/>
      <c r="B448" s="86"/>
      <c r="C448" s="86"/>
      <c r="D448" s="86"/>
      <c r="E448" s="86"/>
      <c r="F448" s="86"/>
      <c r="G448" s="86"/>
      <c r="H448" s="86"/>
      <c r="I448" s="86"/>
      <c r="J448" s="86"/>
      <c r="K448" s="86"/>
      <c r="L448" s="86"/>
      <c r="M448" s="86"/>
      <c r="N448" s="86"/>
      <c r="O448" s="86"/>
      <c r="P448" s="86"/>
      <c r="Q448" s="86"/>
      <c r="R448" s="86"/>
      <c r="S448" s="86"/>
    </row>
    <row r="449" spans="1:19" ht="18.75" customHeight="1">
      <c r="A449" s="86"/>
      <c r="B449" s="86"/>
      <c r="C449" s="86"/>
      <c r="D449" s="86"/>
      <c r="E449" s="86"/>
      <c r="F449" s="86"/>
      <c r="G449" s="86"/>
      <c r="H449" s="86"/>
      <c r="I449" s="489" t="s">
        <v>245</v>
      </c>
      <c r="J449" s="457"/>
      <c r="K449" s="457"/>
      <c r="L449" s="457"/>
      <c r="M449" s="458"/>
      <c r="N449" s="484">
        <f>+O447+O442+O437+O432</f>
        <v>16080015</v>
      </c>
      <c r="O449" s="458"/>
      <c r="P449" s="86"/>
      <c r="Q449" s="86"/>
      <c r="R449" s="86"/>
      <c r="S449" s="86"/>
    </row>
    <row r="450" spans="1:19" ht="18.75" customHeight="1">
      <c r="A450" s="86"/>
      <c r="B450" s="86"/>
      <c r="C450" s="86"/>
      <c r="D450" s="86"/>
      <c r="E450" s="86"/>
      <c r="F450" s="86"/>
      <c r="G450" s="86"/>
      <c r="H450" s="86"/>
      <c r="I450" s="107"/>
      <c r="J450" s="107"/>
      <c r="K450" s="107"/>
      <c r="L450" s="107"/>
      <c r="M450" s="107"/>
      <c r="N450" s="115"/>
      <c r="O450" s="115"/>
      <c r="P450" s="86"/>
      <c r="Q450" s="86"/>
      <c r="R450" s="86"/>
      <c r="S450" s="86"/>
    </row>
    <row r="451" spans="1:19" ht="70.5" customHeight="1">
      <c r="A451" s="107"/>
      <c r="B451" s="497"/>
      <c r="C451" s="466"/>
      <c r="D451" s="476"/>
      <c r="E451" s="466"/>
      <c r="F451" s="466"/>
      <c r="G451" s="466"/>
      <c r="H451" s="466"/>
      <c r="I451" s="466"/>
      <c r="J451" s="466"/>
      <c r="K451" s="466"/>
      <c r="L451" s="466"/>
      <c r="M451" s="466"/>
      <c r="N451" s="466"/>
      <c r="O451" s="466"/>
      <c r="P451" s="466"/>
      <c r="Q451" s="86"/>
      <c r="R451" s="86"/>
      <c r="S451" s="86"/>
    </row>
    <row r="452" spans="1:19" ht="9.75" customHeight="1">
      <c r="A452" s="477"/>
      <c r="B452" s="470"/>
      <c r="C452" s="470"/>
      <c r="D452" s="470"/>
      <c r="E452" s="470"/>
      <c r="F452" s="470"/>
      <c r="G452" s="470"/>
      <c r="H452" s="470"/>
      <c r="I452" s="470"/>
      <c r="J452" s="470"/>
      <c r="K452" s="470"/>
      <c r="L452" s="470"/>
      <c r="M452" s="470"/>
      <c r="N452" s="470"/>
      <c r="O452" s="470"/>
      <c r="P452" s="470"/>
      <c r="Q452" s="86"/>
      <c r="R452" s="86"/>
      <c r="S452" s="86"/>
    </row>
    <row r="453" spans="1:19" ht="18" customHeight="1">
      <c r="A453" s="507" t="s">
        <v>226</v>
      </c>
      <c r="B453" s="481"/>
      <c r="C453" s="481"/>
      <c r="D453" s="481"/>
      <c r="E453" s="481"/>
      <c r="F453" s="486"/>
      <c r="G453" s="507" t="s">
        <v>227</v>
      </c>
      <c r="H453" s="481"/>
      <c r="I453" s="481"/>
      <c r="J453" s="485" t="s">
        <v>228</v>
      </c>
      <c r="K453" s="481"/>
      <c r="L453" s="481"/>
      <c r="M453" s="481"/>
      <c r="N453" s="481"/>
      <c r="O453" s="481"/>
      <c r="P453" s="486"/>
      <c r="Q453" s="86"/>
      <c r="R453" s="86"/>
      <c r="S453" s="86"/>
    </row>
    <row r="454" spans="1:19" ht="39" customHeight="1">
      <c r="A454" s="498"/>
      <c r="B454" s="466"/>
      <c r="C454" s="466"/>
      <c r="D454" s="466"/>
      <c r="E454" s="466"/>
      <c r="F454" s="467"/>
      <c r="G454" s="498" t="s">
        <v>229</v>
      </c>
      <c r="H454" s="466"/>
      <c r="I454" s="466"/>
      <c r="J454" s="476" t="s">
        <v>228</v>
      </c>
      <c r="K454" s="466"/>
      <c r="L454" s="466"/>
      <c r="M454" s="466"/>
      <c r="N454" s="466"/>
      <c r="O454" s="466"/>
      <c r="P454" s="467"/>
      <c r="Q454" s="86"/>
      <c r="R454" s="86"/>
      <c r="S454" s="86"/>
    </row>
    <row r="455" spans="1:19" ht="48" customHeight="1">
      <c r="A455" s="498"/>
      <c r="B455" s="466"/>
      <c r="C455" s="466"/>
      <c r="D455" s="466"/>
      <c r="E455" s="466"/>
      <c r="F455" s="467"/>
      <c r="G455" s="498" t="s">
        <v>10</v>
      </c>
      <c r="H455" s="466"/>
      <c r="I455" s="466"/>
      <c r="J455" s="476" t="s">
        <v>274</v>
      </c>
      <c r="K455" s="466"/>
      <c r="L455" s="466"/>
      <c r="M455" s="466"/>
      <c r="N455" s="466"/>
      <c r="O455" s="466"/>
      <c r="P455" s="467"/>
      <c r="Q455" s="86"/>
      <c r="R455" s="86"/>
      <c r="S455" s="86"/>
    </row>
    <row r="456" spans="1:19" ht="18" customHeight="1">
      <c r="A456" s="492"/>
      <c r="B456" s="470"/>
      <c r="C456" s="470"/>
      <c r="D456" s="470"/>
      <c r="E456" s="470"/>
      <c r="F456" s="471"/>
      <c r="G456" s="505" t="s">
        <v>231</v>
      </c>
      <c r="H456" s="470"/>
      <c r="I456" s="470"/>
      <c r="J456" s="477" t="s">
        <v>232</v>
      </c>
      <c r="K456" s="470"/>
      <c r="L456" s="470"/>
      <c r="M456" s="470"/>
      <c r="N456" s="470"/>
      <c r="O456" s="470"/>
      <c r="P456" s="471"/>
      <c r="Q456" s="86"/>
      <c r="R456" s="86"/>
      <c r="S456" s="86"/>
    </row>
    <row r="457" spans="1:19" ht="7.5" customHeight="1">
      <c r="A457" s="86"/>
      <c r="B457" s="86"/>
      <c r="C457" s="86"/>
      <c r="D457" s="86"/>
      <c r="E457" s="86"/>
      <c r="F457" s="86"/>
      <c r="G457" s="86"/>
      <c r="H457" s="86"/>
      <c r="I457" s="86"/>
      <c r="J457" s="86"/>
      <c r="K457" s="86"/>
      <c r="L457" s="86"/>
      <c r="M457" s="86"/>
      <c r="N457" s="86"/>
      <c r="O457" s="86"/>
      <c r="P457" s="86"/>
      <c r="Q457" s="86"/>
      <c r="R457" s="86"/>
      <c r="S457" s="86"/>
    </row>
    <row r="458" spans="1:19" ht="18" customHeight="1">
      <c r="A458" s="495" t="s">
        <v>233</v>
      </c>
      <c r="B458" s="466"/>
      <c r="C458" s="495" t="s">
        <v>234</v>
      </c>
      <c r="D458" s="466"/>
      <c r="E458" s="86"/>
      <c r="F458" s="86"/>
      <c r="G458" s="86"/>
      <c r="H458" s="86"/>
      <c r="I458" s="86"/>
      <c r="J458" s="86"/>
      <c r="K458" s="86"/>
      <c r="L458" s="86"/>
      <c r="M458" s="86"/>
      <c r="N458" s="86"/>
      <c r="O458" s="86"/>
      <c r="P458" s="86"/>
      <c r="Q458" s="86"/>
      <c r="R458" s="86"/>
      <c r="S458" s="86"/>
    </row>
    <row r="459" spans="1:19" ht="1.5" customHeight="1">
      <c r="A459" s="86"/>
      <c r="B459" s="86"/>
      <c r="C459" s="86"/>
      <c r="D459" s="86"/>
      <c r="E459" s="86"/>
      <c r="F459" s="86"/>
      <c r="G459" s="86"/>
      <c r="H459" s="86"/>
      <c r="I459" s="86"/>
      <c r="J459" s="86"/>
      <c r="K459" s="86"/>
      <c r="L459" s="86"/>
      <c r="M459" s="86"/>
      <c r="N459" s="86"/>
      <c r="O459" s="86"/>
      <c r="P459" s="86"/>
      <c r="Q459" s="86"/>
      <c r="R459" s="86"/>
      <c r="S459" s="86"/>
    </row>
    <row r="460" spans="1:19" ht="18.75" customHeight="1">
      <c r="A460" s="496" t="s">
        <v>235</v>
      </c>
      <c r="B460" s="457"/>
      <c r="C460" s="457"/>
      <c r="D460" s="457"/>
      <c r="E460" s="458"/>
      <c r="F460" s="478" t="s">
        <v>231</v>
      </c>
      <c r="G460" s="457"/>
      <c r="H460" s="457"/>
      <c r="I460" s="457"/>
      <c r="J460" s="458"/>
      <c r="K460" s="478" t="s">
        <v>13</v>
      </c>
      <c r="L460" s="458"/>
      <c r="M460" s="478" t="s">
        <v>12</v>
      </c>
      <c r="N460" s="458"/>
      <c r="O460" s="108" t="s">
        <v>236</v>
      </c>
      <c r="P460" s="86"/>
      <c r="Q460" s="86"/>
      <c r="R460" s="86"/>
      <c r="S460" s="86"/>
    </row>
    <row r="461" spans="1:19" ht="48" customHeight="1">
      <c r="A461" s="496" t="s">
        <v>275</v>
      </c>
      <c r="B461" s="457"/>
      <c r="C461" s="457"/>
      <c r="D461" s="457"/>
      <c r="E461" s="458"/>
      <c r="F461" s="478" t="s">
        <v>134</v>
      </c>
      <c r="G461" s="457"/>
      <c r="H461" s="457"/>
      <c r="I461" s="457"/>
      <c r="J461" s="458"/>
      <c r="K461" s="482">
        <v>15640002</v>
      </c>
      <c r="L461" s="458"/>
      <c r="M461" s="483">
        <v>1</v>
      </c>
      <c r="N461" s="458"/>
      <c r="O461" s="109">
        <f>+M461*K461</f>
        <v>15640002</v>
      </c>
      <c r="P461" s="86"/>
      <c r="Q461" s="110">
        <v>15430371.420000084</v>
      </c>
      <c r="R461" s="86"/>
      <c r="S461" s="86"/>
    </row>
    <row r="462" spans="1:19" ht="18" customHeight="1">
      <c r="A462" s="501"/>
      <c r="B462" s="481"/>
      <c r="C462" s="481"/>
      <c r="D462" s="481"/>
      <c r="E462" s="481"/>
      <c r="F462" s="502"/>
      <c r="G462" s="481"/>
      <c r="H462" s="502"/>
      <c r="I462" s="481"/>
      <c r="J462" s="481"/>
      <c r="K462" s="481"/>
      <c r="L462" s="111" t="s">
        <v>238</v>
      </c>
      <c r="M462" s="480" t="s">
        <v>234</v>
      </c>
      <c r="N462" s="481"/>
      <c r="O462" s="112">
        <f>+O461</f>
        <v>15640002</v>
      </c>
      <c r="P462" s="86"/>
      <c r="Q462" s="86"/>
      <c r="R462" s="86"/>
      <c r="S462" s="86"/>
    </row>
    <row r="463" spans="1:19" ht="18" customHeight="1">
      <c r="A463" s="495" t="s">
        <v>239</v>
      </c>
      <c r="B463" s="466"/>
      <c r="C463" s="495" t="s">
        <v>240</v>
      </c>
      <c r="D463" s="466"/>
      <c r="E463" s="86"/>
      <c r="F463" s="86"/>
      <c r="G463" s="86"/>
      <c r="H463" s="86"/>
      <c r="I463" s="86"/>
      <c r="J463" s="86"/>
      <c r="K463" s="86"/>
      <c r="L463" s="86"/>
      <c r="M463" s="86"/>
      <c r="N463" s="86"/>
      <c r="O463" s="86"/>
      <c r="P463" s="86"/>
      <c r="Q463" s="86"/>
      <c r="R463" s="86"/>
      <c r="S463" s="86"/>
    </row>
    <row r="464" spans="1:19" ht="2.25" customHeight="1">
      <c r="A464" s="86"/>
      <c r="B464" s="86"/>
      <c r="C464" s="86"/>
      <c r="D464" s="86"/>
      <c r="E464" s="86"/>
      <c r="F464" s="86"/>
      <c r="G464" s="86"/>
      <c r="H464" s="86"/>
      <c r="I464" s="86"/>
      <c r="J464" s="86"/>
      <c r="K464" s="86"/>
      <c r="L464" s="86"/>
      <c r="M464" s="86"/>
      <c r="N464" s="86"/>
      <c r="O464" s="86"/>
      <c r="P464" s="86"/>
      <c r="Q464" s="86"/>
      <c r="R464" s="86"/>
      <c r="S464" s="86"/>
    </row>
    <row r="465" spans="1:19" ht="18.75" customHeight="1">
      <c r="A465" s="496" t="s">
        <v>235</v>
      </c>
      <c r="B465" s="457"/>
      <c r="C465" s="457"/>
      <c r="D465" s="457"/>
      <c r="E465" s="458"/>
      <c r="F465" s="478" t="s">
        <v>231</v>
      </c>
      <c r="G465" s="457"/>
      <c r="H465" s="457"/>
      <c r="I465" s="457"/>
      <c r="J465" s="458"/>
      <c r="K465" s="478" t="s">
        <v>13</v>
      </c>
      <c r="L465" s="458"/>
      <c r="M465" s="478" t="s">
        <v>12</v>
      </c>
      <c r="N465" s="458"/>
      <c r="O465" s="108" t="s">
        <v>236</v>
      </c>
      <c r="P465" s="86"/>
      <c r="Q465" s="86"/>
      <c r="R465" s="86"/>
      <c r="S465" s="86"/>
    </row>
    <row r="466" spans="1:19" ht="18" customHeight="1">
      <c r="A466" s="496"/>
      <c r="B466" s="457"/>
      <c r="C466" s="457"/>
      <c r="D466" s="457"/>
      <c r="E466" s="458"/>
      <c r="F466" s="508"/>
      <c r="G466" s="457"/>
      <c r="H466" s="457"/>
      <c r="I466" s="457"/>
      <c r="J466" s="458"/>
      <c r="K466" s="479">
        <v>0</v>
      </c>
      <c r="L466" s="458"/>
      <c r="M466" s="479">
        <v>0</v>
      </c>
      <c r="N466" s="458"/>
      <c r="O466" s="113">
        <f>+K466*M466</f>
        <v>0</v>
      </c>
      <c r="P466" s="86"/>
      <c r="Q466" s="86"/>
      <c r="R466" s="86"/>
      <c r="S466" s="86"/>
    </row>
    <row r="467" spans="1:19" ht="18" customHeight="1">
      <c r="A467" s="501"/>
      <c r="B467" s="481"/>
      <c r="C467" s="481"/>
      <c r="D467" s="481"/>
      <c r="E467" s="481"/>
      <c r="F467" s="502"/>
      <c r="G467" s="481"/>
      <c r="H467" s="502"/>
      <c r="I467" s="481"/>
      <c r="J467" s="481"/>
      <c r="K467" s="481"/>
      <c r="L467" s="111" t="s">
        <v>238</v>
      </c>
      <c r="M467" s="480" t="s">
        <v>240</v>
      </c>
      <c r="N467" s="481"/>
      <c r="O467" s="112">
        <f>+O466</f>
        <v>0</v>
      </c>
      <c r="P467" s="86"/>
      <c r="Q467" s="86"/>
      <c r="R467" s="86"/>
      <c r="S467" s="86"/>
    </row>
    <row r="468" spans="1:19" ht="18" customHeight="1">
      <c r="A468" s="495" t="s">
        <v>241</v>
      </c>
      <c r="B468" s="466"/>
      <c r="C468" s="495" t="s">
        <v>242</v>
      </c>
      <c r="D468" s="466"/>
      <c r="E468" s="86"/>
      <c r="F468" s="86"/>
      <c r="G468" s="86"/>
      <c r="H468" s="86"/>
      <c r="I468" s="86"/>
      <c r="J468" s="86"/>
      <c r="K468" s="86"/>
      <c r="L468" s="86"/>
      <c r="M468" s="86"/>
      <c r="N468" s="86"/>
      <c r="O468" s="86"/>
      <c r="P468" s="86"/>
      <c r="Q468" s="86"/>
      <c r="R468" s="86"/>
      <c r="S468" s="86"/>
    </row>
    <row r="469" spans="1:19" ht="1.5" customHeight="1">
      <c r="A469" s="86"/>
      <c r="B469" s="86"/>
      <c r="C469" s="86"/>
      <c r="D469" s="86"/>
      <c r="E469" s="86"/>
      <c r="F469" s="86"/>
      <c r="G469" s="86"/>
      <c r="H469" s="86"/>
      <c r="I469" s="86"/>
      <c r="J469" s="86"/>
      <c r="K469" s="86"/>
      <c r="L469" s="86"/>
      <c r="M469" s="86"/>
      <c r="N469" s="86"/>
      <c r="O469" s="86"/>
      <c r="P469" s="86"/>
      <c r="Q469" s="86"/>
      <c r="R469" s="86"/>
      <c r="S469" s="86"/>
    </row>
    <row r="470" spans="1:19" ht="19.5" customHeight="1">
      <c r="A470" s="496" t="s">
        <v>235</v>
      </c>
      <c r="B470" s="457"/>
      <c r="C470" s="457"/>
      <c r="D470" s="457"/>
      <c r="E470" s="458"/>
      <c r="F470" s="478" t="s">
        <v>231</v>
      </c>
      <c r="G470" s="457"/>
      <c r="H470" s="457"/>
      <c r="I470" s="457"/>
      <c r="J470" s="458"/>
      <c r="K470" s="478" t="s">
        <v>13</v>
      </c>
      <c r="L470" s="458"/>
      <c r="M470" s="478" t="s">
        <v>12</v>
      </c>
      <c r="N470" s="458"/>
      <c r="O470" s="108" t="s">
        <v>236</v>
      </c>
      <c r="P470" s="86"/>
      <c r="Q470" s="86"/>
      <c r="R470" s="86"/>
      <c r="S470" s="86"/>
    </row>
    <row r="471" spans="1:19" ht="18" customHeight="1">
      <c r="A471" s="496"/>
      <c r="B471" s="457"/>
      <c r="C471" s="457"/>
      <c r="D471" s="457"/>
      <c r="E471" s="458"/>
      <c r="F471" s="508"/>
      <c r="G471" s="457"/>
      <c r="H471" s="457"/>
      <c r="I471" s="457"/>
      <c r="J471" s="458"/>
      <c r="K471" s="479">
        <v>0</v>
      </c>
      <c r="L471" s="458"/>
      <c r="M471" s="479">
        <v>0</v>
      </c>
      <c r="N471" s="458"/>
      <c r="O471" s="113">
        <f>+K471*M471</f>
        <v>0</v>
      </c>
      <c r="P471" s="86"/>
      <c r="Q471" s="86"/>
      <c r="R471" s="86"/>
      <c r="S471" s="86"/>
    </row>
    <row r="472" spans="1:19" ht="18" customHeight="1">
      <c r="A472" s="501"/>
      <c r="B472" s="481"/>
      <c r="C472" s="481"/>
      <c r="D472" s="481"/>
      <c r="E472" s="481"/>
      <c r="F472" s="502"/>
      <c r="G472" s="481"/>
      <c r="H472" s="502"/>
      <c r="I472" s="481"/>
      <c r="J472" s="481"/>
      <c r="K472" s="481"/>
      <c r="L472" s="111" t="s">
        <v>238</v>
      </c>
      <c r="M472" s="480" t="s">
        <v>242</v>
      </c>
      <c r="N472" s="481"/>
      <c r="O472" s="112">
        <f>+O471</f>
        <v>0</v>
      </c>
      <c r="P472" s="86"/>
      <c r="Q472" s="86"/>
      <c r="R472" s="86"/>
      <c r="S472" s="86"/>
    </row>
    <row r="473" spans="1:19" ht="18" customHeight="1">
      <c r="A473" s="495" t="s">
        <v>243</v>
      </c>
      <c r="B473" s="466"/>
      <c r="C473" s="495" t="s">
        <v>244</v>
      </c>
      <c r="D473" s="466"/>
      <c r="E473" s="86"/>
      <c r="F473" s="86"/>
      <c r="G473" s="86"/>
      <c r="H473" s="86"/>
      <c r="I473" s="86"/>
      <c r="J473" s="86"/>
      <c r="K473" s="86"/>
      <c r="L473" s="86"/>
      <c r="M473" s="86"/>
      <c r="N473" s="86"/>
      <c r="O473" s="86"/>
      <c r="P473" s="86"/>
      <c r="Q473" s="86"/>
      <c r="R473" s="86"/>
      <c r="S473" s="86"/>
    </row>
    <row r="474" spans="1:19" ht="1.5" customHeight="1">
      <c r="A474" s="86"/>
      <c r="B474" s="86"/>
      <c r="C474" s="86"/>
      <c r="D474" s="86"/>
      <c r="E474" s="86"/>
      <c r="F474" s="86"/>
      <c r="G474" s="86"/>
      <c r="H474" s="86"/>
      <c r="I474" s="86"/>
      <c r="J474" s="86"/>
      <c r="K474" s="86"/>
      <c r="L474" s="86"/>
      <c r="M474" s="86"/>
      <c r="N474" s="86"/>
      <c r="O474" s="86"/>
      <c r="P474" s="86"/>
      <c r="Q474" s="86"/>
      <c r="R474" s="86"/>
      <c r="S474" s="86"/>
    </row>
    <row r="475" spans="1:19" ht="18.75" customHeight="1">
      <c r="A475" s="496" t="s">
        <v>235</v>
      </c>
      <c r="B475" s="457"/>
      <c r="C475" s="457"/>
      <c r="D475" s="457"/>
      <c r="E475" s="458"/>
      <c r="F475" s="478" t="s">
        <v>231</v>
      </c>
      <c r="G475" s="457"/>
      <c r="H475" s="457"/>
      <c r="I475" s="457"/>
      <c r="J475" s="458"/>
      <c r="K475" s="478" t="s">
        <v>13</v>
      </c>
      <c r="L475" s="458"/>
      <c r="M475" s="478" t="s">
        <v>12</v>
      </c>
      <c r="N475" s="458"/>
      <c r="O475" s="108" t="s">
        <v>236</v>
      </c>
      <c r="P475" s="86"/>
      <c r="Q475" s="86"/>
      <c r="R475" s="86"/>
      <c r="S475" s="86"/>
    </row>
    <row r="476" spans="1:19" ht="18" customHeight="1">
      <c r="A476" s="496"/>
      <c r="B476" s="457"/>
      <c r="C476" s="457"/>
      <c r="D476" s="457"/>
      <c r="E476" s="458"/>
      <c r="F476" s="508"/>
      <c r="G476" s="457"/>
      <c r="H476" s="457"/>
      <c r="I476" s="457"/>
      <c r="J476" s="458"/>
      <c r="K476" s="479">
        <v>0</v>
      </c>
      <c r="L476" s="458"/>
      <c r="M476" s="479">
        <v>0</v>
      </c>
      <c r="N476" s="458"/>
      <c r="O476" s="113">
        <f>+K476*M476</f>
        <v>0</v>
      </c>
      <c r="P476" s="86"/>
      <c r="Q476" s="86"/>
      <c r="R476" s="86"/>
      <c r="S476" s="86"/>
    </row>
    <row r="477" spans="1:19" ht="18" customHeight="1">
      <c r="A477" s="501"/>
      <c r="B477" s="481"/>
      <c r="C477" s="481"/>
      <c r="D477" s="481"/>
      <c r="E477" s="481"/>
      <c r="F477" s="502"/>
      <c r="G477" s="481"/>
      <c r="H477" s="502"/>
      <c r="I477" s="481"/>
      <c r="J477" s="481"/>
      <c r="K477" s="481"/>
      <c r="L477" s="111" t="s">
        <v>238</v>
      </c>
      <c r="M477" s="480" t="s">
        <v>244</v>
      </c>
      <c r="N477" s="481"/>
      <c r="O477" s="112">
        <f>+O476</f>
        <v>0</v>
      </c>
      <c r="P477" s="86"/>
      <c r="Q477" s="86"/>
      <c r="R477" s="86"/>
      <c r="S477" s="86"/>
    </row>
    <row r="478" spans="1:19" ht="3.75" customHeight="1">
      <c r="A478" s="86"/>
      <c r="B478" s="86"/>
      <c r="C478" s="86"/>
      <c r="D478" s="86"/>
      <c r="E478" s="86"/>
      <c r="F478" s="86"/>
      <c r="G478" s="86"/>
      <c r="H478" s="86"/>
      <c r="I478" s="86"/>
      <c r="J478" s="86"/>
      <c r="K478" s="86"/>
      <c r="L478" s="86"/>
      <c r="M478" s="86"/>
      <c r="N478" s="86"/>
      <c r="O478" s="86"/>
      <c r="P478" s="86"/>
      <c r="Q478" s="86"/>
      <c r="R478" s="86"/>
      <c r="S478" s="86"/>
    </row>
    <row r="479" spans="1:19" ht="18.75" customHeight="1">
      <c r="A479" s="86"/>
      <c r="B479" s="86"/>
      <c r="C479" s="86"/>
      <c r="D479" s="86"/>
      <c r="E479" s="86"/>
      <c r="F479" s="86"/>
      <c r="G479" s="86"/>
      <c r="H479" s="86"/>
      <c r="I479" s="489" t="s">
        <v>245</v>
      </c>
      <c r="J479" s="457"/>
      <c r="K479" s="457"/>
      <c r="L479" s="457"/>
      <c r="M479" s="458"/>
      <c r="N479" s="500">
        <f>+O477+O472+O467+O462</f>
        <v>15640002</v>
      </c>
      <c r="O479" s="458"/>
      <c r="P479" s="86"/>
      <c r="Q479" s="86"/>
      <c r="R479" s="86"/>
      <c r="S479" s="86"/>
    </row>
    <row r="480" spans="1:19" ht="18.75" customHeight="1">
      <c r="A480" s="86"/>
      <c r="B480" s="86"/>
      <c r="C480" s="86"/>
      <c r="D480" s="86"/>
      <c r="E480" s="86"/>
      <c r="F480" s="86"/>
      <c r="G480" s="86"/>
      <c r="H480" s="86"/>
      <c r="I480" s="107"/>
      <c r="J480" s="107"/>
      <c r="K480" s="107"/>
      <c r="L480" s="107"/>
      <c r="M480" s="107"/>
      <c r="N480" s="115"/>
      <c r="O480" s="115"/>
      <c r="P480" s="86"/>
      <c r="Q480" s="86"/>
      <c r="R480" s="86"/>
      <c r="S480" s="86"/>
    </row>
    <row r="481" spans="1:19" ht="70.5" customHeight="1">
      <c r="A481" s="107"/>
      <c r="B481" s="497"/>
      <c r="C481" s="466"/>
      <c r="D481" s="476"/>
      <c r="E481" s="466"/>
      <c r="F481" s="466"/>
      <c r="G481" s="466"/>
      <c r="H481" s="466"/>
      <c r="I481" s="466"/>
      <c r="J481" s="466"/>
      <c r="K481" s="466"/>
      <c r="L481" s="466"/>
      <c r="M481" s="466"/>
      <c r="N481" s="466"/>
      <c r="O481" s="466"/>
      <c r="P481" s="466"/>
      <c r="Q481" s="86"/>
      <c r="R481" s="86"/>
      <c r="S481" s="86"/>
    </row>
    <row r="482" spans="1:19" ht="9.75" customHeight="1">
      <c r="A482" s="477"/>
      <c r="B482" s="470"/>
      <c r="C482" s="470"/>
      <c r="D482" s="470"/>
      <c r="E482" s="470"/>
      <c r="F482" s="470"/>
      <c r="G482" s="470"/>
      <c r="H482" s="470"/>
      <c r="I482" s="470"/>
      <c r="J482" s="470"/>
      <c r="K482" s="470"/>
      <c r="L482" s="470"/>
      <c r="M482" s="470"/>
      <c r="N482" s="470"/>
      <c r="O482" s="470"/>
      <c r="P482" s="470"/>
      <c r="Q482" s="86"/>
      <c r="R482" s="86"/>
      <c r="S482" s="86"/>
    </row>
    <row r="483" spans="1:19" ht="18" customHeight="1">
      <c r="A483" s="507" t="s">
        <v>226</v>
      </c>
      <c r="B483" s="481"/>
      <c r="C483" s="481"/>
      <c r="D483" s="481"/>
      <c r="E483" s="481"/>
      <c r="F483" s="486"/>
      <c r="G483" s="507" t="s">
        <v>227</v>
      </c>
      <c r="H483" s="481"/>
      <c r="I483" s="481"/>
      <c r="J483" s="485" t="s">
        <v>228</v>
      </c>
      <c r="K483" s="481"/>
      <c r="L483" s="481"/>
      <c r="M483" s="481"/>
      <c r="N483" s="481"/>
      <c r="O483" s="481"/>
      <c r="P483" s="486"/>
      <c r="Q483" s="86"/>
      <c r="R483" s="86"/>
      <c r="S483" s="86"/>
    </row>
    <row r="484" spans="1:19" ht="39" customHeight="1">
      <c r="A484" s="498"/>
      <c r="B484" s="466"/>
      <c r="C484" s="466"/>
      <c r="D484" s="466"/>
      <c r="E484" s="466"/>
      <c r="F484" s="467"/>
      <c r="G484" s="498" t="s">
        <v>229</v>
      </c>
      <c r="H484" s="466"/>
      <c r="I484" s="466"/>
      <c r="J484" s="476" t="s">
        <v>228</v>
      </c>
      <c r="K484" s="466"/>
      <c r="L484" s="466"/>
      <c r="M484" s="466"/>
      <c r="N484" s="466"/>
      <c r="O484" s="466"/>
      <c r="P484" s="467"/>
      <c r="Q484" s="86"/>
      <c r="R484" s="86"/>
      <c r="S484" s="86"/>
    </row>
    <row r="485" spans="1:19" ht="48" customHeight="1">
      <c r="A485" s="498"/>
      <c r="B485" s="466"/>
      <c r="C485" s="466"/>
      <c r="D485" s="466"/>
      <c r="E485" s="466"/>
      <c r="F485" s="467"/>
      <c r="G485" s="498" t="s">
        <v>10</v>
      </c>
      <c r="H485" s="466"/>
      <c r="I485" s="466"/>
      <c r="J485" s="476" t="s">
        <v>276</v>
      </c>
      <c r="K485" s="466"/>
      <c r="L485" s="466"/>
      <c r="M485" s="466"/>
      <c r="N485" s="466"/>
      <c r="O485" s="466"/>
      <c r="P485" s="467"/>
      <c r="Q485" s="86"/>
      <c r="R485" s="86"/>
      <c r="S485" s="86"/>
    </row>
    <row r="486" spans="1:19" ht="18" customHeight="1">
      <c r="A486" s="492"/>
      <c r="B486" s="470"/>
      <c r="C486" s="470"/>
      <c r="D486" s="470"/>
      <c r="E486" s="470"/>
      <c r="F486" s="471"/>
      <c r="G486" s="505" t="s">
        <v>231</v>
      </c>
      <c r="H486" s="470"/>
      <c r="I486" s="470"/>
      <c r="J486" s="477" t="s">
        <v>232</v>
      </c>
      <c r="K486" s="470"/>
      <c r="L486" s="470"/>
      <c r="M486" s="470"/>
      <c r="N486" s="470"/>
      <c r="O486" s="470"/>
      <c r="P486" s="471"/>
      <c r="Q486" s="86"/>
      <c r="R486" s="86"/>
      <c r="S486" s="86"/>
    </row>
    <row r="487" spans="1:19" ht="7.5" customHeight="1">
      <c r="A487" s="86"/>
      <c r="B487" s="86"/>
      <c r="C487" s="86"/>
      <c r="D487" s="86"/>
      <c r="E487" s="86"/>
      <c r="F487" s="86"/>
      <c r="G487" s="86"/>
      <c r="H487" s="86"/>
      <c r="I487" s="86"/>
      <c r="J487" s="86"/>
      <c r="K487" s="86"/>
      <c r="L487" s="86"/>
      <c r="M487" s="86"/>
      <c r="N487" s="86"/>
      <c r="O487" s="86"/>
      <c r="P487" s="86"/>
      <c r="Q487" s="86"/>
      <c r="R487" s="86"/>
      <c r="S487" s="86"/>
    </row>
    <row r="488" spans="1:19" ht="18" customHeight="1">
      <c r="A488" s="495" t="s">
        <v>233</v>
      </c>
      <c r="B488" s="466"/>
      <c r="C488" s="495" t="s">
        <v>234</v>
      </c>
      <c r="D488" s="466"/>
      <c r="E488" s="86"/>
      <c r="F488" s="86"/>
      <c r="G488" s="86"/>
      <c r="H488" s="86"/>
      <c r="I488" s="86"/>
      <c r="J488" s="86"/>
      <c r="K488" s="86"/>
      <c r="L488" s="86"/>
      <c r="M488" s="86"/>
      <c r="N488" s="86"/>
      <c r="O488" s="86"/>
      <c r="P488" s="86"/>
      <c r="Q488" s="86"/>
      <c r="R488" s="86"/>
      <c r="S488" s="86"/>
    </row>
    <row r="489" spans="1:19" ht="1.5" customHeight="1">
      <c r="A489" s="86"/>
      <c r="B489" s="86"/>
      <c r="C489" s="86"/>
      <c r="D489" s="86"/>
      <c r="E489" s="86"/>
      <c r="F489" s="86"/>
      <c r="G489" s="86"/>
      <c r="H489" s="86"/>
      <c r="I489" s="86"/>
      <c r="J489" s="86"/>
      <c r="K489" s="86"/>
      <c r="L489" s="86"/>
      <c r="M489" s="86"/>
      <c r="N489" s="86"/>
      <c r="O489" s="86"/>
      <c r="P489" s="86"/>
      <c r="Q489" s="86"/>
      <c r="R489" s="86"/>
      <c r="S489" s="86"/>
    </row>
    <row r="490" spans="1:19" ht="18.75" customHeight="1">
      <c r="A490" s="496" t="s">
        <v>235</v>
      </c>
      <c r="B490" s="457"/>
      <c r="C490" s="457"/>
      <c r="D490" s="457"/>
      <c r="E490" s="458"/>
      <c r="F490" s="478" t="s">
        <v>231</v>
      </c>
      <c r="G490" s="457"/>
      <c r="H490" s="457"/>
      <c r="I490" s="457"/>
      <c r="J490" s="458"/>
      <c r="K490" s="478" t="s">
        <v>13</v>
      </c>
      <c r="L490" s="458"/>
      <c r="M490" s="478" t="s">
        <v>12</v>
      </c>
      <c r="N490" s="458"/>
      <c r="O490" s="108" t="s">
        <v>236</v>
      </c>
      <c r="P490" s="86"/>
      <c r="Q490" s="86"/>
      <c r="R490" s="86"/>
      <c r="S490" s="86"/>
    </row>
    <row r="491" spans="1:19" ht="48" customHeight="1">
      <c r="A491" s="496" t="s">
        <v>277</v>
      </c>
      <c r="B491" s="457"/>
      <c r="C491" s="457"/>
      <c r="D491" s="457"/>
      <c r="E491" s="458"/>
      <c r="F491" s="478" t="s">
        <v>134</v>
      </c>
      <c r="G491" s="457"/>
      <c r="H491" s="457"/>
      <c r="I491" s="457"/>
      <c r="J491" s="458"/>
      <c r="K491" s="482">
        <v>942710</v>
      </c>
      <c r="L491" s="458"/>
      <c r="M491" s="483">
        <v>1</v>
      </c>
      <c r="N491" s="458"/>
      <c r="O491" s="109">
        <f>+M491*K491</f>
        <v>942710</v>
      </c>
      <c r="P491" s="86"/>
      <c r="Q491" s="110">
        <v>15430371.420000084</v>
      </c>
      <c r="R491" s="86"/>
      <c r="S491" s="86"/>
    </row>
    <row r="492" spans="1:19" ht="18" customHeight="1">
      <c r="A492" s="501"/>
      <c r="B492" s="481"/>
      <c r="C492" s="481"/>
      <c r="D492" s="481"/>
      <c r="E492" s="481"/>
      <c r="F492" s="502"/>
      <c r="G492" s="481"/>
      <c r="H492" s="502"/>
      <c r="I492" s="481"/>
      <c r="J492" s="481"/>
      <c r="K492" s="481"/>
      <c r="L492" s="111" t="s">
        <v>238</v>
      </c>
      <c r="M492" s="480" t="s">
        <v>234</v>
      </c>
      <c r="N492" s="481"/>
      <c r="O492" s="112">
        <f>+O491</f>
        <v>942710</v>
      </c>
      <c r="P492" s="86"/>
      <c r="Q492" s="86"/>
      <c r="R492" s="86"/>
      <c r="S492" s="86"/>
    </row>
    <row r="493" spans="1:19" ht="18" customHeight="1">
      <c r="A493" s="495" t="s">
        <v>239</v>
      </c>
      <c r="B493" s="466"/>
      <c r="C493" s="495" t="s">
        <v>240</v>
      </c>
      <c r="D493" s="466"/>
      <c r="E493" s="86"/>
      <c r="F493" s="86"/>
      <c r="G493" s="86"/>
      <c r="H493" s="86"/>
      <c r="I493" s="86"/>
      <c r="J493" s="86"/>
      <c r="K493" s="86"/>
      <c r="L493" s="86"/>
      <c r="M493" s="86"/>
      <c r="N493" s="86"/>
      <c r="O493" s="86"/>
      <c r="P493" s="86"/>
      <c r="Q493" s="86"/>
      <c r="R493" s="86"/>
      <c r="S493" s="86"/>
    </row>
    <row r="494" spans="1:19" ht="2.25" customHeight="1">
      <c r="A494" s="86"/>
      <c r="B494" s="86"/>
      <c r="C494" s="86"/>
      <c r="D494" s="86"/>
      <c r="E494" s="86"/>
      <c r="F494" s="86"/>
      <c r="G494" s="86"/>
      <c r="H494" s="86"/>
      <c r="I494" s="86"/>
      <c r="J494" s="86"/>
      <c r="K494" s="86"/>
      <c r="L494" s="86"/>
      <c r="M494" s="86"/>
      <c r="N494" s="86"/>
      <c r="O494" s="86"/>
      <c r="P494" s="86"/>
      <c r="Q494" s="86"/>
      <c r="R494" s="86"/>
      <c r="S494" s="86"/>
    </row>
    <row r="495" spans="1:19" ht="18.75" customHeight="1">
      <c r="A495" s="496" t="s">
        <v>235</v>
      </c>
      <c r="B495" s="457"/>
      <c r="C495" s="457"/>
      <c r="D495" s="457"/>
      <c r="E495" s="458"/>
      <c r="F495" s="478" t="s">
        <v>231</v>
      </c>
      <c r="G495" s="457"/>
      <c r="H495" s="457"/>
      <c r="I495" s="457"/>
      <c r="J495" s="458"/>
      <c r="K495" s="478" t="s">
        <v>13</v>
      </c>
      <c r="L495" s="458"/>
      <c r="M495" s="478" t="s">
        <v>12</v>
      </c>
      <c r="N495" s="458"/>
      <c r="O495" s="108" t="s">
        <v>236</v>
      </c>
      <c r="P495" s="86"/>
      <c r="Q495" s="86"/>
      <c r="R495" s="86"/>
      <c r="S495" s="86"/>
    </row>
    <row r="496" spans="1:19" ht="18" customHeight="1">
      <c r="A496" s="496"/>
      <c r="B496" s="457"/>
      <c r="C496" s="457"/>
      <c r="D496" s="457"/>
      <c r="E496" s="458"/>
      <c r="F496" s="508"/>
      <c r="G496" s="457"/>
      <c r="H496" s="457"/>
      <c r="I496" s="457"/>
      <c r="J496" s="458"/>
      <c r="K496" s="479">
        <v>0</v>
      </c>
      <c r="L496" s="458"/>
      <c r="M496" s="479">
        <v>0</v>
      </c>
      <c r="N496" s="458"/>
      <c r="O496" s="113">
        <f>+K496*M496</f>
        <v>0</v>
      </c>
      <c r="P496" s="86"/>
      <c r="Q496" s="86"/>
      <c r="R496" s="86"/>
      <c r="S496" s="86"/>
    </row>
    <row r="497" spans="1:19" ht="18" customHeight="1">
      <c r="A497" s="501"/>
      <c r="B497" s="481"/>
      <c r="C497" s="481"/>
      <c r="D497" s="481"/>
      <c r="E497" s="481"/>
      <c r="F497" s="502"/>
      <c r="G497" s="481"/>
      <c r="H497" s="502"/>
      <c r="I497" s="481"/>
      <c r="J497" s="481"/>
      <c r="K497" s="481"/>
      <c r="L497" s="111" t="s">
        <v>238</v>
      </c>
      <c r="M497" s="480" t="s">
        <v>240</v>
      </c>
      <c r="N497" s="481"/>
      <c r="O497" s="112">
        <f>+O496</f>
        <v>0</v>
      </c>
      <c r="P497" s="86"/>
      <c r="Q497" s="86"/>
      <c r="R497" s="86"/>
      <c r="S497" s="86"/>
    </row>
    <row r="498" spans="1:19" ht="18" customHeight="1">
      <c r="A498" s="495" t="s">
        <v>241</v>
      </c>
      <c r="B498" s="466"/>
      <c r="C498" s="495" t="s">
        <v>242</v>
      </c>
      <c r="D498" s="466"/>
      <c r="E498" s="86"/>
      <c r="F498" s="86"/>
      <c r="G498" s="86"/>
      <c r="H498" s="86"/>
      <c r="I498" s="86"/>
      <c r="J498" s="86"/>
      <c r="K498" s="86"/>
      <c r="L498" s="86"/>
      <c r="M498" s="86"/>
      <c r="N498" s="86"/>
      <c r="O498" s="86"/>
      <c r="P498" s="86"/>
      <c r="Q498" s="86"/>
      <c r="R498" s="86"/>
      <c r="S498" s="86"/>
    </row>
    <row r="499" spans="1:19" ht="1.5" customHeight="1">
      <c r="A499" s="86"/>
      <c r="B499" s="86"/>
      <c r="C499" s="86"/>
      <c r="D499" s="86"/>
      <c r="E499" s="86"/>
      <c r="F499" s="86"/>
      <c r="G499" s="86"/>
      <c r="H499" s="86"/>
      <c r="I499" s="86"/>
      <c r="J499" s="86"/>
      <c r="K499" s="86"/>
      <c r="L499" s="86"/>
      <c r="M499" s="86"/>
      <c r="N499" s="86"/>
      <c r="O499" s="86"/>
      <c r="P499" s="86"/>
      <c r="Q499" s="86"/>
      <c r="R499" s="86"/>
      <c r="S499" s="86"/>
    </row>
    <row r="500" spans="1:19" ht="19.5" customHeight="1">
      <c r="A500" s="496" t="s">
        <v>235</v>
      </c>
      <c r="B500" s="457"/>
      <c r="C500" s="457"/>
      <c r="D500" s="457"/>
      <c r="E500" s="458"/>
      <c r="F500" s="478" t="s">
        <v>231</v>
      </c>
      <c r="G500" s="457"/>
      <c r="H500" s="457"/>
      <c r="I500" s="457"/>
      <c r="J500" s="458"/>
      <c r="K500" s="478" t="s">
        <v>13</v>
      </c>
      <c r="L500" s="458"/>
      <c r="M500" s="478" t="s">
        <v>12</v>
      </c>
      <c r="N500" s="458"/>
      <c r="O500" s="108" t="s">
        <v>236</v>
      </c>
      <c r="P500" s="86"/>
      <c r="Q500" s="86"/>
      <c r="R500" s="86"/>
      <c r="S500" s="86"/>
    </row>
    <row r="501" spans="1:19" ht="18" customHeight="1">
      <c r="A501" s="496"/>
      <c r="B501" s="457"/>
      <c r="C501" s="457"/>
      <c r="D501" s="457"/>
      <c r="E501" s="458"/>
      <c r="F501" s="508"/>
      <c r="G501" s="457"/>
      <c r="H501" s="457"/>
      <c r="I501" s="457"/>
      <c r="J501" s="458"/>
      <c r="K501" s="479">
        <v>0</v>
      </c>
      <c r="L501" s="458"/>
      <c r="M501" s="479">
        <v>0</v>
      </c>
      <c r="N501" s="458"/>
      <c r="O501" s="113">
        <f>+K501*M501</f>
        <v>0</v>
      </c>
      <c r="P501" s="86"/>
      <c r="Q501" s="86"/>
      <c r="R501" s="86"/>
      <c r="S501" s="86"/>
    </row>
    <row r="502" spans="1:19" ht="18" customHeight="1">
      <c r="A502" s="501"/>
      <c r="B502" s="481"/>
      <c r="C502" s="481"/>
      <c r="D502" s="481"/>
      <c r="E502" s="481"/>
      <c r="F502" s="502"/>
      <c r="G502" s="481"/>
      <c r="H502" s="502"/>
      <c r="I502" s="481"/>
      <c r="J502" s="481"/>
      <c r="K502" s="481"/>
      <c r="L502" s="111" t="s">
        <v>238</v>
      </c>
      <c r="M502" s="480" t="s">
        <v>242</v>
      </c>
      <c r="N502" s="481"/>
      <c r="O502" s="112">
        <f>+O501</f>
        <v>0</v>
      </c>
      <c r="P502" s="86"/>
      <c r="Q502" s="86"/>
      <c r="R502" s="86"/>
      <c r="S502" s="86"/>
    </row>
    <row r="503" spans="1:19" ht="18" customHeight="1">
      <c r="A503" s="495" t="s">
        <v>243</v>
      </c>
      <c r="B503" s="466"/>
      <c r="C503" s="495" t="s">
        <v>244</v>
      </c>
      <c r="D503" s="466"/>
      <c r="E503" s="86"/>
      <c r="F503" s="86"/>
      <c r="G503" s="86"/>
      <c r="H503" s="86"/>
      <c r="I503" s="86"/>
      <c r="J503" s="86"/>
      <c r="K503" s="86"/>
      <c r="L503" s="86"/>
      <c r="M503" s="86"/>
      <c r="N503" s="86"/>
      <c r="O503" s="86"/>
      <c r="P503" s="86"/>
      <c r="Q503" s="86"/>
      <c r="R503" s="86"/>
      <c r="S503" s="86"/>
    </row>
    <row r="504" spans="1:19" ht="1.5" customHeight="1">
      <c r="A504" s="86"/>
      <c r="B504" s="86"/>
      <c r="C504" s="86"/>
      <c r="D504" s="86"/>
      <c r="E504" s="86"/>
      <c r="F504" s="86"/>
      <c r="G504" s="86"/>
      <c r="H504" s="86"/>
      <c r="I504" s="86"/>
      <c r="J504" s="86"/>
      <c r="K504" s="86"/>
      <c r="L504" s="86"/>
      <c r="M504" s="86"/>
      <c r="N504" s="86"/>
      <c r="O504" s="86"/>
      <c r="P504" s="86"/>
      <c r="Q504" s="86"/>
      <c r="R504" s="86"/>
      <c r="S504" s="86"/>
    </row>
    <row r="505" spans="1:19" ht="18.75" customHeight="1">
      <c r="A505" s="496" t="s">
        <v>235</v>
      </c>
      <c r="B505" s="457"/>
      <c r="C505" s="457"/>
      <c r="D505" s="457"/>
      <c r="E505" s="458"/>
      <c r="F505" s="478" t="s">
        <v>231</v>
      </c>
      <c r="G505" s="457"/>
      <c r="H505" s="457"/>
      <c r="I505" s="457"/>
      <c r="J505" s="458"/>
      <c r="K505" s="478" t="s">
        <v>13</v>
      </c>
      <c r="L505" s="458"/>
      <c r="M505" s="478" t="s">
        <v>12</v>
      </c>
      <c r="N505" s="458"/>
      <c r="O505" s="108" t="s">
        <v>236</v>
      </c>
      <c r="P505" s="86"/>
      <c r="Q505" s="86"/>
      <c r="R505" s="86"/>
      <c r="S505" s="86"/>
    </row>
    <row r="506" spans="1:19" ht="18" customHeight="1">
      <c r="A506" s="496"/>
      <c r="B506" s="457"/>
      <c r="C506" s="457"/>
      <c r="D506" s="457"/>
      <c r="E506" s="458"/>
      <c r="F506" s="508"/>
      <c r="G506" s="457"/>
      <c r="H506" s="457"/>
      <c r="I506" s="457"/>
      <c r="J506" s="458"/>
      <c r="K506" s="479">
        <v>0</v>
      </c>
      <c r="L506" s="458"/>
      <c r="M506" s="479">
        <v>0</v>
      </c>
      <c r="N506" s="458"/>
      <c r="O506" s="113">
        <f>+K506*M506</f>
        <v>0</v>
      </c>
      <c r="P506" s="86"/>
      <c r="Q506" s="86"/>
      <c r="R506" s="86"/>
      <c r="S506" s="86"/>
    </row>
    <row r="507" spans="1:19" ht="18" customHeight="1">
      <c r="A507" s="501"/>
      <c r="B507" s="481"/>
      <c r="C507" s="481"/>
      <c r="D507" s="481"/>
      <c r="E507" s="481"/>
      <c r="F507" s="502"/>
      <c r="G507" s="481"/>
      <c r="H507" s="502"/>
      <c r="I507" s="481"/>
      <c r="J507" s="481"/>
      <c r="K507" s="481"/>
      <c r="L507" s="111" t="s">
        <v>238</v>
      </c>
      <c r="M507" s="480" t="s">
        <v>244</v>
      </c>
      <c r="N507" s="481"/>
      <c r="O507" s="112">
        <f>+O506</f>
        <v>0</v>
      </c>
      <c r="P507" s="86"/>
      <c r="Q507" s="86"/>
      <c r="R507" s="86"/>
      <c r="S507" s="86"/>
    </row>
    <row r="508" spans="1:19" ht="3.75" customHeight="1">
      <c r="A508" s="86"/>
      <c r="B508" s="86"/>
      <c r="C508" s="86"/>
      <c r="D508" s="86"/>
      <c r="E508" s="86"/>
      <c r="F508" s="86"/>
      <c r="G508" s="86"/>
      <c r="H508" s="86"/>
      <c r="I508" s="86"/>
      <c r="J508" s="86"/>
      <c r="K508" s="86"/>
      <c r="L508" s="86"/>
      <c r="M508" s="86"/>
      <c r="N508" s="86"/>
      <c r="O508" s="86"/>
      <c r="P508" s="86"/>
      <c r="Q508" s="86"/>
      <c r="R508" s="86"/>
      <c r="S508" s="86"/>
    </row>
    <row r="509" spans="1:19" ht="18.75" customHeight="1">
      <c r="A509" s="86"/>
      <c r="B509" s="86"/>
      <c r="C509" s="86"/>
      <c r="D509" s="86"/>
      <c r="E509" s="86"/>
      <c r="F509" s="86"/>
      <c r="G509" s="86"/>
      <c r="H509" s="86"/>
      <c r="I509" s="489" t="s">
        <v>245</v>
      </c>
      <c r="J509" s="457"/>
      <c r="K509" s="457"/>
      <c r="L509" s="457"/>
      <c r="M509" s="458"/>
      <c r="N509" s="500">
        <f>+O507+O502+O497+O492</f>
        <v>942710</v>
      </c>
      <c r="O509" s="458"/>
      <c r="P509" s="86"/>
      <c r="Q509" s="86"/>
      <c r="R509" s="86"/>
      <c r="S509" s="86"/>
    </row>
    <row r="510" spans="1:19" ht="18.75" customHeight="1">
      <c r="A510" s="86"/>
      <c r="B510" s="86"/>
      <c r="C510" s="86"/>
      <c r="D510" s="86"/>
      <c r="E510" s="86"/>
      <c r="F510" s="86"/>
      <c r="G510" s="86"/>
      <c r="H510" s="86"/>
      <c r="I510" s="107"/>
      <c r="J510" s="107"/>
      <c r="K510" s="107"/>
      <c r="L510" s="107"/>
      <c r="M510" s="107"/>
      <c r="N510" s="115"/>
      <c r="O510" s="115"/>
      <c r="P510" s="86"/>
      <c r="Q510" s="86"/>
      <c r="R510" s="86"/>
      <c r="S510" s="86"/>
    </row>
    <row r="511" spans="1:19" ht="70.5" customHeight="1">
      <c r="A511" s="107"/>
      <c r="B511" s="497"/>
      <c r="C511" s="466"/>
      <c r="D511" s="476"/>
      <c r="E511" s="466"/>
      <c r="F511" s="466"/>
      <c r="G511" s="466"/>
      <c r="H511" s="466"/>
      <c r="I511" s="466"/>
      <c r="J511" s="466"/>
      <c r="K511" s="466"/>
      <c r="L511" s="466"/>
      <c r="M511" s="466"/>
      <c r="N511" s="466"/>
      <c r="O511" s="466"/>
      <c r="P511" s="466"/>
      <c r="Q511" s="86"/>
      <c r="R511" s="86"/>
      <c r="S511" s="86"/>
    </row>
    <row r="512" spans="1:19" ht="9.75" customHeight="1">
      <c r="A512" s="477"/>
      <c r="B512" s="470"/>
      <c r="C512" s="470"/>
      <c r="D512" s="470"/>
      <c r="E512" s="470"/>
      <c r="F512" s="470"/>
      <c r="G512" s="470"/>
      <c r="H512" s="470"/>
      <c r="I512" s="470"/>
      <c r="J512" s="470"/>
      <c r="K512" s="470"/>
      <c r="L512" s="470"/>
      <c r="M512" s="470"/>
      <c r="N512" s="470"/>
      <c r="O512" s="470"/>
      <c r="P512" s="470"/>
      <c r="Q512" s="86"/>
      <c r="R512" s="86"/>
      <c r="S512" s="86"/>
    </row>
    <row r="513" spans="1:19" ht="18" customHeight="1">
      <c r="A513" s="507" t="s">
        <v>226</v>
      </c>
      <c r="B513" s="481"/>
      <c r="C513" s="481"/>
      <c r="D513" s="481"/>
      <c r="E513" s="481"/>
      <c r="F513" s="486"/>
      <c r="G513" s="507" t="s">
        <v>227</v>
      </c>
      <c r="H513" s="481"/>
      <c r="I513" s="481"/>
      <c r="J513" s="485" t="s">
        <v>228</v>
      </c>
      <c r="K513" s="481"/>
      <c r="L513" s="481"/>
      <c r="M513" s="481"/>
      <c r="N513" s="481"/>
      <c r="O513" s="481"/>
      <c r="P513" s="486"/>
      <c r="Q513" s="86"/>
      <c r="R513" s="86"/>
      <c r="S513" s="86"/>
    </row>
    <row r="514" spans="1:19" ht="39" customHeight="1">
      <c r="A514" s="498"/>
      <c r="B514" s="466"/>
      <c r="C514" s="466"/>
      <c r="D514" s="466"/>
      <c r="E514" s="466"/>
      <c r="F514" s="467"/>
      <c r="G514" s="498" t="s">
        <v>229</v>
      </c>
      <c r="H514" s="466"/>
      <c r="I514" s="466"/>
      <c r="J514" s="476" t="s">
        <v>228</v>
      </c>
      <c r="K514" s="466"/>
      <c r="L514" s="466"/>
      <c r="M514" s="466"/>
      <c r="N514" s="466"/>
      <c r="O514" s="466"/>
      <c r="P514" s="467"/>
      <c r="Q514" s="86"/>
      <c r="R514" s="86"/>
      <c r="S514" s="86"/>
    </row>
    <row r="515" spans="1:19" ht="48" customHeight="1">
      <c r="A515" s="498"/>
      <c r="B515" s="466"/>
      <c r="C515" s="466"/>
      <c r="D515" s="466"/>
      <c r="E515" s="466"/>
      <c r="F515" s="467"/>
      <c r="G515" s="498" t="s">
        <v>10</v>
      </c>
      <c r="H515" s="466"/>
      <c r="I515" s="466"/>
      <c r="J515" s="476" t="s">
        <v>278</v>
      </c>
      <c r="K515" s="466"/>
      <c r="L515" s="466"/>
      <c r="M515" s="466"/>
      <c r="N515" s="466"/>
      <c r="O515" s="466"/>
      <c r="P515" s="467"/>
      <c r="Q515" s="86"/>
      <c r="R515" s="86"/>
      <c r="S515" s="86"/>
    </row>
    <row r="516" spans="1:19" ht="18" customHeight="1">
      <c r="A516" s="492"/>
      <c r="B516" s="470"/>
      <c r="C516" s="470"/>
      <c r="D516" s="470"/>
      <c r="E516" s="470"/>
      <c r="F516" s="471"/>
      <c r="G516" s="505" t="s">
        <v>231</v>
      </c>
      <c r="H516" s="470"/>
      <c r="I516" s="470"/>
      <c r="J516" s="477" t="s">
        <v>232</v>
      </c>
      <c r="K516" s="470"/>
      <c r="L516" s="470"/>
      <c r="M516" s="470"/>
      <c r="N516" s="470"/>
      <c r="O516" s="470"/>
      <c r="P516" s="471"/>
      <c r="Q516" s="86"/>
      <c r="R516" s="86"/>
      <c r="S516" s="86"/>
    </row>
    <row r="517" spans="1:19" ht="7.5" customHeight="1">
      <c r="A517" s="86"/>
      <c r="B517" s="86"/>
      <c r="C517" s="86"/>
      <c r="D517" s="86"/>
      <c r="E517" s="86"/>
      <c r="F517" s="86"/>
      <c r="G517" s="86"/>
      <c r="H517" s="86"/>
      <c r="I517" s="86"/>
      <c r="J517" s="86"/>
      <c r="K517" s="86"/>
      <c r="L517" s="86"/>
      <c r="M517" s="86"/>
      <c r="N517" s="86"/>
      <c r="O517" s="86"/>
      <c r="P517" s="86"/>
      <c r="Q517" s="86"/>
      <c r="R517" s="86"/>
      <c r="S517" s="86"/>
    </row>
    <row r="518" spans="1:19" ht="18" customHeight="1">
      <c r="A518" s="495" t="s">
        <v>233</v>
      </c>
      <c r="B518" s="466"/>
      <c r="C518" s="495" t="s">
        <v>234</v>
      </c>
      <c r="D518" s="466"/>
      <c r="E518" s="86"/>
      <c r="F518" s="86"/>
      <c r="G518" s="86"/>
      <c r="H518" s="86"/>
      <c r="I518" s="86"/>
      <c r="J518" s="86"/>
      <c r="K518" s="86"/>
      <c r="L518" s="86"/>
      <c r="M518" s="86"/>
      <c r="N518" s="86"/>
      <c r="O518" s="86"/>
      <c r="P518" s="86"/>
      <c r="Q518" s="86"/>
      <c r="R518" s="86"/>
      <c r="S518" s="86"/>
    </row>
    <row r="519" spans="1:19" ht="1.5" customHeight="1">
      <c r="A519" s="86"/>
      <c r="B519" s="86"/>
      <c r="C519" s="86"/>
      <c r="D519" s="86"/>
      <c r="E519" s="86"/>
      <c r="F519" s="86"/>
      <c r="G519" s="86"/>
      <c r="H519" s="86"/>
      <c r="I519" s="86"/>
      <c r="J519" s="86"/>
      <c r="K519" s="86"/>
      <c r="L519" s="86"/>
      <c r="M519" s="86"/>
      <c r="N519" s="86"/>
      <c r="O519" s="86"/>
      <c r="P519" s="86"/>
      <c r="Q519" s="86"/>
      <c r="R519" s="86"/>
      <c r="S519" s="86"/>
    </row>
    <row r="520" spans="1:19" ht="18.75" customHeight="1">
      <c r="A520" s="496" t="s">
        <v>235</v>
      </c>
      <c r="B520" s="457"/>
      <c r="C520" s="457"/>
      <c r="D520" s="457"/>
      <c r="E520" s="458"/>
      <c r="F520" s="478" t="s">
        <v>231</v>
      </c>
      <c r="G520" s="457"/>
      <c r="H520" s="457"/>
      <c r="I520" s="457"/>
      <c r="J520" s="458"/>
      <c r="K520" s="478" t="s">
        <v>13</v>
      </c>
      <c r="L520" s="458"/>
      <c r="M520" s="478" t="s">
        <v>12</v>
      </c>
      <c r="N520" s="458"/>
      <c r="O520" s="108" t="s">
        <v>236</v>
      </c>
      <c r="P520" s="86"/>
      <c r="Q520" s="86"/>
      <c r="R520" s="86"/>
      <c r="S520" s="86"/>
    </row>
    <row r="521" spans="1:19" ht="48" customHeight="1">
      <c r="A521" s="496" t="s">
        <v>279</v>
      </c>
      <c r="B521" s="457"/>
      <c r="C521" s="457"/>
      <c r="D521" s="457"/>
      <c r="E521" s="458"/>
      <c r="F521" s="478" t="s">
        <v>134</v>
      </c>
      <c r="G521" s="457"/>
      <c r="H521" s="457"/>
      <c r="I521" s="457"/>
      <c r="J521" s="458"/>
      <c r="K521" s="482">
        <v>3009897</v>
      </c>
      <c r="L521" s="458"/>
      <c r="M521" s="483">
        <v>1</v>
      </c>
      <c r="N521" s="458"/>
      <c r="O521" s="109">
        <f>+M521*K521</f>
        <v>3009897</v>
      </c>
      <c r="P521" s="86"/>
      <c r="Q521" s="110">
        <v>15430371.420000084</v>
      </c>
      <c r="R521" s="86"/>
      <c r="S521" s="86"/>
    </row>
    <row r="522" spans="1:19" ht="18" customHeight="1">
      <c r="A522" s="501"/>
      <c r="B522" s="481"/>
      <c r="C522" s="481"/>
      <c r="D522" s="481"/>
      <c r="E522" s="481"/>
      <c r="F522" s="502"/>
      <c r="G522" s="481"/>
      <c r="H522" s="502"/>
      <c r="I522" s="481"/>
      <c r="J522" s="481"/>
      <c r="K522" s="481"/>
      <c r="L522" s="111" t="s">
        <v>238</v>
      </c>
      <c r="M522" s="480" t="s">
        <v>234</v>
      </c>
      <c r="N522" s="481"/>
      <c r="O522" s="112">
        <f>+O521</f>
        <v>3009897</v>
      </c>
      <c r="P522" s="86"/>
      <c r="Q522" s="86"/>
      <c r="R522" s="86"/>
      <c r="S522" s="86"/>
    </row>
    <row r="523" spans="1:19" ht="18" customHeight="1">
      <c r="A523" s="495" t="s">
        <v>239</v>
      </c>
      <c r="B523" s="466"/>
      <c r="C523" s="495" t="s">
        <v>240</v>
      </c>
      <c r="D523" s="466"/>
      <c r="E523" s="86"/>
      <c r="F523" s="86"/>
      <c r="G523" s="86"/>
      <c r="H523" s="86"/>
      <c r="I523" s="86"/>
      <c r="J523" s="86"/>
      <c r="K523" s="86"/>
      <c r="L523" s="86"/>
      <c r="M523" s="86"/>
      <c r="N523" s="86"/>
      <c r="O523" s="86"/>
      <c r="P523" s="86"/>
      <c r="Q523" s="86"/>
      <c r="R523" s="86"/>
      <c r="S523" s="86"/>
    </row>
    <row r="524" spans="1:19" ht="2.25" customHeight="1">
      <c r="A524" s="86"/>
      <c r="B524" s="86"/>
      <c r="C524" s="86"/>
      <c r="D524" s="86"/>
      <c r="E524" s="86"/>
      <c r="F524" s="86"/>
      <c r="G524" s="86"/>
      <c r="H524" s="86"/>
      <c r="I524" s="86"/>
      <c r="J524" s="86"/>
      <c r="K524" s="86"/>
      <c r="L524" s="86"/>
      <c r="M524" s="86"/>
      <c r="N524" s="86"/>
      <c r="O524" s="86"/>
      <c r="P524" s="86"/>
      <c r="Q524" s="86"/>
      <c r="R524" s="86"/>
      <c r="S524" s="86"/>
    </row>
    <row r="525" spans="1:19" ht="18.75" customHeight="1">
      <c r="A525" s="496" t="s">
        <v>235</v>
      </c>
      <c r="B525" s="457"/>
      <c r="C525" s="457"/>
      <c r="D525" s="457"/>
      <c r="E525" s="458"/>
      <c r="F525" s="478" t="s">
        <v>231</v>
      </c>
      <c r="G525" s="457"/>
      <c r="H525" s="457"/>
      <c r="I525" s="457"/>
      <c r="J525" s="458"/>
      <c r="K525" s="478" t="s">
        <v>13</v>
      </c>
      <c r="L525" s="458"/>
      <c r="M525" s="478" t="s">
        <v>12</v>
      </c>
      <c r="N525" s="458"/>
      <c r="O525" s="108" t="s">
        <v>236</v>
      </c>
      <c r="P525" s="86"/>
      <c r="Q525" s="86"/>
      <c r="R525" s="86"/>
      <c r="S525" s="86"/>
    </row>
    <row r="526" spans="1:19" ht="18" customHeight="1">
      <c r="A526" s="496"/>
      <c r="B526" s="457"/>
      <c r="C526" s="457"/>
      <c r="D526" s="457"/>
      <c r="E526" s="458"/>
      <c r="F526" s="508"/>
      <c r="G526" s="457"/>
      <c r="H526" s="457"/>
      <c r="I526" s="457"/>
      <c r="J526" s="458"/>
      <c r="K526" s="479">
        <v>0</v>
      </c>
      <c r="L526" s="458"/>
      <c r="M526" s="479">
        <v>0</v>
      </c>
      <c r="N526" s="458"/>
      <c r="O526" s="113">
        <f>+K526*M526</f>
        <v>0</v>
      </c>
      <c r="P526" s="86"/>
      <c r="Q526" s="86"/>
      <c r="R526" s="86"/>
      <c r="S526" s="86"/>
    </row>
    <row r="527" spans="1:19" ht="18" customHeight="1">
      <c r="A527" s="501"/>
      <c r="B527" s="481"/>
      <c r="C527" s="481"/>
      <c r="D527" s="481"/>
      <c r="E527" s="481"/>
      <c r="F527" s="502"/>
      <c r="G527" s="481"/>
      <c r="H527" s="502"/>
      <c r="I527" s="481"/>
      <c r="J527" s="481"/>
      <c r="K527" s="481"/>
      <c r="L527" s="111" t="s">
        <v>238</v>
      </c>
      <c r="M527" s="480" t="s">
        <v>240</v>
      </c>
      <c r="N527" s="481"/>
      <c r="O527" s="112">
        <f>+O526</f>
        <v>0</v>
      </c>
      <c r="P527" s="86"/>
      <c r="Q527" s="86"/>
      <c r="R527" s="86"/>
      <c r="S527" s="86"/>
    </row>
    <row r="528" spans="1:19" ht="18" customHeight="1">
      <c r="A528" s="495" t="s">
        <v>241</v>
      </c>
      <c r="B528" s="466"/>
      <c r="C528" s="495" t="s">
        <v>242</v>
      </c>
      <c r="D528" s="466"/>
      <c r="E528" s="86"/>
      <c r="F528" s="86"/>
      <c r="G528" s="86"/>
      <c r="H528" s="86"/>
      <c r="I528" s="86"/>
      <c r="J528" s="86"/>
      <c r="K528" s="86"/>
      <c r="L528" s="86"/>
      <c r="M528" s="86"/>
      <c r="N528" s="86"/>
      <c r="O528" s="86"/>
      <c r="P528" s="86"/>
      <c r="Q528" s="86"/>
      <c r="R528" s="86"/>
      <c r="S528" s="86"/>
    </row>
    <row r="529" spans="1:19" ht="1.5" customHeight="1">
      <c r="A529" s="86"/>
      <c r="B529" s="86"/>
      <c r="C529" s="86"/>
      <c r="D529" s="86"/>
      <c r="E529" s="86"/>
      <c r="F529" s="86"/>
      <c r="G529" s="86"/>
      <c r="H529" s="86"/>
      <c r="I529" s="86"/>
      <c r="J529" s="86"/>
      <c r="K529" s="86"/>
      <c r="L529" s="86"/>
      <c r="M529" s="86"/>
      <c r="N529" s="86"/>
      <c r="O529" s="86"/>
      <c r="P529" s="86"/>
      <c r="Q529" s="86"/>
      <c r="R529" s="86"/>
      <c r="S529" s="86"/>
    </row>
    <row r="530" spans="1:19" ht="19.5" customHeight="1">
      <c r="A530" s="496" t="s">
        <v>235</v>
      </c>
      <c r="B530" s="457"/>
      <c r="C530" s="457"/>
      <c r="D530" s="457"/>
      <c r="E530" s="458"/>
      <c r="F530" s="478" t="s">
        <v>231</v>
      </c>
      <c r="G530" s="457"/>
      <c r="H530" s="457"/>
      <c r="I530" s="457"/>
      <c r="J530" s="458"/>
      <c r="K530" s="478" t="s">
        <v>13</v>
      </c>
      <c r="L530" s="458"/>
      <c r="M530" s="478" t="s">
        <v>12</v>
      </c>
      <c r="N530" s="458"/>
      <c r="O530" s="108" t="s">
        <v>236</v>
      </c>
      <c r="P530" s="86"/>
      <c r="Q530" s="86"/>
      <c r="R530" s="86"/>
      <c r="S530" s="86"/>
    </row>
    <row r="531" spans="1:19" ht="18" customHeight="1">
      <c r="A531" s="496"/>
      <c r="B531" s="457"/>
      <c r="C531" s="457"/>
      <c r="D531" s="457"/>
      <c r="E531" s="458"/>
      <c r="F531" s="508"/>
      <c r="G531" s="457"/>
      <c r="H531" s="457"/>
      <c r="I531" s="457"/>
      <c r="J531" s="458"/>
      <c r="K531" s="479">
        <v>0</v>
      </c>
      <c r="L531" s="458"/>
      <c r="M531" s="479">
        <v>0</v>
      </c>
      <c r="N531" s="458"/>
      <c r="O531" s="113">
        <f>+K531*M531</f>
        <v>0</v>
      </c>
      <c r="P531" s="86"/>
      <c r="Q531" s="86"/>
      <c r="R531" s="86"/>
      <c r="S531" s="86"/>
    </row>
    <row r="532" spans="1:19" ht="18" customHeight="1">
      <c r="A532" s="501"/>
      <c r="B532" s="481"/>
      <c r="C532" s="481"/>
      <c r="D532" s="481"/>
      <c r="E532" s="481"/>
      <c r="F532" s="502"/>
      <c r="G532" s="481"/>
      <c r="H532" s="502"/>
      <c r="I532" s="481"/>
      <c r="J532" s="481"/>
      <c r="K532" s="481"/>
      <c r="L532" s="111" t="s">
        <v>238</v>
      </c>
      <c r="M532" s="480" t="s">
        <v>242</v>
      </c>
      <c r="N532" s="481"/>
      <c r="O532" s="112">
        <f>+O531</f>
        <v>0</v>
      </c>
      <c r="P532" s="86"/>
      <c r="Q532" s="86"/>
      <c r="R532" s="86"/>
      <c r="S532" s="86"/>
    </row>
    <row r="533" spans="1:19" ht="18" customHeight="1">
      <c r="A533" s="495" t="s">
        <v>243</v>
      </c>
      <c r="B533" s="466"/>
      <c r="C533" s="495" t="s">
        <v>244</v>
      </c>
      <c r="D533" s="466"/>
      <c r="E533" s="86"/>
      <c r="F533" s="86"/>
      <c r="G533" s="86"/>
      <c r="H533" s="86"/>
      <c r="I533" s="86"/>
      <c r="J533" s="86"/>
      <c r="K533" s="86"/>
      <c r="L533" s="86"/>
      <c r="M533" s="86"/>
      <c r="N533" s="86"/>
      <c r="O533" s="86"/>
      <c r="P533" s="86"/>
      <c r="Q533" s="86"/>
      <c r="R533" s="86"/>
      <c r="S533" s="86"/>
    </row>
    <row r="534" spans="1:19" ht="1.5" customHeight="1">
      <c r="A534" s="86"/>
      <c r="B534" s="86"/>
      <c r="C534" s="86"/>
      <c r="D534" s="86"/>
      <c r="E534" s="86"/>
      <c r="F534" s="86"/>
      <c r="G534" s="86"/>
      <c r="H534" s="86"/>
      <c r="I534" s="86"/>
      <c r="J534" s="86"/>
      <c r="K534" s="86"/>
      <c r="L534" s="86"/>
      <c r="M534" s="86"/>
      <c r="N534" s="86"/>
      <c r="O534" s="86"/>
      <c r="P534" s="86"/>
      <c r="Q534" s="86"/>
      <c r="R534" s="86"/>
      <c r="S534" s="86"/>
    </row>
    <row r="535" spans="1:19" ht="18.75" customHeight="1">
      <c r="A535" s="496" t="s">
        <v>235</v>
      </c>
      <c r="B535" s="457"/>
      <c r="C535" s="457"/>
      <c r="D535" s="457"/>
      <c r="E535" s="458"/>
      <c r="F535" s="478" t="s">
        <v>231</v>
      </c>
      <c r="G535" s="457"/>
      <c r="H535" s="457"/>
      <c r="I535" s="457"/>
      <c r="J535" s="458"/>
      <c r="K535" s="478" t="s">
        <v>13</v>
      </c>
      <c r="L535" s="458"/>
      <c r="M535" s="478" t="s">
        <v>12</v>
      </c>
      <c r="N535" s="458"/>
      <c r="O535" s="108" t="s">
        <v>236</v>
      </c>
      <c r="P535" s="86"/>
      <c r="Q535" s="86"/>
      <c r="R535" s="86"/>
      <c r="S535" s="86"/>
    </row>
    <row r="536" spans="1:19" ht="18" customHeight="1">
      <c r="A536" s="496"/>
      <c r="B536" s="457"/>
      <c r="C536" s="457"/>
      <c r="D536" s="457"/>
      <c r="E536" s="458"/>
      <c r="F536" s="508"/>
      <c r="G536" s="457"/>
      <c r="H536" s="457"/>
      <c r="I536" s="457"/>
      <c r="J536" s="458"/>
      <c r="K536" s="479">
        <v>0</v>
      </c>
      <c r="L536" s="458"/>
      <c r="M536" s="479">
        <v>0</v>
      </c>
      <c r="N536" s="458"/>
      <c r="O536" s="113">
        <f>+K536*M536</f>
        <v>0</v>
      </c>
      <c r="P536" s="86"/>
      <c r="Q536" s="86"/>
      <c r="R536" s="86"/>
      <c r="S536" s="86"/>
    </row>
    <row r="537" spans="1:19" ht="18" customHeight="1">
      <c r="A537" s="501"/>
      <c r="B537" s="481"/>
      <c r="C537" s="481"/>
      <c r="D537" s="481"/>
      <c r="E537" s="481"/>
      <c r="F537" s="502"/>
      <c r="G537" s="481"/>
      <c r="H537" s="502"/>
      <c r="I537" s="481"/>
      <c r="J537" s="481"/>
      <c r="K537" s="481"/>
      <c r="L537" s="111" t="s">
        <v>238</v>
      </c>
      <c r="M537" s="480" t="s">
        <v>244</v>
      </c>
      <c r="N537" s="481"/>
      <c r="O537" s="112">
        <f>+O536</f>
        <v>0</v>
      </c>
      <c r="P537" s="86"/>
      <c r="Q537" s="86"/>
      <c r="R537" s="86"/>
      <c r="S537" s="86"/>
    </row>
    <row r="538" spans="1:19" ht="3.75" customHeight="1">
      <c r="A538" s="86"/>
      <c r="B538" s="86"/>
      <c r="C538" s="86"/>
      <c r="D538" s="86"/>
      <c r="E538" s="86"/>
      <c r="F538" s="86"/>
      <c r="G538" s="86"/>
      <c r="H538" s="86"/>
      <c r="I538" s="86"/>
      <c r="J538" s="86"/>
      <c r="K538" s="86"/>
      <c r="L538" s="86"/>
      <c r="M538" s="86"/>
      <c r="N538" s="86"/>
      <c r="O538" s="86"/>
      <c r="P538" s="86"/>
      <c r="Q538" s="86"/>
      <c r="R538" s="86"/>
      <c r="S538" s="86"/>
    </row>
    <row r="539" spans="1:19" ht="18.75" customHeight="1">
      <c r="A539" s="86"/>
      <c r="B539" s="86"/>
      <c r="C539" s="86"/>
      <c r="D539" s="86"/>
      <c r="E539" s="86"/>
      <c r="F539" s="86"/>
      <c r="G539" s="86"/>
      <c r="H539" s="86"/>
      <c r="I539" s="489" t="s">
        <v>245</v>
      </c>
      <c r="J539" s="457"/>
      <c r="K539" s="457"/>
      <c r="L539" s="457"/>
      <c r="M539" s="458"/>
      <c r="N539" s="500">
        <f>+O537+O532+O527+O522</f>
        <v>3009897</v>
      </c>
      <c r="O539" s="458"/>
      <c r="P539" s="86"/>
      <c r="Q539" s="86"/>
      <c r="R539" s="86"/>
      <c r="S539" s="86"/>
    </row>
    <row r="540" spans="1:19" ht="18.75" customHeight="1">
      <c r="A540" s="86"/>
      <c r="B540" s="86"/>
      <c r="C540" s="86"/>
      <c r="D540" s="86"/>
      <c r="E540" s="86"/>
      <c r="F540" s="86"/>
      <c r="G540" s="86"/>
      <c r="H540" s="86"/>
      <c r="I540" s="107"/>
      <c r="J540" s="107"/>
      <c r="K540" s="107"/>
      <c r="L540" s="107"/>
      <c r="M540" s="107"/>
      <c r="N540" s="115"/>
      <c r="O540" s="115"/>
      <c r="P540" s="86"/>
      <c r="Q540" s="86"/>
      <c r="R540" s="86"/>
      <c r="S540" s="86"/>
    </row>
    <row r="541" spans="1:19" ht="70.5" customHeight="1">
      <c r="A541" s="107"/>
      <c r="B541" s="497"/>
      <c r="C541" s="466"/>
      <c r="D541" s="476"/>
      <c r="E541" s="466"/>
      <c r="F541" s="466"/>
      <c r="G541" s="466"/>
      <c r="H541" s="466"/>
      <c r="I541" s="466"/>
      <c r="J541" s="466"/>
      <c r="K541" s="466"/>
      <c r="L541" s="466"/>
      <c r="M541" s="466"/>
      <c r="N541" s="466"/>
      <c r="O541" s="466"/>
      <c r="P541" s="466"/>
      <c r="Q541" s="86"/>
      <c r="R541" s="86"/>
      <c r="S541" s="86"/>
    </row>
    <row r="542" spans="1:19" ht="9.75" customHeight="1">
      <c r="A542" s="477"/>
      <c r="B542" s="470"/>
      <c r="C542" s="470"/>
      <c r="D542" s="470"/>
      <c r="E542" s="470"/>
      <c r="F542" s="470"/>
      <c r="G542" s="470"/>
      <c r="H542" s="470"/>
      <c r="I542" s="470"/>
      <c r="J542" s="470"/>
      <c r="K542" s="470"/>
      <c r="L542" s="470"/>
      <c r="M542" s="470"/>
      <c r="N542" s="470"/>
      <c r="O542" s="470"/>
      <c r="P542" s="470"/>
      <c r="Q542" s="86"/>
      <c r="R542" s="86"/>
      <c r="S542" s="86"/>
    </row>
    <row r="543" spans="1:19" ht="18" customHeight="1">
      <c r="A543" s="507" t="s">
        <v>226</v>
      </c>
      <c r="B543" s="481"/>
      <c r="C543" s="481"/>
      <c r="D543" s="481"/>
      <c r="E543" s="481"/>
      <c r="F543" s="486"/>
      <c r="G543" s="507" t="s">
        <v>227</v>
      </c>
      <c r="H543" s="481"/>
      <c r="I543" s="481"/>
      <c r="J543" s="485" t="s">
        <v>228</v>
      </c>
      <c r="K543" s="481"/>
      <c r="L543" s="481"/>
      <c r="M543" s="481"/>
      <c r="N543" s="481"/>
      <c r="O543" s="481"/>
      <c r="P543" s="486"/>
      <c r="Q543" s="86"/>
      <c r="R543" s="86"/>
      <c r="S543" s="86"/>
    </row>
    <row r="544" spans="1:19" ht="39" customHeight="1">
      <c r="A544" s="498"/>
      <c r="B544" s="466"/>
      <c r="C544" s="466"/>
      <c r="D544" s="466"/>
      <c r="E544" s="466"/>
      <c r="F544" s="467"/>
      <c r="G544" s="498" t="s">
        <v>229</v>
      </c>
      <c r="H544" s="466"/>
      <c r="I544" s="466"/>
      <c r="J544" s="476" t="s">
        <v>228</v>
      </c>
      <c r="K544" s="466"/>
      <c r="L544" s="466"/>
      <c r="M544" s="466"/>
      <c r="N544" s="466"/>
      <c r="O544" s="466"/>
      <c r="P544" s="467"/>
      <c r="Q544" s="86"/>
      <c r="R544" s="86"/>
      <c r="S544" s="86"/>
    </row>
    <row r="545" spans="1:19" ht="48" customHeight="1">
      <c r="A545" s="498"/>
      <c r="B545" s="466"/>
      <c r="C545" s="466"/>
      <c r="D545" s="466"/>
      <c r="E545" s="466"/>
      <c r="F545" s="467"/>
      <c r="G545" s="498" t="s">
        <v>10</v>
      </c>
      <c r="H545" s="466"/>
      <c r="I545" s="466"/>
      <c r="J545" s="476" t="s">
        <v>280</v>
      </c>
      <c r="K545" s="466"/>
      <c r="L545" s="466"/>
      <c r="M545" s="466"/>
      <c r="N545" s="466"/>
      <c r="O545" s="466"/>
      <c r="P545" s="467"/>
      <c r="Q545" s="86"/>
      <c r="R545" s="86"/>
      <c r="S545" s="86"/>
    </row>
    <row r="546" spans="1:19" ht="18" customHeight="1">
      <c r="A546" s="492"/>
      <c r="B546" s="470"/>
      <c r="C546" s="470"/>
      <c r="D546" s="470"/>
      <c r="E546" s="470"/>
      <c r="F546" s="471"/>
      <c r="G546" s="505" t="s">
        <v>231</v>
      </c>
      <c r="H546" s="470"/>
      <c r="I546" s="470"/>
      <c r="J546" s="477" t="s">
        <v>232</v>
      </c>
      <c r="K546" s="470"/>
      <c r="L546" s="470"/>
      <c r="M546" s="470"/>
      <c r="N546" s="470"/>
      <c r="O546" s="470"/>
      <c r="P546" s="471"/>
      <c r="Q546" s="86"/>
      <c r="R546" s="86"/>
      <c r="S546" s="86"/>
    </row>
    <row r="547" spans="1:19" ht="7.5" customHeight="1">
      <c r="A547" s="86"/>
      <c r="B547" s="86"/>
      <c r="C547" s="86"/>
      <c r="D547" s="86"/>
      <c r="E547" s="86"/>
      <c r="F547" s="86"/>
      <c r="G547" s="86"/>
      <c r="H547" s="86"/>
      <c r="I547" s="86"/>
      <c r="J547" s="86"/>
      <c r="K547" s="86"/>
      <c r="L547" s="86"/>
      <c r="M547" s="86"/>
      <c r="N547" s="86"/>
      <c r="O547" s="86"/>
      <c r="P547" s="86"/>
      <c r="Q547" s="86"/>
      <c r="R547" s="86"/>
      <c r="S547" s="86"/>
    </row>
    <row r="548" spans="1:19" ht="18" customHeight="1">
      <c r="A548" s="495" t="s">
        <v>233</v>
      </c>
      <c r="B548" s="466"/>
      <c r="C548" s="495" t="s">
        <v>234</v>
      </c>
      <c r="D548" s="466"/>
      <c r="E548" s="86"/>
      <c r="F548" s="86"/>
      <c r="G548" s="86"/>
      <c r="H548" s="86"/>
      <c r="I548" s="86"/>
      <c r="J548" s="86"/>
      <c r="K548" s="86"/>
      <c r="L548" s="86"/>
      <c r="M548" s="86"/>
      <c r="N548" s="86"/>
      <c r="O548" s="86"/>
      <c r="P548" s="86"/>
      <c r="Q548" s="86"/>
      <c r="R548" s="86"/>
      <c r="S548" s="86"/>
    </row>
    <row r="549" spans="1:19" ht="1.5" customHeight="1">
      <c r="A549" s="86"/>
      <c r="B549" s="86"/>
      <c r="C549" s="86"/>
      <c r="D549" s="86"/>
      <c r="E549" s="86"/>
      <c r="F549" s="86"/>
      <c r="G549" s="86"/>
      <c r="H549" s="86"/>
      <c r="I549" s="86"/>
      <c r="J549" s="86"/>
      <c r="K549" s="86"/>
      <c r="L549" s="86"/>
      <c r="M549" s="86"/>
      <c r="N549" s="86"/>
      <c r="O549" s="86"/>
      <c r="P549" s="86"/>
      <c r="Q549" s="86"/>
      <c r="R549" s="86"/>
      <c r="S549" s="86"/>
    </row>
    <row r="550" spans="1:19" ht="18.75" customHeight="1">
      <c r="A550" s="496" t="s">
        <v>235</v>
      </c>
      <c r="B550" s="457"/>
      <c r="C550" s="457"/>
      <c r="D550" s="457"/>
      <c r="E550" s="458"/>
      <c r="F550" s="478" t="s">
        <v>231</v>
      </c>
      <c r="G550" s="457"/>
      <c r="H550" s="457"/>
      <c r="I550" s="457"/>
      <c r="J550" s="458"/>
      <c r="K550" s="478" t="s">
        <v>13</v>
      </c>
      <c r="L550" s="458"/>
      <c r="M550" s="478" t="s">
        <v>12</v>
      </c>
      <c r="N550" s="458"/>
      <c r="O550" s="108" t="s">
        <v>236</v>
      </c>
      <c r="P550" s="86"/>
      <c r="Q550" s="86"/>
      <c r="R550" s="86"/>
      <c r="S550" s="86"/>
    </row>
    <row r="551" spans="1:19" ht="48" customHeight="1">
      <c r="A551" s="496" t="s">
        <v>281</v>
      </c>
      <c r="B551" s="457"/>
      <c r="C551" s="457"/>
      <c r="D551" s="457"/>
      <c r="E551" s="458"/>
      <c r="F551" s="478" t="s">
        <v>134</v>
      </c>
      <c r="G551" s="457"/>
      <c r="H551" s="457"/>
      <c r="I551" s="457"/>
      <c r="J551" s="458"/>
      <c r="K551" s="482">
        <v>15158825</v>
      </c>
      <c r="L551" s="458"/>
      <c r="M551" s="483">
        <v>1</v>
      </c>
      <c r="N551" s="458"/>
      <c r="O551" s="109">
        <f>+M551*K551</f>
        <v>15158825</v>
      </c>
      <c r="P551" s="86"/>
      <c r="Q551" s="110">
        <v>15430371.420000084</v>
      </c>
      <c r="R551" s="86"/>
      <c r="S551" s="86"/>
    </row>
    <row r="552" spans="1:19" ht="18" customHeight="1">
      <c r="A552" s="501"/>
      <c r="B552" s="481"/>
      <c r="C552" s="481"/>
      <c r="D552" s="481"/>
      <c r="E552" s="481"/>
      <c r="F552" s="502"/>
      <c r="G552" s="481"/>
      <c r="H552" s="502"/>
      <c r="I552" s="481"/>
      <c r="J552" s="481"/>
      <c r="K552" s="481"/>
      <c r="L552" s="111" t="s">
        <v>238</v>
      </c>
      <c r="M552" s="480" t="s">
        <v>234</v>
      </c>
      <c r="N552" s="481"/>
      <c r="O552" s="112">
        <f>+O551</f>
        <v>15158825</v>
      </c>
      <c r="P552" s="86"/>
      <c r="Q552" s="86"/>
      <c r="R552" s="86"/>
      <c r="S552" s="86"/>
    </row>
    <row r="553" spans="1:19" ht="18" customHeight="1">
      <c r="A553" s="495" t="s">
        <v>239</v>
      </c>
      <c r="B553" s="466"/>
      <c r="C553" s="495" t="s">
        <v>240</v>
      </c>
      <c r="D553" s="466"/>
      <c r="E553" s="86"/>
      <c r="F553" s="86"/>
      <c r="G553" s="86"/>
      <c r="H553" s="86"/>
      <c r="I553" s="86"/>
      <c r="J553" s="86"/>
      <c r="K553" s="86"/>
      <c r="L553" s="86"/>
      <c r="M553" s="86"/>
      <c r="N553" s="86"/>
      <c r="O553" s="86"/>
      <c r="P553" s="86"/>
      <c r="Q553" s="86"/>
      <c r="R553" s="86"/>
      <c r="S553" s="86"/>
    </row>
    <row r="554" spans="1:19" ht="2.25" customHeight="1">
      <c r="A554" s="86"/>
      <c r="B554" s="86"/>
      <c r="C554" s="86"/>
      <c r="D554" s="86"/>
      <c r="E554" s="86"/>
      <c r="F554" s="86"/>
      <c r="G554" s="86"/>
      <c r="H554" s="86"/>
      <c r="I554" s="86"/>
      <c r="J554" s="86"/>
      <c r="K554" s="86"/>
      <c r="L554" s="86"/>
      <c r="M554" s="86"/>
      <c r="N554" s="86"/>
      <c r="O554" s="86"/>
      <c r="P554" s="86"/>
      <c r="Q554" s="86"/>
      <c r="R554" s="86"/>
      <c r="S554" s="86"/>
    </row>
    <row r="555" spans="1:19" ht="18.75" customHeight="1">
      <c r="A555" s="496" t="s">
        <v>235</v>
      </c>
      <c r="B555" s="457"/>
      <c r="C555" s="457"/>
      <c r="D555" s="457"/>
      <c r="E555" s="458"/>
      <c r="F555" s="478" t="s">
        <v>231</v>
      </c>
      <c r="G555" s="457"/>
      <c r="H555" s="457"/>
      <c r="I555" s="457"/>
      <c r="J555" s="458"/>
      <c r="K555" s="478" t="s">
        <v>13</v>
      </c>
      <c r="L555" s="458"/>
      <c r="M555" s="478" t="s">
        <v>12</v>
      </c>
      <c r="N555" s="458"/>
      <c r="O555" s="108" t="s">
        <v>236</v>
      </c>
      <c r="P555" s="86"/>
      <c r="Q555" s="86"/>
      <c r="R555" s="86"/>
      <c r="S555" s="86"/>
    </row>
    <row r="556" spans="1:19" ht="18" customHeight="1">
      <c r="A556" s="496"/>
      <c r="B556" s="457"/>
      <c r="C556" s="457"/>
      <c r="D556" s="457"/>
      <c r="E556" s="458"/>
      <c r="F556" s="508"/>
      <c r="G556" s="457"/>
      <c r="H556" s="457"/>
      <c r="I556" s="457"/>
      <c r="J556" s="458"/>
      <c r="K556" s="479">
        <v>0</v>
      </c>
      <c r="L556" s="458"/>
      <c r="M556" s="479">
        <v>0</v>
      </c>
      <c r="N556" s="458"/>
      <c r="O556" s="113">
        <f>+K556*M556</f>
        <v>0</v>
      </c>
      <c r="P556" s="86"/>
      <c r="Q556" s="86"/>
      <c r="R556" s="86"/>
      <c r="S556" s="86"/>
    </row>
    <row r="557" spans="1:19" ht="18" customHeight="1">
      <c r="A557" s="501"/>
      <c r="B557" s="481"/>
      <c r="C557" s="481"/>
      <c r="D557" s="481"/>
      <c r="E557" s="481"/>
      <c r="F557" s="502"/>
      <c r="G557" s="481"/>
      <c r="H557" s="502"/>
      <c r="I557" s="481"/>
      <c r="J557" s="481"/>
      <c r="K557" s="481"/>
      <c r="L557" s="111" t="s">
        <v>238</v>
      </c>
      <c r="M557" s="480" t="s">
        <v>240</v>
      </c>
      <c r="N557" s="481"/>
      <c r="O557" s="112">
        <f>+O556</f>
        <v>0</v>
      </c>
      <c r="P557" s="86"/>
      <c r="Q557" s="86"/>
      <c r="R557" s="86"/>
      <c r="S557" s="86"/>
    </row>
    <row r="558" spans="1:19" ht="18" customHeight="1">
      <c r="A558" s="495" t="s">
        <v>241</v>
      </c>
      <c r="B558" s="466"/>
      <c r="C558" s="495" t="s">
        <v>242</v>
      </c>
      <c r="D558" s="466"/>
      <c r="E558" s="86"/>
      <c r="F558" s="86"/>
      <c r="G558" s="86"/>
      <c r="H558" s="86"/>
      <c r="I558" s="86"/>
      <c r="J558" s="86"/>
      <c r="K558" s="86"/>
      <c r="L558" s="86"/>
      <c r="M558" s="86"/>
      <c r="N558" s="86"/>
      <c r="O558" s="86"/>
      <c r="P558" s="86"/>
      <c r="Q558" s="86"/>
      <c r="R558" s="86"/>
      <c r="S558" s="86"/>
    </row>
    <row r="559" spans="1:19" ht="1.5" customHeight="1">
      <c r="A559" s="86"/>
      <c r="B559" s="86"/>
      <c r="C559" s="86"/>
      <c r="D559" s="86"/>
      <c r="E559" s="86"/>
      <c r="F559" s="86"/>
      <c r="G559" s="86"/>
      <c r="H559" s="86"/>
      <c r="I559" s="86"/>
      <c r="J559" s="86"/>
      <c r="K559" s="86"/>
      <c r="L559" s="86"/>
      <c r="M559" s="86"/>
      <c r="N559" s="86"/>
      <c r="O559" s="86"/>
      <c r="P559" s="86"/>
      <c r="Q559" s="86"/>
      <c r="R559" s="86"/>
      <c r="S559" s="86"/>
    </row>
    <row r="560" spans="1:19" ht="19.5" customHeight="1">
      <c r="A560" s="496" t="s">
        <v>235</v>
      </c>
      <c r="B560" s="457"/>
      <c r="C560" s="457"/>
      <c r="D560" s="457"/>
      <c r="E560" s="458"/>
      <c r="F560" s="478" t="s">
        <v>231</v>
      </c>
      <c r="G560" s="457"/>
      <c r="H560" s="457"/>
      <c r="I560" s="457"/>
      <c r="J560" s="458"/>
      <c r="K560" s="478" t="s">
        <v>13</v>
      </c>
      <c r="L560" s="458"/>
      <c r="M560" s="478" t="s">
        <v>12</v>
      </c>
      <c r="N560" s="458"/>
      <c r="O560" s="108" t="s">
        <v>236</v>
      </c>
      <c r="P560" s="86"/>
      <c r="Q560" s="86"/>
      <c r="R560" s="86"/>
      <c r="S560" s="86"/>
    </row>
    <row r="561" spans="1:19" ht="18" customHeight="1">
      <c r="A561" s="496"/>
      <c r="B561" s="457"/>
      <c r="C561" s="457"/>
      <c r="D561" s="457"/>
      <c r="E561" s="458"/>
      <c r="F561" s="508"/>
      <c r="G561" s="457"/>
      <c r="H561" s="457"/>
      <c r="I561" s="457"/>
      <c r="J561" s="458"/>
      <c r="K561" s="479">
        <v>0</v>
      </c>
      <c r="L561" s="458"/>
      <c r="M561" s="479">
        <v>0</v>
      </c>
      <c r="N561" s="458"/>
      <c r="O561" s="113">
        <f>+K561*M561</f>
        <v>0</v>
      </c>
      <c r="P561" s="86"/>
      <c r="Q561" s="86"/>
      <c r="R561" s="86"/>
      <c r="S561" s="86"/>
    </row>
    <row r="562" spans="1:19" ht="18" customHeight="1">
      <c r="A562" s="501"/>
      <c r="B562" s="481"/>
      <c r="C562" s="481"/>
      <c r="D562" s="481"/>
      <c r="E562" s="481"/>
      <c r="F562" s="502"/>
      <c r="G562" s="481"/>
      <c r="H562" s="502"/>
      <c r="I562" s="481"/>
      <c r="J562" s="481"/>
      <c r="K562" s="481"/>
      <c r="L562" s="111" t="s">
        <v>238</v>
      </c>
      <c r="M562" s="480" t="s">
        <v>242</v>
      </c>
      <c r="N562" s="481"/>
      <c r="O562" s="112">
        <f>+O561</f>
        <v>0</v>
      </c>
      <c r="P562" s="86"/>
      <c r="Q562" s="86"/>
      <c r="R562" s="86"/>
      <c r="S562" s="86"/>
    </row>
    <row r="563" spans="1:19" ht="18" customHeight="1">
      <c r="A563" s="495" t="s">
        <v>243</v>
      </c>
      <c r="B563" s="466"/>
      <c r="C563" s="495" t="s">
        <v>244</v>
      </c>
      <c r="D563" s="466"/>
      <c r="E563" s="86"/>
      <c r="F563" s="86"/>
      <c r="G563" s="86"/>
      <c r="H563" s="86"/>
      <c r="I563" s="86"/>
      <c r="J563" s="86"/>
      <c r="K563" s="86"/>
      <c r="L563" s="86"/>
      <c r="M563" s="86"/>
      <c r="N563" s="86"/>
      <c r="O563" s="86"/>
      <c r="P563" s="86"/>
      <c r="Q563" s="86"/>
      <c r="R563" s="86"/>
      <c r="S563" s="86"/>
    </row>
    <row r="564" spans="1:19" ht="1.5" customHeight="1">
      <c r="A564" s="86"/>
      <c r="B564" s="86"/>
      <c r="C564" s="86"/>
      <c r="D564" s="86"/>
      <c r="E564" s="86"/>
      <c r="F564" s="86"/>
      <c r="G564" s="86"/>
      <c r="H564" s="86"/>
      <c r="I564" s="86"/>
      <c r="J564" s="86"/>
      <c r="K564" s="86"/>
      <c r="L564" s="86"/>
      <c r="M564" s="86"/>
      <c r="N564" s="86"/>
      <c r="O564" s="86"/>
      <c r="P564" s="86"/>
      <c r="Q564" s="86"/>
      <c r="R564" s="86"/>
      <c r="S564" s="86"/>
    </row>
    <row r="565" spans="1:19" ht="18.75" customHeight="1">
      <c r="A565" s="496" t="s">
        <v>235</v>
      </c>
      <c r="B565" s="457"/>
      <c r="C565" s="457"/>
      <c r="D565" s="457"/>
      <c r="E565" s="458"/>
      <c r="F565" s="478" t="s">
        <v>231</v>
      </c>
      <c r="G565" s="457"/>
      <c r="H565" s="457"/>
      <c r="I565" s="457"/>
      <c r="J565" s="458"/>
      <c r="K565" s="478" t="s">
        <v>13</v>
      </c>
      <c r="L565" s="458"/>
      <c r="M565" s="478" t="s">
        <v>12</v>
      </c>
      <c r="N565" s="458"/>
      <c r="O565" s="108" t="s">
        <v>236</v>
      </c>
      <c r="P565" s="86"/>
      <c r="Q565" s="86"/>
      <c r="R565" s="86"/>
      <c r="S565" s="86"/>
    </row>
    <row r="566" spans="1:19" ht="18" customHeight="1">
      <c r="A566" s="496"/>
      <c r="B566" s="457"/>
      <c r="C566" s="457"/>
      <c r="D566" s="457"/>
      <c r="E566" s="458"/>
      <c r="F566" s="508"/>
      <c r="G566" s="457"/>
      <c r="H566" s="457"/>
      <c r="I566" s="457"/>
      <c r="J566" s="458"/>
      <c r="K566" s="479">
        <v>0</v>
      </c>
      <c r="L566" s="458"/>
      <c r="M566" s="479">
        <v>0</v>
      </c>
      <c r="N566" s="458"/>
      <c r="O566" s="113">
        <f>+K566*M566</f>
        <v>0</v>
      </c>
      <c r="P566" s="86"/>
      <c r="Q566" s="86"/>
      <c r="R566" s="86"/>
      <c r="S566" s="86"/>
    </row>
    <row r="567" spans="1:19" ht="18" customHeight="1">
      <c r="A567" s="501"/>
      <c r="B567" s="481"/>
      <c r="C567" s="481"/>
      <c r="D567" s="481"/>
      <c r="E567" s="481"/>
      <c r="F567" s="502"/>
      <c r="G567" s="481"/>
      <c r="H567" s="502"/>
      <c r="I567" s="481"/>
      <c r="J567" s="481"/>
      <c r="K567" s="481"/>
      <c r="L567" s="111" t="s">
        <v>238</v>
      </c>
      <c r="M567" s="480" t="s">
        <v>244</v>
      </c>
      <c r="N567" s="481"/>
      <c r="O567" s="112">
        <f>+O566</f>
        <v>0</v>
      </c>
      <c r="P567" s="86"/>
      <c r="Q567" s="86"/>
      <c r="R567" s="86"/>
      <c r="S567" s="86"/>
    </row>
    <row r="568" spans="1:19" ht="3.75" customHeight="1">
      <c r="A568" s="86"/>
      <c r="B568" s="86"/>
      <c r="C568" s="86"/>
      <c r="D568" s="86"/>
      <c r="E568" s="86"/>
      <c r="F568" s="86"/>
      <c r="G568" s="86"/>
      <c r="H568" s="86"/>
      <c r="I568" s="86"/>
      <c r="J568" s="86"/>
      <c r="K568" s="86"/>
      <c r="L568" s="86"/>
      <c r="M568" s="86"/>
      <c r="N568" s="86"/>
      <c r="O568" s="86"/>
      <c r="P568" s="86"/>
      <c r="Q568" s="86"/>
      <c r="R568" s="86"/>
      <c r="S568" s="86"/>
    </row>
    <row r="569" spans="1:19" ht="18.75" customHeight="1">
      <c r="A569" s="86"/>
      <c r="B569" s="86"/>
      <c r="C569" s="86"/>
      <c r="D569" s="86"/>
      <c r="E569" s="86"/>
      <c r="F569" s="86"/>
      <c r="G569" s="86"/>
      <c r="H569" s="86"/>
      <c r="I569" s="489" t="s">
        <v>245</v>
      </c>
      <c r="J569" s="457"/>
      <c r="K569" s="457"/>
      <c r="L569" s="457"/>
      <c r="M569" s="458"/>
      <c r="N569" s="500">
        <f>+O567+O562+O557+O552</f>
        <v>15158825</v>
      </c>
      <c r="O569" s="458"/>
      <c r="P569" s="86"/>
      <c r="Q569" s="86"/>
      <c r="R569" s="86"/>
      <c r="S569" s="86"/>
    </row>
    <row r="570" spans="1:19" ht="18.75" customHeight="1">
      <c r="A570" s="86"/>
      <c r="B570" s="86"/>
      <c r="C570" s="86"/>
      <c r="D570" s="86"/>
      <c r="E570" s="86"/>
      <c r="F570" s="86"/>
      <c r="G570" s="86"/>
      <c r="H570" s="86"/>
      <c r="I570" s="107"/>
      <c r="J570" s="107"/>
      <c r="K570" s="107"/>
      <c r="L570" s="107"/>
      <c r="M570" s="107"/>
      <c r="N570" s="115"/>
      <c r="O570" s="115"/>
      <c r="P570" s="86"/>
      <c r="Q570" s="86"/>
      <c r="R570" s="86"/>
      <c r="S570" s="86"/>
    </row>
    <row r="571" spans="1:19" ht="70.5" customHeight="1">
      <c r="A571" s="107"/>
      <c r="B571" s="497"/>
      <c r="C571" s="466"/>
      <c r="D571" s="476"/>
      <c r="E571" s="466"/>
      <c r="F571" s="466"/>
      <c r="G571" s="466"/>
      <c r="H571" s="466"/>
      <c r="I571" s="466"/>
      <c r="J571" s="466"/>
      <c r="K571" s="466"/>
      <c r="L571" s="466"/>
      <c r="M571" s="466"/>
      <c r="N571" s="466"/>
      <c r="O571" s="466"/>
      <c r="P571" s="466"/>
      <c r="Q571" s="86"/>
      <c r="R571" s="86"/>
      <c r="S571" s="86"/>
    </row>
    <row r="572" spans="1:19" ht="9.75" customHeight="1">
      <c r="A572" s="477"/>
      <c r="B572" s="470"/>
      <c r="C572" s="470"/>
      <c r="D572" s="470"/>
      <c r="E572" s="470"/>
      <c r="F572" s="470"/>
      <c r="G572" s="470"/>
      <c r="H572" s="470"/>
      <c r="I572" s="470"/>
      <c r="J572" s="470"/>
      <c r="K572" s="470"/>
      <c r="L572" s="470"/>
      <c r="M572" s="470"/>
      <c r="N572" s="470"/>
      <c r="O572" s="470"/>
      <c r="P572" s="470"/>
      <c r="Q572" s="86"/>
      <c r="R572" s="86"/>
      <c r="S572" s="86"/>
    </row>
    <row r="573" spans="1:19" ht="18" customHeight="1">
      <c r="A573" s="507" t="s">
        <v>226</v>
      </c>
      <c r="B573" s="481"/>
      <c r="C573" s="481"/>
      <c r="D573" s="481"/>
      <c r="E573" s="481"/>
      <c r="F573" s="486"/>
      <c r="G573" s="507" t="s">
        <v>227</v>
      </c>
      <c r="H573" s="481"/>
      <c r="I573" s="481"/>
      <c r="J573" s="485" t="s">
        <v>228</v>
      </c>
      <c r="K573" s="481"/>
      <c r="L573" s="481"/>
      <c r="M573" s="481"/>
      <c r="N573" s="481"/>
      <c r="O573" s="481"/>
      <c r="P573" s="486"/>
      <c r="Q573" s="86"/>
      <c r="R573" s="86"/>
      <c r="S573" s="86"/>
    </row>
    <row r="574" spans="1:19" ht="39" customHeight="1">
      <c r="A574" s="498"/>
      <c r="B574" s="466"/>
      <c r="C574" s="466"/>
      <c r="D574" s="466"/>
      <c r="E574" s="466"/>
      <c r="F574" s="467"/>
      <c r="G574" s="498" t="s">
        <v>229</v>
      </c>
      <c r="H574" s="466"/>
      <c r="I574" s="466"/>
      <c r="J574" s="476" t="s">
        <v>228</v>
      </c>
      <c r="K574" s="466"/>
      <c r="L574" s="466"/>
      <c r="M574" s="466"/>
      <c r="N574" s="466"/>
      <c r="O574" s="466"/>
      <c r="P574" s="467"/>
      <c r="Q574" s="86"/>
      <c r="R574" s="86"/>
      <c r="S574" s="86"/>
    </row>
    <row r="575" spans="1:19" ht="48" customHeight="1">
      <c r="A575" s="498"/>
      <c r="B575" s="466"/>
      <c r="C575" s="466"/>
      <c r="D575" s="466"/>
      <c r="E575" s="466"/>
      <c r="F575" s="467"/>
      <c r="G575" s="498" t="s">
        <v>10</v>
      </c>
      <c r="H575" s="466"/>
      <c r="I575" s="466"/>
      <c r="J575" s="476" t="s">
        <v>282</v>
      </c>
      <c r="K575" s="466"/>
      <c r="L575" s="466"/>
      <c r="M575" s="466"/>
      <c r="N575" s="466"/>
      <c r="O575" s="466"/>
      <c r="P575" s="467"/>
      <c r="Q575" s="86"/>
      <c r="R575" s="86"/>
      <c r="S575" s="86"/>
    </row>
    <row r="576" spans="1:19" ht="18" customHeight="1">
      <c r="A576" s="492"/>
      <c r="B576" s="470"/>
      <c r="C576" s="470"/>
      <c r="D576" s="470"/>
      <c r="E576" s="470"/>
      <c r="F576" s="471"/>
      <c r="G576" s="505" t="s">
        <v>231</v>
      </c>
      <c r="H576" s="470"/>
      <c r="I576" s="470"/>
      <c r="J576" s="477" t="s">
        <v>232</v>
      </c>
      <c r="K576" s="470"/>
      <c r="L576" s="470"/>
      <c r="M576" s="470"/>
      <c r="N576" s="470"/>
      <c r="O576" s="470"/>
      <c r="P576" s="471"/>
      <c r="Q576" s="86"/>
      <c r="R576" s="86"/>
      <c r="S576" s="86"/>
    </row>
    <row r="577" spans="1:19" ht="7.5" customHeight="1">
      <c r="A577" s="86"/>
      <c r="B577" s="86"/>
      <c r="C577" s="86"/>
      <c r="D577" s="86"/>
      <c r="E577" s="86"/>
      <c r="F577" s="86"/>
      <c r="G577" s="86"/>
      <c r="H577" s="86"/>
      <c r="I577" s="86"/>
      <c r="J577" s="86"/>
      <c r="K577" s="86"/>
      <c r="L577" s="86"/>
      <c r="M577" s="86"/>
      <c r="N577" s="86"/>
      <c r="O577" s="86"/>
      <c r="P577" s="86"/>
      <c r="Q577" s="86"/>
      <c r="R577" s="86"/>
      <c r="S577" s="86"/>
    </row>
    <row r="578" spans="1:19" ht="18" customHeight="1">
      <c r="A578" s="495" t="s">
        <v>233</v>
      </c>
      <c r="B578" s="466"/>
      <c r="C578" s="495" t="s">
        <v>234</v>
      </c>
      <c r="D578" s="466"/>
      <c r="E578" s="86"/>
      <c r="F578" s="86"/>
      <c r="G578" s="86"/>
      <c r="H578" s="86"/>
      <c r="I578" s="86"/>
      <c r="J578" s="86"/>
      <c r="K578" s="86"/>
      <c r="L578" s="86"/>
      <c r="M578" s="86"/>
      <c r="N578" s="86"/>
      <c r="O578" s="86"/>
      <c r="P578" s="86"/>
      <c r="Q578" s="86"/>
      <c r="R578" s="86"/>
      <c r="S578" s="86"/>
    </row>
    <row r="579" spans="1:19" ht="1.5" customHeight="1">
      <c r="A579" s="86"/>
      <c r="B579" s="86"/>
      <c r="C579" s="86"/>
      <c r="D579" s="86"/>
      <c r="E579" s="86"/>
      <c r="F579" s="86"/>
      <c r="G579" s="86"/>
      <c r="H579" s="86"/>
      <c r="I579" s="86"/>
      <c r="J579" s="86"/>
      <c r="K579" s="86"/>
      <c r="L579" s="86"/>
      <c r="M579" s="86"/>
      <c r="N579" s="86"/>
      <c r="O579" s="86"/>
      <c r="P579" s="86"/>
      <c r="Q579" s="86"/>
      <c r="R579" s="86"/>
      <c r="S579" s="86"/>
    </row>
    <row r="580" spans="1:19" ht="18.75" customHeight="1">
      <c r="A580" s="496" t="s">
        <v>235</v>
      </c>
      <c r="B580" s="457"/>
      <c r="C580" s="457"/>
      <c r="D580" s="457"/>
      <c r="E580" s="458"/>
      <c r="F580" s="478" t="s">
        <v>231</v>
      </c>
      <c r="G580" s="457"/>
      <c r="H580" s="457"/>
      <c r="I580" s="457"/>
      <c r="J580" s="458"/>
      <c r="K580" s="478" t="s">
        <v>13</v>
      </c>
      <c r="L580" s="458"/>
      <c r="M580" s="478" t="s">
        <v>12</v>
      </c>
      <c r="N580" s="458"/>
      <c r="O580" s="108" t="s">
        <v>236</v>
      </c>
      <c r="P580" s="86"/>
      <c r="Q580" s="86"/>
      <c r="R580" s="86"/>
      <c r="S580" s="86"/>
    </row>
    <row r="581" spans="1:19" ht="48" customHeight="1">
      <c r="A581" s="496" t="s">
        <v>283</v>
      </c>
      <c r="B581" s="457"/>
      <c r="C581" s="457"/>
      <c r="D581" s="457"/>
      <c r="E581" s="458"/>
      <c r="F581" s="478" t="s">
        <v>134</v>
      </c>
      <c r="G581" s="457"/>
      <c r="H581" s="457"/>
      <c r="I581" s="457"/>
      <c r="J581" s="458"/>
      <c r="K581" s="482">
        <v>42040277</v>
      </c>
      <c r="L581" s="458"/>
      <c r="M581" s="483">
        <v>1</v>
      </c>
      <c r="N581" s="458"/>
      <c r="O581" s="109">
        <f>+M581*K581</f>
        <v>42040277</v>
      </c>
      <c r="P581" s="86"/>
      <c r="Q581" s="110">
        <v>15430371.420000084</v>
      </c>
      <c r="R581" s="86"/>
      <c r="S581" s="86"/>
    </row>
    <row r="582" spans="1:19" ht="18" customHeight="1">
      <c r="A582" s="501"/>
      <c r="B582" s="481"/>
      <c r="C582" s="481"/>
      <c r="D582" s="481"/>
      <c r="E582" s="481"/>
      <c r="F582" s="502"/>
      <c r="G582" s="481"/>
      <c r="H582" s="502"/>
      <c r="I582" s="481"/>
      <c r="J582" s="481"/>
      <c r="K582" s="481"/>
      <c r="L582" s="111" t="s">
        <v>238</v>
      </c>
      <c r="M582" s="480" t="s">
        <v>234</v>
      </c>
      <c r="N582" s="481"/>
      <c r="O582" s="112">
        <f>+O581</f>
        <v>42040277</v>
      </c>
      <c r="P582" s="86"/>
      <c r="Q582" s="86"/>
      <c r="R582" s="86"/>
      <c r="S582" s="86"/>
    </row>
    <row r="583" spans="1:19" ht="18" customHeight="1">
      <c r="A583" s="495" t="s">
        <v>239</v>
      </c>
      <c r="B583" s="466"/>
      <c r="C583" s="495" t="s">
        <v>240</v>
      </c>
      <c r="D583" s="466"/>
      <c r="E583" s="86"/>
      <c r="F583" s="86"/>
      <c r="G583" s="86"/>
      <c r="H583" s="86"/>
      <c r="I583" s="86"/>
      <c r="J583" s="86"/>
      <c r="K583" s="86"/>
      <c r="L583" s="86"/>
      <c r="M583" s="86"/>
      <c r="N583" s="86"/>
      <c r="O583" s="86"/>
      <c r="P583" s="86"/>
      <c r="Q583" s="86"/>
      <c r="R583" s="86"/>
      <c r="S583" s="86"/>
    </row>
    <row r="584" spans="1:19" ht="2.25" customHeight="1">
      <c r="A584" s="86"/>
      <c r="B584" s="86"/>
      <c r="C584" s="86"/>
      <c r="D584" s="86"/>
      <c r="E584" s="86"/>
      <c r="F584" s="86"/>
      <c r="G584" s="86"/>
      <c r="H584" s="86"/>
      <c r="I584" s="86"/>
      <c r="J584" s="86"/>
      <c r="K584" s="86"/>
      <c r="L584" s="86"/>
      <c r="M584" s="86"/>
      <c r="N584" s="86"/>
      <c r="O584" s="86"/>
      <c r="P584" s="86"/>
      <c r="Q584" s="86"/>
      <c r="R584" s="86"/>
      <c r="S584" s="86"/>
    </row>
    <row r="585" spans="1:19" ht="18.75" customHeight="1">
      <c r="A585" s="496" t="s">
        <v>235</v>
      </c>
      <c r="B585" s="457"/>
      <c r="C585" s="457"/>
      <c r="D585" s="457"/>
      <c r="E585" s="458"/>
      <c r="F585" s="478" t="s">
        <v>231</v>
      </c>
      <c r="G585" s="457"/>
      <c r="H585" s="457"/>
      <c r="I585" s="457"/>
      <c r="J585" s="458"/>
      <c r="K585" s="478" t="s">
        <v>13</v>
      </c>
      <c r="L585" s="458"/>
      <c r="M585" s="478" t="s">
        <v>12</v>
      </c>
      <c r="N585" s="458"/>
      <c r="O585" s="108" t="s">
        <v>236</v>
      </c>
      <c r="P585" s="86"/>
      <c r="Q585" s="86"/>
      <c r="R585" s="86"/>
      <c r="S585" s="86"/>
    </row>
    <row r="586" spans="1:19" ht="18" customHeight="1">
      <c r="A586" s="496"/>
      <c r="B586" s="457"/>
      <c r="C586" s="457"/>
      <c r="D586" s="457"/>
      <c r="E586" s="458"/>
      <c r="F586" s="508"/>
      <c r="G586" s="457"/>
      <c r="H586" s="457"/>
      <c r="I586" s="457"/>
      <c r="J586" s="458"/>
      <c r="K586" s="479">
        <v>0</v>
      </c>
      <c r="L586" s="458"/>
      <c r="M586" s="479">
        <v>0</v>
      </c>
      <c r="N586" s="458"/>
      <c r="O586" s="113">
        <f>+K586*M586</f>
        <v>0</v>
      </c>
      <c r="P586" s="86"/>
      <c r="Q586" s="86"/>
      <c r="R586" s="86"/>
      <c r="S586" s="86"/>
    </row>
    <row r="587" spans="1:19" ht="18" customHeight="1">
      <c r="A587" s="501"/>
      <c r="B587" s="481"/>
      <c r="C587" s="481"/>
      <c r="D587" s="481"/>
      <c r="E587" s="481"/>
      <c r="F587" s="502"/>
      <c r="G587" s="481"/>
      <c r="H587" s="502"/>
      <c r="I587" s="481"/>
      <c r="J587" s="481"/>
      <c r="K587" s="481"/>
      <c r="L587" s="111" t="s">
        <v>238</v>
      </c>
      <c r="M587" s="480" t="s">
        <v>240</v>
      </c>
      <c r="N587" s="481"/>
      <c r="O587" s="112">
        <f>+O586</f>
        <v>0</v>
      </c>
      <c r="P587" s="86"/>
      <c r="Q587" s="86"/>
      <c r="R587" s="86"/>
      <c r="S587" s="86"/>
    </row>
    <row r="588" spans="1:19" ht="18" customHeight="1">
      <c r="A588" s="495" t="s">
        <v>241</v>
      </c>
      <c r="B588" s="466"/>
      <c r="C588" s="495" t="s">
        <v>242</v>
      </c>
      <c r="D588" s="466"/>
      <c r="E588" s="86"/>
      <c r="F588" s="86"/>
      <c r="G588" s="86"/>
      <c r="H588" s="86"/>
      <c r="I588" s="86"/>
      <c r="J588" s="86"/>
      <c r="K588" s="86"/>
      <c r="L588" s="86"/>
      <c r="M588" s="86"/>
      <c r="N588" s="86"/>
      <c r="O588" s="86"/>
      <c r="P588" s="86"/>
      <c r="Q588" s="86"/>
      <c r="R588" s="86"/>
      <c r="S588" s="86"/>
    </row>
    <row r="589" spans="1:19" ht="1.5" customHeight="1">
      <c r="A589" s="86"/>
      <c r="B589" s="86"/>
      <c r="C589" s="86"/>
      <c r="D589" s="86"/>
      <c r="E589" s="86"/>
      <c r="F589" s="86"/>
      <c r="G589" s="86"/>
      <c r="H589" s="86"/>
      <c r="I589" s="86"/>
      <c r="J589" s="86"/>
      <c r="K589" s="86"/>
      <c r="L589" s="86"/>
      <c r="M589" s="86"/>
      <c r="N589" s="86"/>
      <c r="O589" s="86"/>
      <c r="P589" s="86"/>
      <c r="Q589" s="86"/>
      <c r="R589" s="86"/>
      <c r="S589" s="86"/>
    </row>
    <row r="590" spans="1:19" ht="19.5" customHeight="1">
      <c r="A590" s="496" t="s">
        <v>235</v>
      </c>
      <c r="B590" s="457"/>
      <c r="C590" s="457"/>
      <c r="D590" s="457"/>
      <c r="E590" s="458"/>
      <c r="F590" s="478" t="s">
        <v>231</v>
      </c>
      <c r="G590" s="457"/>
      <c r="H590" s="457"/>
      <c r="I590" s="457"/>
      <c r="J590" s="458"/>
      <c r="K590" s="478" t="s">
        <v>13</v>
      </c>
      <c r="L590" s="458"/>
      <c r="M590" s="478" t="s">
        <v>12</v>
      </c>
      <c r="N590" s="458"/>
      <c r="O590" s="108" t="s">
        <v>236</v>
      </c>
      <c r="P590" s="86"/>
      <c r="Q590" s="86"/>
      <c r="R590" s="86"/>
      <c r="S590" s="86"/>
    </row>
    <row r="591" spans="1:19" ht="18" customHeight="1">
      <c r="A591" s="496"/>
      <c r="B591" s="457"/>
      <c r="C591" s="457"/>
      <c r="D591" s="457"/>
      <c r="E591" s="458"/>
      <c r="F591" s="508"/>
      <c r="G591" s="457"/>
      <c r="H591" s="457"/>
      <c r="I591" s="457"/>
      <c r="J591" s="458"/>
      <c r="K591" s="479">
        <v>0</v>
      </c>
      <c r="L591" s="458"/>
      <c r="M591" s="479">
        <v>0</v>
      </c>
      <c r="N591" s="458"/>
      <c r="O591" s="113">
        <f>+K591*M591</f>
        <v>0</v>
      </c>
      <c r="P591" s="86"/>
      <c r="Q591" s="86"/>
      <c r="R591" s="86"/>
      <c r="S591" s="86"/>
    </row>
    <row r="592" spans="1:19" ht="18" customHeight="1">
      <c r="A592" s="501"/>
      <c r="B592" s="481"/>
      <c r="C592" s="481"/>
      <c r="D592" s="481"/>
      <c r="E592" s="481"/>
      <c r="F592" s="502"/>
      <c r="G592" s="481"/>
      <c r="H592" s="502"/>
      <c r="I592" s="481"/>
      <c r="J592" s="481"/>
      <c r="K592" s="481"/>
      <c r="L592" s="111" t="s">
        <v>238</v>
      </c>
      <c r="M592" s="480" t="s">
        <v>242</v>
      </c>
      <c r="N592" s="481"/>
      <c r="O592" s="112">
        <f>+O591</f>
        <v>0</v>
      </c>
      <c r="P592" s="86"/>
      <c r="Q592" s="86"/>
      <c r="R592" s="86"/>
      <c r="S592" s="86"/>
    </row>
    <row r="593" spans="1:19" ht="18" customHeight="1">
      <c r="A593" s="495" t="s">
        <v>243</v>
      </c>
      <c r="B593" s="466"/>
      <c r="C593" s="495" t="s">
        <v>244</v>
      </c>
      <c r="D593" s="466"/>
      <c r="E593" s="86"/>
      <c r="F593" s="86"/>
      <c r="G593" s="86"/>
      <c r="H593" s="86"/>
      <c r="I593" s="86"/>
      <c r="J593" s="86"/>
      <c r="K593" s="86"/>
      <c r="L593" s="86"/>
      <c r="M593" s="86"/>
      <c r="N593" s="86"/>
      <c r="O593" s="86"/>
      <c r="P593" s="86"/>
      <c r="Q593" s="86"/>
      <c r="R593" s="86"/>
      <c r="S593" s="86"/>
    </row>
    <row r="594" spans="1:19" ht="1.5" customHeight="1">
      <c r="A594" s="86"/>
      <c r="B594" s="86"/>
      <c r="C594" s="86"/>
      <c r="D594" s="86"/>
      <c r="E594" s="86"/>
      <c r="F594" s="86"/>
      <c r="G594" s="86"/>
      <c r="H594" s="86"/>
      <c r="I594" s="86"/>
      <c r="J594" s="86"/>
      <c r="K594" s="86"/>
      <c r="L594" s="86"/>
      <c r="M594" s="86"/>
      <c r="N594" s="86"/>
      <c r="O594" s="86"/>
      <c r="P594" s="86"/>
      <c r="Q594" s="86"/>
      <c r="R594" s="86"/>
      <c r="S594" s="86"/>
    </row>
    <row r="595" spans="1:19" ht="18.75" customHeight="1">
      <c r="A595" s="496" t="s">
        <v>235</v>
      </c>
      <c r="B595" s="457"/>
      <c r="C595" s="457"/>
      <c r="D595" s="457"/>
      <c r="E595" s="458"/>
      <c r="F595" s="478" t="s">
        <v>231</v>
      </c>
      <c r="G595" s="457"/>
      <c r="H595" s="457"/>
      <c r="I595" s="457"/>
      <c r="J595" s="458"/>
      <c r="K595" s="478" t="s">
        <v>13</v>
      </c>
      <c r="L595" s="458"/>
      <c r="M595" s="478" t="s">
        <v>12</v>
      </c>
      <c r="N595" s="458"/>
      <c r="O595" s="108" t="s">
        <v>236</v>
      </c>
      <c r="P595" s="86"/>
      <c r="Q595" s="86"/>
      <c r="R595" s="86"/>
      <c r="S595" s="86"/>
    </row>
    <row r="596" spans="1:19" ht="18" customHeight="1">
      <c r="A596" s="496"/>
      <c r="B596" s="457"/>
      <c r="C596" s="457"/>
      <c r="D596" s="457"/>
      <c r="E596" s="458"/>
      <c r="F596" s="508"/>
      <c r="G596" s="457"/>
      <c r="H596" s="457"/>
      <c r="I596" s="457"/>
      <c r="J596" s="458"/>
      <c r="K596" s="479">
        <v>0</v>
      </c>
      <c r="L596" s="458"/>
      <c r="M596" s="479">
        <v>0</v>
      </c>
      <c r="N596" s="458"/>
      <c r="O596" s="113">
        <f>+K596*M596</f>
        <v>0</v>
      </c>
      <c r="P596" s="86"/>
      <c r="Q596" s="86"/>
      <c r="R596" s="86"/>
      <c r="S596" s="86"/>
    </row>
    <row r="597" spans="1:19" ht="18" customHeight="1">
      <c r="A597" s="501"/>
      <c r="B597" s="481"/>
      <c r="C597" s="481"/>
      <c r="D597" s="481"/>
      <c r="E597" s="481"/>
      <c r="F597" s="502"/>
      <c r="G597" s="481"/>
      <c r="H597" s="502"/>
      <c r="I597" s="481"/>
      <c r="J597" s="481"/>
      <c r="K597" s="481"/>
      <c r="L597" s="111" t="s">
        <v>238</v>
      </c>
      <c r="M597" s="480" t="s">
        <v>244</v>
      </c>
      <c r="N597" s="481"/>
      <c r="O597" s="112">
        <f>+O596</f>
        <v>0</v>
      </c>
      <c r="P597" s="86"/>
      <c r="Q597" s="86"/>
      <c r="R597" s="86"/>
      <c r="S597" s="86"/>
    </row>
    <row r="598" spans="1:19" ht="3.75" customHeight="1">
      <c r="A598" s="86"/>
      <c r="B598" s="86"/>
      <c r="C598" s="86"/>
      <c r="D598" s="86"/>
      <c r="E598" s="86"/>
      <c r="F598" s="86"/>
      <c r="G598" s="86"/>
      <c r="H598" s="86"/>
      <c r="I598" s="86"/>
      <c r="J598" s="86"/>
      <c r="K598" s="86"/>
      <c r="L598" s="86"/>
      <c r="M598" s="86"/>
      <c r="N598" s="86"/>
      <c r="O598" s="86"/>
      <c r="P598" s="86"/>
      <c r="Q598" s="86"/>
      <c r="R598" s="86"/>
      <c r="S598" s="86"/>
    </row>
    <row r="599" spans="1:19" ht="18.75" customHeight="1">
      <c r="A599" s="86"/>
      <c r="B599" s="86"/>
      <c r="C599" s="86"/>
      <c r="D599" s="86"/>
      <c r="E599" s="86"/>
      <c r="F599" s="86"/>
      <c r="G599" s="86"/>
      <c r="H599" s="86"/>
      <c r="I599" s="489" t="s">
        <v>245</v>
      </c>
      <c r="J599" s="457"/>
      <c r="K599" s="457"/>
      <c r="L599" s="457"/>
      <c r="M599" s="458"/>
      <c r="N599" s="500">
        <f>+O597+O592+O587+O582</f>
        <v>42040277</v>
      </c>
      <c r="O599" s="458"/>
      <c r="P599" s="86"/>
      <c r="Q599" s="86"/>
      <c r="R599" s="86"/>
      <c r="S599" s="86"/>
    </row>
    <row r="600" spans="1:19" ht="18.75" customHeight="1">
      <c r="A600" s="86"/>
      <c r="B600" s="86"/>
      <c r="C600" s="86"/>
      <c r="D600" s="86"/>
      <c r="E600" s="86"/>
      <c r="F600" s="86"/>
      <c r="G600" s="86"/>
      <c r="H600" s="86"/>
      <c r="I600" s="107"/>
      <c r="J600" s="107"/>
      <c r="K600" s="107"/>
      <c r="L600" s="107"/>
      <c r="M600" s="107"/>
      <c r="N600" s="115"/>
      <c r="O600" s="115"/>
      <c r="P600" s="86"/>
      <c r="Q600" s="86"/>
      <c r="R600" s="86"/>
      <c r="S600" s="86"/>
    </row>
    <row r="601" spans="1:19" ht="70.5" customHeight="1">
      <c r="A601" s="107"/>
      <c r="B601" s="497"/>
      <c r="C601" s="466"/>
      <c r="D601" s="476"/>
      <c r="E601" s="466"/>
      <c r="F601" s="466"/>
      <c r="G601" s="466"/>
      <c r="H601" s="466"/>
      <c r="I601" s="466"/>
      <c r="J601" s="466"/>
      <c r="K601" s="466"/>
      <c r="L601" s="466"/>
      <c r="M601" s="466"/>
      <c r="N601" s="466"/>
      <c r="O601" s="466"/>
      <c r="P601" s="466"/>
      <c r="Q601" s="86"/>
      <c r="R601" s="86"/>
      <c r="S601" s="86"/>
    </row>
    <row r="602" spans="1:19" ht="9.75" customHeight="1">
      <c r="A602" s="477"/>
      <c r="B602" s="470"/>
      <c r="C602" s="470"/>
      <c r="D602" s="470"/>
      <c r="E602" s="470"/>
      <c r="F602" s="470"/>
      <c r="G602" s="470"/>
      <c r="H602" s="470"/>
      <c r="I602" s="470"/>
      <c r="J602" s="470"/>
      <c r="K602" s="470"/>
      <c r="L602" s="470"/>
      <c r="M602" s="470"/>
      <c r="N602" s="470"/>
      <c r="O602" s="470"/>
      <c r="P602" s="470"/>
      <c r="Q602" s="86"/>
      <c r="R602" s="86"/>
      <c r="S602" s="86"/>
    </row>
    <row r="603" spans="1:19" ht="18" customHeight="1">
      <c r="A603" s="507" t="s">
        <v>226</v>
      </c>
      <c r="B603" s="481"/>
      <c r="C603" s="481"/>
      <c r="D603" s="481"/>
      <c r="E603" s="481"/>
      <c r="F603" s="486"/>
      <c r="G603" s="507" t="s">
        <v>227</v>
      </c>
      <c r="H603" s="481"/>
      <c r="I603" s="481"/>
      <c r="J603" s="485" t="s">
        <v>228</v>
      </c>
      <c r="K603" s="481"/>
      <c r="L603" s="481"/>
      <c r="M603" s="481"/>
      <c r="N603" s="481"/>
      <c r="O603" s="481"/>
      <c r="P603" s="486"/>
      <c r="Q603" s="86"/>
      <c r="R603" s="86"/>
      <c r="S603" s="86"/>
    </row>
    <row r="604" spans="1:19" ht="39" customHeight="1">
      <c r="A604" s="498"/>
      <c r="B604" s="466"/>
      <c r="C604" s="466"/>
      <c r="D604" s="466"/>
      <c r="E604" s="466"/>
      <c r="F604" s="467"/>
      <c r="G604" s="498" t="s">
        <v>229</v>
      </c>
      <c r="H604" s="466"/>
      <c r="I604" s="466"/>
      <c r="J604" s="476" t="s">
        <v>228</v>
      </c>
      <c r="K604" s="466"/>
      <c r="L604" s="466"/>
      <c r="M604" s="466"/>
      <c r="N604" s="466"/>
      <c r="O604" s="466"/>
      <c r="P604" s="467"/>
      <c r="Q604" s="86"/>
      <c r="R604" s="86"/>
      <c r="S604" s="86"/>
    </row>
    <row r="605" spans="1:19" ht="48" customHeight="1">
      <c r="A605" s="498"/>
      <c r="B605" s="466"/>
      <c r="C605" s="466"/>
      <c r="D605" s="466"/>
      <c r="E605" s="466"/>
      <c r="F605" s="467"/>
      <c r="G605" s="498" t="s">
        <v>10</v>
      </c>
      <c r="H605" s="466"/>
      <c r="I605" s="466"/>
      <c r="J605" s="476" t="s">
        <v>284</v>
      </c>
      <c r="K605" s="466"/>
      <c r="L605" s="466"/>
      <c r="M605" s="466"/>
      <c r="N605" s="466"/>
      <c r="O605" s="466"/>
      <c r="P605" s="467"/>
      <c r="Q605" s="86"/>
      <c r="R605" s="86"/>
      <c r="S605" s="86"/>
    </row>
    <row r="606" spans="1:19" ht="18" customHeight="1">
      <c r="A606" s="492"/>
      <c r="B606" s="470"/>
      <c r="C606" s="470"/>
      <c r="D606" s="470"/>
      <c r="E606" s="470"/>
      <c r="F606" s="471"/>
      <c r="G606" s="505" t="s">
        <v>231</v>
      </c>
      <c r="H606" s="470"/>
      <c r="I606" s="470"/>
      <c r="J606" s="477" t="s">
        <v>232</v>
      </c>
      <c r="K606" s="470"/>
      <c r="L606" s="470"/>
      <c r="M606" s="470"/>
      <c r="N606" s="470"/>
      <c r="O606" s="470"/>
      <c r="P606" s="471"/>
      <c r="Q606" s="86"/>
      <c r="R606" s="86"/>
      <c r="S606" s="86"/>
    </row>
    <row r="607" spans="1:19" ht="7.5" customHeight="1">
      <c r="A607" s="86"/>
      <c r="B607" s="86"/>
      <c r="C607" s="86"/>
      <c r="D607" s="86"/>
      <c r="E607" s="86"/>
      <c r="F607" s="86"/>
      <c r="G607" s="86"/>
      <c r="H607" s="86"/>
      <c r="I607" s="86"/>
      <c r="J607" s="86"/>
      <c r="K607" s="86"/>
      <c r="L607" s="86"/>
      <c r="M607" s="86"/>
      <c r="N607" s="86"/>
      <c r="O607" s="86"/>
      <c r="P607" s="86"/>
      <c r="Q607" s="86"/>
      <c r="R607" s="86"/>
      <c r="S607" s="86"/>
    </row>
    <row r="608" spans="1:19" ht="18" customHeight="1">
      <c r="A608" s="495" t="s">
        <v>233</v>
      </c>
      <c r="B608" s="466"/>
      <c r="C608" s="495" t="s">
        <v>234</v>
      </c>
      <c r="D608" s="466"/>
      <c r="E608" s="86"/>
      <c r="F608" s="86"/>
      <c r="G608" s="86"/>
      <c r="H608" s="86"/>
      <c r="I608" s="86"/>
      <c r="J608" s="86"/>
      <c r="K608" s="86"/>
      <c r="L608" s="86"/>
      <c r="M608" s="86"/>
      <c r="N608" s="86"/>
      <c r="O608" s="86"/>
      <c r="P608" s="86"/>
      <c r="Q608" s="86"/>
      <c r="R608" s="86"/>
      <c r="S608" s="86"/>
    </row>
    <row r="609" spans="1:19" ht="1.5" customHeight="1">
      <c r="A609" s="86"/>
      <c r="B609" s="86"/>
      <c r="C609" s="86"/>
      <c r="D609" s="86"/>
      <c r="E609" s="86"/>
      <c r="F609" s="86"/>
      <c r="G609" s="86"/>
      <c r="H609" s="86"/>
      <c r="I609" s="86"/>
      <c r="J609" s="86"/>
      <c r="K609" s="86"/>
      <c r="L609" s="86"/>
      <c r="M609" s="86"/>
      <c r="N609" s="86"/>
      <c r="O609" s="86"/>
      <c r="P609" s="86"/>
      <c r="Q609" s="86"/>
      <c r="R609" s="86"/>
      <c r="S609" s="86"/>
    </row>
    <row r="610" spans="1:19" ht="18.75" customHeight="1">
      <c r="A610" s="496" t="s">
        <v>235</v>
      </c>
      <c r="B610" s="457"/>
      <c r="C610" s="457"/>
      <c r="D610" s="457"/>
      <c r="E610" s="458"/>
      <c r="F610" s="478" t="s">
        <v>231</v>
      </c>
      <c r="G610" s="457"/>
      <c r="H610" s="457"/>
      <c r="I610" s="457"/>
      <c r="J610" s="458"/>
      <c r="K610" s="478" t="s">
        <v>13</v>
      </c>
      <c r="L610" s="458"/>
      <c r="M610" s="478" t="s">
        <v>12</v>
      </c>
      <c r="N610" s="458"/>
      <c r="O610" s="108" t="s">
        <v>236</v>
      </c>
      <c r="P610" s="86"/>
      <c r="Q610" s="86"/>
      <c r="R610" s="86"/>
      <c r="S610" s="86"/>
    </row>
    <row r="611" spans="1:19" ht="48" customHeight="1">
      <c r="A611" s="496" t="s">
        <v>285</v>
      </c>
      <c r="B611" s="457"/>
      <c r="C611" s="457"/>
      <c r="D611" s="457"/>
      <c r="E611" s="458"/>
      <c r="F611" s="478" t="s">
        <v>134</v>
      </c>
      <c r="G611" s="457"/>
      <c r="H611" s="457"/>
      <c r="I611" s="457"/>
      <c r="J611" s="458"/>
      <c r="K611" s="482">
        <v>28470212</v>
      </c>
      <c r="L611" s="458"/>
      <c r="M611" s="483">
        <v>1</v>
      </c>
      <c r="N611" s="458"/>
      <c r="O611" s="109">
        <f>+M611*K611</f>
        <v>28470212</v>
      </c>
      <c r="P611" s="86"/>
      <c r="Q611" s="110">
        <v>15430371.420000084</v>
      </c>
      <c r="R611" s="86"/>
      <c r="S611" s="86"/>
    </row>
    <row r="612" spans="1:19" ht="18" customHeight="1">
      <c r="A612" s="501"/>
      <c r="B612" s="481"/>
      <c r="C612" s="481"/>
      <c r="D612" s="481"/>
      <c r="E612" s="481"/>
      <c r="F612" s="502"/>
      <c r="G612" s="481"/>
      <c r="H612" s="502"/>
      <c r="I612" s="481"/>
      <c r="J612" s="481"/>
      <c r="K612" s="481"/>
      <c r="L612" s="111" t="s">
        <v>238</v>
      </c>
      <c r="M612" s="480" t="s">
        <v>234</v>
      </c>
      <c r="N612" s="481"/>
      <c r="O612" s="112">
        <f>+O611</f>
        <v>28470212</v>
      </c>
      <c r="P612" s="86"/>
      <c r="Q612" s="86"/>
      <c r="R612" s="86"/>
      <c r="S612" s="86"/>
    </row>
    <row r="613" spans="1:19" ht="18" customHeight="1">
      <c r="A613" s="495" t="s">
        <v>239</v>
      </c>
      <c r="B613" s="466"/>
      <c r="C613" s="495" t="s">
        <v>240</v>
      </c>
      <c r="D613" s="466"/>
      <c r="E613" s="86"/>
      <c r="F613" s="86"/>
      <c r="G613" s="86"/>
      <c r="H613" s="86"/>
      <c r="I613" s="86"/>
      <c r="J613" s="86"/>
      <c r="K613" s="86"/>
      <c r="L613" s="86"/>
      <c r="M613" s="86"/>
      <c r="N613" s="86"/>
      <c r="O613" s="86"/>
      <c r="P613" s="86"/>
      <c r="Q613" s="86"/>
      <c r="R613" s="86"/>
      <c r="S613" s="86"/>
    </row>
    <row r="614" spans="1:19" ht="2.25" customHeight="1">
      <c r="A614" s="86"/>
      <c r="B614" s="86"/>
      <c r="C614" s="86"/>
      <c r="D614" s="86"/>
      <c r="E614" s="86"/>
      <c r="F614" s="86"/>
      <c r="G614" s="86"/>
      <c r="H614" s="86"/>
      <c r="I614" s="86"/>
      <c r="J614" s="86"/>
      <c r="K614" s="86"/>
      <c r="L614" s="86"/>
      <c r="M614" s="86"/>
      <c r="N614" s="86"/>
      <c r="O614" s="86"/>
      <c r="P614" s="86"/>
      <c r="Q614" s="86"/>
      <c r="R614" s="86"/>
      <c r="S614" s="86"/>
    </row>
    <row r="615" spans="1:19" ht="18.75" customHeight="1">
      <c r="A615" s="496" t="s">
        <v>235</v>
      </c>
      <c r="B615" s="457"/>
      <c r="C615" s="457"/>
      <c r="D615" s="457"/>
      <c r="E615" s="458"/>
      <c r="F615" s="478" t="s">
        <v>231</v>
      </c>
      <c r="G615" s="457"/>
      <c r="H615" s="457"/>
      <c r="I615" s="457"/>
      <c r="J615" s="458"/>
      <c r="K615" s="478" t="s">
        <v>13</v>
      </c>
      <c r="L615" s="458"/>
      <c r="M615" s="478" t="s">
        <v>12</v>
      </c>
      <c r="N615" s="458"/>
      <c r="O615" s="108" t="s">
        <v>236</v>
      </c>
      <c r="P615" s="86"/>
      <c r="Q615" s="86"/>
      <c r="R615" s="86"/>
      <c r="S615" s="86"/>
    </row>
    <row r="616" spans="1:19" ht="18" customHeight="1">
      <c r="A616" s="496"/>
      <c r="B616" s="457"/>
      <c r="C616" s="457"/>
      <c r="D616" s="457"/>
      <c r="E616" s="458"/>
      <c r="F616" s="508"/>
      <c r="G616" s="457"/>
      <c r="H616" s="457"/>
      <c r="I616" s="457"/>
      <c r="J616" s="458"/>
      <c r="K616" s="479">
        <v>0</v>
      </c>
      <c r="L616" s="458"/>
      <c r="M616" s="479">
        <v>0</v>
      </c>
      <c r="N616" s="458"/>
      <c r="O616" s="113">
        <f>+K616*M616</f>
        <v>0</v>
      </c>
      <c r="P616" s="86"/>
      <c r="Q616" s="86"/>
      <c r="R616" s="86"/>
      <c r="S616" s="86"/>
    </row>
    <row r="617" spans="1:19" ht="18" customHeight="1">
      <c r="A617" s="501"/>
      <c r="B617" s="481"/>
      <c r="C617" s="481"/>
      <c r="D617" s="481"/>
      <c r="E617" s="481"/>
      <c r="F617" s="502"/>
      <c r="G617" s="481"/>
      <c r="H617" s="502"/>
      <c r="I617" s="481"/>
      <c r="J617" s="481"/>
      <c r="K617" s="481"/>
      <c r="L617" s="111" t="s">
        <v>238</v>
      </c>
      <c r="M617" s="480" t="s">
        <v>240</v>
      </c>
      <c r="N617" s="481"/>
      <c r="O617" s="112">
        <f>+O616</f>
        <v>0</v>
      </c>
      <c r="P617" s="86"/>
      <c r="Q617" s="86"/>
      <c r="R617" s="86"/>
      <c r="S617" s="86"/>
    </row>
    <row r="618" spans="1:19" ht="18" customHeight="1">
      <c r="A618" s="495" t="s">
        <v>241</v>
      </c>
      <c r="B618" s="466"/>
      <c r="C618" s="495" t="s">
        <v>242</v>
      </c>
      <c r="D618" s="466"/>
      <c r="E618" s="86"/>
      <c r="F618" s="86"/>
      <c r="G618" s="86"/>
      <c r="H618" s="86"/>
      <c r="I618" s="86"/>
      <c r="J618" s="86"/>
      <c r="K618" s="86"/>
      <c r="L618" s="86"/>
      <c r="M618" s="86"/>
      <c r="N618" s="86"/>
      <c r="O618" s="86"/>
      <c r="P618" s="86"/>
      <c r="Q618" s="86"/>
      <c r="R618" s="86"/>
      <c r="S618" s="86"/>
    </row>
    <row r="619" spans="1:19" ht="1.5" customHeight="1">
      <c r="A619" s="86"/>
      <c r="B619" s="86"/>
      <c r="C619" s="86"/>
      <c r="D619" s="86"/>
      <c r="E619" s="86"/>
      <c r="F619" s="86"/>
      <c r="G619" s="86"/>
      <c r="H619" s="86"/>
      <c r="I619" s="86"/>
      <c r="J619" s="86"/>
      <c r="K619" s="86"/>
      <c r="L619" s="86"/>
      <c r="M619" s="86"/>
      <c r="N619" s="86"/>
      <c r="O619" s="86"/>
      <c r="P619" s="86"/>
      <c r="Q619" s="86"/>
      <c r="R619" s="86"/>
      <c r="S619" s="86"/>
    </row>
    <row r="620" spans="1:19" ht="19.5" customHeight="1">
      <c r="A620" s="496" t="s">
        <v>235</v>
      </c>
      <c r="B620" s="457"/>
      <c r="C620" s="457"/>
      <c r="D620" s="457"/>
      <c r="E620" s="458"/>
      <c r="F620" s="478" t="s">
        <v>231</v>
      </c>
      <c r="G620" s="457"/>
      <c r="H620" s="457"/>
      <c r="I620" s="457"/>
      <c r="J620" s="458"/>
      <c r="K620" s="478" t="s">
        <v>13</v>
      </c>
      <c r="L620" s="458"/>
      <c r="M620" s="478" t="s">
        <v>12</v>
      </c>
      <c r="N620" s="458"/>
      <c r="O620" s="108" t="s">
        <v>236</v>
      </c>
      <c r="P620" s="86"/>
      <c r="Q620" s="86"/>
      <c r="R620" s="86"/>
      <c r="S620" s="86"/>
    </row>
    <row r="621" spans="1:19" ht="18" customHeight="1">
      <c r="A621" s="496"/>
      <c r="B621" s="457"/>
      <c r="C621" s="457"/>
      <c r="D621" s="457"/>
      <c r="E621" s="458"/>
      <c r="F621" s="508"/>
      <c r="G621" s="457"/>
      <c r="H621" s="457"/>
      <c r="I621" s="457"/>
      <c r="J621" s="458"/>
      <c r="K621" s="479">
        <v>0</v>
      </c>
      <c r="L621" s="458"/>
      <c r="M621" s="479">
        <v>0</v>
      </c>
      <c r="N621" s="458"/>
      <c r="O621" s="113">
        <f>+K621*M621</f>
        <v>0</v>
      </c>
      <c r="P621" s="86"/>
      <c r="Q621" s="86"/>
      <c r="R621" s="86"/>
      <c r="S621" s="86"/>
    </row>
    <row r="622" spans="1:19" ht="18" customHeight="1">
      <c r="A622" s="501"/>
      <c r="B622" s="481"/>
      <c r="C622" s="481"/>
      <c r="D622" s="481"/>
      <c r="E622" s="481"/>
      <c r="F622" s="502"/>
      <c r="G622" s="481"/>
      <c r="H622" s="502"/>
      <c r="I622" s="481"/>
      <c r="J622" s="481"/>
      <c r="K622" s="481"/>
      <c r="L622" s="111" t="s">
        <v>238</v>
      </c>
      <c r="M622" s="480" t="s">
        <v>242</v>
      </c>
      <c r="N622" s="481"/>
      <c r="O622" s="112">
        <f>+O621</f>
        <v>0</v>
      </c>
      <c r="P622" s="86"/>
      <c r="Q622" s="86"/>
      <c r="R622" s="86"/>
      <c r="S622" s="86"/>
    </row>
    <row r="623" spans="1:19" ht="18" customHeight="1">
      <c r="A623" s="495" t="s">
        <v>243</v>
      </c>
      <c r="B623" s="466"/>
      <c r="C623" s="495" t="s">
        <v>244</v>
      </c>
      <c r="D623" s="466"/>
      <c r="E623" s="86"/>
      <c r="F623" s="86"/>
      <c r="G623" s="86"/>
      <c r="H623" s="86"/>
      <c r="I623" s="86"/>
      <c r="J623" s="86"/>
      <c r="K623" s="86"/>
      <c r="L623" s="86"/>
      <c r="M623" s="86"/>
      <c r="N623" s="86"/>
      <c r="O623" s="86"/>
      <c r="P623" s="86"/>
      <c r="Q623" s="86"/>
      <c r="R623" s="86"/>
      <c r="S623" s="86"/>
    </row>
    <row r="624" spans="1:19" ht="1.5" customHeight="1">
      <c r="A624" s="86"/>
      <c r="B624" s="86"/>
      <c r="C624" s="86"/>
      <c r="D624" s="86"/>
      <c r="E624" s="86"/>
      <c r="F624" s="86"/>
      <c r="G624" s="86"/>
      <c r="H624" s="86"/>
      <c r="I624" s="86"/>
      <c r="J624" s="86"/>
      <c r="K624" s="86"/>
      <c r="L624" s="86"/>
      <c r="M624" s="86"/>
      <c r="N624" s="86"/>
      <c r="O624" s="86"/>
      <c r="P624" s="86"/>
      <c r="Q624" s="86"/>
      <c r="R624" s="86"/>
      <c r="S624" s="86"/>
    </row>
    <row r="625" spans="1:19" ht="18.75" customHeight="1">
      <c r="A625" s="496" t="s">
        <v>235</v>
      </c>
      <c r="B625" s="457"/>
      <c r="C625" s="457"/>
      <c r="D625" s="457"/>
      <c r="E625" s="458"/>
      <c r="F625" s="478" t="s">
        <v>231</v>
      </c>
      <c r="G625" s="457"/>
      <c r="H625" s="457"/>
      <c r="I625" s="457"/>
      <c r="J625" s="458"/>
      <c r="K625" s="478" t="s">
        <v>13</v>
      </c>
      <c r="L625" s="458"/>
      <c r="M625" s="478" t="s">
        <v>12</v>
      </c>
      <c r="N625" s="458"/>
      <c r="O625" s="108" t="s">
        <v>236</v>
      </c>
      <c r="P625" s="86"/>
      <c r="Q625" s="86"/>
      <c r="R625" s="86"/>
      <c r="S625" s="86"/>
    </row>
    <row r="626" spans="1:19" ht="18" customHeight="1">
      <c r="A626" s="496"/>
      <c r="B626" s="457"/>
      <c r="C626" s="457"/>
      <c r="D626" s="457"/>
      <c r="E626" s="458"/>
      <c r="F626" s="508"/>
      <c r="G626" s="457"/>
      <c r="H626" s="457"/>
      <c r="I626" s="457"/>
      <c r="J626" s="458"/>
      <c r="K626" s="479">
        <v>0</v>
      </c>
      <c r="L626" s="458"/>
      <c r="M626" s="479">
        <v>0</v>
      </c>
      <c r="N626" s="458"/>
      <c r="O626" s="113">
        <f>+K626*M626</f>
        <v>0</v>
      </c>
      <c r="P626" s="86"/>
      <c r="Q626" s="86"/>
      <c r="R626" s="86"/>
      <c r="S626" s="86"/>
    </row>
    <row r="627" spans="1:19" ht="18" customHeight="1">
      <c r="A627" s="501"/>
      <c r="B627" s="481"/>
      <c r="C627" s="481"/>
      <c r="D627" s="481"/>
      <c r="E627" s="481"/>
      <c r="F627" s="502"/>
      <c r="G627" s="481"/>
      <c r="H627" s="502"/>
      <c r="I627" s="481"/>
      <c r="J627" s="481"/>
      <c r="K627" s="481"/>
      <c r="L627" s="111" t="s">
        <v>238</v>
      </c>
      <c r="M627" s="480" t="s">
        <v>244</v>
      </c>
      <c r="N627" s="481"/>
      <c r="O627" s="112">
        <f>+O626</f>
        <v>0</v>
      </c>
      <c r="P627" s="86"/>
      <c r="Q627" s="86"/>
      <c r="R627" s="86"/>
      <c r="S627" s="86"/>
    </row>
    <row r="628" spans="1:19" ht="3.75" customHeight="1">
      <c r="A628" s="86"/>
      <c r="B628" s="86"/>
      <c r="C628" s="86"/>
      <c r="D628" s="86"/>
      <c r="E628" s="86"/>
      <c r="F628" s="86"/>
      <c r="G628" s="86"/>
      <c r="H628" s="86"/>
      <c r="I628" s="86"/>
      <c r="J628" s="86"/>
      <c r="K628" s="86"/>
      <c r="L628" s="86"/>
      <c r="M628" s="86"/>
      <c r="N628" s="86"/>
      <c r="O628" s="86"/>
      <c r="P628" s="86"/>
      <c r="Q628" s="86"/>
      <c r="R628" s="86"/>
      <c r="S628" s="86"/>
    </row>
    <row r="629" spans="1:19" ht="18.75" customHeight="1">
      <c r="A629" s="86"/>
      <c r="B629" s="86"/>
      <c r="C629" s="86"/>
      <c r="D629" s="86"/>
      <c r="E629" s="86"/>
      <c r="F629" s="86"/>
      <c r="G629" s="86"/>
      <c r="H629" s="86"/>
      <c r="I629" s="489" t="s">
        <v>245</v>
      </c>
      <c r="J629" s="457"/>
      <c r="K629" s="457"/>
      <c r="L629" s="457"/>
      <c r="M629" s="458"/>
      <c r="N629" s="500">
        <f>+O627+O622+O617+O612</f>
        <v>28470212</v>
      </c>
      <c r="O629" s="458"/>
      <c r="P629" s="86"/>
      <c r="Q629" s="86"/>
      <c r="R629" s="86"/>
      <c r="S629" s="86"/>
    </row>
    <row r="630" spans="1:19" ht="18.75" customHeight="1">
      <c r="A630" s="86"/>
      <c r="B630" s="86"/>
      <c r="C630" s="86"/>
      <c r="D630" s="86"/>
      <c r="E630" s="86"/>
      <c r="F630" s="86"/>
      <c r="G630" s="86"/>
      <c r="H630" s="86"/>
      <c r="I630" s="107"/>
      <c r="J630" s="107"/>
      <c r="K630" s="107"/>
      <c r="L630" s="107"/>
      <c r="M630" s="107"/>
      <c r="N630" s="115"/>
      <c r="O630" s="115"/>
      <c r="P630" s="86"/>
      <c r="Q630" s="86"/>
      <c r="R630" s="86"/>
      <c r="S630" s="86"/>
    </row>
    <row r="631" spans="1:19" ht="70.5" customHeight="1">
      <c r="A631" s="107"/>
      <c r="B631" s="497"/>
      <c r="C631" s="466"/>
      <c r="D631" s="476"/>
      <c r="E631" s="466"/>
      <c r="F631" s="466"/>
      <c r="G631" s="466"/>
      <c r="H631" s="466"/>
      <c r="I631" s="466"/>
      <c r="J631" s="466"/>
      <c r="K631" s="466"/>
      <c r="L631" s="466"/>
      <c r="M631" s="466"/>
      <c r="N631" s="466"/>
      <c r="O631" s="466"/>
      <c r="P631" s="466"/>
      <c r="Q631" s="86"/>
      <c r="R631" s="86"/>
      <c r="S631" s="86"/>
    </row>
    <row r="632" spans="1:19" ht="9.75" customHeight="1">
      <c r="A632" s="477"/>
      <c r="B632" s="470"/>
      <c r="C632" s="470"/>
      <c r="D632" s="470"/>
      <c r="E632" s="470"/>
      <c r="F632" s="470"/>
      <c r="G632" s="470"/>
      <c r="H632" s="470"/>
      <c r="I632" s="470"/>
      <c r="J632" s="470"/>
      <c r="K632" s="470"/>
      <c r="L632" s="470"/>
      <c r="M632" s="470"/>
      <c r="N632" s="470"/>
      <c r="O632" s="470"/>
      <c r="P632" s="470"/>
      <c r="Q632" s="86"/>
      <c r="R632" s="86"/>
      <c r="S632" s="86"/>
    </row>
    <row r="633" spans="1:19" ht="18" customHeight="1">
      <c r="A633" s="507" t="s">
        <v>226</v>
      </c>
      <c r="B633" s="481"/>
      <c r="C633" s="481"/>
      <c r="D633" s="481"/>
      <c r="E633" s="481"/>
      <c r="F633" s="486"/>
      <c r="G633" s="507" t="s">
        <v>227</v>
      </c>
      <c r="H633" s="481"/>
      <c r="I633" s="481"/>
      <c r="J633" s="485" t="s">
        <v>228</v>
      </c>
      <c r="K633" s="481"/>
      <c r="L633" s="481"/>
      <c r="M633" s="481"/>
      <c r="N633" s="481"/>
      <c r="O633" s="481"/>
      <c r="P633" s="486"/>
      <c r="Q633" s="86"/>
      <c r="R633" s="86"/>
      <c r="S633" s="86"/>
    </row>
    <row r="634" spans="1:19" ht="39" customHeight="1">
      <c r="A634" s="498"/>
      <c r="B634" s="466"/>
      <c r="C634" s="466"/>
      <c r="D634" s="466"/>
      <c r="E634" s="466"/>
      <c r="F634" s="467"/>
      <c r="G634" s="498" t="s">
        <v>229</v>
      </c>
      <c r="H634" s="466"/>
      <c r="I634" s="466"/>
      <c r="J634" s="476" t="s">
        <v>228</v>
      </c>
      <c r="K634" s="466"/>
      <c r="L634" s="466"/>
      <c r="M634" s="466"/>
      <c r="N634" s="466"/>
      <c r="O634" s="466"/>
      <c r="P634" s="467"/>
      <c r="Q634" s="86"/>
      <c r="R634" s="86"/>
      <c r="S634" s="86"/>
    </row>
    <row r="635" spans="1:19" ht="48" customHeight="1">
      <c r="A635" s="498"/>
      <c r="B635" s="466"/>
      <c r="C635" s="466"/>
      <c r="D635" s="466"/>
      <c r="E635" s="466"/>
      <c r="F635" s="467"/>
      <c r="G635" s="498" t="s">
        <v>10</v>
      </c>
      <c r="H635" s="466"/>
      <c r="I635" s="466"/>
      <c r="J635" s="476" t="s">
        <v>286</v>
      </c>
      <c r="K635" s="466"/>
      <c r="L635" s="466"/>
      <c r="M635" s="466"/>
      <c r="N635" s="466"/>
      <c r="O635" s="466"/>
      <c r="P635" s="467"/>
      <c r="Q635" s="86"/>
      <c r="R635" s="86"/>
      <c r="S635" s="86"/>
    </row>
    <row r="636" spans="1:19" ht="18" customHeight="1">
      <c r="A636" s="492"/>
      <c r="B636" s="470"/>
      <c r="C636" s="470"/>
      <c r="D636" s="470"/>
      <c r="E636" s="470"/>
      <c r="F636" s="471"/>
      <c r="G636" s="505" t="s">
        <v>231</v>
      </c>
      <c r="H636" s="470"/>
      <c r="I636" s="470"/>
      <c r="J636" s="477" t="s">
        <v>232</v>
      </c>
      <c r="K636" s="470"/>
      <c r="L636" s="470"/>
      <c r="M636" s="470"/>
      <c r="N636" s="470"/>
      <c r="O636" s="470"/>
      <c r="P636" s="471"/>
      <c r="Q636" s="86"/>
      <c r="R636" s="86"/>
      <c r="S636" s="86"/>
    </row>
    <row r="637" spans="1:19" ht="7.5" customHeight="1">
      <c r="A637" s="86"/>
      <c r="B637" s="86"/>
      <c r="C637" s="86"/>
      <c r="D637" s="86"/>
      <c r="E637" s="86"/>
      <c r="F637" s="86"/>
      <c r="G637" s="86"/>
      <c r="H637" s="86"/>
      <c r="I637" s="86"/>
      <c r="J637" s="86"/>
      <c r="K637" s="86"/>
      <c r="L637" s="86"/>
      <c r="M637" s="86"/>
      <c r="N637" s="86"/>
      <c r="O637" s="86"/>
      <c r="P637" s="86"/>
      <c r="Q637" s="86"/>
      <c r="R637" s="86"/>
      <c r="S637" s="86"/>
    </row>
    <row r="638" spans="1:19" ht="18" customHeight="1">
      <c r="A638" s="495" t="s">
        <v>233</v>
      </c>
      <c r="B638" s="466"/>
      <c r="C638" s="495" t="s">
        <v>234</v>
      </c>
      <c r="D638" s="466"/>
      <c r="E638" s="86"/>
      <c r="F638" s="86"/>
      <c r="G638" s="86"/>
      <c r="H638" s="86"/>
      <c r="I638" s="86"/>
      <c r="J638" s="86"/>
      <c r="K638" s="86"/>
      <c r="L638" s="86"/>
      <c r="M638" s="86"/>
      <c r="N638" s="86"/>
      <c r="O638" s="86"/>
      <c r="P638" s="86"/>
      <c r="Q638" s="86"/>
      <c r="R638" s="86"/>
      <c r="S638" s="86"/>
    </row>
    <row r="639" spans="1:19" ht="1.5" customHeight="1">
      <c r="A639" s="86"/>
      <c r="B639" s="86"/>
      <c r="C639" s="86"/>
      <c r="D639" s="86"/>
      <c r="E639" s="86"/>
      <c r="F639" s="86"/>
      <c r="G639" s="86"/>
      <c r="H639" s="86"/>
      <c r="I639" s="86"/>
      <c r="J639" s="86"/>
      <c r="K639" s="86"/>
      <c r="L639" s="86"/>
      <c r="M639" s="86"/>
      <c r="N639" s="86"/>
      <c r="O639" s="86"/>
      <c r="P639" s="86"/>
      <c r="Q639" s="86"/>
      <c r="R639" s="86"/>
      <c r="S639" s="86"/>
    </row>
    <row r="640" spans="1:19" ht="18.75" customHeight="1">
      <c r="A640" s="496" t="s">
        <v>235</v>
      </c>
      <c r="B640" s="457"/>
      <c r="C640" s="457"/>
      <c r="D640" s="457"/>
      <c r="E640" s="458"/>
      <c r="F640" s="478" t="s">
        <v>231</v>
      </c>
      <c r="G640" s="457"/>
      <c r="H640" s="457"/>
      <c r="I640" s="457"/>
      <c r="J640" s="458"/>
      <c r="K640" s="478" t="s">
        <v>13</v>
      </c>
      <c r="L640" s="458"/>
      <c r="M640" s="478" t="s">
        <v>12</v>
      </c>
      <c r="N640" s="458"/>
      <c r="O640" s="108" t="s">
        <v>236</v>
      </c>
      <c r="P640" s="86"/>
      <c r="Q640" s="86"/>
      <c r="R640" s="86"/>
      <c r="S640" s="86"/>
    </row>
    <row r="641" spans="1:19" ht="48" customHeight="1">
      <c r="A641" s="496" t="s">
        <v>287</v>
      </c>
      <c r="B641" s="457"/>
      <c r="C641" s="457"/>
      <c r="D641" s="457"/>
      <c r="E641" s="458"/>
      <c r="F641" s="478" t="s">
        <v>134</v>
      </c>
      <c r="G641" s="457"/>
      <c r="H641" s="457"/>
      <c r="I641" s="457"/>
      <c r="J641" s="458"/>
      <c r="K641" s="482">
        <v>35369349</v>
      </c>
      <c r="L641" s="458"/>
      <c r="M641" s="483">
        <v>1</v>
      </c>
      <c r="N641" s="458"/>
      <c r="O641" s="109">
        <f>+M641*K641</f>
        <v>35369349</v>
      </c>
      <c r="P641" s="86"/>
      <c r="Q641" s="110">
        <v>15430371.420000084</v>
      </c>
      <c r="R641" s="86"/>
      <c r="S641" s="86"/>
    </row>
    <row r="642" spans="1:19" ht="18" customHeight="1">
      <c r="A642" s="501"/>
      <c r="B642" s="481"/>
      <c r="C642" s="481"/>
      <c r="D642" s="481"/>
      <c r="E642" s="481"/>
      <c r="F642" s="502"/>
      <c r="G642" s="481"/>
      <c r="H642" s="502"/>
      <c r="I642" s="481"/>
      <c r="J642" s="481"/>
      <c r="K642" s="481"/>
      <c r="L642" s="111" t="s">
        <v>238</v>
      </c>
      <c r="M642" s="480" t="s">
        <v>234</v>
      </c>
      <c r="N642" s="481"/>
      <c r="O642" s="112">
        <f>+O641</f>
        <v>35369349</v>
      </c>
      <c r="P642" s="86"/>
      <c r="Q642" s="86"/>
      <c r="R642" s="86"/>
      <c r="S642" s="86"/>
    </row>
    <row r="643" spans="1:19" ht="18" customHeight="1">
      <c r="A643" s="495" t="s">
        <v>239</v>
      </c>
      <c r="B643" s="466"/>
      <c r="C643" s="495" t="s">
        <v>240</v>
      </c>
      <c r="D643" s="466"/>
      <c r="E643" s="86"/>
      <c r="F643" s="86"/>
      <c r="G643" s="86"/>
      <c r="H643" s="86"/>
      <c r="I643" s="86"/>
      <c r="J643" s="86"/>
      <c r="K643" s="86"/>
      <c r="L643" s="86"/>
      <c r="M643" s="86"/>
      <c r="N643" s="86"/>
      <c r="O643" s="86"/>
      <c r="P643" s="86"/>
      <c r="Q643" s="86"/>
      <c r="R643" s="86"/>
      <c r="S643" s="86"/>
    </row>
    <row r="644" spans="1:19" ht="2.25" customHeight="1">
      <c r="A644" s="86"/>
      <c r="B644" s="86"/>
      <c r="C644" s="86"/>
      <c r="D644" s="86"/>
      <c r="E644" s="86"/>
      <c r="F644" s="86"/>
      <c r="G644" s="86"/>
      <c r="H644" s="86"/>
      <c r="I644" s="86"/>
      <c r="J644" s="86"/>
      <c r="K644" s="86"/>
      <c r="L644" s="86"/>
      <c r="M644" s="86"/>
      <c r="N644" s="86"/>
      <c r="O644" s="86"/>
      <c r="P644" s="86"/>
      <c r="Q644" s="86"/>
      <c r="R644" s="86"/>
      <c r="S644" s="86"/>
    </row>
    <row r="645" spans="1:19" ht="18.75" customHeight="1">
      <c r="A645" s="496" t="s">
        <v>235</v>
      </c>
      <c r="B645" s="457"/>
      <c r="C645" s="457"/>
      <c r="D645" s="457"/>
      <c r="E645" s="458"/>
      <c r="F645" s="478" t="s">
        <v>231</v>
      </c>
      <c r="G645" s="457"/>
      <c r="H645" s="457"/>
      <c r="I645" s="457"/>
      <c r="J645" s="458"/>
      <c r="K645" s="478" t="s">
        <v>13</v>
      </c>
      <c r="L645" s="458"/>
      <c r="M645" s="478" t="s">
        <v>12</v>
      </c>
      <c r="N645" s="458"/>
      <c r="O645" s="108" t="s">
        <v>236</v>
      </c>
      <c r="P645" s="86"/>
      <c r="Q645" s="86"/>
      <c r="R645" s="86"/>
      <c r="S645" s="86"/>
    </row>
    <row r="646" spans="1:19" ht="18" customHeight="1">
      <c r="A646" s="496"/>
      <c r="B646" s="457"/>
      <c r="C646" s="457"/>
      <c r="D646" s="457"/>
      <c r="E646" s="458"/>
      <c r="F646" s="508"/>
      <c r="G646" s="457"/>
      <c r="H646" s="457"/>
      <c r="I646" s="457"/>
      <c r="J646" s="458"/>
      <c r="K646" s="479">
        <v>0</v>
      </c>
      <c r="L646" s="458"/>
      <c r="M646" s="479">
        <v>0</v>
      </c>
      <c r="N646" s="458"/>
      <c r="O646" s="113">
        <f>+K646*M646</f>
        <v>0</v>
      </c>
      <c r="P646" s="86"/>
      <c r="Q646" s="86"/>
      <c r="R646" s="86"/>
      <c r="S646" s="86"/>
    </row>
    <row r="647" spans="1:19" ht="18" customHeight="1">
      <c r="A647" s="501"/>
      <c r="B647" s="481"/>
      <c r="C647" s="481"/>
      <c r="D647" s="481"/>
      <c r="E647" s="481"/>
      <c r="F647" s="502"/>
      <c r="G647" s="481"/>
      <c r="H647" s="502"/>
      <c r="I647" s="481"/>
      <c r="J647" s="481"/>
      <c r="K647" s="481"/>
      <c r="L647" s="111" t="s">
        <v>238</v>
      </c>
      <c r="M647" s="480" t="s">
        <v>240</v>
      </c>
      <c r="N647" s="481"/>
      <c r="O647" s="112">
        <f>+O646</f>
        <v>0</v>
      </c>
      <c r="P647" s="86"/>
      <c r="Q647" s="86"/>
      <c r="R647" s="86"/>
      <c r="S647" s="86"/>
    </row>
    <row r="648" spans="1:19" ht="18" customHeight="1">
      <c r="A648" s="495" t="s">
        <v>241</v>
      </c>
      <c r="B648" s="466"/>
      <c r="C648" s="495" t="s">
        <v>242</v>
      </c>
      <c r="D648" s="466"/>
      <c r="E648" s="86"/>
      <c r="F648" s="86"/>
      <c r="G648" s="86"/>
      <c r="H648" s="86"/>
      <c r="I648" s="86"/>
      <c r="J648" s="86"/>
      <c r="K648" s="86"/>
      <c r="L648" s="86"/>
      <c r="M648" s="86"/>
      <c r="N648" s="86"/>
      <c r="O648" s="86"/>
      <c r="P648" s="86"/>
      <c r="Q648" s="86"/>
      <c r="R648" s="86"/>
      <c r="S648" s="86"/>
    </row>
    <row r="649" spans="1:19" ht="1.5" customHeight="1">
      <c r="A649" s="86"/>
      <c r="B649" s="86"/>
      <c r="C649" s="86"/>
      <c r="D649" s="86"/>
      <c r="E649" s="86"/>
      <c r="F649" s="86"/>
      <c r="G649" s="86"/>
      <c r="H649" s="86"/>
      <c r="I649" s="86"/>
      <c r="J649" s="86"/>
      <c r="K649" s="86"/>
      <c r="L649" s="86"/>
      <c r="M649" s="86"/>
      <c r="N649" s="86"/>
      <c r="O649" s="86"/>
      <c r="P649" s="86"/>
      <c r="Q649" s="86"/>
      <c r="R649" s="86"/>
      <c r="S649" s="86"/>
    </row>
    <row r="650" spans="1:19" ht="19.5" customHeight="1">
      <c r="A650" s="496" t="s">
        <v>235</v>
      </c>
      <c r="B650" s="457"/>
      <c r="C650" s="457"/>
      <c r="D650" s="457"/>
      <c r="E650" s="458"/>
      <c r="F650" s="478" t="s">
        <v>231</v>
      </c>
      <c r="G650" s="457"/>
      <c r="H650" s="457"/>
      <c r="I650" s="457"/>
      <c r="J650" s="458"/>
      <c r="K650" s="478" t="s">
        <v>13</v>
      </c>
      <c r="L650" s="458"/>
      <c r="M650" s="478" t="s">
        <v>12</v>
      </c>
      <c r="N650" s="458"/>
      <c r="O650" s="108" t="s">
        <v>236</v>
      </c>
      <c r="P650" s="86"/>
      <c r="Q650" s="86"/>
      <c r="R650" s="86"/>
      <c r="S650" s="86"/>
    </row>
    <row r="651" spans="1:19" ht="18" customHeight="1">
      <c r="A651" s="496"/>
      <c r="B651" s="457"/>
      <c r="C651" s="457"/>
      <c r="D651" s="457"/>
      <c r="E651" s="458"/>
      <c r="F651" s="508"/>
      <c r="G651" s="457"/>
      <c r="H651" s="457"/>
      <c r="I651" s="457"/>
      <c r="J651" s="458"/>
      <c r="K651" s="479">
        <v>0</v>
      </c>
      <c r="L651" s="458"/>
      <c r="M651" s="479">
        <v>0</v>
      </c>
      <c r="N651" s="458"/>
      <c r="O651" s="113">
        <f>+K651*M651</f>
        <v>0</v>
      </c>
      <c r="P651" s="86"/>
      <c r="Q651" s="86"/>
      <c r="R651" s="86"/>
      <c r="S651" s="86"/>
    </row>
    <row r="652" spans="1:19" ht="18" customHeight="1">
      <c r="A652" s="501"/>
      <c r="B652" s="481"/>
      <c r="C652" s="481"/>
      <c r="D652" s="481"/>
      <c r="E652" s="481"/>
      <c r="F652" s="502"/>
      <c r="G652" s="481"/>
      <c r="H652" s="502"/>
      <c r="I652" s="481"/>
      <c r="J652" s="481"/>
      <c r="K652" s="481"/>
      <c r="L652" s="111" t="s">
        <v>238</v>
      </c>
      <c r="M652" s="480" t="s">
        <v>242</v>
      </c>
      <c r="N652" s="481"/>
      <c r="O652" s="112">
        <f>+O651</f>
        <v>0</v>
      </c>
      <c r="P652" s="86"/>
      <c r="Q652" s="86"/>
      <c r="R652" s="86"/>
      <c r="S652" s="86"/>
    </row>
    <row r="653" spans="1:19" ht="18" customHeight="1">
      <c r="A653" s="495" t="s">
        <v>243</v>
      </c>
      <c r="B653" s="466"/>
      <c r="C653" s="495" t="s">
        <v>244</v>
      </c>
      <c r="D653" s="466"/>
      <c r="E653" s="86"/>
      <c r="F653" s="86"/>
      <c r="G653" s="86"/>
      <c r="H653" s="86"/>
      <c r="I653" s="86"/>
      <c r="J653" s="86"/>
      <c r="K653" s="86"/>
      <c r="L653" s="86"/>
      <c r="M653" s="86"/>
      <c r="N653" s="86"/>
      <c r="O653" s="86"/>
      <c r="P653" s="86"/>
      <c r="Q653" s="86"/>
      <c r="R653" s="86"/>
      <c r="S653" s="86"/>
    </row>
    <row r="654" spans="1:19" ht="1.5" customHeight="1">
      <c r="A654" s="86"/>
      <c r="B654" s="86"/>
      <c r="C654" s="86"/>
      <c r="D654" s="86"/>
      <c r="E654" s="86"/>
      <c r="F654" s="86"/>
      <c r="G654" s="86"/>
      <c r="H654" s="86"/>
      <c r="I654" s="86"/>
      <c r="J654" s="86"/>
      <c r="K654" s="86"/>
      <c r="L654" s="86"/>
      <c r="M654" s="86"/>
      <c r="N654" s="86"/>
      <c r="O654" s="86"/>
      <c r="P654" s="86"/>
      <c r="Q654" s="86"/>
      <c r="R654" s="86"/>
      <c r="S654" s="86"/>
    </row>
    <row r="655" spans="1:19" ht="18.75" customHeight="1">
      <c r="A655" s="496" t="s">
        <v>235</v>
      </c>
      <c r="B655" s="457"/>
      <c r="C655" s="457"/>
      <c r="D655" s="457"/>
      <c r="E655" s="458"/>
      <c r="F655" s="478" t="s">
        <v>231</v>
      </c>
      <c r="G655" s="457"/>
      <c r="H655" s="457"/>
      <c r="I655" s="457"/>
      <c r="J655" s="458"/>
      <c r="K655" s="478" t="s">
        <v>13</v>
      </c>
      <c r="L655" s="458"/>
      <c r="M655" s="478" t="s">
        <v>12</v>
      </c>
      <c r="N655" s="458"/>
      <c r="O655" s="108" t="s">
        <v>236</v>
      </c>
      <c r="P655" s="86"/>
      <c r="Q655" s="86"/>
      <c r="R655" s="86"/>
      <c r="S655" s="86"/>
    </row>
    <row r="656" spans="1:19" ht="18" customHeight="1">
      <c r="A656" s="496"/>
      <c r="B656" s="457"/>
      <c r="C656" s="457"/>
      <c r="D656" s="457"/>
      <c r="E656" s="458"/>
      <c r="F656" s="508"/>
      <c r="G656" s="457"/>
      <c r="H656" s="457"/>
      <c r="I656" s="457"/>
      <c r="J656" s="458"/>
      <c r="K656" s="479">
        <v>0</v>
      </c>
      <c r="L656" s="458"/>
      <c r="M656" s="479">
        <v>0</v>
      </c>
      <c r="N656" s="458"/>
      <c r="O656" s="113">
        <f>+K656*M656</f>
        <v>0</v>
      </c>
      <c r="P656" s="86"/>
      <c r="Q656" s="86"/>
      <c r="R656" s="86"/>
      <c r="S656" s="86"/>
    </row>
    <row r="657" spans="1:19" ht="18" customHeight="1">
      <c r="A657" s="501"/>
      <c r="B657" s="481"/>
      <c r="C657" s="481"/>
      <c r="D657" s="481"/>
      <c r="E657" s="481"/>
      <c r="F657" s="502"/>
      <c r="G657" s="481"/>
      <c r="H657" s="502"/>
      <c r="I657" s="481"/>
      <c r="J657" s="481"/>
      <c r="K657" s="481"/>
      <c r="L657" s="111" t="s">
        <v>238</v>
      </c>
      <c r="M657" s="480" t="s">
        <v>244</v>
      </c>
      <c r="N657" s="481"/>
      <c r="O657" s="112">
        <f>+O656</f>
        <v>0</v>
      </c>
      <c r="P657" s="86"/>
      <c r="Q657" s="86"/>
      <c r="R657" s="86"/>
      <c r="S657" s="86"/>
    </row>
    <row r="658" spans="1:19" ht="3.75" customHeight="1">
      <c r="A658" s="86"/>
      <c r="B658" s="86"/>
      <c r="C658" s="86"/>
      <c r="D658" s="86"/>
      <c r="E658" s="86"/>
      <c r="F658" s="86"/>
      <c r="G658" s="86"/>
      <c r="H658" s="86"/>
      <c r="I658" s="86"/>
      <c r="J658" s="86"/>
      <c r="K658" s="86"/>
      <c r="L658" s="86"/>
      <c r="M658" s="86"/>
      <c r="N658" s="86"/>
      <c r="O658" s="86"/>
      <c r="P658" s="86"/>
      <c r="Q658" s="86"/>
      <c r="R658" s="86"/>
      <c r="S658" s="86"/>
    </row>
    <row r="659" spans="1:19" ht="18.75" customHeight="1">
      <c r="A659" s="86"/>
      <c r="B659" s="86"/>
      <c r="C659" s="86"/>
      <c r="D659" s="86"/>
      <c r="E659" s="86"/>
      <c r="F659" s="86"/>
      <c r="G659" s="86"/>
      <c r="H659" s="86"/>
      <c r="I659" s="489" t="s">
        <v>245</v>
      </c>
      <c r="J659" s="457"/>
      <c r="K659" s="457"/>
      <c r="L659" s="457"/>
      <c r="M659" s="458"/>
      <c r="N659" s="500">
        <f>+O657+O652+O647+O642</f>
        <v>35369349</v>
      </c>
      <c r="O659" s="458"/>
      <c r="P659" s="86"/>
      <c r="Q659" s="86"/>
      <c r="R659" s="86"/>
      <c r="S659" s="86"/>
    </row>
    <row r="660" spans="1:19" ht="18.75" customHeight="1">
      <c r="A660" s="86"/>
      <c r="B660" s="86"/>
      <c r="C660" s="86"/>
      <c r="D660" s="86"/>
      <c r="E660" s="86"/>
      <c r="F660" s="86"/>
      <c r="G660" s="86"/>
      <c r="H660" s="86"/>
      <c r="I660" s="107"/>
      <c r="J660" s="107"/>
      <c r="K660" s="107"/>
      <c r="L660" s="107"/>
      <c r="M660" s="107"/>
      <c r="N660" s="115"/>
      <c r="O660" s="115"/>
      <c r="P660" s="86"/>
      <c r="Q660" s="86"/>
      <c r="R660" s="86"/>
      <c r="S660" s="86"/>
    </row>
    <row r="661" spans="1:19" ht="70.5" customHeight="1">
      <c r="A661" s="107"/>
      <c r="B661" s="497"/>
      <c r="C661" s="466"/>
      <c r="D661" s="476"/>
      <c r="E661" s="466"/>
      <c r="F661" s="466"/>
      <c r="G661" s="466"/>
      <c r="H661" s="466"/>
      <c r="I661" s="466"/>
      <c r="J661" s="466"/>
      <c r="K661" s="466"/>
      <c r="L661" s="466"/>
      <c r="M661" s="466"/>
      <c r="N661" s="466"/>
      <c r="O661" s="466"/>
      <c r="P661" s="466"/>
      <c r="Q661" s="86"/>
      <c r="R661" s="86"/>
      <c r="S661" s="86"/>
    </row>
    <row r="662" spans="1:19" ht="9.75" customHeight="1">
      <c r="A662" s="477"/>
      <c r="B662" s="470"/>
      <c r="C662" s="470"/>
      <c r="D662" s="470"/>
      <c r="E662" s="470"/>
      <c r="F662" s="470"/>
      <c r="G662" s="470"/>
      <c r="H662" s="470"/>
      <c r="I662" s="470"/>
      <c r="J662" s="470"/>
      <c r="K662" s="470"/>
      <c r="L662" s="470"/>
      <c r="M662" s="470"/>
      <c r="N662" s="470"/>
      <c r="O662" s="470"/>
      <c r="P662" s="470"/>
      <c r="Q662" s="86"/>
      <c r="R662" s="86"/>
      <c r="S662" s="86"/>
    </row>
    <row r="663" spans="1:19" ht="18" customHeight="1">
      <c r="A663" s="507" t="s">
        <v>226</v>
      </c>
      <c r="B663" s="481"/>
      <c r="C663" s="481"/>
      <c r="D663" s="481"/>
      <c r="E663" s="481"/>
      <c r="F663" s="486"/>
      <c r="G663" s="507" t="s">
        <v>227</v>
      </c>
      <c r="H663" s="481"/>
      <c r="I663" s="481"/>
      <c r="J663" s="485" t="s">
        <v>228</v>
      </c>
      <c r="K663" s="481"/>
      <c r="L663" s="481"/>
      <c r="M663" s="481"/>
      <c r="N663" s="481"/>
      <c r="O663" s="481"/>
      <c r="P663" s="486"/>
      <c r="Q663" s="86"/>
      <c r="R663" s="86"/>
      <c r="S663" s="86"/>
    </row>
    <row r="664" spans="1:19" ht="39" customHeight="1">
      <c r="A664" s="498"/>
      <c r="B664" s="466"/>
      <c r="C664" s="466"/>
      <c r="D664" s="466"/>
      <c r="E664" s="466"/>
      <c r="F664" s="467"/>
      <c r="G664" s="498" t="s">
        <v>229</v>
      </c>
      <c r="H664" s="466"/>
      <c r="I664" s="466"/>
      <c r="J664" s="476" t="s">
        <v>228</v>
      </c>
      <c r="K664" s="466"/>
      <c r="L664" s="466"/>
      <c r="M664" s="466"/>
      <c r="N664" s="466"/>
      <c r="O664" s="466"/>
      <c r="P664" s="467"/>
      <c r="Q664" s="86"/>
      <c r="R664" s="86"/>
      <c r="S664" s="86"/>
    </row>
    <row r="665" spans="1:19" ht="48" customHeight="1">
      <c r="A665" s="498"/>
      <c r="B665" s="466"/>
      <c r="C665" s="466"/>
      <c r="D665" s="466"/>
      <c r="E665" s="466"/>
      <c r="F665" s="467"/>
      <c r="G665" s="498" t="s">
        <v>10</v>
      </c>
      <c r="H665" s="466"/>
      <c r="I665" s="466"/>
      <c r="J665" s="476" t="s">
        <v>288</v>
      </c>
      <c r="K665" s="466"/>
      <c r="L665" s="466"/>
      <c r="M665" s="466"/>
      <c r="N665" s="466"/>
      <c r="O665" s="466"/>
      <c r="P665" s="467"/>
      <c r="Q665" s="86"/>
      <c r="R665" s="86"/>
      <c r="S665" s="86"/>
    </row>
    <row r="666" spans="1:19" ht="18" customHeight="1">
      <c r="A666" s="492"/>
      <c r="B666" s="470"/>
      <c r="C666" s="470"/>
      <c r="D666" s="470"/>
      <c r="E666" s="470"/>
      <c r="F666" s="471"/>
      <c r="G666" s="505" t="s">
        <v>231</v>
      </c>
      <c r="H666" s="470"/>
      <c r="I666" s="470"/>
      <c r="J666" s="477" t="s">
        <v>232</v>
      </c>
      <c r="K666" s="470"/>
      <c r="L666" s="470"/>
      <c r="M666" s="470"/>
      <c r="N666" s="470"/>
      <c r="O666" s="470"/>
      <c r="P666" s="471"/>
      <c r="Q666" s="86"/>
      <c r="R666" s="86"/>
      <c r="S666" s="86"/>
    </row>
    <row r="667" spans="1:19" ht="7.5" customHeight="1">
      <c r="A667" s="86"/>
      <c r="B667" s="86"/>
      <c r="C667" s="86"/>
      <c r="D667" s="86"/>
      <c r="E667" s="86"/>
      <c r="F667" s="86"/>
      <c r="G667" s="86"/>
      <c r="H667" s="86"/>
      <c r="I667" s="86"/>
      <c r="J667" s="86"/>
      <c r="K667" s="86"/>
      <c r="L667" s="86"/>
      <c r="M667" s="86"/>
      <c r="N667" s="86"/>
      <c r="O667" s="86"/>
      <c r="P667" s="86"/>
      <c r="Q667" s="86"/>
      <c r="R667" s="86"/>
      <c r="S667" s="86"/>
    </row>
    <row r="668" spans="1:19" ht="18" customHeight="1">
      <c r="A668" s="495" t="s">
        <v>233</v>
      </c>
      <c r="B668" s="466"/>
      <c r="C668" s="495" t="s">
        <v>234</v>
      </c>
      <c r="D668" s="466"/>
      <c r="E668" s="86"/>
      <c r="F668" s="86"/>
      <c r="G668" s="86"/>
      <c r="H668" s="86"/>
      <c r="I668" s="86"/>
      <c r="J668" s="86"/>
      <c r="K668" s="86"/>
      <c r="L668" s="86"/>
      <c r="M668" s="86"/>
      <c r="N668" s="86"/>
      <c r="O668" s="86"/>
      <c r="P668" s="86"/>
      <c r="Q668" s="86"/>
      <c r="R668" s="86"/>
      <c r="S668" s="86"/>
    </row>
    <row r="669" spans="1:19" ht="1.5" customHeight="1">
      <c r="A669" s="86"/>
      <c r="B669" s="86"/>
      <c r="C669" s="86"/>
      <c r="D669" s="86"/>
      <c r="E669" s="86"/>
      <c r="F669" s="86"/>
      <c r="G669" s="86"/>
      <c r="H669" s="86"/>
      <c r="I669" s="86"/>
      <c r="J669" s="86"/>
      <c r="K669" s="86"/>
      <c r="L669" s="86"/>
      <c r="M669" s="86"/>
      <c r="N669" s="86"/>
      <c r="O669" s="86"/>
      <c r="P669" s="86"/>
      <c r="Q669" s="86"/>
      <c r="R669" s="86"/>
      <c r="S669" s="86"/>
    </row>
    <row r="670" spans="1:19" ht="18.75" customHeight="1">
      <c r="A670" s="496" t="s">
        <v>235</v>
      </c>
      <c r="B670" s="457"/>
      <c r="C670" s="457"/>
      <c r="D670" s="457"/>
      <c r="E670" s="458"/>
      <c r="F670" s="478" t="s">
        <v>231</v>
      </c>
      <c r="G670" s="457"/>
      <c r="H670" s="457"/>
      <c r="I670" s="457"/>
      <c r="J670" s="458"/>
      <c r="K670" s="478" t="s">
        <v>13</v>
      </c>
      <c r="L670" s="458"/>
      <c r="M670" s="478" t="s">
        <v>12</v>
      </c>
      <c r="N670" s="458"/>
      <c r="O670" s="108" t="s">
        <v>236</v>
      </c>
      <c r="P670" s="86"/>
      <c r="Q670" s="86"/>
      <c r="R670" s="86"/>
      <c r="S670" s="86"/>
    </row>
    <row r="671" spans="1:19" ht="48" customHeight="1">
      <c r="A671" s="496" t="s">
        <v>289</v>
      </c>
      <c r="B671" s="457"/>
      <c r="C671" s="457"/>
      <c r="D671" s="457"/>
      <c r="E671" s="458"/>
      <c r="F671" s="478" t="s">
        <v>134</v>
      </c>
      <c r="G671" s="457"/>
      <c r="H671" s="457"/>
      <c r="I671" s="457"/>
      <c r="J671" s="458"/>
      <c r="K671" s="482">
        <v>303789943</v>
      </c>
      <c r="L671" s="458"/>
      <c r="M671" s="483">
        <v>1</v>
      </c>
      <c r="N671" s="458"/>
      <c r="O671" s="109">
        <f>+M671*K671</f>
        <v>303789943</v>
      </c>
      <c r="P671" s="86"/>
      <c r="Q671" s="110">
        <v>15430371.420000084</v>
      </c>
      <c r="R671" s="86"/>
      <c r="S671" s="86"/>
    </row>
    <row r="672" spans="1:19" ht="18" customHeight="1">
      <c r="A672" s="501"/>
      <c r="B672" s="481"/>
      <c r="C672" s="481"/>
      <c r="D672" s="481"/>
      <c r="E672" s="481"/>
      <c r="F672" s="502"/>
      <c r="G672" s="481"/>
      <c r="H672" s="502"/>
      <c r="I672" s="481"/>
      <c r="J672" s="481"/>
      <c r="K672" s="481"/>
      <c r="L672" s="111" t="s">
        <v>238</v>
      </c>
      <c r="M672" s="480" t="s">
        <v>234</v>
      </c>
      <c r="N672" s="481"/>
      <c r="O672" s="112">
        <f>+O671</f>
        <v>303789943</v>
      </c>
      <c r="P672" s="86"/>
      <c r="Q672" s="86"/>
      <c r="R672" s="86"/>
      <c r="S672" s="86"/>
    </row>
    <row r="673" spans="1:19" ht="18" customHeight="1">
      <c r="A673" s="495" t="s">
        <v>239</v>
      </c>
      <c r="B673" s="466"/>
      <c r="C673" s="495" t="s">
        <v>240</v>
      </c>
      <c r="D673" s="466"/>
      <c r="E673" s="86"/>
      <c r="F673" s="86"/>
      <c r="G673" s="86"/>
      <c r="H673" s="86"/>
      <c r="I673" s="86"/>
      <c r="J673" s="86"/>
      <c r="K673" s="86"/>
      <c r="L673" s="86"/>
      <c r="M673" s="86"/>
      <c r="N673" s="86"/>
      <c r="O673" s="86"/>
      <c r="P673" s="86"/>
      <c r="Q673" s="86"/>
      <c r="R673" s="86"/>
      <c r="S673" s="86"/>
    </row>
    <row r="674" spans="1:19" ht="2.25" customHeight="1">
      <c r="A674" s="86"/>
      <c r="B674" s="86"/>
      <c r="C674" s="86"/>
      <c r="D674" s="86"/>
      <c r="E674" s="86"/>
      <c r="F674" s="86"/>
      <c r="G674" s="86"/>
      <c r="H674" s="86"/>
      <c r="I674" s="86"/>
      <c r="J674" s="86"/>
      <c r="K674" s="86"/>
      <c r="L674" s="86"/>
      <c r="M674" s="86"/>
      <c r="N674" s="86"/>
      <c r="O674" s="86"/>
      <c r="P674" s="86"/>
      <c r="Q674" s="86"/>
      <c r="R674" s="86"/>
      <c r="S674" s="86"/>
    </row>
    <row r="675" spans="1:19" ht="18.75" customHeight="1">
      <c r="A675" s="496" t="s">
        <v>235</v>
      </c>
      <c r="B675" s="457"/>
      <c r="C675" s="457"/>
      <c r="D675" s="457"/>
      <c r="E675" s="458"/>
      <c r="F675" s="478" t="s">
        <v>231</v>
      </c>
      <c r="G675" s="457"/>
      <c r="H675" s="457"/>
      <c r="I675" s="457"/>
      <c r="J675" s="458"/>
      <c r="K675" s="478" t="s">
        <v>13</v>
      </c>
      <c r="L675" s="458"/>
      <c r="M675" s="478" t="s">
        <v>12</v>
      </c>
      <c r="N675" s="458"/>
      <c r="O675" s="108" t="s">
        <v>236</v>
      </c>
      <c r="P675" s="86"/>
      <c r="Q675" s="86"/>
      <c r="R675" s="86"/>
      <c r="S675" s="86"/>
    </row>
    <row r="676" spans="1:19" ht="18" customHeight="1">
      <c r="A676" s="496"/>
      <c r="B676" s="457"/>
      <c r="C676" s="457"/>
      <c r="D676" s="457"/>
      <c r="E676" s="458"/>
      <c r="F676" s="508"/>
      <c r="G676" s="457"/>
      <c r="H676" s="457"/>
      <c r="I676" s="457"/>
      <c r="J676" s="458"/>
      <c r="K676" s="479">
        <v>0</v>
      </c>
      <c r="L676" s="458"/>
      <c r="M676" s="479">
        <v>0</v>
      </c>
      <c r="N676" s="458"/>
      <c r="O676" s="113">
        <f>+K676*M676</f>
        <v>0</v>
      </c>
      <c r="P676" s="86"/>
      <c r="Q676" s="86"/>
      <c r="R676" s="86"/>
      <c r="S676" s="86"/>
    </row>
    <row r="677" spans="1:19" ht="18" customHeight="1">
      <c r="A677" s="501"/>
      <c r="B677" s="481"/>
      <c r="C677" s="481"/>
      <c r="D677" s="481"/>
      <c r="E677" s="481"/>
      <c r="F677" s="502"/>
      <c r="G677" s="481"/>
      <c r="H677" s="502"/>
      <c r="I677" s="481"/>
      <c r="J677" s="481"/>
      <c r="K677" s="481"/>
      <c r="L677" s="111" t="s">
        <v>238</v>
      </c>
      <c r="M677" s="480" t="s">
        <v>240</v>
      </c>
      <c r="N677" s="481"/>
      <c r="O677" s="112">
        <f>+O676</f>
        <v>0</v>
      </c>
      <c r="P677" s="86"/>
      <c r="Q677" s="86"/>
      <c r="R677" s="86"/>
      <c r="S677" s="86"/>
    </row>
    <row r="678" spans="1:19" ht="18" customHeight="1">
      <c r="A678" s="495" t="s">
        <v>241</v>
      </c>
      <c r="B678" s="466"/>
      <c r="C678" s="495" t="s">
        <v>242</v>
      </c>
      <c r="D678" s="466"/>
      <c r="E678" s="86"/>
      <c r="F678" s="86"/>
      <c r="G678" s="86"/>
      <c r="H678" s="86"/>
      <c r="I678" s="86"/>
      <c r="J678" s="86"/>
      <c r="K678" s="86"/>
      <c r="L678" s="86"/>
      <c r="M678" s="86"/>
      <c r="N678" s="86"/>
      <c r="O678" s="86"/>
      <c r="P678" s="86"/>
      <c r="Q678" s="86"/>
      <c r="R678" s="86"/>
      <c r="S678" s="86"/>
    </row>
    <row r="679" spans="1:19" ht="1.5" customHeight="1">
      <c r="A679" s="86"/>
      <c r="B679" s="86"/>
      <c r="C679" s="86"/>
      <c r="D679" s="86"/>
      <c r="E679" s="86"/>
      <c r="F679" s="86"/>
      <c r="G679" s="86"/>
      <c r="H679" s="86"/>
      <c r="I679" s="86"/>
      <c r="J679" s="86"/>
      <c r="K679" s="86"/>
      <c r="L679" s="86"/>
      <c r="M679" s="86"/>
      <c r="N679" s="86"/>
      <c r="O679" s="86"/>
      <c r="P679" s="86"/>
      <c r="Q679" s="86"/>
      <c r="R679" s="86"/>
      <c r="S679" s="86"/>
    </row>
    <row r="680" spans="1:19" ht="19.5" customHeight="1">
      <c r="A680" s="496" t="s">
        <v>235</v>
      </c>
      <c r="B680" s="457"/>
      <c r="C680" s="457"/>
      <c r="D680" s="457"/>
      <c r="E680" s="458"/>
      <c r="F680" s="478" t="s">
        <v>231</v>
      </c>
      <c r="G680" s="457"/>
      <c r="H680" s="457"/>
      <c r="I680" s="457"/>
      <c r="J680" s="458"/>
      <c r="K680" s="478" t="s">
        <v>13</v>
      </c>
      <c r="L680" s="458"/>
      <c r="M680" s="478" t="s">
        <v>12</v>
      </c>
      <c r="N680" s="458"/>
      <c r="O680" s="108" t="s">
        <v>236</v>
      </c>
      <c r="P680" s="86"/>
      <c r="Q680" s="86"/>
      <c r="R680" s="86"/>
      <c r="S680" s="86"/>
    </row>
    <row r="681" spans="1:19" ht="18" customHeight="1">
      <c r="A681" s="496"/>
      <c r="B681" s="457"/>
      <c r="C681" s="457"/>
      <c r="D681" s="457"/>
      <c r="E681" s="458"/>
      <c r="F681" s="508"/>
      <c r="G681" s="457"/>
      <c r="H681" s="457"/>
      <c r="I681" s="457"/>
      <c r="J681" s="458"/>
      <c r="K681" s="479">
        <v>0</v>
      </c>
      <c r="L681" s="458"/>
      <c r="M681" s="479">
        <v>0</v>
      </c>
      <c r="N681" s="458"/>
      <c r="O681" s="113">
        <f>+K681*M681</f>
        <v>0</v>
      </c>
      <c r="P681" s="86"/>
      <c r="Q681" s="86"/>
      <c r="R681" s="86"/>
      <c r="S681" s="86"/>
    </row>
    <row r="682" spans="1:19" ht="18" customHeight="1">
      <c r="A682" s="501"/>
      <c r="B682" s="481"/>
      <c r="C682" s="481"/>
      <c r="D682" s="481"/>
      <c r="E682" s="481"/>
      <c r="F682" s="502"/>
      <c r="G682" s="481"/>
      <c r="H682" s="502"/>
      <c r="I682" s="481"/>
      <c r="J682" s="481"/>
      <c r="K682" s="481"/>
      <c r="L682" s="111" t="s">
        <v>238</v>
      </c>
      <c r="M682" s="480" t="s">
        <v>242</v>
      </c>
      <c r="N682" s="481"/>
      <c r="O682" s="112">
        <f>+O681</f>
        <v>0</v>
      </c>
      <c r="P682" s="86"/>
      <c r="Q682" s="86"/>
      <c r="R682" s="86"/>
      <c r="S682" s="86"/>
    </row>
    <row r="683" spans="1:19" ht="18" customHeight="1">
      <c r="A683" s="495" t="s">
        <v>243</v>
      </c>
      <c r="B683" s="466"/>
      <c r="C683" s="495" t="s">
        <v>244</v>
      </c>
      <c r="D683" s="466"/>
      <c r="E683" s="86"/>
      <c r="F683" s="86"/>
      <c r="G683" s="86"/>
      <c r="H683" s="86"/>
      <c r="I683" s="86"/>
      <c r="J683" s="86"/>
      <c r="K683" s="86"/>
      <c r="L683" s="86"/>
      <c r="M683" s="86"/>
      <c r="N683" s="86"/>
      <c r="O683" s="86"/>
      <c r="P683" s="86"/>
      <c r="Q683" s="86"/>
      <c r="R683" s="86"/>
      <c r="S683" s="86"/>
    </row>
    <row r="684" spans="1:19" ht="1.5" customHeight="1">
      <c r="A684" s="86"/>
      <c r="B684" s="86"/>
      <c r="C684" s="86"/>
      <c r="D684" s="86"/>
      <c r="E684" s="86"/>
      <c r="F684" s="86"/>
      <c r="G684" s="86"/>
      <c r="H684" s="86"/>
      <c r="I684" s="86"/>
      <c r="J684" s="86"/>
      <c r="K684" s="86"/>
      <c r="L684" s="86"/>
      <c r="M684" s="86"/>
      <c r="N684" s="86"/>
      <c r="O684" s="86"/>
      <c r="P684" s="86"/>
      <c r="Q684" s="86"/>
      <c r="R684" s="86"/>
      <c r="S684" s="86"/>
    </row>
    <row r="685" spans="1:19" ht="18.75" customHeight="1">
      <c r="A685" s="496" t="s">
        <v>235</v>
      </c>
      <c r="B685" s="457"/>
      <c r="C685" s="457"/>
      <c r="D685" s="457"/>
      <c r="E685" s="458"/>
      <c r="F685" s="478" t="s">
        <v>231</v>
      </c>
      <c r="G685" s="457"/>
      <c r="H685" s="457"/>
      <c r="I685" s="457"/>
      <c r="J685" s="458"/>
      <c r="K685" s="478" t="s">
        <v>13</v>
      </c>
      <c r="L685" s="458"/>
      <c r="M685" s="478" t="s">
        <v>12</v>
      </c>
      <c r="N685" s="458"/>
      <c r="O685" s="108" t="s">
        <v>236</v>
      </c>
      <c r="P685" s="86"/>
      <c r="Q685" s="86"/>
      <c r="R685" s="86"/>
      <c r="S685" s="86"/>
    </row>
    <row r="686" spans="1:19" ht="18" customHeight="1">
      <c r="A686" s="496"/>
      <c r="B686" s="457"/>
      <c r="C686" s="457"/>
      <c r="D686" s="457"/>
      <c r="E686" s="458"/>
      <c r="F686" s="508"/>
      <c r="G686" s="457"/>
      <c r="H686" s="457"/>
      <c r="I686" s="457"/>
      <c r="J686" s="458"/>
      <c r="K686" s="479">
        <v>0</v>
      </c>
      <c r="L686" s="458"/>
      <c r="M686" s="479">
        <v>0</v>
      </c>
      <c r="N686" s="458"/>
      <c r="O686" s="113">
        <f>+K686*M686</f>
        <v>0</v>
      </c>
      <c r="P686" s="86"/>
      <c r="Q686" s="86"/>
      <c r="R686" s="86"/>
      <c r="S686" s="86"/>
    </row>
    <row r="687" spans="1:19" ht="18" customHeight="1">
      <c r="A687" s="501"/>
      <c r="B687" s="481"/>
      <c r="C687" s="481"/>
      <c r="D687" s="481"/>
      <c r="E687" s="481"/>
      <c r="F687" s="502"/>
      <c r="G687" s="481"/>
      <c r="H687" s="502"/>
      <c r="I687" s="481"/>
      <c r="J687" s="481"/>
      <c r="K687" s="481"/>
      <c r="L687" s="111" t="s">
        <v>238</v>
      </c>
      <c r="M687" s="480" t="s">
        <v>244</v>
      </c>
      <c r="N687" s="481"/>
      <c r="O687" s="112">
        <f>+O686</f>
        <v>0</v>
      </c>
      <c r="P687" s="86"/>
      <c r="Q687" s="86"/>
      <c r="R687" s="86"/>
      <c r="S687" s="86"/>
    </row>
    <row r="688" spans="1:19" ht="3.75" customHeight="1">
      <c r="A688" s="86"/>
      <c r="B688" s="86"/>
      <c r="C688" s="86"/>
      <c r="D688" s="86"/>
      <c r="E688" s="86"/>
      <c r="F688" s="86"/>
      <c r="G688" s="86"/>
      <c r="H688" s="86"/>
      <c r="I688" s="86"/>
      <c r="J688" s="86"/>
      <c r="K688" s="86"/>
      <c r="L688" s="86"/>
      <c r="M688" s="86"/>
      <c r="N688" s="86"/>
      <c r="O688" s="86"/>
      <c r="P688" s="86"/>
      <c r="Q688" s="86"/>
      <c r="R688" s="86"/>
      <c r="S688" s="86"/>
    </row>
    <row r="689" spans="1:19" ht="18.75" customHeight="1">
      <c r="A689" s="86"/>
      <c r="B689" s="86"/>
      <c r="C689" s="86"/>
      <c r="D689" s="86"/>
      <c r="E689" s="86"/>
      <c r="F689" s="86"/>
      <c r="G689" s="86"/>
      <c r="H689" s="86"/>
      <c r="I689" s="489" t="s">
        <v>245</v>
      </c>
      <c r="J689" s="457"/>
      <c r="K689" s="457"/>
      <c r="L689" s="457"/>
      <c r="M689" s="458"/>
      <c r="N689" s="500">
        <f>+O687+O682+O677+O672</f>
        <v>303789943</v>
      </c>
      <c r="O689" s="458"/>
      <c r="P689" s="86"/>
      <c r="Q689" s="86"/>
      <c r="R689" s="86"/>
      <c r="S689" s="86"/>
    </row>
    <row r="690" spans="1:19" ht="18.75" customHeight="1">
      <c r="A690" s="86"/>
      <c r="B690" s="86"/>
      <c r="C690" s="86"/>
      <c r="D690" s="86"/>
      <c r="E690" s="86"/>
      <c r="F690" s="86"/>
      <c r="G690" s="86"/>
      <c r="H690" s="86"/>
      <c r="I690" s="107"/>
      <c r="J690" s="107"/>
      <c r="K690" s="107"/>
      <c r="L690" s="107"/>
      <c r="M690" s="107"/>
      <c r="N690" s="115"/>
      <c r="O690" s="115"/>
      <c r="P690" s="86"/>
      <c r="Q690" s="86"/>
      <c r="R690" s="86"/>
      <c r="S690" s="86"/>
    </row>
    <row r="691" spans="1:19" ht="70.5" customHeight="1">
      <c r="A691" s="107"/>
      <c r="B691" s="497"/>
      <c r="C691" s="466"/>
      <c r="D691" s="476"/>
      <c r="E691" s="466"/>
      <c r="F691" s="466"/>
      <c r="G691" s="466"/>
      <c r="H691" s="466"/>
      <c r="I691" s="466"/>
      <c r="J691" s="466"/>
      <c r="K691" s="466"/>
      <c r="L691" s="466"/>
      <c r="M691" s="466"/>
      <c r="N691" s="466"/>
      <c r="O691" s="466"/>
      <c r="P691" s="466"/>
      <c r="Q691" s="86"/>
      <c r="R691" s="86"/>
      <c r="S691" s="86"/>
    </row>
    <row r="692" spans="1:19" ht="9.75" customHeight="1">
      <c r="A692" s="477"/>
      <c r="B692" s="470"/>
      <c r="C692" s="470"/>
      <c r="D692" s="470"/>
      <c r="E692" s="470"/>
      <c r="F692" s="470"/>
      <c r="G692" s="470"/>
      <c r="H692" s="470"/>
      <c r="I692" s="470"/>
      <c r="J692" s="470"/>
      <c r="K692" s="470"/>
      <c r="L692" s="470"/>
      <c r="M692" s="470"/>
      <c r="N692" s="470"/>
      <c r="O692" s="470"/>
      <c r="P692" s="470"/>
      <c r="Q692" s="86"/>
      <c r="R692" s="86"/>
      <c r="S692" s="86"/>
    </row>
    <row r="693" spans="1:19" ht="18" customHeight="1">
      <c r="A693" s="507" t="s">
        <v>226</v>
      </c>
      <c r="B693" s="481"/>
      <c r="C693" s="481"/>
      <c r="D693" s="481"/>
      <c r="E693" s="481"/>
      <c r="F693" s="486"/>
      <c r="G693" s="507" t="s">
        <v>227</v>
      </c>
      <c r="H693" s="481"/>
      <c r="I693" s="481"/>
      <c r="J693" s="485" t="s">
        <v>228</v>
      </c>
      <c r="K693" s="481"/>
      <c r="L693" s="481"/>
      <c r="M693" s="481"/>
      <c r="N693" s="481"/>
      <c r="O693" s="481"/>
      <c r="P693" s="486"/>
      <c r="Q693" s="86"/>
      <c r="R693" s="86"/>
      <c r="S693" s="86"/>
    </row>
    <row r="694" spans="1:19" ht="39" customHeight="1">
      <c r="A694" s="498"/>
      <c r="B694" s="466"/>
      <c r="C694" s="466"/>
      <c r="D694" s="466"/>
      <c r="E694" s="466"/>
      <c r="F694" s="467"/>
      <c r="G694" s="498" t="s">
        <v>229</v>
      </c>
      <c r="H694" s="466"/>
      <c r="I694" s="466"/>
      <c r="J694" s="476" t="s">
        <v>228</v>
      </c>
      <c r="K694" s="466"/>
      <c r="L694" s="466"/>
      <c r="M694" s="466"/>
      <c r="N694" s="466"/>
      <c r="O694" s="466"/>
      <c r="P694" s="467"/>
      <c r="Q694" s="86"/>
      <c r="R694" s="86"/>
      <c r="S694" s="86"/>
    </row>
    <row r="695" spans="1:19" ht="48" customHeight="1">
      <c r="A695" s="498"/>
      <c r="B695" s="466"/>
      <c r="C695" s="466"/>
      <c r="D695" s="466"/>
      <c r="E695" s="466"/>
      <c r="F695" s="467"/>
      <c r="G695" s="498" t="s">
        <v>10</v>
      </c>
      <c r="H695" s="466"/>
      <c r="I695" s="466"/>
      <c r="J695" s="476" t="s">
        <v>290</v>
      </c>
      <c r="K695" s="466"/>
      <c r="L695" s="466"/>
      <c r="M695" s="466"/>
      <c r="N695" s="466"/>
      <c r="O695" s="466"/>
      <c r="P695" s="467"/>
      <c r="Q695" s="86"/>
      <c r="R695" s="86"/>
      <c r="S695" s="86"/>
    </row>
    <row r="696" spans="1:19" ht="18" customHeight="1">
      <c r="A696" s="492"/>
      <c r="B696" s="470"/>
      <c r="C696" s="470"/>
      <c r="D696" s="470"/>
      <c r="E696" s="470"/>
      <c r="F696" s="471"/>
      <c r="G696" s="505" t="s">
        <v>231</v>
      </c>
      <c r="H696" s="470"/>
      <c r="I696" s="470"/>
      <c r="J696" s="477" t="s">
        <v>232</v>
      </c>
      <c r="K696" s="470"/>
      <c r="L696" s="470"/>
      <c r="M696" s="470"/>
      <c r="N696" s="470"/>
      <c r="O696" s="470"/>
      <c r="P696" s="471"/>
      <c r="Q696" s="86"/>
      <c r="R696" s="86"/>
      <c r="S696" s="86"/>
    </row>
    <row r="697" spans="1:19" ht="7.5" customHeight="1">
      <c r="A697" s="86"/>
      <c r="B697" s="86"/>
      <c r="C697" s="86"/>
      <c r="D697" s="86"/>
      <c r="E697" s="86"/>
      <c r="F697" s="86"/>
      <c r="G697" s="86"/>
      <c r="H697" s="86"/>
      <c r="I697" s="86"/>
      <c r="J697" s="86"/>
      <c r="K697" s="86"/>
      <c r="L697" s="86"/>
      <c r="M697" s="86"/>
      <c r="N697" s="86"/>
      <c r="O697" s="86"/>
      <c r="P697" s="86"/>
      <c r="Q697" s="86"/>
      <c r="R697" s="86"/>
      <c r="S697" s="86"/>
    </row>
    <row r="698" spans="1:19" ht="18" customHeight="1">
      <c r="A698" s="495" t="s">
        <v>233</v>
      </c>
      <c r="B698" s="466"/>
      <c r="C698" s="495" t="s">
        <v>234</v>
      </c>
      <c r="D698" s="466"/>
      <c r="E698" s="86"/>
      <c r="F698" s="86"/>
      <c r="G698" s="86"/>
      <c r="H698" s="86"/>
      <c r="I698" s="86"/>
      <c r="J698" s="86"/>
      <c r="K698" s="86"/>
      <c r="L698" s="86"/>
      <c r="M698" s="86"/>
      <c r="N698" s="86"/>
      <c r="O698" s="86"/>
      <c r="P698" s="86"/>
      <c r="Q698" s="86"/>
      <c r="R698" s="86"/>
      <c r="S698" s="86"/>
    </row>
    <row r="699" spans="1:19" ht="1.5" customHeight="1">
      <c r="A699" s="86"/>
      <c r="B699" s="86"/>
      <c r="C699" s="86"/>
      <c r="D699" s="86"/>
      <c r="E699" s="86"/>
      <c r="F699" s="86"/>
      <c r="G699" s="86"/>
      <c r="H699" s="86"/>
      <c r="I699" s="86"/>
      <c r="J699" s="86"/>
      <c r="K699" s="86"/>
      <c r="L699" s="86"/>
      <c r="M699" s="86"/>
      <c r="N699" s="86"/>
      <c r="O699" s="86"/>
      <c r="P699" s="86"/>
      <c r="Q699" s="86"/>
      <c r="R699" s="86"/>
      <c r="S699" s="86"/>
    </row>
    <row r="700" spans="1:19" ht="18.75" customHeight="1">
      <c r="A700" s="496" t="s">
        <v>235</v>
      </c>
      <c r="B700" s="457"/>
      <c r="C700" s="457"/>
      <c r="D700" s="457"/>
      <c r="E700" s="458"/>
      <c r="F700" s="478" t="s">
        <v>231</v>
      </c>
      <c r="G700" s="457"/>
      <c r="H700" s="457"/>
      <c r="I700" s="457"/>
      <c r="J700" s="458"/>
      <c r="K700" s="478" t="s">
        <v>13</v>
      </c>
      <c r="L700" s="458"/>
      <c r="M700" s="478" t="s">
        <v>12</v>
      </c>
      <c r="N700" s="458"/>
      <c r="O700" s="108" t="s">
        <v>236</v>
      </c>
      <c r="P700" s="86"/>
      <c r="Q700" s="86"/>
      <c r="R700" s="86"/>
      <c r="S700" s="86"/>
    </row>
    <row r="701" spans="1:19" ht="48" customHeight="1">
      <c r="A701" s="496" t="s">
        <v>291</v>
      </c>
      <c r="B701" s="457"/>
      <c r="C701" s="457"/>
      <c r="D701" s="457"/>
      <c r="E701" s="458"/>
      <c r="F701" s="478" t="s">
        <v>134</v>
      </c>
      <c r="G701" s="457"/>
      <c r="H701" s="457"/>
      <c r="I701" s="457"/>
      <c r="J701" s="458"/>
      <c r="K701" s="482">
        <v>9366815</v>
      </c>
      <c r="L701" s="458"/>
      <c r="M701" s="483">
        <v>1</v>
      </c>
      <c r="N701" s="458"/>
      <c r="O701" s="109">
        <f>+M701*K701</f>
        <v>9366815</v>
      </c>
      <c r="P701" s="86"/>
      <c r="Q701" s="110">
        <v>15430371.420000084</v>
      </c>
      <c r="R701" s="86"/>
      <c r="S701" s="86"/>
    </row>
    <row r="702" spans="1:19" ht="18" customHeight="1">
      <c r="A702" s="501"/>
      <c r="B702" s="481"/>
      <c r="C702" s="481"/>
      <c r="D702" s="481"/>
      <c r="E702" s="481"/>
      <c r="F702" s="502"/>
      <c r="G702" s="481"/>
      <c r="H702" s="502"/>
      <c r="I702" s="481"/>
      <c r="J702" s="481"/>
      <c r="K702" s="481"/>
      <c r="L702" s="111" t="s">
        <v>238</v>
      </c>
      <c r="M702" s="480" t="s">
        <v>234</v>
      </c>
      <c r="N702" s="481"/>
      <c r="O702" s="112">
        <f>+O701</f>
        <v>9366815</v>
      </c>
      <c r="P702" s="86"/>
      <c r="Q702" s="86"/>
      <c r="R702" s="86"/>
      <c r="S702" s="86"/>
    </row>
    <row r="703" spans="1:19" ht="18" customHeight="1">
      <c r="A703" s="495" t="s">
        <v>239</v>
      </c>
      <c r="B703" s="466"/>
      <c r="C703" s="495" t="s">
        <v>240</v>
      </c>
      <c r="D703" s="466"/>
      <c r="E703" s="86"/>
      <c r="F703" s="86"/>
      <c r="G703" s="86"/>
      <c r="H703" s="86"/>
      <c r="I703" s="86"/>
      <c r="J703" s="86"/>
      <c r="K703" s="86"/>
      <c r="L703" s="86"/>
      <c r="M703" s="86"/>
      <c r="N703" s="86"/>
      <c r="O703" s="86"/>
      <c r="P703" s="86"/>
      <c r="Q703" s="86"/>
      <c r="R703" s="86"/>
      <c r="S703" s="86"/>
    </row>
    <row r="704" spans="1:19" ht="2.25" customHeight="1">
      <c r="A704" s="86"/>
      <c r="B704" s="86"/>
      <c r="C704" s="86"/>
      <c r="D704" s="86"/>
      <c r="E704" s="86"/>
      <c r="F704" s="86"/>
      <c r="G704" s="86"/>
      <c r="H704" s="86"/>
      <c r="I704" s="86"/>
      <c r="J704" s="86"/>
      <c r="K704" s="86"/>
      <c r="L704" s="86"/>
      <c r="M704" s="86"/>
      <c r="N704" s="86"/>
      <c r="O704" s="86"/>
      <c r="P704" s="86"/>
      <c r="Q704" s="86"/>
      <c r="R704" s="86"/>
      <c r="S704" s="86"/>
    </row>
    <row r="705" spans="1:19" ht="18.75" customHeight="1">
      <c r="A705" s="496" t="s">
        <v>235</v>
      </c>
      <c r="B705" s="457"/>
      <c r="C705" s="457"/>
      <c r="D705" s="457"/>
      <c r="E705" s="458"/>
      <c r="F705" s="478" t="s">
        <v>231</v>
      </c>
      <c r="G705" s="457"/>
      <c r="H705" s="457"/>
      <c r="I705" s="457"/>
      <c r="J705" s="458"/>
      <c r="K705" s="478" t="s">
        <v>13</v>
      </c>
      <c r="L705" s="458"/>
      <c r="M705" s="478" t="s">
        <v>12</v>
      </c>
      <c r="N705" s="458"/>
      <c r="O705" s="108" t="s">
        <v>236</v>
      </c>
      <c r="P705" s="86"/>
      <c r="Q705" s="86"/>
      <c r="R705" s="86"/>
      <c r="S705" s="86"/>
    </row>
    <row r="706" spans="1:19" ht="18" customHeight="1">
      <c r="A706" s="496"/>
      <c r="B706" s="457"/>
      <c r="C706" s="457"/>
      <c r="D706" s="457"/>
      <c r="E706" s="458"/>
      <c r="F706" s="508"/>
      <c r="G706" s="457"/>
      <c r="H706" s="457"/>
      <c r="I706" s="457"/>
      <c r="J706" s="458"/>
      <c r="K706" s="479">
        <v>0</v>
      </c>
      <c r="L706" s="458"/>
      <c r="M706" s="479">
        <v>0</v>
      </c>
      <c r="N706" s="458"/>
      <c r="O706" s="113">
        <f>+K706*M706</f>
        <v>0</v>
      </c>
      <c r="P706" s="86"/>
      <c r="Q706" s="86"/>
      <c r="R706" s="86"/>
      <c r="S706" s="86"/>
    </row>
    <row r="707" spans="1:19" ht="18" customHeight="1">
      <c r="A707" s="501"/>
      <c r="B707" s="481"/>
      <c r="C707" s="481"/>
      <c r="D707" s="481"/>
      <c r="E707" s="481"/>
      <c r="F707" s="502"/>
      <c r="G707" s="481"/>
      <c r="H707" s="502"/>
      <c r="I707" s="481"/>
      <c r="J707" s="481"/>
      <c r="K707" s="481"/>
      <c r="L707" s="111" t="s">
        <v>238</v>
      </c>
      <c r="M707" s="480" t="s">
        <v>240</v>
      </c>
      <c r="N707" s="481"/>
      <c r="O707" s="112">
        <f>+O706</f>
        <v>0</v>
      </c>
      <c r="P707" s="86"/>
      <c r="Q707" s="86"/>
      <c r="R707" s="86"/>
      <c r="S707" s="86"/>
    </row>
    <row r="708" spans="1:19" ht="18" customHeight="1">
      <c r="A708" s="495" t="s">
        <v>241</v>
      </c>
      <c r="B708" s="466"/>
      <c r="C708" s="495" t="s">
        <v>242</v>
      </c>
      <c r="D708" s="466"/>
      <c r="E708" s="86"/>
      <c r="F708" s="86"/>
      <c r="G708" s="86"/>
      <c r="H708" s="86"/>
      <c r="I708" s="86"/>
      <c r="J708" s="86"/>
      <c r="K708" s="86"/>
      <c r="L708" s="86"/>
      <c r="M708" s="86"/>
      <c r="N708" s="86"/>
      <c r="O708" s="86"/>
      <c r="P708" s="86"/>
      <c r="Q708" s="86"/>
      <c r="R708" s="86"/>
      <c r="S708" s="86"/>
    </row>
    <row r="709" spans="1:19" ht="1.5" customHeight="1">
      <c r="A709" s="86"/>
      <c r="B709" s="86"/>
      <c r="C709" s="86"/>
      <c r="D709" s="86"/>
      <c r="E709" s="86"/>
      <c r="F709" s="86"/>
      <c r="G709" s="86"/>
      <c r="H709" s="86"/>
      <c r="I709" s="86"/>
      <c r="J709" s="86"/>
      <c r="K709" s="86"/>
      <c r="L709" s="86"/>
      <c r="M709" s="86"/>
      <c r="N709" s="86"/>
      <c r="O709" s="86"/>
      <c r="P709" s="86"/>
      <c r="Q709" s="86"/>
      <c r="R709" s="86"/>
      <c r="S709" s="86"/>
    </row>
    <row r="710" spans="1:19" ht="19.5" customHeight="1">
      <c r="A710" s="496" t="s">
        <v>235</v>
      </c>
      <c r="B710" s="457"/>
      <c r="C710" s="457"/>
      <c r="D710" s="457"/>
      <c r="E710" s="458"/>
      <c r="F710" s="478" t="s">
        <v>231</v>
      </c>
      <c r="G710" s="457"/>
      <c r="H710" s="457"/>
      <c r="I710" s="457"/>
      <c r="J710" s="458"/>
      <c r="K710" s="478" t="s">
        <v>13</v>
      </c>
      <c r="L710" s="458"/>
      <c r="M710" s="478" t="s">
        <v>12</v>
      </c>
      <c r="N710" s="458"/>
      <c r="O710" s="108" t="s">
        <v>236</v>
      </c>
      <c r="P710" s="86"/>
      <c r="Q710" s="86"/>
      <c r="R710" s="86"/>
      <c r="S710" s="86"/>
    </row>
    <row r="711" spans="1:19" ht="18" customHeight="1">
      <c r="A711" s="496"/>
      <c r="B711" s="457"/>
      <c r="C711" s="457"/>
      <c r="D711" s="457"/>
      <c r="E711" s="458"/>
      <c r="F711" s="508"/>
      <c r="G711" s="457"/>
      <c r="H711" s="457"/>
      <c r="I711" s="457"/>
      <c r="J711" s="458"/>
      <c r="K711" s="479">
        <v>0</v>
      </c>
      <c r="L711" s="458"/>
      <c r="M711" s="479">
        <v>0</v>
      </c>
      <c r="N711" s="458"/>
      <c r="O711" s="113">
        <f>+K711*M711</f>
        <v>0</v>
      </c>
      <c r="P711" s="86"/>
      <c r="Q711" s="86"/>
      <c r="R711" s="86"/>
      <c r="S711" s="86"/>
    </row>
    <row r="712" spans="1:19" ht="18" customHeight="1">
      <c r="A712" s="501"/>
      <c r="B712" s="481"/>
      <c r="C712" s="481"/>
      <c r="D712" s="481"/>
      <c r="E712" s="481"/>
      <c r="F712" s="502"/>
      <c r="G712" s="481"/>
      <c r="H712" s="502"/>
      <c r="I712" s="481"/>
      <c r="J712" s="481"/>
      <c r="K712" s="481"/>
      <c r="L712" s="111" t="s">
        <v>238</v>
      </c>
      <c r="M712" s="480" t="s">
        <v>242</v>
      </c>
      <c r="N712" s="481"/>
      <c r="O712" s="112">
        <f>+O711</f>
        <v>0</v>
      </c>
      <c r="P712" s="86"/>
      <c r="Q712" s="86"/>
      <c r="R712" s="86"/>
      <c r="S712" s="86"/>
    </row>
    <row r="713" spans="1:19" ht="18" customHeight="1">
      <c r="A713" s="495" t="s">
        <v>243</v>
      </c>
      <c r="B713" s="466"/>
      <c r="C713" s="495" t="s">
        <v>244</v>
      </c>
      <c r="D713" s="466"/>
      <c r="E713" s="86"/>
      <c r="F713" s="86"/>
      <c r="G713" s="86"/>
      <c r="H713" s="86"/>
      <c r="I713" s="86"/>
      <c r="J713" s="86"/>
      <c r="K713" s="86"/>
      <c r="L713" s="86"/>
      <c r="M713" s="86"/>
      <c r="N713" s="86"/>
      <c r="O713" s="86"/>
      <c r="P713" s="86"/>
      <c r="Q713" s="86"/>
      <c r="R713" s="86"/>
      <c r="S713" s="86"/>
    </row>
    <row r="714" spans="1:19" ht="1.5" customHeight="1">
      <c r="A714" s="86"/>
      <c r="B714" s="86"/>
      <c r="C714" s="86"/>
      <c r="D714" s="86"/>
      <c r="E714" s="86"/>
      <c r="F714" s="86"/>
      <c r="G714" s="86"/>
      <c r="H714" s="86"/>
      <c r="I714" s="86"/>
      <c r="J714" s="86"/>
      <c r="K714" s="86"/>
      <c r="L714" s="86"/>
      <c r="M714" s="86"/>
      <c r="N714" s="86"/>
      <c r="O714" s="86"/>
      <c r="P714" s="86"/>
      <c r="Q714" s="86"/>
      <c r="R714" s="86"/>
      <c r="S714" s="86"/>
    </row>
    <row r="715" spans="1:19" ht="18.75" customHeight="1">
      <c r="A715" s="496" t="s">
        <v>235</v>
      </c>
      <c r="B715" s="457"/>
      <c r="C715" s="457"/>
      <c r="D715" s="457"/>
      <c r="E715" s="458"/>
      <c r="F715" s="478" t="s">
        <v>231</v>
      </c>
      <c r="G715" s="457"/>
      <c r="H715" s="457"/>
      <c r="I715" s="457"/>
      <c r="J715" s="458"/>
      <c r="K715" s="478" t="s">
        <v>13</v>
      </c>
      <c r="L715" s="458"/>
      <c r="M715" s="478" t="s">
        <v>12</v>
      </c>
      <c r="N715" s="458"/>
      <c r="O715" s="108" t="s">
        <v>236</v>
      </c>
      <c r="P715" s="86"/>
      <c r="Q715" s="86"/>
      <c r="R715" s="86"/>
      <c r="S715" s="86"/>
    </row>
    <row r="716" spans="1:19" ht="18" customHeight="1">
      <c r="A716" s="496"/>
      <c r="B716" s="457"/>
      <c r="C716" s="457"/>
      <c r="D716" s="457"/>
      <c r="E716" s="458"/>
      <c r="F716" s="508"/>
      <c r="G716" s="457"/>
      <c r="H716" s="457"/>
      <c r="I716" s="457"/>
      <c r="J716" s="458"/>
      <c r="K716" s="479">
        <v>0</v>
      </c>
      <c r="L716" s="458"/>
      <c r="M716" s="479">
        <v>0</v>
      </c>
      <c r="N716" s="458"/>
      <c r="O716" s="113">
        <f>+K716*M716</f>
        <v>0</v>
      </c>
      <c r="P716" s="86"/>
      <c r="Q716" s="86"/>
      <c r="R716" s="86"/>
      <c r="S716" s="86"/>
    </row>
    <row r="717" spans="1:19" ht="18" customHeight="1">
      <c r="A717" s="501"/>
      <c r="B717" s="481"/>
      <c r="C717" s="481"/>
      <c r="D717" s="481"/>
      <c r="E717" s="481"/>
      <c r="F717" s="502"/>
      <c r="G717" s="481"/>
      <c r="H717" s="502"/>
      <c r="I717" s="481"/>
      <c r="J717" s="481"/>
      <c r="K717" s="481"/>
      <c r="L717" s="111" t="s">
        <v>238</v>
      </c>
      <c r="M717" s="480" t="s">
        <v>244</v>
      </c>
      <c r="N717" s="481"/>
      <c r="O717" s="112">
        <f>+O716</f>
        <v>0</v>
      </c>
      <c r="P717" s="86"/>
      <c r="Q717" s="86"/>
      <c r="R717" s="86"/>
      <c r="S717" s="86"/>
    </row>
    <row r="718" spans="1:19" ht="3.75" customHeight="1">
      <c r="A718" s="86"/>
      <c r="B718" s="86"/>
      <c r="C718" s="86"/>
      <c r="D718" s="86"/>
      <c r="E718" s="86"/>
      <c r="F718" s="86"/>
      <c r="G718" s="86"/>
      <c r="H718" s="86"/>
      <c r="I718" s="86"/>
      <c r="J718" s="86"/>
      <c r="K718" s="86"/>
      <c r="L718" s="86"/>
      <c r="M718" s="86"/>
      <c r="N718" s="86"/>
      <c r="O718" s="86"/>
      <c r="P718" s="86"/>
      <c r="Q718" s="86"/>
      <c r="R718" s="86"/>
      <c r="S718" s="86"/>
    </row>
    <row r="719" spans="1:19" ht="18.75" customHeight="1">
      <c r="A719" s="86"/>
      <c r="B719" s="86"/>
      <c r="C719" s="86"/>
      <c r="D719" s="86"/>
      <c r="E719" s="86"/>
      <c r="F719" s="86"/>
      <c r="G719" s="86"/>
      <c r="H719" s="86"/>
      <c r="I719" s="489" t="s">
        <v>245</v>
      </c>
      <c r="J719" s="457"/>
      <c r="K719" s="457"/>
      <c r="L719" s="457"/>
      <c r="M719" s="458"/>
      <c r="N719" s="500">
        <f>+O717+O712+O707+O702</f>
        <v>9366815</v>
      </c>
      <c r="O719" s="458"/>
      <c r="P719" s="86"/>
      <c r="Q719" s="86"/>
      <c r="R719" s="86"/>
      <c r="S719" s="86"/>
    </row>
    <row r="720" spans="1:19" ht="18.75" customHeight="1">
      <c r="A720" s="86"/>
      <c r="B720" s="86"/>
      <c r="C720" s="86"/>
      <c r="D720" s="86"/>
      <c r="E720" s="86"/>
      <c r="F720" s="86"/>
      <c r="G720" s="86"/>
      <c r="H720" s="86"/>
      <c r="I720" s="107"/>
      <c r="J720" s="107"/>
      <c r="K720" s="107"/>
      <c r="L720" s="107"/>
      <c r="M720" s="107"/>
      <c r="N720" s="115"/>
      <c r="O720" s="115"/>
      <c r="P720" s="86"/>
      <c r="Q720" s="86"/>
      <c r="R720" s="86"/>
      <c r="S720" s="86"/>
    </row>
    <row r="721" spans="1:19" ht="70.5" customHeight="1">
      <c r="A721" s="107"/>
      <c r="B721" s="497"/>
      <c r="C721" s="466"/>
      <c r="D721" s="476"/>
      <c r="E721" s="466"/>
      <c r="F721" s="466"/>
      <c r="G721" s="466"/>
      <c r="H721" s="466"/>
      <c r="I721" s="466"/>
      <c r="J721" s="466"/>
      <c r="K721" s="466"/>
      <c r="L721" s="466"/>
      <c r="M721" s="466"/>
      <c r="N721" s="466"/>
      <c r="O721" s="466"/>
      <c r="P721" s="466"/>
      <c r="Q721" s="86"/>
      <c r="R721" s="86"/>
      <c r="S721" s="86"/>
    </row>
    <row r="722" spans="1:19" ht="9.75" customHeight="1">
      <c r="A722" s="477"/>
      <c r="B722" s="470"/>
      <c r="C722" s="470"/>
      <c r="D722" s="470"/>
      <c r="E722" s="470"/>
      <c r="F722" s="470"/>
      <c r="G722" s="470"/>
      <c r="H722" s="470"/>
      <c r="I722" s="470"/>
      <c r="J722" s="470"/>
      <c r="K722" s="470"/>
      <c r="L722" s="470"/>
      <c r="M722" s="470"/>
      <c r="N722" s="470"/>
      <c r="O722" s="470"/>
      <c r="P722" s="470"/>
      <c r="Q722" s="86"/>
      <c r="R722" s="86"/>
      <c r="S722" s="86"/>
    </row>
    <row r="723" spans="1:19" ht="18" customHeight="1">
      <c r="A723" s="507" t="s">
        <v>226</v>
      </c>
      <c r="B723" s="481"/>
      <c r="C723" s="481"/>
      <c r="D723" s="481"/>
      <c r="E723" s="481"/>
      <c r="F723" s="486"/>
      <c r="G723" s="507" t="s">
        <v>227</v>
      </c>
      <c r="H723" s="481"/>
      <c r="I723" s="481"/>
      <c r="J723" s="485" t="s">
        <v>228</v>
      </c>
      <c r="K723" s="481"/>
      <c r="L723" s="481"/>
      <c r="M723" s="481"/>
      <c r="N723" s="481"/>
      <c r="O723" s="481"/>
      <c r="P723" s="486"/>
      <c r="Q723" s="86"/>
      <c r="R723" s="86"/>
      <c r="S723" s="86"/>
    </row>
    <row r="724" spans="1:19" ht="39" customHeight="1">
      <c r="A724" s="498"/>
      <c r="B724" s="466"/>
      <c r="C724" s="466"/>
      <c r="D724" s="466"/>
      <c r="E724" s="466"/>
      <c r="F724" s="467"/>
      <c r="G724" s="498" t="s">
        <v>229</v>
      </c>
      <c r="H724" s="466"/>
      <c r="I724" s="466"/>
      <c r="J724" s="476" t="s">
        <v>228</v>
      </c>
      <c r="K724" s="466"/>
      <c r="L724" s="466"/>
      <c r="M724" s="466"/>
      <c r="N724" s="466"/>
      <c r="O724" s="466"/>
      <c r="P724" s="467"/>
      <c r="Q724" s="86"/>
      <c r="R724" s="86"/>
      <c r="S724" s="86"/>
    </row>
    <row r="725" spans="1:19" ht="48" customHeight="1">
      <c r="A725" s="498"/>
      <c r="B725" s="466"/>
      <c r="C725" s="466"/>
      <c r="D725" s="466"/>
      <c r="E725" s="466"/>
      <c r="F725" s="467"/>
      <c r="G725" s="498" t="s">
        <v>10</v>
      </c>
      <c r="H725" s="466"/>
      <c r="I725" s="466"/>
      <c r="J725" s="476" t="s">
        <v>292</v>
      </c>
      <c r="K725" s="466"/>
      <c r="L725" s="466"/>
      <c r="M725" s="466"/>
      <c r="N725" s="466"/>
      <c r="O725" s="466"/>
      <c r="P725" s="467"/>
      <c r="Q725" s="86"/>
      <c r="R725" s="86"/>
      <c r="S725" s="86"/>
    </row>
    <row r="726" spans="1:19" ht="18" customHeight="1">
      <c r="A726" s="492"/>
      <c r="B726" s="470"/>
      <c r="C726" s="470"/>
      <c r="D726" s="470"/>
      <c r="E726" s="470"/>
      <c r="F726" s="471"/>
      <c r="G726" s="505" t="s">
        <v>231</v>
      </c>
      <c r="H726" s="470"/>
      <c r="I726" s="470"/>
      <c r="J726" s="477" t="s">
        <v>232</v>
      </c>
      <c r="K726" s="470"/>
      <c r="L726" s="470"/>
      <c r="M726" s="470"/>
      <c r="N726" s="470"/>
      <c r="O726" s="470"/>
      <c r="P726" s="471"/>
      <c r="Q726" s="86"/>
      <c r="R726" s="86"/>
      <c r="S726" s="86"/>
    </row>
    <row r="727" spans="1:19" ht="7.5" customHeight="1">
      <c r="A727" s="86"/>
      <c r="B727" s="86"/>
      <c r="C727" s="86"/>
      <c r="D727" s="86"/>
      <c r="E727" s="86"/>
      <c r="F727" s="86"/>
      <c r="G727" s="86"/>
      <c r="H727" s="86"/>
      <c r="I727" s="86"/>
      <c r="J727" s="86"/>
      <c r="K727" s="86"/>
      <c r="L727" s="86"/>
      <c r="M727" s="86"/>
      <c r="N727" s="86"/>
      <c r="O727" s="86"/>
      <c r="P727" s="86"/>
      <c r="Q727" s="86"/>
      <c r="R727" s="86"/>
      <c r="S727" s="86"/>
    </row>
    <row r="728" spans="1:19" ht="18" customHeight="1">
      <c r="A728" s="495" t="s">
        <v>233</v>
      </c>
      <c r="B728" s="466"/>
      <c r="C728" s="495" t="s">
        <v>234</v>
      </c>
      <c r="D728" s="466"/>
      <c r="E728" s="86"/>
      <c r="F728" s="86"/>
      <c r="G728" s="86"/>
      <c r="H728" s="86"/>
      <c r="I728" s="86"/>
      <c r="J728" s="86"/>
      <c r="K728" s="86"/>
      <c r="L728" s="86"/>
      <c r="M728" s="86"/>
      <c r="N728" s="86"/>
      <c r="O728" s="86"/>
      <c r="P728" s="86"/>
      <c r="Q728" s="86"/>
      <c r="R728" s="86"/>
      <c r="S728" s="86"/>
    </row>
    <row r="729" spans="1:19" ht="1.5" customHeight="1">
      <c r="A729" s="86"/>
      <c r="B729" s="86"/>
      <c r="C729" s="86"/>
      <c r="D729" s="86"/>
      <c r="E729" s="86"/>
      <c r="F729" s="86"/>
      <c r="G729" s="86"/>
      <c r="H729" s="86"/>
      <c r="I729" s="86"/>
      <c r="J729" s="86"/>
      <c r="K729" s="86"/>
      <c r="L729" s="86"/>
      <c r="M729" s="86"/>
      <c r="N729" s="86"/>
      <c r="O729" s="86"/>
      <c r="P729" s="86"/>
      <c r="Q729" s="86"/>
      <c r="R729" s="86"/>
      <c r="S729" s="86"/>
    </row>
    <row r="730" spans="1:19" ht="18.75" customHeight="1">
      <c r="A730" s="496" t="s">
        <v>235</v>
      </c>
      <c r="B730" s="457"/>
      <c r="C730" s="457"/>
      <c r="D730" s="457"/>
      <c r="E730" s="458"/>
      <c r="F730" s="478" t="s">
        <v>231</v>
      </c>
      <c r="G730" s="457"/>
      <c r="H730" s="457"/>
      <c r="I730" s="457"/>
      <c r="J730" s="458"/>
      <c r="K730" s="478" t="s">
        <v>13</v>
      </c>
      <c r="L730" s="458"/>
      <c r="M730" s="478" t="s">
        <v>12</v>
      </c>
      <c r="N730" s="458"/>
      <c r="O730" s="108" t="s">
        <v>236</v>
      </c>
      <c r="P730" s="86"/>
      <c r="Q730" s="86"/>
      <c r="R730" s="86"/>
      <c r="S730" s="86"/>
    </row>
    <row r="731" spans="1:19" ht="48" customHeight="1">
      <c r="A731" s="496" t="s">
        <v>293</v>
      </c>
      <c r="B731" s="457"/>
      <c r="C731" s="457"/>
      <c r="D731" s="457"/>
      <c r="E731" s="458"/>
      <c r="F731" s="478" t="s">
        <v>134</v>
      </c>
      <c r="G731" s="457"/>
      <c r="H731" s="457"/>
      <c r="I731" s="457"/>
      <c r="J731" s="458"/>
      <c r="K731" s="482">
        <v>9366815</v>
      </c>
      <c r="L731" s="458"/>
      <c r="M731" s="483">
        <v>1</v>
      </c>
      <c r="N731" s="458"/>
      <c r="O731" s="109">
        <f>+M731*K731</f>
        <v>9366815</v>
      </c>
      <c r="P731" s="86"/>
      <c r="Q731" s="110">
        <v>15430371.420000084</v>
      </c>
      <c r="R731" s="86"/>
      <c r="S731" s="86"/>
    </row>
    <row r="732" spans="1:19" ht="18" customHeight="1">
      <c r="A732" s="501"/>
      <c r="B732" s="481"/>
      <c r="C732" s="481"/>
      <c r="D732" s="481"/>
      <c r="E732" s="481"/>
      <c r="F732" s="502"/>
      <c r="G732" s="481"/>
      <c r="H732" s="502"/>
      <c r="I732" s="481"/>
      <c r="J732" s="481"/>
      <c r="K732" s="481"/>
      <c r="L732" s="111" t="s">
        <v>238</v>
      </c>
      <c r="M732" s="480" t="s">
        <v>234</v>
      </c>
      <c r="N732" s="481"/>
      <c r="O732" s="112">
        <f>+O731</f>
        <v>9366815</v>
      </c>
      <c r="P732" s="86"/>
      <c r="Q732" s="86"/>
      <c r="R732" s="86"/>
      <c r="S732" s="86"/>
    </row>
    <row r="733" spans="1:19" ht="18" customHeight="1">
      <c r="A733" s="495" t="s">
        <v>239</v>
      </c>
      <c r="B733" s="466"/>
      <c r="C733" s="495" t="s">
        <v>240</v>
      </c>
      <c r="D733" s="466"/>
      <c r="E733" s="86"/>
      <c r="F733" s="86"/>
      <c r="G733" s="86"/>
      <c r="H733" s="86"/>
      <c r="I733" s="86"/>
      <c r="J733" s="86"/>
      <c r="K733" s="86"/>
      <c r="L733" s="86"/>
      <c r="M733" s="86"/>
      <c r="N733" s="86"/>
      <c r="O733" s="86"/>
      <c r="P733" s="86"/>
      <c r="Q733" s="86"/>
      <c r="R733" s="86"/>
      <c r="S733" s="86"/>
    </row>
    <row r="734" spans="1:19" ht="2.25" customHeight="1">
      <c r="A734" s="86"/>
      <c r="B734" s="86"/>
      <c r="C734" s="86"/>
      <c r="D734" s="86"/>
      <c r="E734" s="86"/>
      <c r="F734" s="86"/>
      <c r="G734" s="86"/>
      <c r="H734" s="86"/>
      <c r="I734" s="86"/>
      <c r="J734" s="86"/>
      <c r="K734" s="86"/>
      <c r="L734" s="86"/>
      <c r="M734" s="86"/>
      <c r="N734" s="86"/>
      <c r="O734" s="86"/>
      <c r="P734" s="86"/>
      <c r="Q734" s="86"/>
      <c r="R734" s="86"/>
      <c r="S734" s="86"/>
    </row>
    <row r="735" spans="1:19" ht="18.75" customHeight="1">
      <c r="A735" s="496" t="s">
        <v>235</v>
      </c>
      <c r="B735" s="457"/>
      <c r="C735" s="457"/>
      <c r="D735" s="457"/>
      <c r="E735" s="458"/>
      <c r="F735" s="478" t="s">
        <v>231</v>
      </c>
      <c r="G735" s="457"/>
      <c r="H735" s="457"/>
      <c r="I735" s="457"/>
      <c r="J735" s="458"/>
      <c r="K735" s="478" t="s">
        <v>13</v>
      </c>
      <c r="L735" s="458"/>
      <c r="M735" s="478" t="s">
        <v>12</v>
      </c>
      <c r="N735" s="458"/>
      <c r="O735" s="108" t="s">
        <v>236</v>
      </c>
      <c r="P735" s="86"/>
      <c r="Q735" s="86"/>
      <c r="R735" s="86"/>
      <c r="S735" s="86"/>
    </row>
    <row r="736" spans="1:19" ht="18" customHeight="1">
      <c r="A736" s="496"/>
      <c r="B736" s="457"/>
      <c r="C736" s="457"/>
      <c r="D736" s="457"/>
      <c r="E736" s="458"/>
      <c r="F736" s="508"/>
      <c r="G736" s="457"/>
      <c r="H736" s="457"/>
      <c r="I736" s="457"/>
      <c r="J736" s="458"/>
      <c r="K736" s="479">
        <v>0</v>
      </c>
      <c r="L736" s="458"/>
      <c r="M736" s="479">
        <v>0</v>
      </c>
      <c r="N736" s="458"/>
      <c r="O736" s="113">
        <f>+K736*M736</f>
        <v>0</v>
      </c>
      <c r="P736" s="86"/>
      <c r="Q736" s="86"/>
      <c r="R736" s="86"/>
      <c r="S736" s="86"/>
    </row>
    <row r="737" spans="1:19" ht="18" customHeight="1">
      <c r="A737" s="501"/>
      <c r="B737" s="481"/>
      <c r="C737" s="481"/>
      <c r="D737" s="481"/>
      <c r="E737" s="481"/>
      <c r="F737" s="502"/>
      <c r="G737" s="481"/>
      <c r="H737" s="502"/>
      <c r="I737" s="481"/>
      <c r="J737" s="481"/>
      <c r="K737" s="481"/>
      <c r="L737" s="111" t="s">
        <v>238</v>
      </c>
      <c r="M737" s="480" t="s">
        <v>240</v>
      </c>
      <c r="N737" s="481"/>
      <c r="O737" s="112">
        <f>+O736</f>
        <v>0</v>
      </c>
      <c r="P737" s="86"/>
      <c r="Q737" s="86"/>
      <c r="R737" s="86"/>
      <c r="S737" s="86"/>
    </row>
    <row r="738" spans="1:19" ht="18" customHeight="1">
      <c r="A738" s="495" t="s">
        <v>241</v>
      </c>
      <c r="B738" s="466"/>
      <c r="C738" s="495" t="s">
        <v>242</v>
      </c>
      <c r="D738" s="466"/>
      <c r="E738" s="86"/>
      <c r="F738" s="86"/>
      <c r="G738" s="86"/>
      <c r="H738" s="86"/>
      <c r="I738" s="86"/>
      <c r="J738" s="86"/>
      <c r="K738" s="86"/>
      <c r="L738" s="86"/>
      <c r="M738" s="86"/>
      <c r="N738" s="86"/>
      <c r="O738" s="86"/>
      <c r="P738" s="86"/>
      <c r="Q738" s="86"/>
      <c r="R738" s="86"/>
      <c r="S738" s="86"/>
    </row>
    <row r="739" spans="1:19" ht="1.5" customHeight="1">
      <c r="A739" s="86"/>
      <c r="B739" s="86"/>
      <c r="C739" s="86"/>
      <c r="D739" s="86"/>
      <c r="E739" s="86"/>
      <c r="F739" s="86"/>
      <c r="G739" s="86"/>
      <c r="H739" s="86"/>
      <c r="I739" s="86"/>
      <c r="J739" s="86"/>
      <c r="K739" s="86"/>
      <c r="L739" s="86"/>
      <c r="M739" s="86"/>
      <c r="N739" s="86"/>
      <c r="O739" s="86"/>
      <c r="P739" s="86"/>
      <c r="Q739" s="86"/>
      <c r="R739" s="86"/>
      <c r="S739" s="86"/>
    </row>
    <row r="740" spans="1:19" ht="19.5" customHeight="1">
      <c r="A740" s="496" t="s">
        <v>235</v>
      </c>
      <c r="B740" s="457"/>
      <c r="C740" s="457"/>
      <c r="D740" s="457"/>
      <c r="E740" s="458"/>
      <c r="F740" s="478" t="s">
        <v>231</v>
      </c>
      <c r="G740" s="457"/>
      <c r="H740" s="457"/>
      <c r="I740" s="457"/>
      <c r="J740" s="458"/>
      <c r="K740" s="478" t="s">
        <v>13</v>
      </c>
      <c r="L740" s="458"/>
      <c r="M740" s="478" t="s">
        <v>12</v>
      </c>
      <c r="N740" s="458"/>
      <c r="O740" s="108" t="s">
        <v>236</v>
      </c>
      <c r="P740" s="86"/>
      <c r="Q740" s="86"/>
      <c r="R740" s="86"/>
      <c r="S740" s="86"/>
    </row>
    <row r="741" spans="1:19" ht="18" customHeight="1">
      <c r="A741" s="496"/>
      <c r="B741" s="457"/>
      <c r="C741" s="457"/>
      <c r="D741" s="457"/>
      <c r="E741" s="458"/>
      <c r="F741" s="508"/>
      <c r="G741" s="457"/>
      <c r="H741" s="457"/>
      <c r="I741" s="457"/>
      <c r="J741" s="458"/>
      <c r="K741" s="479">
        <v>0</v>
      </c>
      <c r="L741" s="458"/>
      <c r="M741" s="479">
        <v>0</v>
      </c>
      <c r="N741" s="458"/>
      <c r="O741" s="113">
        <f>+K741*M741</f>
        <v>0</v>
      </c>
      <c r="P741" s="86"/>
      <c r="Q741" s="86"/>
      <c r="R741" s="86"/>
      <c r="S741" s="86"/>
    </row>
    <row r="742" spans="1:19" ht="18" customHeight="1">
      <c r="A742" s="501"/>
      <c r="B742" s="481"/>
      <c r="C742" s="481"/>
      <c r="D742" s="481"/>
      <c r="E742" s="481"/>
      <c r="F742" s="502"/>
      <c r="G742" s="481"/>
      <c r="H742" s="502"/>
      <c r="I742" s="481"/>
      <c r="J742" s="481"/>
      <c r="K742" s="481"/>
      <c r="L742" s="111" t="s">
        <v>238</v>
      </c>
      <c r="M742" s="480" t="s">
        <v>242</v>
      </c>
      <c r="N742" s="481"/>
      <c r="O742" s="112">
        <f>+O741</f>
        <v>0</v>
      </c>
      <c r="P742" s="86"/>
      <c r="Q742" s="86"/>
      <c r="R742" s="86"/>
      <c r="S742" s="86"/>
    </row>
    <row r="743" spans="1:19" ht="18" customHeight="1">
      <c r="A743" s="495" t="s">
        <v>243</v>
      </c>
      <c r="B743" s="466"/>
      <c r="C743" s="495" t="s">
        <v>244</v>
      </c>
      <c r="D743" s="466"/>
      <c r="E743" s="86"/>
      <c r="F743" s="86"/>
      <c r="G743" s="86"/>
      <c r="H743" s="86"/>
      <c r="I743" s="86"/>
      <c r="J743" s="86"/>
      <c r="K743" s="86"/>
      <c r="L743" s="86"/>
      <c r="M743" s="86"/>
      <c r="N743" s="86"/>
      <c r="O743" s="86"/>
      <c r="P743" s="86"/>
      <c r="Q743" s="86"/>
      <c r="R743" s="86"/>
      <c r="S743" s="86"/>
    </row>
    <row r="744" spans="1:19" ht="1.5" customHeight="1">
      <c r="A744" s="86"/>
      <c r="B744" s="86"/>
      <c r="C744" s="86"/>
      <c r="D744" s="86"/>
      <c r="E744" s="86"/>
      <c r="F744" s="86"/>
      <c r="G744" s="86"/>
      <c r="H744" s="86"/>
      <c r="I744" s="86"/>
      <c r="J744" s="86"/>
      <c r="K744" s="86"/>
      <c r="L744" s="86"/>
      <c r="M744" s="86"/>
      <c r="N744" s="86"/>
      <c r="O744" s="86"/>
      <c r="P744" s="86"/>
      <c r="Q744" s="86"/>
      <c r="R744" s="86"/>
      <c r="S744" s="86"/>
    </row>
    <row r="745" spans="1:19" ht="18.75" customHeight="1">
      <c r="A745" s="496" t="s">
        <v>235</v>
      </c>
      <c r="B745" s="457"/>
      <c r="C745" s="457"/>
      <c r="D745" s="457"/>
      <c r="E745" s="458"/>
      <c r="F745" s="478" t="s">
        <v>231</v>
      </c>
      <c r="G745" s="457"/>
      <c r="H745" s="457"/>
      <c r="I745" s="457"/>
      <c r="J745" s="458"/>
      <c r="K745" s="478" t="s">
        <v>13</v>
      </c>
      <c r="L745" s="458"/>
      <c r="M745" s="478" t="s">
        <v>12</v>
      </c>
      <c r="N745" s="458"/>
      <c r="O745" s="108" t="s">
        <v>236</v>
      </c>
      <c r="P745" s="86"/>
      <c r="Q745" s="86"/>
      <c r="R745" s="86"/>
      <c r="S745" s="86"/>
    </row>
    <row r="746" spans="1:19" ht="18" customHeight="1">
      <c r="A746" s="496"/>
      <c r="B746" s="457"/>
      <c r="C746" s="457"/>
      <c r="D746" s="457"/>
      <c r="E746" s="458"/>
      <c r="F746" s="508"/>
      <c r="G746" s="457"/>
      <c r="H746" s="457"/>
      <c r="I746" s="457"/>
      <c r="J746" s="458"/>
      <c r="K746" s="479">
        <v>0</v>
      </c>
      <c r="L746" s="458"/>
      <c r="M746" s="479">
        <v>0</v>
      </c>
      <c r="N746" s="458"/>
      <c r="O746" s="113">
        <f>+K746*M746</f>
        <v>0</v>
      </c>
      <c r="P746" s="86"/>
      <c r="Q746" s="86"/>
      <c r="R746" s="86"/>
      <c r="S746" s="86"/>
    </row>
    <row r="747" spans="1:19" ht="18" customHeight="1">
      <c r="A747" s="501"/>
      <c r="B747" s="481"/>
      <c r="C747" s="481"/>
      <c r="D747" s="481"/>
      <c r="E747" s="481"/>
      <c r="F747" s="502"/>
      <c r="G747" s="481"/>
      <c r="H747" s="502"/>
      <c r="I747" s="481"/>
      <c r="J747" s="481"/>
      <c r="K747" s="481"/>
      <c r="L747" s="111" t="s">
        <v>238</v>
      </c>
      <c r="M747" s="480" t="s">
        <v>244</v>
      </c>
      <c r="N747" s="481"/>
      <c r="O747" s="112">
        <f>+O746</f>
        <v>0</v>
      </c>
      <c r="P747" s="86"/>
      <c r="Q747" s="86"/>
      <c r="R747" s="86"/>
      <c r="S747" s="86"/>
    </row>
    <row r="748" spans="1:19" ht="3.75" customHeight="1">
      <c r="A748" s="86"/>
      <c r="B748" s="86"/>
      <c r="C748" s="86"/>
      <c r="D748" s="86"/>
      <c r="E748" s="86"/>
      <c r="F748" s="86"/>
      <c r="G748" s="86"/>
      <c r="H748" s="86"/>
      <c r="I748" s="86"/>
      <c r="J748" s="86"/>
      <c r="K748" s="86"/>
      <c r="L748" s="86"/>
      <c r="M748" s="86"/>
      <c r="N748" s="86"/>
      <c r="O748" s="86"/>
      <c r="P748" s="86"/>
      <c r="Q748" s="86"/>
      <c r="R748" s="86"/>
      <c r="S748" s="86"/>
    </row>
    <row r="749" spans="1:19" ht="18.75" customHeight="1">
      <c r="A749" s="86"/>
      <c r="B749" s="86"/>
      <c r="C749" s="86"/>
      <c r="D749" s="86"/>
      <c r="E749" s="86"/>
      <c r="F749" s="86"/>
      <c r="G749" s="86"/>
      <c r="H749" s="86"/>
      <c r="I749" s="489" t="s">
        <v>245</v>
      </c>
      <c r="J749" s="457"/>
      <c r="K749" s="457"/>
      <c r="L749" s="457"/>
      <c r="M749" s="458"/>
      <c r="N749" s="500">
        <f>+O747+O742+O737+O732</f>
        <v>9366815</v>
      </c>
      <c r="O749" s="458"/>
      <c r="P749" s="86"/>
      <c r="Q749" s="86"/>
      <c r="R749" s="86"/>
      <c r="S749" s="86"/>
    </row>
    <row r="750" spans="1:19" ht="18.75" customHeight="1">
      <c r="A750" s="86"/>
      <c r="B750" s="86"/>
      <c r="C750" s="86"/>
      <c r="D750" s="86"/>
      <c r="E750" s="86"/>
      <c r="F750" s="86"/>
      <c r="G750" s="86"/>
      <c r="H750" s="86"/>
      <c r="I750" s="107"/>
      <c r="J750" s="107"/>
      <c r="K750" s="107"/>
      <c r="L750" s="107"/>
      <c r="M750" s="107"/>
      <c r="N750" s="115"/>
      <c r="O750" s="115"/>
      <c r="P750" s="86"/>
      <c r="Q750" s="86"/>
      <c r="R750" s="86"/>
      <c r="S750" s="86"/>
    </row>
    <row r="751" spans="1:19" ht="70.5" customHeight="1">
      <c r="A751" s="107"/>
      <c r="B751" s="497"/>
      <c r="C751" s="466"/>
      <c r="D751" s="476"/>
      <c r="E751" s="466"/>
      <c r="F751" s="466"/>
      <c r="G751" s="466"/>
      <c r="H751" s="466"/>
      <c r="I751" s="466"/>
      <c r="J751" s="466"/>
      <c r="K751" s="466"/>
      <c r="L751" s="466"/>
      <c r="M751" s="466"/>
      <c r="N751" s="466"/>
      <c r="O751" s="466"/>
      <c r="P751" s="466"/>
      <c r="Q751" s="86"/>
      <c r="R751" s="86"/>
      <c r="S751" s="86"/>
    </row>
    <row r="752" spans="1:19" ht="9.75" customHeight="1">
      <c r="A752" s="477"/>
      <c r="B752" s="470"/>
      <c r="C752" s="470"/>
      <c r="D752" s="470"/>
      <c r="E752" s="470"/>
      <c r="F752" s="470"/>
      <c r="G752" s="470"/>
      <c r="H752" s="470"/>
      <c r="I752" s="470"/>
      <c r="J752" s="470"/>
      <c r="K752" s="470"/>
      <c r="L752" s="470"/>
      <c r="M752" s="470"/>
      <c r="N752" s="470"/>
      <c r="O752" s="470"/>
      <c r="P752" s="470"/>
      <c r="Q752" s="86"/>
      <c r="R752" s="86"/>
      <c r="S752" s="86"/>
    </row>
    <row r="753" spans="1:19" ht="18" customHeight="1">
      <c r="A753" s="507" t="s">
        <v>226</v>
      </c>
      <c r="B753" s="481"/>
      <c r="C753" s="481"/>
      <c r="D753" s="481"/>
      <c r="E753" s="481"/>
      <c r="F753" s="486"/>
      <c r="G753" s="507" t="s">
        <v>227</v>
      </c>
      <c r="H753" s="481"/>
      <c r="I753" s="481"/>
      <c r="J753" s="485" t="s">
        <v>228</v>
      </c>
      <c r="K753" s="481"/>
      <c r="L753" s="481"/>
      <c r="M753" s="481"/>
      <c r="N753" s="481"/>
      <c r="O753" s="481"/>
      <c r="P753" s="486"/>
      <c r="Q753" s="86"/>
      <c r="R753" s="86"/>
      <c r="S753" s="86"/>
    </row>
    <row r="754" spans="1:19" ht="39" customHeight="1">
      <c r="A754" s="498"/>
      <c r="B754" s="466"/>
      <c r="C754" s="466"/>
      <c r="D754" s="466"/>
      <c r="E754" s="466"/>
      <c r="F754" s="467"/>
      <c r="G754" s="498" t="s">
        <v>229</v>
      </c>
      <c r="H754" s="466"/>
      <c r="I754" s="466"/>
      <c r="J754" s="476" t="s">
        <v>228</v>
      </c>
      <c r="K754" s="466"/>
      <c r="L754" s="466"/>
      <c r="M754" s="466"/>
      <c r="N754" s="466"/>
      <c r="O754" s="466"/>
      <c r="P754" s="467"/>
      <c r="Q754" s="86"/>
      <c r="R754" s="86"/>
      <c r="S754" s="86"/>
    </row>
    <row r="755" spans="1:19" ht="48" customHeight="1">
      <c r="A755" s="498"/>
      <c r="B755" s="466"/>
      <c r="C755" s="466"/>
      <c r="D755" s="466"/>
      <c r="E755" s="466"/>
      <c r="F755" s="467"/>
      <c r="G755" s="498" t="s">
        <v>10</v>
      </c>
      <c r="H755" s="466"/>
      <c r="I755" s="466"/>
      <c r="J755" s="476" t="s">
        <v>294</v>
      </c>
      <c r="K755" s="466"/>
      <c r="L755" s="466"/>
      <c r="M755" s="466"/>
      <c r="N755" s="466"/>
      <c r="O755" s="466"/>
      <c r="P755" s="467"/>
      <c r="Q755" s="86"/>
      <c r="R755" s="86"/>
      <c r="S755" s="86"/>
    </row>
    <row r="756" spans="1:19" ht="18" customHeight="1">
      <c r="A756" s="492"/>
      <c r="B756" s="470"/>
      <c r="C756" s="470"/>
      <c r="D756" s="470"/>
      <c r="E756" s="470"/>
      <c r="F756" s="471"/>
      <c r="G756" s="505" t="s">
        <v>231</v>
      </c>
      <c r="H756" s="470"/>
      <c r="I756" s="470"/>
      <c r="J756" s="477" t="s">
        <v>232</v>
      </c>
      <c r="K756" s="470"/>
      <c r="L756" s="470"/>
      <c r="M756" s="470"/>
      <c r="N756" s="470"/>
      <c r="O756" s="470"/>
      <c r="P756" s="471"/>
      <c r="Q756" s="86"/>
      <c r="R756" s="86"/>
      <c r="S756" s="86"/>
    </row>
    <row r="757" spans="1:19" ht="7.5" customHeight="1">
      <c r="A757" s="86"/>
      <c r="B757" s="86"/>
      <c r="C757" s="86"/>
      <c r="D757" s="86"/>
      <c r="E757" s="86"/>
      <c r="F757" s="86"/>
      <c r="G757" s="86"/>
      <c r="H757" s="86"/>
      <c r="I757" s="86"/>
      <c r="J757" s="86"/>
      <c r="K757" s="86"/>
      <c r="L757" s="86"/>
      <c r="M757" s="86"/>
      <c r="N757" s="86"/>
      <c r="O757" s="86"/>
      <c r="P757" s="86"/>
      <c r="Q757" s="86"/>
      <c r="R757" s="86"/>
      <c r="S757" s="86"/>
    </row>
    <row r="758" spans="1:19" ht="18" customHeight="1">
      <c r="A758" s="495" t="s">
        <v>233</v>
      </c>
      <c r="B758" s="466"/>
      <c r="C758" s="495" t="s">
        <v>234</v>
      </c>
      <c r="D758" s="466"/>
      <c r="E758" s="86"/>
      <c r="F758" s="86"/>
      <c r="G758" s="86"/>
      <c r="H758" s="86"/>
      <c r="I758" s="86"/>
      <c r="J758" s="86"/>
      <c r="K758" s="86"/>
      <c r="L758" s="86"/>
      <c r="M758" s="86"/>
      <c r="N758" s="86"/>
      <c r="O758" s="86"/>
      <c r="P758" s="86"/>
      <c r="Q758" s="86"/>
      <c r="R758" s="86"/>
      <c r="S758" s="86"/>
    </row>
    <row r="759" spans="1:19" ht="1.5" customHeight="1">
      <c r="A759" s="86"/>
      <c r="B759" s="86"/>
      <c r="C759" s="86"/>
      <c r="D759" s="86"/>
      <c r="E759" s="86"/>
      <c r="F759" s="86"/>
      <c r="G759" s="86"/>
      <c r="H759" s="86"/>
      <c r="I759" s="86"/>
      <c r="J759" s="86"/>
      <c r="K759" s="86"/>
      <c r="L759" s="86"/>
      <c r="M759" s="86"/>
      <c r="N759" s="86"/>
      <c r="O759" s="86"/>
      <c r="P759" s="86"/>
      <c r="Q759" s="86"/>
      <c r="R759" s="86"/>
      <c r="S759" s="86"/>
    </row>
    <row r="760" spans="1:19" ht="18.75" customHeight="1">
      <c r="A760" s="496" t="s">
        <v>235</v>
      </c>
      <c r="B760" s="457"/>
      <c r="C760" s="457"/>
      <c r="D760" s="457"/>
      <c r="E760" s="458"/>
      <c r="F760" s="478" t="s">
        <v>231</v>
      </c>
      <c r="G760" s="457"/>
      <c r="H760" s="457"/>
      <c r="I760" s="457"/>
      <c r="J760" s="458"/>
      <c r="K760" s="478" t="s">
        <v>13</v>
      </c>
      <c r="L760" s="458"/>
      <c r="M760" s="478" t="s">
        <v>12</v>
      </c>
      <c r="N760" s="458"/>
      <c r="O760" s="108" t="s">
        <v>236</v>
      </c>
      <c r="P760" s="86"/>
      <c r="Q760" s="86"/>
      <c r="R760" s="86"/>
      <c r="S760" s="86"/>
    </row>
    <row r="761" spans="1:19" ht="48" customHeight="1">
      <c r="A761" s="496" t="s">
        <v>295</v>
      </c>
      <c r="B761" s="457"/>
      <c r="C761" s="457"/>
      <c r="D761" s="457"/>
      <c r="E761" s="458"/>
      <c r="F761" s="478" t="s">
        <v>134</v>
      </c>
      <c r="G761" s="457"/>
      <c r="H761" s="457"/>
      <c r="I761" s="457"/>
      <c r="J761" s="458"/>
      <c r="K761" s="482">
        <v>32967293</v>
      </c>
      <c r="L761" s="458"/>
      <c r="M761" s="483">
        <v>1</v>
      </c>
      <c r="N761" s="458"/>
      <c r="O761" s="109">
        <f>+M761*K761</f>
        <v>32967293</v>
      </c>
      <c r="P761" s="86"/>
      <c r="Q761" s="110">
        <v>15430371.420000084</v>
      </c>
      <c r="R761" s="86"/>
      <c r="S761" s="86"/>
    </row>
    <row r="762" spans="1:19" ht="18" customHeight="1">
      <c r="A762" s="501"/>
      <c r="B762" s="481"/>
      <c r="C762" s="481"/>
      <c r="D762" s="481"/>
      <c r="E762" s="481"/>
      <c r="F762" s="502"/>
      <c r="G762" s="481"/>
      <c r="H762" s="502"/>
      <c r="I762" s="481"/>
      <c r="J762" s="481"/>
      <c r="K762" s="481"/>
      <c r="L762" s="111" t="s">
        <v>238</v>
      </c>
      <c r="M762" s="480" t="s">
        <v>234</v>
      </c>
      <c r="N762" s="481"/>
      <c r="O762" s="112">
        <f>+O761</f>
        <v>32967293</v>
      </c>
      <c r="P762" s="86"/>
      <c r="Q762" s="86"/>
      <c r="R762" s="86"/>
      <c r="S762" s="86"/>
    </row>
    <row r="763" spans="1:19" ht="18" customHeight="1">
      <c r="A763" s="495" t="s">
        <v>239</v>
      </c>
      <c r="B763" s="466"/>
      <c r="C763" s="495" t="s">
        <v>240</v>
      </c>
      <c r="D763" s="466"/>
      <c r="E763" s="86"/>
      <c r="F763" s="86"/>
      <c r="G763" s="86"/>
      <c r="H763" s="86"/>
      <c r="I763" s="86"/>
      <c r="J763" s="86"/>
      <c r="K763" s="86"/>
      <c r="L763" s="86"/>
      <c r="M763" s="86"/>
      <c r="N763" s="86"/>
      <c r="O763" s="86"/>
      <c r="P763" s="86"/>
      <c r="Q763" s="86"/>
      <c r="R763" s="86"/>
      <c r="S763" s="86"/>
    </row>
    <row r="764" spans="1:19" ht="2.25" customHeight="1">
      <c r="A764" s="86"/>
      <c r="B764" s="86"/>
      <c r="C764" s="86"/>
      <c r="D764" s="86"/>
      <c r="E764" s="86"/>
      <c r="F764" s="86"/>
      <c r="G764" s="86"/>
      <c r="H764" s="86"/>
      <c r="I764" s="86"/>
      <c r="J764" s="86"/>
      <c r="K764" s="86"/>
      <c r="L764" s="86"/>
      <c r="M764" s="86"/>
      <c r="N764" s="86"/>
      <c r="O764" s="86"/>
      <c r="P764" s="86"/>
      <c r="Q764" s="86"/>
      <c r="R764" s="86"/>
      <c r="S764" s="86"/>
    </row>
    <row r="765" spans="1:19" ht="18.75" customHeight="1">
      <c r="A765" s="496" t="s">
        <v>235</v>
      </c>
      <c r="B765" s="457"/>
      <c r="C765" s="457"/>
      <c r="D765" s="457"/>
      <c r="E765" s="458"/>
      <c r="F765" s="478" t="s">
        <v>231</v>
      </c>
      <c r="G765" s="457"/>
      <c r="H765" s="457"/>
      <c r="I765" s="457"/>
      <c r="J765" s="458"/>
      <c r="K765" s="478" t="s">
        <v>13</v>
      </c>
      <c r="L765" s="458"/>
      <c r="M765" s="478" t="s">
        <v>12</v>
      </c>
      <c r="N765" s="458"/>
      <c r="O765" s="108" t="s">
        <v>236</v>
      </c>
      <c r="P765" s="86"/>
      <c r="Q765" s="86"/>
      <c r="R765" s="86"/>
      <c r="S765" s="86"/>
    </row>
    <row r="766" spans="1:19" ht="18" customHeight="1">
      <c r="A766" s="496"/>
      <c r="B766" s="457"/>
      <c r="C766" s="457"/>
      <c r="D766" s="457"/>
      <c r="E766" s="458"/>
      <c r="F766" s="508"/>
      <c r="G766" s="457"/>
      <c r="H766" s="457"/>
      <c r="I766" s="457"/>
      <c r="J766" s="458"/>
      <c r="K766" s="479">
        <v>0</v>
      </c>
      <c r="L766" s="458"/>
      <c r="M766" s="479">
        <v>0</v>
      </c>
      <c r="N766" s="458"/>
      <c r="O766" s="113">
        <f>+K766*M766</f>
        <v>0</v>
      </c>
      <c r="P766" s="86"/>
      <c r="Q766" s="86"/>
      <c r="R766" s="86"/>
      <c r="S766" s="86"/>
    </row>
    <row r="767" spans="1:19" ht="18" customHeight="1">
      <c r="A767" s="501"/>
      <c r="B767" s="481"/>
      <c r="C767" s="481"/>
      <c r="D767" s="481"/>
      <c r="E767" s="481"/>
      <c r="F767" s="502"/>
      <c r="G767" s="481"/>
      <c r="H767" s="502"/>
      <c r="I767" s="481"/>
      <c r="J767" s="481"/>
      <c r="K767" s="481"/>
      <c r="L767" s="111" t="s">
        <v>238</v>
      </c>
      <c r="M767" s="480" t="s">
        <v>240</v>
      </c>
      <c r="N767" s="481"/>
      <c r="O767" s="112">
        <f>+O766</f>
        <v>0</v>
      </c>
      <c r="P767" s="86"/>
      <c r="Q767" s="86"/>
      <c r="R767" s="86"/>
      <c r="S767" s="86"/>
    </row>
    <row r="768" spans="1:19" ht="18" customHeight="1">
      <c r="A768" s="495" t="s">
        <v>241</v>
      </c>
      <c r="B768" s="466"/>
      <c r="C768" s="495" t="s">
        <v>242</v>
      </c>
      <c r="D768" s="466"/>
      <c r="E768" s="86"/>
      <c r="F768" s="86"/>
      <c r="G768" s="86"/>
      <c r="H768" s="86"/>
      <c r="I768" s="86"/>
      <c r="J768" s="86"/>
      <c r="K768" s="86"/>
      <c r="L768" s="86"/>
      <c r="M768" s="86"/>
      <c r="N768" s="86"/>
      <c r="O768" s="86"/>
      <c r="P768" s="86"/>
      <c r="Q768" s="86"/>
      <c r="R768" s="86"/>
      <c r="S768" s="86"/>
    </row>
    <row r="769" spans="1:19" ht="1.5" customHeight="1">
      <c r="A769" s="86"/>
      <c r="B769" s="86"/>
      <c r="C769" s="86"/>
      <c r="D769" s="86"/>
      <c r="E769" s="86"/>
      <c r="F769" s="86"/>
      <c r="G769" s="86"/>
      <c r="H769" s="86"/>
      <c r="I769" s="86"/>
      <c r="J769" s="86"/>
      <c r="K769" s="86"/>
      <c r="L769" s="86"/>
      <c r="M769" s="86"/>
      <c r="N769" s="86"/>
      <c r="O769" s="86"/>
      <c r="P769" s="86"/>
      <c r="Q769" s="86"/>
      <c r="R769" s="86"/>
      <c r="S769" s="86"/>
    </row>
    <row r="770" spans="1:19" ht="19.5" customHeight="1">
      <c r="A770" s="496" t="s">
        <v>235</v>
      </c>
      <c r="B770" s="457"/>
      <c r="C770" s="457"/>
      <c r="D770" s="457"/>
      <c r="E770" s="458"/>
      <c r="F770" s="478" t="s">
        <v>231</v>
      </c>
      <c r="G770" s="457"/>
      <c r="H770" s="457"/>
      <c r="I770" s="457"/>
      <c r="J770" s="458"/>
      <c r="K770" s="478" t="s">
        <v>13</v>
      </c>
      <c r="L770" s="458"/>
      <c r="M770" s="478" t="s">
        <v>12</v>
      </c>
      <c r="N770" s="458"/>
      <c r="O770" s="108" t="s">
        <v>236</v>
      </c>
      <c r="P770" s="86"/>
      <c r="Q770" s="86"/>
      <c r="R770" s="86"/>
      <c r="S770" s="86"/>
    </row>
    <row r="771" spans="1:19" ht="18" customHeight="1">
      <c r="A771" s="496"/>
      <c r="B771" s="457"/>
      <c r="C771" s="457"/>
      <c r="D771" s="457"/>
      <c r="E771" s="458"/>
      <c r="F771" s="508"/>
      <c r="G771" s="457"/>
      <c r="H771" s="457"/>
      <c r="I771" s="457"/>
      <c r="J771" s="458"/>
      <c r="K771" s="479">
        <v>0</v>
      </c>
      <c r="L771" s="458"/>
      <c r="M771" s="479">
        <v>0</v>
      </c>
      <c r="N771" s="458"/>
      <c r="O771" s="113">
        <f>+K771*M771</f>
        <v>0</v>
      </c>
      <c r="P771" s="86"/>
      <c r="Q771" s="86"/>
      <c r="R771" s="86"/>
      <c r="S771" s="86"/>
    </row>
    <row r="772" spans="1:19" ht="18" customHeight="1">
      <c r="A772" s="501"/>
      <c r="B772" s="481"/>
      <c r="C772" s="481"/>
      <c r="D772" s="481"/>
      <c r="E772" s="481"/>
      <c r="F772" s="502"/>
      <c r="G772" s="481"/>
      <c r="H772" s="502"/>
      <c r="I772" s="481"/>
      <c r="J772" s="481"/>
      <c r="K772" s="481"/>
      <c r="L772" s="111" t="s">
        <v>238</v>
      </c>
      <c r="M772" s="480" t="s">
        <v>242</v>
      </c>
      <c r="N772" s="481"/>
      <c r="O772" s="112">
        <f>+O771</f>
        <v>0</v>
      </c>
      <c r="P772" s="86"/>
      <c r="Q772" s="86"/>
      <c r="R772" s="86"/>
      <c r="S772" s="86"/>
    </row>
    <row r="773" spans="1:19" ht="18" customHeight="1">
      <c r="A773" s="495" t="s">
        <v>243</v>
      </c>
      <c r="B773" s="466"/>
      <c r="C773" s="495" t="s">
        <v>244</v>
      </c>
      <c r="D773" s="466"/>
      <c r="E773" s="86"/>
      <c r="F773" s="86"/>
      <c r="G773" s="86"/>
      <c r="H773" s="86"/>
      <c r="I773" s="86"/>
      <c r="J773" s="86"/>
      <c r="K773" s="86"/>
      <c r="L773" s="86"/>
      <c r="M773" s="86"/>
      <c r="N773" s="86"/>
      <c r="O773" s="86"/>
      <c r="P773" s="86"/>
      <c r="Q773" s="86"/>
      <c r="R773" s="86"/>
      <c r="S773" s="86"/>
    </row>
    <row r="774" spans="1:19" ht="1.5" customHeight="1">
      <c r="A774" s="86"/>
      <c r="B774" s="86"/>
      <c r="C774" s="86"/>
      <c r="D774" s="86"/>
      <c r="E774" s="86"/>
      <c r="F774" s="86"/>
      <c r="G774" s="86"/>
      <c r="H774" s="86"/>
      <c r="I774" s="86"/>
      <c r="J774" s="86"/>
      <c r="K774" s="86"/>
      <c r="L774" s="86"/>
      <c r="M774" s="86"/>
      <c r="N774" s="86"/>
      <c r="O774" s="86"/>
      <c r="P774" s="86"/>
      <c r="Q774" s="86"/>
      <c r="R774" s="86"/>
      <c r="S774" s="86"/>
    </row>
    <row r="775" spans="1:19" ht="18.75" customHeight="1">
      <c r="A775" s="496" t="s">
        <v>235</v>
      </c>
      <c r="B775" s="457"/>
      <c r="C775" s="457"/>
      <c r="D775" s="457"/>
      <c r="E775" s="458"/>
      <c r="F775" s="478" t="s">
        <v>231</v>
      </c>
      <c r="G775" s="457"/>
      <c r="H775" s="457"/>
      <c r="I775" s="457"/>
      <c r="J775" s="458"/>
      <c r="K775" s="478" t="s">
        <v>13</v>
      </c>
      <c r="L775" s="458"/>
      <c r="M775" s="478" t="s">
        <v>12</v>
      </c>
      <c r="N775" s="458"/>
      <c r="O775" s="108" t="s">
        <v>236</v>
      </c>
      <c r="P775" s="86"/>
      <c r="Q775" s="86"/>
      <c r="R775" s="86"/>
      <c r="S775" s="86"/>
    </row>
    <row r="776" spans="1:19" ht="18" customHeight="1">
      <c r="A776" s="496"/>
      <c r="B776" s="457"/>
      <c r="C776" s="457"/>
      <c r="D776" s="457"/>
      <c r="E776" s="458"/>
      <c r="F776" s="508"/>
      <c r="G776" s="457"/>
      <c r="H776" s="457"/>
      <c r="I776" s="457"/>
      <c r="J776" s="458"/>
      <c r="K776" s="479">
        <v>0</v>
      </c>
      <c r="L776" s="458"/>
      <c r="M776" s="479">
        <v>0</v>
      </c>
      <c r="N776" s="458"/>
      <c r="O776" s="113">
        <f>+K776*M776</f>
        <v>0</v>
      </c>
      <c r="P776" s="86"/>
      <c r="Q776" s="86"/>
      <c r="R776" s="86"/>
      <c r="S776" s="86"/>
    </row>
    <row r="777" spans="1:19" ht="18" customHeight="1">
      <c r="A777" s="501"/>
      <c r="B777" s="481"/>
      <c r="C777" s="481"/>
      <c r="D777" s="481"/>
      <c r="E777" s="481"/>
      <c r="F777" s="502"/>
      <c r="G777" s="481"/>
      <c r="H777" s="502"/>
      <c r="I777" s="481"/>
      <c r="J777" s="481"/>
      <c r="K777" s="481"/>
      <c r="L777" s="111" t="s">
        <v>238</v>
      </c>
      <c r="M777" s="480" t="s">
        <v>244</v>
      </c>
      <c r="N777" s="481"/>
      <c r="O777" s="112">
        <f>+O776</f>
        <v>0</v>
      </c>
      <c r="P777" s="86"/>
      <c r="Q777" s="86"/>
      <c r="R777" s="86"/>
      <c r="S777" s="86"/>
    </row>
    <row r="778" spans="1:19" ht="3.75" customHeight="1">
      <c r="A778" s="86"/>
      <c r="B778" s="86"/>
      <c r="C778" s="86"/>
      <c r="D778" s="86"/>
      <c r="E778" s="86"/>
      <c r="F778" s="86"/>
      <c r="G778" s="86"/>
      <c r="H778" s="86"/>
      <c r="I778" s="86"/>
      <c r="J778" s="86"/>
      <c r="K778" s="86"/>
      <c r="L778" s="86"/>
      <c r="M778" s="86"/>
      <c r="N778" s="86"/>
      <c r="O778" s="86"/>
      <c r="P778" s="86"/>
      <c r="Q778" s="86"/>
      <c r="R778" s="86"/>
      <c r="S778" s="86"/>
    </row>
    <row r="779" spans="1:19" ht="18.75" customHeight="1">
      <c r="A779" s="86"/>
      <c r="B779" s="86"/>
      <c r="C779" s="86"/>
      <c r="D779" s="86"/>
      <c r="E779" s="86"/>
      <c r="F779" s="86"/>
      <c r="G779" s="86"/>
      <c r="H779" s="86"/>
      <c r="I779" s="489" t="s">
        <v>245</v>
      </c>
      <c r="J779" s="457"/>
      <c r="K779" s="457"/>
      <c r="L779" s="457"/>
      <c r="M779" s="458"/>
      <c r="N779" s="500">
        <f>+O777+O772+O767+O762</f>
        <v>32967293</v>
      </c>
      <c r="O779" s="458"/>
      <c r="P779" s="86"/>
      <c r="Q779" s="86"/>
      <c r="R779" s="86"/>
      <c r="S779" s="86"/>
    </row>
    <row r="780" spans="1:19" ht="18.75" customHeight="1">
      <c r="A780" s="86"/>
      <c r="B780" s="86"/>
      <c r="C780" s="86"/>
      <c r="D780" s="86"/>
      <c r="E780" s="86"/>
      <c r="F780" s="86"/>
      <c r="G780" s="86"/>
      <c r="H780" s="86"/>
      <c r="I780" s="107"/>
      <c r="J780" s="107"/>
      <c r="K780" s="107"/>
      <c r="L780" s="107"/>
      <c r="M780" s="107"/>
      <c r="N780" s="115"/>
      <c r="O780" s="115"/>
      <c r="P780" s="86"/>
      <c r="Q780" s="86"/>
      <c r="R780" s="86"/>
      <c r="S780" s="86"/>
    </row>
    <row r="781" spans="1:19" ht="70.5" customHeight="1">
      <c r="A781" s="107"/>
      <c r="B781" s="497"/>
      <c r="C781" s="466"/>
      <c r="D781" s="476"/>
      <c r="E781" s="466"/>
      <c r="F781" s="466"/>
      <c r="G781" s="466"/>
      <c r="H781" s="466"/>
      <c r="I781" s="466"/>
      <c r="J781" s="466"/>
      <c r="K781" s="466"/>
      <c r="L781" s="466"/>
      <c r="M781" s="466"/>
      <c r="N781" s="466"/>
      <c r="O781" s="466"/>
      <c r="P781" s="466"/>
      <c r="Q781" s="86"/>
      <c r="R781" s="86"/>
      <c r="S781" s="86"/>
    </row>
    <row r="782" spans="1:19" ht="9.75" customHeight="1">
      <c r="A782" s="477"/>
      <c r="B782" s="470"/>
      <c r="C782" s="470"/>
      <c r="D782" s="470"/>
      <c r="E782" s="470"/>
      <c r="F782" s="470"/>
      <c r="G782" s="470"/>
      <c r="H782" s="470"/>
      <c r="I782" s="470"/>
      <c r="J782" s="470"/>
      <c r="K782" s="470"/>
      <c r="L782" s="470"/>
      <c r="M782" s="470"/>
      <c r="N782" s="470"/>
      <c r="O782" s="470"/>
      <c r="P782" s="470"/>
      <c r="Q782" s="86"/>
      <c r="R782" s="86"/>
      <c r="S782" s="86"/>
    </row>
    <row r="783" spans="1:19" ht="18" customHeight="1">
      <c r="A783" s="507" t="s">
        <v>226</v>
      </c>
      <c r="B783" s="481"/>
      <c r="C783" s="481"/>
      <c r="D783" s="481"/>
      <c r="E783" s="481"/>
      <c r="F783" s="486"/>
      <c r="G783" s="507" t="s">
        <v>227</v>
      </c>
      <c r="H783" s="481"/>
      <c r="I783" s="481"/>
      <c r="J783" s="485" t="s">
        <v>228</v>
      </c>
      <c r="K783" s="481"/>
      <c r="L783" s="481"/>
      <c r="M783" s="481"/>
      <c r="N783" s="481"/>
      <c r="O783" s="481"/>
      <c r="P783" s="486"/>
      <c r="Q783" s="86"/>
      <c r="R783" s="86"/>
      <c r="S783" s="86"/>
    </row>
    <row r="784" spans="1:19" ht="39" customHeight="1">
      <c r="A784" s="498"/>
      <c r="B784" s="466"/>
      <c r="C784" s="466"/>
      <c r="D784" s="466"/>
      <c r="E784" s="466"/>
      <c r="F784" s="467"/>
      <c r="G784" s="498" t="s">
        <v>229</v>
      </c>
      <c r="H784" s="466"/>
      <c r="I784" s="466"/>
      <c r="J784" s="476" t="s">
        <v>228</v>
      </c>
      <c r="K784" s="466"/>
      <c r="L784" s="466"/>
      <c r="M784" s="466"/>
      <c r="N784" s="466"/>
      <c r="O784" s="466"/>
      <c r="P784" s="467"/>
      <c r="Q784" s="86"/>
      <c r="R784" s="86"/>
      <c r="S784" s="86"/>
    </row>
    <row r="785" spans="1:19" ht="48" customHeight="1">
      <c r="A785" s="498"/>
      <c r="B785" s="466"/>
      <c r="C785" s="466"/>
      <c r="D785" s="466"/>
      <c r="E785" s="466"/>
      <c r="F785" s="467"/>
      <c r="G785" s="498" t="s">
        <v>10</v>
      </c>
      <c r="H785" s="466"/>
      <c r="I785" s="466"/>
      <c r="J785" s="476" t="s">
        <v>296</v>
      </c>
      <c r="K785" s="466"/>
      <c r="L785" s="466"/>
      <c r="M785" s="466"/>
      <c r="N785" s="466"/>
      <c r="O785" s="466"/>
      <c r="P785" s="467"/>
      <c r="Q785" s="86"/>
      <c r="R785" s="86"/>
      <c r="S785" s="86"/>
    </row>
    <row r="786" spans="1:19" ht="18" customHeight="1">
      <c r="A786" s="492"/>
      <c r="B786" s="470"/>
      <c r="C786" s="470"/>
      <c r="D786" s="470"/>
      <c r="E786" s="470"/>
      <c r="F786" s="471"/>
      <c r="G786" s="505" t="s">
        <v>231</v>
      </c>
      <c r="H786" s="470"/>
      <c r="I786" s="470"/>
      <c r="J786" s="477" t="s">
        <v>232</v>
      </c>
      <c r="K786" s="470"/>
      <c r="L786" s="470"/>
      <c r="M786" s="470"/>
      <c r="N786" s="470"/>
      <c r="O786" s="470"/>
      <c r="P786" s="471"/>
      <c r="Q786" s="86"/>
      <c r="R786" s="86"/>
      <c r="S786" s="86"/>
    </row>
    <row r="787" spans="1:19" ht="7.5" customHeight="1">
      <c r="A787" s="86"/>
      <c r="B787" s="86"/>
      <c r="C787" s="86"/>
      <c r="D787" s="86"/>
      <c r="E787" s="86"/>
      <c r="F787" s="86"/>
      <c r="G787" s="86"/>
      <c r="H787" s="86"/>
      <c r="I787" s="86"/>
      <c r="J787" s="86"/>
      <c r="K787" s="86"/>
      <c r="L787" s="86"/>
      <c r="M787" s="86"/>
      <c r="N787" s="86"/>
      <c r="O787" s="86"/>
      <c r="P787" s="86"/>
      <c r="Q787" s="86"/>
      <c r="R787" s="86"/>
      <c r="S787" s="86"/>
    </row>
    <row r="788" spans="1:19" ht="18" customHeight="1">
      <c r="A788" s="495" t="s">
        <v>233</v>
      </c>
      <c r="B788" s="466"/>
      <c r="C788" s="495" t="s">
        <v>234</v>
      </c>
      <c r="D788" s="466"/>
      <c r="E788" s="86"/>
      <c r="F788" s="86"/>
      <c r="G788" s="86"/>
      <c r="H788" s="86"/>
      <c r="I788" s="86"/>
      <c r="J788" s="86"/>
      <c r="K788" s="86"/>
      <c r="L788" s="86"/>
      <c r="M788" s="86"/>
      <c r="N788" s="86"/>
      <c r="O788" s="86"/>
      <c r="P788" s="86"/>
      <c r="Q788" s="86"/>
      <c r="R788" s="86"/>
      <c r="S788" s="86"/>
    </row>
    <row r="789" spans="1:19" ht="1.5" customHeight="1">
      <c r="A789" s="86"/>
      <c r="B789" s="86"/>
      <c r="C789" s="86"/>
      <c r="D789" s="86"/>
      <c r="E789" s="86"/>
      <c r="F789" s="86"/>
      <c r="G789" s="86"/>
      <c r="H789" s="86"/>
      <c r="I789" s="86"/>
      <c r="J789" s="86"/>
      <c r="K789" s="86"/>
      <c r="L789" s="86"/>
      <c r="M789" s="86"/>
      <c r="N789" s="86"/>
      <c r="O789" s="86"/>
      <c r="P789" s="86"/>
      <c r="Q789" s="86"/>
      <c r="R789" s="86"/>
      <c r="S789" s="86"/>
    </row>
    <row r="790" spans="1:19" ht="18.75" customHeight="1">
      <c r="A790" s="496" t="s">
        <v>235</v>
      </c>
      <c r="B790" s="457"/>
      <c r="C790" s="457"/>
      <c r="D790" s="457"/>
      <c r="E790" s="458"/>
      <c r="F790" s="478" t="s">
        <v>231</v>
      </c>
      <c r="G790" s="457"/>
      <c r="H790" s="457"/>
      <c r="I790" s="457"/>
      <c r="J790" s="458"/>
      <c r="K790" s="478" t="s">
        <v>13</v>
      </c>
      <c r="L790" s="458"/>
      <c r="M790" s="478" t="s">
        <v>12</v>
      </c>
      <c r="N790" s="458"/>
      <c r="O790" s="108" t="s">
        <v>236</v>
      </c>
      <c r="P790" s="86"/>
      <c r="Q790" s="86"/>
      <c r="R790" s="86"/>
      <c r="S790" s="86"/>
    </row>
    <row r="791" spans="1:19" ht="48" customHeight="1">
      <c r="A791" s="496" t="s">
        <v>297</v>
      </c>
      <c r="B791" s="457"/>
      <c r="C791" s="457"/>
      <c r="D791" s="457"/>
      <c r="E791" s="458"/>
      <c r="F791" s="478" t="s">
        <v>134</v>
      </c>
      <c r="G791" s="457"/>
      <c r="H791" s="457"/>
      <c r="I791" s="457"/>
      <c r="J791" s="458"/>
      <c r="K791" s="482">
        <v>32967293</v>
      </c>
      <c r="L791" s="458"/>
      <c r="M791" s="483">
        <v>1</v>
      </c>
      <c r="N791" s="458"/>
      <c r="O791" s="109">
        <f>+M791*K791</f>
        <v>32967293</v>
      </c>
      <c r="P791" s="86"/>
      <c r="Q791" s="110">
        <v>15430371.420000084</v>
      </c>
      <c r="R791" s="86"/>
      <c r="S791" s="86"/>
    </row>
    <row r="792" spans="1:19" ht="18" customHeight="1">
      <c r="A792" s="501"/>
      <c r="B792" s="481"/>
      <c r="C792" s="481"/>
      <c r="D792" s="481"/>
      <c r="E792" s="481"/>
      <c r="F792" s="502"/>
      <c r="G792" s="481"/>
      <c r="H792" s="502"/>
      <c r="I792" s="481"/>
      <c r="J792" s="481"/>
      <c r="K792" s="481"/>
      <c r="L792" s="111" t="s">
        <v>238</v>
      </c>
      <c r="M792" s="480" t="s">
        <v>234</v>
      </c>
      <c r="N792" s="481"/>
      <c r="O792" s="112">
        <f>+O791</f>
        <v>32967293</v>
      </c>
      <c r="P792" s="86"/>
      <c r="Q792" s="86"/>
      <c r="R792" s="86"/>
      <c r="S792" s="86"/>
    </row>
    <row r="793" spans="1:19" ht="18" customHeight="1">
      <c r="A793" s="495" t="s">
        <v>239</v>
      </c>
      <c r="B793" s="466"/>
      <c r="C793" s="495" t="s">
        <v>240</v>
      </c>
      <c r="D793" s="466"/>
      <c r="E793" s="86"/>
      <c r="F793" s="86"/>
      <c r="G793" s="86"/>
      <c r="H793" s="86"/>
      <c r="I793" s="86"/>
      <c r="J793" s="86"/>
      <c r="K793" s="86"/>
      <c r="L793" s="86"/>
      <c r="M793" s="86"/>
      <c r="N793" s="86"/>
      <c r="O793" s="86"/>
      <c r="P793" s="86"/>
      <c r="Q793" s="86"/>
      <c r="R793" s="86"/>
      <c r="S793" s="86"/>
    </row>
    <row r="794" spans="1:19" ht="2.25" customHeight="1">
      <c r="A794" s="86"/>
      <c r="B794" s="86"/>
      <c r="C794" s="86"/>
      <c r="D794" s="86"/>
      <c r="E794" s="86"/>
      <c r="F794" s="86"/>
      <c r="G794" s="86"/>
      <c r="H794" s="86"/>
      <c r="I794" s="86"/>
      <c r="J794" s="86"/>
      <c r="K794" s="86"/>
      <c r="L794" s="86"/>
      <c r="M794" s="86"/>
      <c r="N794" s="86"/>
      <c r="O794" s="86"/>
      <c r="P794" s="86"/>
      <c r="Q794" s="86"/>
      <c r="R794" s="86"/>
      <c r="S794" s="86"/>
    </row>
    <row r="795" spans="1:19" ht="18.75" customHeight="1">
      <c r="A795" s="496" t="s">
        <v>235</v>
      </c>
      <c r="B795" s="457"/>
      <c r="C795" s="457"/>
      <c r="D795" s="457"/>
      <c r="E795" s="458"/>
      <c r="F795" s="478" t="s">
        <v>231</v>
      </c>
      <c r="G795" s="457"/>
      <c r="H795" s="457"/>
      <c r="I795" s="457"/>
      <c r="J795" s="458"/>
      <c r="K795" s="478" t="s">
        <v>13</v>
      </c>
      <c r="L795" s="458"/>
      <c r="M795" s="478" t="s">
        <v>12</v>
      </c>
      <c r="N795" s="458"/>
      <c r="O795" s="108" t="s">
        <v>236</v>
      </c>
      <c r="P795" s="86"/>
      <c r="Q795" s="86"/>
      <c r="R795" s="86"/>
      <c r="S795" s="86"/>
    </row>
    <row r="796" spans="1:19" ht="18" customHeight="1">
      <c r="A796" s="496"/>
      <c r="B796" s="457"/>
      <c r="C796" s="457"/>
      <c r="D796" s="457"/>
      <c r="E796" s="458"/>
      <c r="F796" s="508"/>
      <c r="G796" s="457"/>
      <c r="H796" s="457"/>
      <c r="I796" s="457"/>
      <c r="J796" s="458"/>
      <c r="K796" s="479">
        <v>0</v>
      </c>
      <c r="L796" s="458"/>
      <c r="M796" s="479">
        <v>0</v>
      </c>
      <c r="N796" s="458"/>
      <c r="O796" s="113">
        <f>+K796*M796</f>
        <v>0</v>
      </c>
      <c r="P796" s="86"/>
      <c r="Q796" s="86"/>
      <c r="R796" s="86"/>
      <c r="S796" s="86"/>
    </row>
    <row r="797" spans="1:19" ht="18" customHeight="1">
      <c r="A797" s="501"/>
      <c r="B797" s="481"/>
      <c r="C797" s="481"/>
      <c r="D797" s="481"/>
      <c r="E797" s="481"/>
      <c r="F797" s="502"/>
      <c r="G797" s="481"/>
      <c r="H797" s="502"/>
      <c r="I797" s="481"/>
      <c r="J797" s="481"/>
      <c r="K797" s="481"/>
      <c r="L797" s="111" t="s">
        <v>238</v>
      </c>
      <c r="M797" s="480" t="s">
        <v>240</v>
      </c>
      <c r="N797" s="481"/>
      <c r="O797" s="112">
        <f>+O796</f>
        <v>0</v>
      </c>
      <c r="P797" s="86"/>
      <c r="Q797" s="86"/>
      <c r="R797" s="86"/>
      <c r="S797" s="86"/>
    </row>
    <row r="798" spans="1:19" ht="18" customHeight="1">
      <c r="A798" s="495" t="s">
        <v>241</v>
      </c>
      <c r="B798" s="466"/>
      <c r="C798" s="495" t="s">
        <v>242</v>
      </c>
      <c r="D798" s="466"/>
      <c r="E798" s="86"/>
      <c r="F798" s="86"/>
      <c r="G798" s="86"/>
      <c r="H798" s="86"/>
      <c r="I798" s="86"/>
      <c r="J798" s="86"/>
      <c r="K798" s="86"/>
      <c r="L798" s="86"/>
      <c r="M798" s="86"/>
      <c r="N798" s="86"/>
      <c r="O798" s="86"/>
      <c r="P798" s="86"/>
      <c r="Q798" s="86"/>
      <c r="R798" s="86"/>
      <c r="S798" s="86"/>
    </row>
    <row r="799" spans="1:19" ht="1.5" customHeight="1">
      <c r="A799" s="86"/>
      <c r="B799" s="86"/>
      <c r="C799" s="86"/>
      <c r="D799" s="86"/>
      <c r="E799" s="86"/>
      <c r="F799" s="86"/>
      <c r="G799" s="86"/>
      <c r="H799" s="86"/>
      <c r="I799" s="86"/>
      <c r="J799" s="86"/>
      <c r="K799" s="86"/>
      <c r="L799" s="86"/>
      <c r="M799" s="86"/>
      <c r="N799" s="86"/>
      <c r="O799" s="86"/>
      <c r="P799" s="86"/>
      <c r="Q799" s="86"/>
      <c r="R799" s="86"/>
      <c r="S799" s="86"/>
    </row>
    <row r="800" spans="1:19" ht="19.5" customHeight="1">
      <c r="A800" s="496" t="s">
        <v>235</v>
      </c>
      <c r="B800" s="457"/>
      <c r="C800" s="457"/>
      <c r="D800" s="457"/>
      <c r="E800" s="458"/>
      <c r="F800" s="478" t="s">
        <v>231</v>
      </c>
      <c r="G800" s="457"/>
      <c r="H800" s="457"/>
      <c r="I800" s="457"/>
      <c r="J800" s="458"/>
      <c r="K800" s="478" t="s">
        <v>13</v>
      </c>
      <c r="L800" s="458"/>
      <c r="M800" s="478" t="s">
        <v>12</v>
      </c>
      <c r="N800" s="458"/>
      <c r="O800" s="108" t="s">
        <v>236</v>
      </c>
      <c r="P800" s="86"/>
      <c r="Q800" s="86"/>
      <c r="R800" s="86"/>
      <c r="S800" s="86"/>
    </row>
    <row r="801" spans="1:19" ht="18" customHeight="1">
      <c r="A801" s="496"/>
      <c r="B801" s="457"/>
      <c r="C801" s="457"/>
      <c r="D801" s="457"/>
      <c r="E801" s="458"/>
      <c r="F801" s="508"/>
      <c r="G801" s="457"/>
      <c r="H801" s="457"/>
      <c r="I801" s="457"/>
      <c r="J801" s="458"/>
      <c r="K801" s="479">
        <v>0</v>
      </c>
      <c r="L801" s="458"/>
      <c r="M801" s="479">
        <v>0</v>
      </c>
      <c r="N801" s="458"/>
      <c r="O801" s="113">
        <f>+K801*M801</f>
        <v>0</v>
      </c>
      <c r="P801" s="86"/>
      <c r="Q801" s="86"/>
      <c r="R801" s="86"/>
      <c r="S801" s="86"/>
    </row>
    <row r="802" spans="1:19" ht="18" customHeight="1">
      <c r="A802" s="501"/>
      <c r="B802" s="481"/>
      <c r="C802" s="481"/>
      <c r="D802" s="481"/>
      <c r="E802" s="481"/>
      <c r="F802" s="502"/>
      <c r="G802" s="481"/>
      <c r="H802" s="502"/>
      <c r="I802" s="481"/>
      <c r="J802" s="481"/>
      <c r="K802" s="481"/>
      <c r="L802" s="111" t="s">
        <v>238</v>
      </c>
      <c r="M802" s="480" t="s">
        <v>242</v>
      </c>
      <c r="N802" s="481"/>
      <c r="O802" s="112">
        <f>+O801</f>
        <v>0</v>
      </c>
      <c r="P802" s="86"/>
      <c r="Q802" s="86"/>
      <c r="R802" s="86"/>
      <c r="S802" s="86"/>
    </row>
    <row r="803" spans="1:19" ht="18" customHeight="1">
      <c r="A803" s="495" t="s">
        <v>243</v>
      </c>
      <c r="B803" s="466"/>
      <c r="C803" s="495" t="s">
        <v>244</v>
      </c>
      <c r="D803" s="466"/>
      <c r="E803" s="86"/>
      <c r="F803" s="86"/>
      <c r="G803" s="86"/>
      <c r="H803" s="86"/>
      <c r="I803" s="86"/>
      <c r="J803" s="86"/>
      <c r="K803" s="86"/>
      <c r="L803" s="86"/>
      <c r="M803" s="86"/>
      <c r="N803" s="86"/>
      <c r="O803" s="86"/>
      <c r="P803" s="86"/>
      <c r="Q803" s="86"/>
      <c r="R803" s="86"/>
      <c r="S803" s="86"/>
    </row>
    <row r="804" spans="1:19" ht="1.5" customHeight="1">
      <c r="A804" s="86"/>
      <c r="B804" s="86"/>
      <c r="C804" s="86"/>
      <c r="D804" s="86"/>
      <c r="E804" s="86"/>
      <c r="F804" s="86"/>
      <c r="G804" s="86"/>
      <c r="H804" s="86"/>
      <c r="I804" s="86"/>
      <c r="J804" s="86"/>
      <c r="K804" s="86"/>
      <c r="L804" s="86"/>
      <c r="M804" s="86"/>
      <c r="N804" s="86"/>
      <c r="O804" s="86"/>
      <c r="P804" s="86"/>
      <c r="Q804" s="86"/>
      <c r="R804" s="86"/>
      <c r="S804" s="86"/>
    </row>
    <row r="805" spans="1:19" ht="18.75" customHeight="1">
      <c r="A805" s="496" t="s">
        <v>235</v>
      </c>
      <c r="B805" s="457"/>
      <c r="C805" s="457"/>
      <c r="D805" s="457"/>
      <c r="E805" s="458"/>
      <c r="F805" s="478" t="s">
        <v>231</v>
      </c>
      <c r="G805" s="457"/>
      <c r="H805" s="457"/>
      <c r="I805" s="457"/>
      <c r="J805" s="458"/>
      <c r="K805" s="478" t="s">
        <v>13</v>
      </c>
      <c r="L805" s="458"/>
      <c r="M805" s="478" t="s">
        <v>12</v>
      </c>
      <c r="N805" s="458"/>
      <c r="O805" s="108" t="s">
        <v>236</v>
      </c>
      <c r="P805" s="86"/>
      <c r="Q805" s="86"/>
      <c r="R805" s="86"/>
      <c r="S805" s="86"/>
    </row>
    <row r="806" spans="1:19" ht="18" customHeight="1">
      <c r="A806" s="496"/>
      <c r="B806" s="457"/>
      <c r="C806" s="457"/>
      <c r="D806" s="457"/>
      <c r="E806" s="458"/>
      <c r="F806" s="508"/>
      <c r="G806" s="457"/>
      <c r="H806" s="457"/>
      <c r="I806" s="457"/>
      <c r="J806" s="458"/>
      <c r="K806" s="479">
        <v>0</v>
      </c>
      <c r="L806" s="458"/>
      <c r="M806" s="479">
        <v>0</v>
      </c>
      <c r="N806" s="458"/>
      <c r="O806" s="113">
        <f>+K806*M806</f>
        <v>0</v>
      </c>
      <c r="P806" s="86"/>
      <c r="Q806" s="86"/>
      <c r="R806" s="86"/>
      <c r="S806" s="86"/>
    </row>
    <row r="807" spans="1:19" ht="18" customHeight="1">
      <c r="A807" s="501"/>
      <c r="B807" s="481"/>
      <c r="C807" s="481"/>
      <c r="D807" s="481"/>
      <c r="E807" s="481"/>
      <c r="F807" s="502"/>
      <c r="G807" s="481"/>
      <c r="H807" s="502"/>
      <c r="I807" s="481"/>
      <c r="J807" s="481"/>
      <c r="K807" s="481"/>
      <c r="L807" s="111" t="s">
        <v>238</v>
      </c>
      <c r="M807" s="480" t="s">
        <v>244</v>
      </c>
      <c r="N807" s="481"/>
      <c r="O807" s="112">
        <f>+O806</f>
        <v>0</v>
      </c>
      <c r="P807" s="86"/>
      <c r="Q807" s="86"/>
      <c r="R807" s="86"/>
      <c r="S807" s="86"/>
    </row>
    <row r="808" spans="1:19" ht="3.75" customHeight="1">
      <c r="A808" s="86"/>
      <c r="B808" s="86"/>
      <c r="C808" s="86"/>
      <c r="D808" s="86"/>
      <c r="E808" s="86"/>
      <c r="F808" s="86"/>
      <c r="G808" s="86"/>
      <c r="H808" s="86"/>
      <c r="I808" s="86"/>
      <c r="J808" s="86"/>
      <c r="K808" s="86"/>
      <c r="L808" s="86"/>
      <c r="M808" s="86"/>
      <c r="N808" s="86"/>
      <c r="O808" s="86"/>
      <c r="P808" s="86"/>
      <c r="Q808" s="86"/>
      <c r="R808" s="86"/>
      <c r="S808" s="86"/>
    </row>
    <row r="809" spans="1:19" ht="18.75" customHeight="1">
      <c r="A809" s="86"/>
      <c r="B809" s="86"/>
      <c r="C809" s="86"/>
      <c r="D809" s="86"/>
      <c r="E809" s="86"/>
      <c r="F809" s="86"/>
      <c r="G809" s="86"/>
      <c r="H809" s="86"/>
      <c r="I809" s="489" t="s">
        <v>245</v>
      </c>
      <c r="J809" s="457"/>
      <c r="K809" s="457"/>
      <c r="L809" s="457"/>
      <c r="M809" s="458"/>
      <c r="N809" s="500">
        <f>+O807+O802+O797+O792</f>
        <v>32967293</v>
      </c>
      <c r="O809" s="458"/>
      <c r="P809" s="86"/>
      <c r="Q809" s="86"/>
      <c r="R809" s="86"/>
      <c r="S809" s="86"/>
    </row>
    <row r="810" spans="1:19" ht="18.75" customHeight="1">
      <c r="A810" s="86"/>
      <c r="B810" s="86"/>
      <c r="C810" s="86"/>
      <c r="D810" s="86"/>
      <c r="E810" s="86"/>
      <c r="F810" s="86"/>
      <c r="G810" s="86"/>
      <c r="H810" s="86"/>
      <c r="I810" s="107"/>
      <c r="J810" s="107"/>
      <c r="K810" s="107"/>
      <c r="L810" s="107"/>
      <c r="M810" s="107"/>
      <c r="N810" s="115"/>
      <c r="O810" s="115"/>
      <c r="P810" s="86"/>
      <c r="Q810" s="86"/>
      <c r="R810" s="86"/>
      <c r="S810" s="86"/>
    </row>
    <row r="811" spans="1:19" ht="70.5" customHeight="1">
      <c r="A811" s="107"/>
      <c r="B811" s="497"/>
      <c r="C811" s="466"/>
      <c r="D811" s="476"/>
      <c r="E811" s="466"/>
      <c r="F811" s="466"/>
      <c r="G811" s="466"/>
      <c r="H811" s="466"/>
      <c r="I811" s="466"/>
      <c r="J811" s="466"/>
      <c r="K811" s="466"/>
      <c r="L811" s="466"/>
      <c r="M811" s="466"/>
      <c r="N811" s="466"/>
      <c r="O811" s="466"/>
      <c r="P811" s="466"/>
      <c r="Q811" s="86"/>
      <c r="R811" s="86"/>
      <c r="S811" s="86"/>
    </row>
    <row r="812" spans="1:19" ht="9.75" customHeight="1">
      <c r="A812" s="477"/>
      <c r="B812" s="470"/>
      <c r="C812" s="470"/>
      <c r="D812" s="470"/>
      <c r="E812" s="470"/>
      <c r="F812" s="470"/>
      <c r="G812" s="470"/>
      <c r="H812" s="470"/>
      <c r="I812" s="470"/>
      <c r="J812" s="470"/>
      <c r="K812" s="470"/>
      <c r="L812" s="470"/>
      <c r="M812" s="470"/>
      <c r="N812" s="470"/>
      <c r="O812" s="470"/>
      <c r="P812" s="470"/>
      <c r="Q812" s="86"/>
      <c r="R812" s="86"/>
      <c r="S812" s="86"/>
    </row>
    <row r="813" spans="1:19" ht="18" customHeight="1">
      <c r="A813" s="507" t="s">
        <v>226</v>
      </c>
      <c r="B813" s="481"/>
      <c r="C813" s="481"/>
      <c r="D813" s="481"/>
      <c r="E813" s="481"/>
      <c r="F813" s="486"/>
      <c r="G813" s="507" t="s">
        <v>227</v>
      </c>
      <c r="H813" s="481"/>
      <c r="I813" s="481"/>
      <c r="J813" s="485" t="s">
        <v>228</v>
      </c>
      <c r="K813" s="481"/>
      <c r="L813" s="481"/>
      <c r="M813" s="481"/>
      <c r="N813" s="481"/>
      <c r="O813" s="481"/>
      <c r="P813" s="486"/>
      <c r="Q813" s="86"/>
      <c r="R813" s="86"/>
      <c r="S813" s="86"/>
    </row>
    <row r="814" spans="1:19" ht="39" customHeight="1">
      <c r="A814" s="498"/>
      <c r="B814" s="466"/>
      <c r="C814" s="466"/>
      <c r="D814" s="466"/>
      <c r="E814" s="466"/>
      <c r="F814" s="467"/>
      <c r="G814" s="498" t="s">
        <v>229</v>
      </c>
      <c r="H814" s="466"/>
      <c r="I814" s="466"/>
      <c r="J814" s="476" t="s">
        <v>228</v>
      </c>
      <c r="K814" s="466"/>
      <c r="L814" s="466"/>
      <c r="M814" s="466"/>
      <c r="N814" s="466"/>
      <c r="O814" s="466"/>
      <c r="P814" s="467"/>
      <c r="Q814" s="86"/>
      <c r="R814" s="86"/>
      <c r="S814" s="86"/>
    </row>
    <row r="815" spans="1:19" ht="48" customHeight="1">
      <c r="A815" s="498"/>
      <c r="B815" s="466"/>
      <c r="C815" s="466"/>
      <c r="D815" s="466"/>
      <c r="E815" s="466"/>
      <c r="F815" s="467"/>
      <c r="G815" s="498" t="s">
        <v>10</v>
      </c>
      <c r="H815" s="466"/>
      <c r="I815" s="466"/>
      <c r="J815" s="476" t="s">
        <v>298</v>
      </c>
      <c r="K815" s="466"/>
      <c r="L815" s="466"/>
      <c r="M815" s="466"/>
      <c r="N815" s="466"/>
      <c r="O815" s="466"/>
      <c r="P815" s="467"/>
      <c r="Q815" s="86"/>
      <c r="R815" s="86"/>
      <c r="S815" s="86"/>
    </row>
    <row r="816" spans="1:19" ht="18" customHeight="1">
      <c r="A816" s="492"/>
      <c r="B816" s="470"/>
      <c r="C816" s="470"/>
      <c r="D816" s="470"/>
      <c r="E816" s="470"/>
      <c r="F816" s="471"/>
      <c r="G816" s="505" t="s">
        <v>231</v>
      </c>
      <c r="H816" s="470"/>
      <c r="I816" s="470"/>
      <c r="J816" s="477" t="s">
        <v>232</v>
      </c>
      <c r="K816" s="470"/>
      <c r="L816" s="470"/>
      <c r="M816" s="470"/>
      <c r="N816" s="470"/>
      <c r="O816" s="470"/>
      <c r="P816" s="471"/>
      <c r="Q816" s="86"/>
      <c r="R816" s="86"/>
      <c r="S816" s="86"/>
    </row>
    <row r="817" spans="1:19" ht="7.5" customHeight="1">
      <c r="A817" s="86"/>
      <c r="B817" s="86"/>
      <c r="C817" s="86"/>
      <c r="D817" s="86"/>
      <c r="E817" s="86"/>
      <c r="F817" s="86"/>
      <c r="G817" s="86"/>
      <c r="H817" s="86"/>
      <c r="I817" s="86"/>
      <c r="J817" s="86"/>
      <c r="K817" s="86"/>
      <c r="L817" s="86"/>
      <c r="M817" s="86"/>
      <c r="N817" s="86"/>
      <c r="O817" s="86"/>
      <c r="P817" s="86"/>
      <c r="Q817" s="86"/>
      <c r="R817" s="86"/>
      <c r="S817" s="86"/>
    </row>
    <row r="818" spans="1:19" ht="18" customHeight="1">
      <c r="A818" s="495" t="s">
        <v>233</v>
      </c>
      <c r="B818" s="466"/>
      <c r="C818" s="495" t="s">
        <v>234</v>
      </c>
      <c r="D818" s="466"/>
      <c r="E818" s="86"/>
      <c r="F818" s="86"/>
      <c r="G818" s="86"/>
      <c r="H818" s="86"/>
      <c r="I818" s="86"/>
      <c r="J818" s="86"/>
      <c r="K818" s="86"/>
      <c r="L818" s="86"/>
      <c r="M818" s="86"/>
      <c r="N818" s="86"/>
      <c r="O818" s="86"/>
      <c r="P818" s="86"/>
      <c r="Q818" s="86"/>
      <c r="R818" s="86"/>
      <c r="S818" s="86"/>
    </row>
    <row r="819" spans="1:19" ht="1.5" customHeight="1">
      <c r="A819" s="86"/>
      <c r="B819" s="86"/>
      <c r="C819" s="86"/>
      <c r="D819" s="86"/>
      <c r="E819" s="86"/>
      <c r="F819" s="86"/>
      <c r="G819" s="86"/>
      <c r="H819" s="86"/>
      <c r="I819" s="86"/>
      <c r="J819" s="86"/>
      <c r="K819" s="86"/>
      <c r="L819" s="86"/>
      <c r="M819" s="86"/>
      <c r="N819" s="86"/>
      <c r="O819" s="86"/>
      <c r="P819" s="86"/>
      <c r="Q819" s="86"/>
      <c r="R819" s="86"/>
      <c r="S819" s="86"/>
    </row>
    <row r="820" spans="1:19" ht="18.75" customHeight="1">
      <c r="A820" s="496" t="s">
        <v>235</v>
      </c>
      <c r="B820" s="457"/>
      <c r="C820" s="457"/>
      <c r="D820" s="457"/>
      <c r="E820" s="458"/>
      <c r="F820" s="478" t="s">
        <v>231</v>
      </c>
      <c r="G820" s="457"/>
      <c r="H820" s="457"/>
      <c r="I820" s="457"/>
      <c r="J820" s="458"/>
      <c r="K820" s="478" t="s">
        <v>13</v>
      </c>
      <c r="L820" s="458"/>
      <c r="M820" s="478" t="s">
        <v>12</v>
      </c>
      <c r="N820" s="458"/>
      <c r="O820" s="108" t="s">
        <v>236</v>
      </c>
      <c r="P820" s="86"/>
      <c r="Q820" s="86"/>
      <c r="R820" s="86"/>
      <c r="S820" s="86"/>
    </row>
    <row r="821" spans="1:19" ht="48" customHeight="1">
      <c r="A821" s="496" t="s">
        <v>299</v>
      </c>
      <c r="B821" s="457"/>
      <c r="C821" s="457"/>
      <c r="D821" s="457"/>
      <c r="E821" s="458"/>
      <c r="F821" s="478" t="s">
        <v>134</v>
      </c>
      <c r="G821" s="457"/>
      <c r="H821" s="457"/>
      <c r="I821" s="457"/>
      <c r="J821" s="458"/>
      <c r="K821" s="482">
        <v>6909596</v>
      </c>
      <c r="L821" s="458"/>
      <c r="M821" s="483">
        <v>1</v>
      </c>
      <c r="N821" s="458"/>
      <c r="O821" s="109">
        <f>+M821*K821</f>
        <v>6909596</v>
      </c>
      <c r="P821" s="86"/>
      <c r="Q821" s="110">
        <v>15430371.420000084</v>
      </c>
      <c r="R821" s="86"/>
      <c r="S821" s="86"/>
    </row>
    <row r="822" spans="1:19" ht="18" customHeight="1">
      <c r="A822" s="501"/>
      <c r="B822" s="481"/>
      <c r="C822" s="481"/>
      <c r="D822" s="481"/>
      <c r="E822" s="481"/>
      <c r="F822" s="502"/>
      <c r="G822" s="481"/>
      <c r="H822" s="502"/>
      <c r="I822" s="481"/>
      <c r="J822" s="481"/>
      <c r="K822" s="481"/>
      <c r="L822" s="111" t="s">
        <v>238</v>
      </c>
      <c r="M822" s="480" t="s">
        <v>234</v>
      </c>
      <c r="N822" s="481"/>
      <c r="O822" s="112">
        <f>+O821</f>
        <v>6909596</v>
      </c>
      <c r="P822" s="86"/>
      <c r="Q822" s="86"/>
      <c r="R822" s="86"/>
      <c r="S822" s="86"/>
    </row>
    <row r="823" spans="1:19" ht="18" customHeight="1">
      <c r="A823" s="495" t="s">
        <v>239</v>
      </c>
      <c r="B823" s="466"/>
      <c r="C823" s="495" t="s">
        <v>240</v>
      </c>
      <c r="D823" s="466"/>
      <c r="E823" s="86"/>
      <c r="F823" s="86"/>
      <c r="G823" s="86"/>
      <c r="H823" s="86"/>
      <c r="I823" s="86"/>
      <c r="J823" s="86"/>
      <c r="K823" s="86"/>
      <c r="L823" s="86"/>
      <c r="M823" s="86"/>
      <c r="N823" s="86"/>
      <c r="O823" s="86"/>
      <c r="P823" s="86"/>
      <c r="Q823" s="86"/>
      <c r="R823" s="86"/>
      <c r="S823" s="86"/>
    </row>
    <row r="824" spans="1:19" ht="2.25" customHeight="1">
      <c r="A824" s="86"/>
      <c r="B824" s="86"/>
      <c r="C824" s="86"/>
      <c r="D824" s="86"/>
      <c r="E824" s="86"/>
      <c r="F824" s="86"/>
      <c r="G824" s="86"/>
      <c r="H824" s="86"/>
      <c r="I824" s="86"/>
      <c r="J824" s="86"/>
      <c r="K824" s="86"/>
      <c r="L824" s="86"/>
      <c r="M824" s="86"/>
      <c r="N824" s="86"/>
      <c r="O824" s="86"/>
      <c r="P824" s="86"/>
      <c r="Q824" s="86"/>
      <c r="R824" s="86"/>
      <c r="S824" s="86"/>
    </row>
    <row r="825" spans="1:19" ht="18.75" customHeight="1">
      <c r="A825" s="496" t="s">
        <v>235</v>
      </c>
      <c r="B825" s="457"/>
      <c r="C825" s="457"/>
      <c r="D825" s="457"/>
      <c r="E825" s="458"/>
      <c r="F825" s="478" t="s">
        <v>231</v>
      </c>
      <c r="G825" s="457"/>
      <c r="H825" s="457"/>
      <c r="I825" s="457"/>
      <c r="J825" s="458"/>
      <c r="K825" s="478" t="s">
        <v>13</v>
      </c>
      <c r="L825" s="458"/>
      <c r="M825" s="478" t="s">
        <v>12</v>
      </c>
      <c r="N825" s="458"/>
      <c r="O825" s="108" t="s">
        <v>236</v>
      </c>
      <c r="P825" s="86"/>
      <c r="Q825" s="86"/>
      <c r="R825" s="86"/>
      <c r="S825" s="86"/>
    </row>
    <row r="826" spans="1:19" ht="18" customHeight="1">
      <c r="A826" s="496"/>
      <c r="B826" s="457"/>
      <c r="C826" s="457"/>
      <c r="D826" s="457"/>
      <c r="E826" s="458"/>
      <c r="F826" s="508"/>
      <c r="G826" s="457"/>
      <c r="H826" s="457"/>
      <c r="I826" s="457"/>
      <c r="J826" s="458"/>
      <c r="K826" s="479">
        <v>0</v>
      </c>
      <c r="L826" s="458"/>
      <c r="M826" s="479">
        <v>0</v>
      </c>
      <c r="N826" s="458"/>
      <c r="O826" s="113">
        <f>+K826*M826</f>
        <v>0</v>
      </c>
      <c r="P826" s="86"/>
      <c r="Q826" s="86"/>
      <c r="R826" s="86"/>
      <c r="S826" s="86"/>
    </row>
    <row r="827" spans="1:19" ht="18" customHeight="1">
      <c r="A827" s="501"/>
      <c r="B827" s="481"/>
      <c r="C827" s="481"/>
      <c r="D827" s="481"/>
      <c r="E827" s="481"/>
      <c r="F827" s="502"/>
      <c r="G827" s="481"/>
      <c r="H827" s="502"/>
      <c r="I827" s="481"/>
      <c r="J827" s="481"/>
      <c r="K827" s="481"/>
      <c r="L827" s="111" t="s">
        <v>238</v>
      </c>
      <c r="M827" s="480" t="s">
        <v>240</v>
      </c>
      <c r="N827" s="481"/>
      <c r="O827" s="112">
        <f>+O826</f>
        <v>0</v>
      </c>
      <c r="P827" s="86"/>
      <c r="Q827" s="86"/>
      <c r="R827" s="86"/>
      <c r="S827" s="86"/>
    </row>
    <row r="828" spans="1:19" ht="18" customHeight="1">
      <c r="A828" s="495" t="s">
        <v>241</v>
      </c>
      <c r="B828" s="466"/>
      <c r="C828" s="495" t="s">
        <v>242</v>
      </c>
      <c r="D828" s="466"/>
      <c r="E828" s="86"/>
      <c r="F828" s="86"/>
      <c r="G828" s="86"/>
      <c r="H828" s="86"/>
      <c r="I828" s="86"/>
      <c r="J828" s="86"/>
      <c r="K828" s="86"/>
      <c r="L828" s="86"/>
      <c r="M828" s="86"/>
      <c r="N828" s="86"/>
      <c r="O828" s="86"/>
      <c r="P828" s="86"/>
      <c r="Q828" s="86"/>
      <c r="R828" s="86"/>
      <c r="S828" s="86"/>
    </row>
    <row r="829" spans="1:19" ht="1.5" customHeight="1">
      <c r="A829" s="86"/>
      <c r="B829" s="86"/>
      <c r="C829" s="86"/>
      <c r="D829" s="86"/>
      <c r="E829" s="86"/>
      <c r="F829" s="86"/>
      <c r="G829" s="86"/>
      <c r="H829" s="86"/>
      <c r="I829" s="86"/>
      <c r="J829" s="86"/>
      <c r="K829" s="86"/>
      <c r="L829" s="86"/>
      <c r="M829" s="86"/>
      <c r="N829" s="86"/>
      <c r="O829" s="86"/>
      <c r="P829" s="86"/>
      <c r="Q829" s="86"/>
      <c r="R829" s="86"/>
      <c r="S829" s="86"/>
    </row>
    <row r="830" spans="1:19" ht="19.5" customHeight="1">
      <c r="A830" s="496" t="s">
        <v>235</v>
      </c>
      <c r="B830" s="457"/>
      <c r="C830" s="457"/>
      <c r="D830" s="457"/>
      <c r="E830" s="458"/>
      <c r="F830" s="478" t="s">
        <v>231</v>
      </c>
      <c r="G830" s="457"/>
      <c r="H830" s="457"/>
      <c r="I830" s="457"/>
      <c r="J830" s="458"/>
      <c r="K830" s="478" t="s">
        <v>13</v>
      </c>
      <c r="L830" s="458"/>
      <c r="M830" s="478" t="s">
        <v>12</v>
      </c>
      <c r="N830" s="458"/>
      <c r="O830" s="108" t="s">
        <v>236</v>
      </c>
      <c r="P830" s="86"/>
      <c r="Q830" s="86"/>
      <c r="R830" s="86"/>
      <c r="S830" s="86"/>
    </row>
    <row r="831" spans="1:19" ht="18" customHeight="1">
      <c r="A831" s="496"/>
      <c r="B831" s="457"/>
      <c r="C831" s="457"/>
      <c r="D831" s="457"/>
      <c r="E831" s="458"/>
      <c r="F831" s="508"/>
      <c r="G831" s="457"/>
      <c r="H831" s="457"/>
      <c r="I831" s="457"/>
      <c r="J831" s="458"/>
      <c r="K831" s="479">
        <v>0</v>
      </c>
      <c r="L831" s="458"/>
      <c r="M831" s="479">
        <v>0</v>
      </c>
      <c r="N831" s="458"/>
      <c r="O831" s="113">
        <f>+K831*M831</f>
        <v>0</v>
      </c>
      <c r="P831" s="86"/>
      <c r="Q831" s="86"/>
      <c r="R831" s="86"/>
      <c r="S831" s="86"/>
    </row>
    <row r="832" spans="1:19" ht="18" customHeight="1">
      <c r="A832" s="501"/>
      <c r="B832" s="481"/>
      <c r="C832" s="481"/>
      <c r="D832" s="481"/>
      <c r="E832" s="481"/>
      <c r="F832" s="502"/>
      <c r="G832" s="481"/>
      <c r="H832" s="502"/>
      <c r="I832" s="481"/>
      <c r="J832" s="481"/>
      <c r="K832" s="481"/>
      <c r="L832" s="111" t="s">
        <v>238</v>
      </c>
      <c r="M832" s="480" t="s">
        <v>242</v>
      </c>
      <c r="N832" s="481"/>
      <c r="O832" s="112">
        <f>+O831</f>
        <v>0</v>
      </c>
      <c r="P832" s="86"/>
      <c r="Q832" s="86"/>
      <c r="R832" s="86"/>
      <c r="S832" s="86"/>
    </row>
    <row r="833" spans="1:19" ht="18" customHeight="1">
      <c r="A833" s="495" t="s">
        <v>243</v>
      </c>
      <c r="B833" s="466"/>
      <c r="C833" s="495" t="s">
        <v>244</v>
      </c>
      <c r="D833" s="466"/>
      <c r="E833" s="86"/>
      <c r="F833" s="86"/>
      <c r="G833" s="86"/>
      <c r="H833" s="86"/>
      <c r="I833" s="86"/>
      <c r="J833" s="86"/>
      <c r="K833" s="86"/>
      <c r="L833" s="86"/>
      <c r="M833" s="86"/>
      <c r="N833" s="86"/>
      <c r="O833" s="86"/>
      <c r="P833" s="86"/>
      <c r="Q833" s="86"/>
      <c r="R833" s="86"/>
      <c r="S833" s="86"/>
    </row>
    <row r="834" spans="1:19" ht="1.5" customHeight="1">
      <c r="A834" s="86"/>
      <c r="B834" s="86"/>
      <c r="C834" s="86"/>
      <c r="D834" s="86"/>
      <c r="E834" s="86"/>
      <c r="F834" s="86"/>
      <c r="G834" s="86"/>
      <c r="H834" s="86"/>
      <c r="I834" s="86"/>
      <c r="J834" s="86"/>
      <c r="K834" s="86"/>
      <c r="L834" s="86"/>
      <c r="M834" s="86"/>
      <c r="N834" s="86"/>
      <c r="O834" s="86"/>
      <c r="P834" s="86"/>
      <c r="Q834" s="86"/>
      <c r="R834" s="86"/>
      <c r="S834" s="86"/>
    </row>
    <row r="835" spans="1:19" ht="18.75" customHeight="1">
      <c r="A835" s="496" t="s">
        <v>235</v>
      </c>
      <c r="B835" s="457"/>
      <c r="C835" s="457"/>
      <c r="D835" s="457"/>
      <c r="E835" s="458"/>
      <c r="F835" s="478" t="s">
        <v>231</v>
      </c>
      <c r="G835" s="457"/>
      <c r="H835" s="457"/>
      <c r="I835" s="457"/>
      <c r="J835" s="458"/>
      <c r="K835" s="478" t="s">
        <v>13</v>
      </c>
      <c r="L835" s="458"/>
      <c r="M835" s="478" t="s">
        <v>12</v>
      </c>
      <c r="N835" s="458"/>
      <c r="O835" s="108" t="s">
        <v>236</v>
      </c>
      <c r="P835" s="86"/>
      <c r="Q835" s="86"/>
      <c r="R835" s="86"/>
      <c r="S835" s="86"/>
    </row>
    <row r="836" spans="1:19" ht="18" customHeight="1">
      <c r="A836" s="496"/>
      <c r="B836" s="457"/>
      <c r="C836" s="457"/>
      <c r="D836" s="457"/>
      <c r="E836" s="458"/>
      <c r="F836" s="508"/>
      <c r="G836" s="457"/>
      <c r="H836" s="457"/>
      <c r="I836" s="457"/>
      <c r="J836" s="458"/>
      <c r="K836" s="479">
        <v>0</v>
      </c>
      <c r="L836" s="458"/>
      <c r="M836" s="479">
        <v>0</v>
      </c>
      <c r="N836" s="458"/>
      <c r="O836" s="113">
        <f>+K836*M836</f>
        <v>0</v>
      </c>
      <c r="P836" s="86"/>
      <c r="Q836" s="86"/>
      <c r="R836" s="86"/>
      <c r="S836" s="86"/>
    </row>
    <row r="837" spans="1:19" ht="18" customHeight="1">
      <c r="A837" s="501"/>
      <c r="B837" s="481"/>
      <c r="C837" s="481"/>
      <c r="D837" s="481"/>
      <c r="E837" s="481"/>
      <c r="F837" s="502"/>
      <c r="G837" s="481"/>
      <c r="H837" s="502"/>
      <c r="I837" s="481"/>
      <c r="J837" s="481"/>
      <c r="K837" s="481"/>
      <c r="L837" s="111" t="s">
        <v>238</v>
      </c>
      <c r="M837" s="480" t="s">
        <v>244</v>
      </c>
      <c r="N837" s="481"/>
      <c r="O837" s="112">
        <f>+O836</f>
        <v>0</v>
      </c>
      <c r="P837" s="86"/>
      <c r="Q837" s="86"/>
      <c r="R837" s="86"/>
      <c r="S837" s="86"/>
    </row>
    <row r="838" spans="1:19" ht="3.75" customHeight="1">
      <c r="A838" s="86"/>
      <c r="B838" s="86"/>
      <c r="C838" s="86"/>
      <c r="D838" s="86"/>
      <c r="E838" s="86"/>
      <c r="F838" s="86"/>
      <c r="G838" s="86"/>
      <c r="H838" s="86"/>
      <c r="I838" s="86"/>
      <c r="J838" s="86"/>
      <c r="K838" s="86"/>
      <c r="L838" s="86"/>
      <c r="M838" s="86"/>
      <c r="N838" s="86"/>
      <c r="O838" s="86"/>
      <c r="P838" s="86"/>
      <c r="Q838" s="86"/>
      <c r="R838" s="86"/>
      <c r="S838" s="86"/>
    </row>
    <row r="839" spans="1:19" ht="18.75" customHeight="1">
      <c r="A839" s="86"/>
      <c r="B839" s="86"/>
      <c r="C839" s="86"/>
      <c r="D839" s="86"/>
      <c r="E839" s="86"/>
      <c r="F839" s="86"/>
      <c r="G839" s="86"/>
      <c r="H839" s="86"/>
      <c r="I839" s="489" t="s">
        <v>245</v>
      </c>
      <c r="J839" s="457"/>
      <c r="K839" s="457"/>
      <c r="L839" s="457"/>
      <c r="M839" s="458"/>
      <c r="N839" s="500">
        <f>+O837+O832+O827+O822</f>
        <v>6909596</v>
      </c>
      <c r="O839" s="458"/>
      <c r="P839" s="86"/>
      <c r="Q839" s="86"/>
      <c r="R839" s="86"/>
      <c r="S839" s="86"/>
    </row>
    <row r="840" spans="1:19" ht="18.75" customHeight="1">
      <c r="A840" s="86"/>
      <c r="B840" s="86"/>
      <c r="C840" s="86"/>
      <c r="D840" s="86"/>
      <c r="E840" s="86"/>
      <c r="F840" s="86"/>
      <c r="G840" s="86"/>
      <c r="H840" s="86"/>
      <c r="I840" s="107"/>
      <c r="J840" s="107"/>
      <c r="K840" s="107"/>
      <c r="L840" s="107"/>
      <c r="M840" s="107"/>
      <c r="N840" s="115"/>
      <c r="O840" s="115"/>
      <c r="P840" s="86"/>
      <c r="Q840" s="86"/>
      <c r="R840" s="86"/>
      <c r="S840" s="86"/>
    </row>
    <row r="841" spans="1:19" ht="70.5" customHeight="1">
      <c r="A841" s="107"/>
      <c r="B841" s="497"/>
      <c r="C841" s="466"/>
      <c r="D841" s="476"/>
      <c r="E841" s="466"/>
      <c r="F841" s="466"/>
      <c r="G841" s="466"/>
      <c r="H841" s="466"/>
      <c r="I841" s="466"/>
      <c r="J841" s="466"/>
      <c r="K841" s="466"/>
      <c r="L841" s="466"/>
      <c r="M841" s="466"/>
      <c r="N841" s="466"/>
      <c r="O841" s="466"/>
      <c r="P841" s="466"/>
      <c r="Q841" s="86"/>
      <c r="R841" s="86"/>
      <c r="S841" s="86"/>
    </row>
    <row r="842" spans="1:19" ht="9.75" customHeight="1">
      <c r="A842" s="477"/>
      <c r="B842" s="470"/>
      <c r="C842" s="470"/>
      <c r="D842" s="470"/>
      <c r="E842" s="470"/>
      <c r="F842" s="470"/>
      <c r="G842" s="470"/>
      <c r="H842" s="470"/>
      <c r="I842" s="470"/>
      <c r="J842" s="470"/>
      <c r="K842" s="470"/>
      <c r="L842" s="470"/>
      <c r="M842" s="470"/>
      <c r="N842" s="470"/>
      <c r="O842" s="470"/>
      <c r="P842" s="470"/>
      <c r="Q842" s="86"/>
      <c r="R842" s="86"/>
      <c r="S842" s="86"/>
    </row>
    <row r="843" spans="1:19" ht="18" customHeight="1">
      <c r="A843" s="507" t="s">
        <v>226</v>
      </c>
      <c r="B843" s="481"/>
      <c r="C843" s="481"/>
      <c r="D843" s="481"/>
      <c r="E843" s="481"/>
      <c r="F843" s="486"/>
      <c r="G843" s="507" t="s">
        <v>227</v>
      </c>
      <c r="H843" s="481"/>
      <c r="I843" s="481"/>
      <c r="J843" s="485" t="s">
        <v>228</v>
      </c>
      <c r="K843" s="481"/>
      <c r="L843" s="481"/>
      <c r="M843" s="481"/>
      <c r="N843" s="481"/>
      <c r="O843" s="481"/>
      <c r="P843" s="486"/>
      <c r="Q843" s="86"/>
      <c r="R843" s="86"/>
      <c r="S843" s="86"/>
    </row>
    <row r="844" spans="1:19" ht="39" customHeight="1">
      <c r="A844" s="498"/>
      <c r="B844" s="466"/>
      <c r="C844" s="466"/>
      <c r="D844" s="466"/>
      <c r="E844" s="466"/>
      <c r="F844" s="467"/>
      <c r="G844" s="498" t="s">
        <v>229</v>
      </c>
      <c r="H844" s="466"/>
      <c r="I844" s="466"/>
      <c r="J844" s="476" t="s">
        <v>228</v>
      </c>
      <c r="K844" s="466"/>
      <c r="L844" s="466"/>
      <c r="M844" s="466"/>
      <c r="N844" s="466"/>
      <c r="O844" s="466"/>
      <c r="P844" s="467"/>
      <c r="Q844" s="86"/>
      <c r="R844" s="86"/>
      <c r="S844" s="86"/>
    </row>
    <row r="845" spans="1:19" ht="48" customHeight="1">
      <c r="A845" s="498"/>
      <c r="B845" s="466"/>
      <c r="C845" s="466"/>
      <c r="D845" s="466"/>
      <c r="E845" s="466"/>
      <c r="F845" s="467"/>
      <c r="G845" s="498" t="s">
        <v>10</v>
      </c>
      <c r="H845" s="466"/>
      <c r="I845" s="466"/>
      <c r="J845" s="476" t="s">
        <v>300</v>
      </c>
      <c r="K845" s="466"/>
      <c r="L845" s="466"/>
      <c r="M845" s="466"/>
      <c r="N845" s="466"/>
      <c r="O845" s="466"/>
      <c r="P845" s="467"/>
      <c r="Q845" s="86"/>
      <c r="R845" s="86"/>
      <c r="S845" s="86"/>
    </row>
    <row r="846" spans="1:19" ht="18" customHeight="1">
      <c r="A846" s="492"/>
      <c r="B846" s="470"/>
      <c r="C846" s="470"/>
      <c r="D846" s="470"/>
      <c r="E846" s="470"/>
      <c r="F846" s="471"/>
      <c r="G846" s="505" t="s">
        <v>231</v>
      </c>
      <c r="H846" s="470"/>
      <c r="I846" s="470"/>
      <c r="J846" s="477" t="s">
        <v>232</v>
      </c>
      <c r="K846" s="470"/>
      <c r="L846" s="470"/>
      <c r="M846" s="470"/>
      <c r="N846" s="470"/>
      <c r="O846" s="470"/>
      <c r="P846" s="471"/>
      <c r="Q846" s="86"/>
      <c r="R846" s="86"/>
      <c r="S846" s="86"/>
    </row>
    <row r="847" spans="1:19" ht="7.5" customHeight="1">
      <c r="A847" s="86"/>
      <c r="B847" s="86"/>
      <c r="C847" s="86"/>
      <c r="D847" s="86"/>
      <c r="E847" s="86"/>
      <c r="F847" s="86"/>
      <c r="G847" s="86"/>
      <c r="H847" s="86"/>
      <c r="I847" s="86"/>
      <c r="J847" s="86"/>
      <c r="K847" s="86"/>
      <c r="L847" s="86"/>
      <c r="M847" s="86"/>
      <c r="N847" s="86"/>
      <c r="O847" s="86"/>
      <c r="P847" s="86"/>
      <c r="Q847" s="86"/>
      <c r="R847" s="86"/>
      <c r="S847" s="86"/>
    </row>
    <row r="848" spans="1:19" ht="18" customHeight="1">
      <c r="A848" s="495" t="s">
        <v>233</v>
      </c>
      <c r="B848" s="466"/>
      <c r="C848" s="495" t="s">
        <v>234</v>
      </c>
      <c r="D848" s="466"/>
      <c r="E848" s="86"/>
      <c r="F848" s="86"/>
      <c r="G848" s="86"/>
      <c r="H848" s="86"/>
      <c r="I848" s="86"/>
      <c r="J848" s="86"/>
      <c r="K848" s="86"/>
      <c r="L848" s="86"/>
      <c r="M848" s="86"/>
      <c r="N848" s="86"/>
      <c r="O848" s="86"/>
      <c r="P848" s="86"/>
      <c r="Q848" s="86"/>
      <c r="R848" s="86"/>
      <c r="S848" s="86"/>
    </row>
    <row r="849" spans="1:19" ht="1.5" customHeight="1">
      <c r="A849" s="86"/>
      <c r="B849" s="86"/>
      <c r="C849" s="86"/>
      <c r="D849" s="86"/>
      <c r="E849" s="86"/>
      <c r="F849" s="86"/>
      <c r="G849" s="86"/>
      <c r="H849" s="86"/>
      <c r="I849" s="86"/>
      <c r="J849" s="86"/>
      <c r="K849" s="86"/>
      <c r="L849" s="86"/>
      <c r="M849" s="86"/>
      <c r="N849" s="86"/>
      <c r="O849" s="86"/>
      <c r="P849" s="86"/>
      <c r="Q849" s="86"/>
      <c r="R849" s="86"/>
      <c r="S849" s="86"/>
    </row>
    <row r="850" spans="1:19" ht="18.75" customHeight="1">
      <c r="A850" s="496" t="s">
        <v>235</v>
      </c>
      <c r="B850" s="457"/>
      <c r="C850" s="457"/>
      <c r="D850" s="457"/>
      <c r="E850" s="458"/>
      <c r="F850" s="478" t="s">
        <v>231</v>
      </c>
      <c r="G850" s="457"/>
      <c r="H850" s="457"/>
      <c r="I850" s="457"/>
      <c r="J850" s="458"/>
      <c r="K850" s="478" t="s">
        <v>13</v>
      </c>
      <c r="L850" s="458"/>
      <c r="M850" s="478" t="s">
        <v>12</v>
      </c>
      <c r="N850" s="458"/>
      <c r="O850" s="108" t="s">
        <v>236</v>
      </c>
      <c r="P850" s="86"/>
      <c r="Q850" s="86"/>
      <c r="R850" s="86"/>
      <c r="S850" s="86"/>
    </row>
    <row r="851" spans="1:19" ht="48" customHeight="1">
      <c r="A851" s="496" t="s">
        <v>301</v>
      </c>
      <c r="B851" s="457"/>
      <c r="C851" s="457"/>
      <c r="D851" s="457"/>
      <c r="E851" s="458"/>
      <c r="F851" s="478" t="s">
        <v>134</v>
      </c>
      <c r="G851" s="457"/>
      <c r="H851" s="457"/>
      <c r="I851" s="457"/>
      <c r="J851" s="458"/>
      <c r="K851" s="482">
        <v>6909596</v>
      </c>
      <c r="L851" s="458"/>
      <c r="M851" s="483">
        <v>1</v>
      </c>
      <c r="N851" s="458"/>
      <c r="O851" s="109">
        <f>+M851*K851</f>
        <v>6909596</v>
      </c>
      <c r="P851" s="86"/>
      <c r="Q851" s="110">
        <v>15430371.420000084</v>
      </c>
      <c r="R851" s="86"/>
      <c r="S851" s="86"/>
    </row>
    <row r="852" spans="1:19" ht="18" customHeight="1">
      <c r="A852" s="501"/>
      <c r="B852" s="481"/>
      <c r="C852" s="481"/>
      <c r="D852" s="481"/>
      <c r="E852" s="481"/>
      <c r="F852" s="502"/>
      <c r="G852" s="481"/>
      <c r="H852" s="502"/>
      <c r="I852" s="481"/>
      <c r="J852" s="481"/>
      <c r="K852" s="481"/>
      <c r="L852" s="111" t="s">
        <v>238</v>
      </c>
      <c r="M852" s="480" t="s">
        <v>234</v>
      </c>
      <c r="N852" s="481"/>
      <c r="O852" s="112">
        <f>+O851</f>
        <v>6909596</v>
      </c>
      <c r="P852" s="86"/>
      <c r="Q852" s="86"/>
      <c r="R852" s="86"/>
      <c r="S852" s="86"/>
    </row>
    <row r="853" spans="1:19" ht="18" customHeight="1">
      <c r="A853" s="495" t="s">
        <v>239</v>
      </c>
      <c r="B853" s="466"/>
      <c r="C853" s="495" t="s">
        <v>240</v>
      </c>
      <c r="D853" s="466"/>
      <c r="E853" s="86"/>
      <c r="F853" s="86"/>
      <c r="G853" s="86"/>
      <c r="H853" s="86"/>
      <c r="I853" s="86"/>
      <c r="J853" s="86"/>
      <c r="K853" s="86"/>
      <c r="L853" s="86"/>
      <c r="M853" s="86"/>
      <c r="N853" s="86"/>
      <c r="O853" s="86"/>
      <c r="P853" s="86"/>
      <c r="Q853" s="86"/>
      <c r="R853" s="86"/>
      <c r="S853" s="86"/>
    </row>
    <row r="854" spans="1:19" ht="2.25" customHeight="1">
      <c r="A854" s="86"/>
      <c r="B854" s="86"/>
      <c r="C854" s="86"/>
      <c r="D854" s="86"/>
      <c r="E854" s="86"/>
      <c r="F854" s="86"/>
      <c r="G854" s="86"/>
      <c r="H854" s="86"/>
      <c r="I854" s="86"/>
      <c r="J854" s="86"/>
      <c r="K854" s="86"/>
      <c r="L854" s="86"/>
      <c r="M854" s="86"/>
      <c r="N854" s="86"/>
      <c r="O854" s="86"/>
      <c r="P854" s="86"/>
      <c r="Q854" s="86"/>
      <c r="R854" s="86"/>
      <c r="S854" s="86"/>
    </row>
    <row r="855" spans="1:19" ht="18.75" customHeight="1">
      <c r="A855" s="496" t="s">
        <v>235</v>
      </c>
      <c r="B855" s="457"/>
      <c r="C855" s="457"/>
      <c r="D855" s="457"/>
      <c r="E855" s="458"/>
      <c r="F855" s="478" t="s">
        <v>231</v>
      </c>
      <c r="G855" s="457"/>
      <c r="H855" s="457"/>
      <c r="I855" s="457"/>
      <c r="J855" s="458"/>
      <c r="K855" s="478" t="s">
        <v>13</v>
      </c>
      <c r="L855" s="458"/>
      <c r="M855" s="478" t="s">
        <v>12</v>
      </c>
      <c r="N855" s="458"/>
      <c r="O855" s="108" t="s">
        <v>236</v>
      </c>
      <c r="P855" s="86"/>
      <c r="Q855" s="86"/>
      <c r="R855" s="86"/>
      <c r="S855" s="86"/>
    </row>
    <row r="856" spans="1:19" ht="18" customHeight="1">
      <c r="A856" s="496"/>
      <c r="B856" s="457"/>
      <c r="C856" s="457"/>
      <c r="D856" s="457"/>
      <c r="E856" s="458"/>
      <c r="F856" s="508"/>
      <c r="G856" s="457"/>
      <c r="H856" s="457"/>
      <c r="I856" s="457"/>
      <c r="J856" s="458"/>
      <c r="K856" s="479">
        <v>0</v>
      </c>
      <c r="L856" s="458"/>
      <c r="M856" s="479">
        <v>0</v>
      </c>
      <c r="N856" s="458"/>
      <c r="O856" s="113">
        <f>+K856*M856</f>
        <v>0</v>
      </c>
      <c r="P856" s="86"/>
      <c r="Q856" s="86"/>
      <c r="R856" s="86"/>
      <c r="S856" s="86"/>
    </row>
    <row r="857" spans="1:19" ht="18" customHeight="1">
      <c r="A857" s="501"/>
      <c r="B857" s="481"/>
      <c r="C857" s="481"/>
      <c r="D857" s="481"/>
      <c r="E857" s="481"/>
      <c r="F857" s="502"/>
      <c r="G857" s="481"/>
      <c r="H857" s="502"/>
      <c r="I857" s="481"/>
      <c r="J857" s="481"/>
      <c r="K857" s="481"/>
      <c r="L857" s="111" t="s">
        <v>238</v>
      </c>
      <c r="M857" s="480" t="s">
        <v>240</v>
      </c>
      <c r="N857" s="481"/>
      <c r="O857" s="112">
        <f>+O856</f>
        <v>0</v>
      </c>
      <c r="P857" s="86"/>
      <c r="Q857" s="86"/>
      <c r="R857" s="86"/>
      <c r="S857" s="86"/>
    </row>
    <row r="858" spans="1:19" ht="18" customHeight="1">
      <c r="A858" s="495" t="s">
        <v>241</v>
      </c>
      <c r="B858" s="466"/>
      <c r="C858" s="495" t="s">
        <v>242</v>
      </c>
      <c r="D858" s="466"/>
      <c r="E858" s="86"/>
      <c r="F858" s="86"/>
      <c r="G858" s="86"/>
      <c r="H858" s="86"/>
      <c r="I858" s="86"/>
      <c r="J858" s="86"/>
      <c r="K858" s="86"/>
      <c r="L858" s="86"/>
      <c r="M858" s="86"/>
      <c r="N858" s="86"/>
      <c r="O858" s="86"/>
      <c r="P858" s="86"/>
      <c r="Q858" s="86"/>
      <c r="R858" s="86"/>
      <c r="S858" s="86"/>
    </row>
    <row r="859" spans="1:19" ht="1.5" customHeight="1">
      <c r="A859" s="86"/>
      <c r="B859" s="86"/>
      <c r="C859" s="86"/>
      <c r="D859" s="86"/>
      <c r="E859" s="86"/>
      <c r="F859" s="86"/>
      <c r="G859" s="86"/>
      <c r="H859" s="86"/>
      <c r="I859" s="86"/>
      <c r="J859" s="86"/>
      <c r="K859" s="86"/>
      <c r="L859" s="86"/>
      <c r="M859" s="86"/>
      <c r="N859" s="86"/>
      <c r="O859" s="86"/>
      <c r="P859" s="86"/>
      <c r="Q859" s="86"/>
      <c r="R859" s="86"/>
      <c r="S859" s="86"/>
    </row>
    <row r="860" spans="1:19" ht="19.5" customHeight="1">
      <c r="A860" s="496" t="s">
        <v>235</v>
      </c>
      <c r="B860" s="457"/>
      <c r="C860" s="457"/>
      <c r="D860" s="457"/>
      <c r="E860" s="458"/>
      <c r="F860" s="478" t="s">
        <v>231</v>
      </c>
      <c r="G860" s="457"/>
      <c r="H860" s="457"/>
      <c r="I860" s="457"/>
      <c r="J860" s="458"/>
      <c r="K860" s="478" t="s">
        <v>13</v>
      </c>
      <c r="L860" s="458"/>
      <c r="M860" s="478" t="s">
        <v>12</v>
      </c>
      <c r="N860" s="458"/>
      <c r="O860" s="108" t="s">
        <v>236</v>
      </c>
      <c r="P860" s="86"/>
      <c r="Q860" s="86"/>
      <c r="R860" s="86"/>
      <c r="S860" s="86"/>
    </row>
    <row r="861" spans="1:19" ht="18" customHeight="1">
      <c r="A861" s="496"/>
      <c r="B861" s="457"/>
      <c r="C861" s="457"/>
      <c r="D861" s="457"/>
      <c r="E861" s="458"/>
      <c r="F861" s="508"/>
      <c r="G861" s="457"/>
      <c r="H861" s="457"/>
      <c r="I861" s="457"/>
      <c r="J861" s="458"/>
      <c r="K861" s="479">
        <v>0</v>
      </c>
      <c r="L861" s="458"/>
      <c r="M861" s="479">
        <v>0</v>
      </c>
      <c r="N861" s="458"/>
      <c r="O861" s="113">
        <f>+K861*M861</f>
        <v>0</v>
      </c>
      <c r="P861" s="86"/>
      <c r="Q861" s="86"/>
      <c r="R861" s="86"/>
      <c r="S861" s="86"/>
    </row>
    <row r="862" spans="1:19" ht="18" customHeight="1">
      <c r="A862" s="501"/>
      <c r="B862" s="481"/>
      <c r="C862" s="481"/>
      <c r="D862" s="481"/>
      <c r="E862" s="481"/>
      <c r="F862" s="502"/>
      <c r="G862" s="481"/>
      <c r="H862" s="502"/>
      <c r="I862" s="481"/>
      <c r="J862" s="481"/>
      <c r="K862" s="481"/>
      <c r="L862" s="111" t="s">
        <v>238</v>
      </c>
      <c r="M862" s="480" t="s">
        <v>242</v>
      </c>
      <c r="N862" s="481"/>
      <c r="O862" s="112">
        <f>+O861</f>
        <v>0</v>
      </c>
      <c r="P862" s="86"/>
      <c r="Q862" s="86"/>
      <c r="R862" s="86"/>
      <c r="S862" s="86"/>
    </row>
    <row r="863" spans="1:19" ht="18" customHeight="1">
      <c r="A863" s="495" t="s">
        <v>243</v>
      </c>
      <c r="B863" s="466"/>
      <c r="C863" s="495" t="s">
        <v>244</v>
      </c>
      <c r="D863" s="466"/>
      <c r="E863" s="86"/>
      <c r="F863" s="86"/>
      <c r="G863" s="86"/>
      <c r="H863" s="86"/>
      <c r="I863" s="86"/>
      <c r="J863" s="86"/>
      <c r="K863" s="86"/>
      <c r="L863" s="86"/>
      <c r="M863" s="86"/>
      <c r="N863" s="86"/>
      <c r="O863" s="86"/>
      <c r="P863" s="86"/>
      <c r="Q863" s="86"/>
      <c r="R863" s="86"/>
      <c r="S863" s="86"/>
    </row>
    <row r="864" spans="1:19" ht="1.5" customHeight="1">
      <c r="A864" s="86"/>
      <c r="B864" s="86"/>
      <c r="C864" s="86"/>
      <c r="D864" s="86"/>
      <c r="E864" s="86"/>
      <c r="F864" s="86"/>
      <c r="G864" s="86"/>
      <c r="H864" s="86"/>
      <c r="I864" s="86"/>
      <c r="J864" s="86"/>
      <c r="K864" s="86"/>
      <c r="L864" s="86"/>
      <c r="M864" s="86"/>
      <c r="N864" s="86"/>
      <c r="O864" s="86"/>
      <c r="P864" s="86"/>
      <c r="Q864" s="86"/>
      <c r="R864" s="86"/>
      <c r="S864" s="86"/>
    </row>
    <row r="865" spans="1:19" ht="18.75" customHeight="1">
      <c r="A865" s="496" t="s">
        <v>235</v>
      </c>
      <c r="B865" s="457"/>
      <c r="C865" s="457"/>
      <c r="D865" s="457"/>
      <c r="E865" s="458"/>
      <c r="F865" s="478" t="s">
        <v>231</v>
      </c>
      <c r="G865" s="457"/>
      <c r="H865" s="457"/>
      <c r="I865" s="457"/>
      <c r="J865" s="458"/>
      <c r="K865" s="478" t="s">
        <v>13</v>
      </c>
      <c r="L865" s="458"/>
      <c r="M865" s="478" t="s">
        <v>12</v>
      </c>
      <c r="N865" s="458"/>
      <c r="O865" s="108" t="s">
        <v>236</v>
      </c>
      <c r="P865" s="86"/>
      <c r="Q865" s="86"/>
      <c r="R865" s="86"/>
      <c r="S865" s="86"/>
    </row>
    <row r="866" spans="1:19" ht="18" customHeight="1">
      <c r="A866" s="496"/>
      <c r="B866" s="457"/>
      <c r="C866" s="457"/>
      <c r="D866" s="457"/>
      <c r="E866" s="458"/>
      <c r="F866" s="508"/>
      <c r="G866" s="457"/>
      <c r="H866" s="457"/>
      <c r="I866" s="457"/>
      <c r="J866" s="458"/>
      <c r="K866" s="479">
        <v>0</v>
      </c>
      <c r="L866" s="458"/>
      <c r="M866" s="479">
        <v>0</v>
      </c>
      <c r="N866" s="458"/>
      <c r="O866" s="113">
        <f>+K866*M866</f>
        <v>0</v>
      </c>
      <c r="P866" s="86"/>
      <c r="Q866" s="86"/>
      <c r="R866" s="86"/>
      <c r="S866" s="86"/>
    </row>
    <row r="867" spans="1:19" ht="18" customHeight="1">
      <c r="A867" s="501"/>
      <c r="B867" s="481"/>
      <c r="C867" s="481"/>
      <c r="D867" s="481"/>
      <c r="E867" s="481"/>
      <c r="F867" s="502"/>
      <c r="G867" s="481"/>
      <c r="H867" s="502"/>
      <c r="I867" s="481"/>
      <c r="J867" s="481"/>
      <c r="K867" s="481"/>
      <c r="L867" s="111" t="s">
        <v>238</v>
      </c>
      <c r="M867" s="480" t="s">
        <v>244</v>
      </c>
      <c r="N867" s="481"/>
      <c r="O867" s="112">
        <f>+O866</f>
        <v>0</v>
      </c>
      <c r="P867" s="86"/>
      <c r="Q867" s="86"/>
      <c r="R867" s="86"/>
      <c r="S867" s="86"/>
    </row>
    <row r="868" spans="1:19" ht="3.75" customHeight="1">
      <c r="A868" s="86"/>
      <c r="B868" s="86"/>
      <c r="C868" s="86"/>
      <c r="D868" s="86"/>
      <c r="E868" s="86"/>
      <c r="F868" s="86"/>
      <c r="G868" s="86"/>
      <c r="H868" s="86"/>
      <c r="I868" s="86"/>
      <c r="J868" s="86"/>
      <c r="K868" s="86"/>
      <c r="L868" s="86"/>
      <c r="M868" s="86"/>
      <c r="N868" s="86"/>
      <c r="O868" s="86"/>
      <c r="P868" s="86"/>
      <c r="Q868" s="86"/>
      <c r="R868" s="86"/>
      <c r="S868" s="86"/>
    </row>
    <row r="869" spans="1:19" ht="18.75" customHeight="1">
      <c r="A869" s="86"/>
      <c r="B869" s="86"/>
      <c r="C869" s="86"/>
      <c r="D869" s="86"/>
      <c r="E869" s="86"/>
      <c r="F869" s="86"/>
      <c r="G869" s="86"/>
      <c r="H869" s="86"/>
      <c r="I869" s="489" t="s">
        <v>245</v>
      </c>
      <c r="J869" s="457"/>
      <c r="K869" s="457"/>
      <c r="L869" s="457"/>
      <c r="M869" s="458"/>
      <c r="N869" s="500">
        <f>+O867+O862+O857+O852</f>
        <v>6909596</v>
      </c>
      <c r="O869" s="458"/>
      <c r="P869" s="86"/>
      <c r="Q869" s="86"/>
      <c r="R869" s="86"/>
      <c r="S869" s="86"/>
    </row>
    <row r="870" spans="1:19" ht="18.75" customHeight="1">
      <c r="A870" s="86"/>
      <c r="B870" s="86"/>
      <c r="C870" s="86"/>
      <c r="D870" s="86"/>
      <c r="E870" s="86"/>
      <c r="F870" s="86"/>
      <c r="G870" s="86"/>
      <c r="H870" s="86"/>
      <c r="I870" s="107"/>
      <c r="J870" s="107"/>
      <c r="K870" s="107"/>
      <c r="L870" s="107"/>
      <c r="M870" s="107"/>
      <c r="N870" s="115"/>
      <c r="O870" s="115"/>
      <c r="P870" s="86"/>
      <c r="Q870" s="86"/>
      <c r="R870" s="86"/>
      <c r="S870" s="86"/>
    </row>
    <row r="871" spans="1:19" ht="70.5" customHeight="1">
      <c r="A871" s="107"/>
      <c r="B871" s="497"/>
      <c r="C871" s="466"/>
      <c r="D871" s="476"/>
      <c r="E871" s="466"/>
      <c r="F871" s="466"/>
      <c r="G871" s="466"/>
      <c r="H871" s="466"/>
      <c r="I871" s="466"/>
      <c r="J871" s="466"/>
      <c r="K871" s="466"/>
      <c r="L871" s="466"/>
      <c r="M871" s="466"/>
      <c r="N871" s="466"/>
      <c r="O871" s="466"/>
      <c r="P871" s="466"/>
      <c r="Q871" s="86"/>
      <c r="R871" s="86"/>
      <c r="S871" s="86"/>
    </row>
    <row r="872" spans="1:19" ht="9.75" customHeight="1">
      <c r="A872" s="477"/>
      <c r="B872" s="470"/>
      <c r="C872" s="470"/>
      <c r="D872" s="470"/>
      <c r="E872" s="470"/>
      <c r="F872" s="470"/>
      <c r="G872" s="470"/>
      <c r="H872" s="470"/>
      <c r="I872" s="470"/>
      <c r="J872" s="470"/>
      <c r="K872" s="470"/>
      <c r="L872" s="470"/>
      <c r="M872" s="470"/>
      <c r="N872" s="470"/>
      <c r="O872" s="470"/>
      <c r="P872" s="470"/>
      <c r="Q872" s="86"/>
      <c r="R872" s="86"/>
      <c r="S872" s="86"/>
    </row>
    <row r="873" spans="1:19" ht="18" customHeight="1">
      <c r="A873" s="507" t="s">
        <v>226</v>
      </c>
      <c r="B873" s="481"/>
      <c r="C873" s="481"/>
      <c r="D873" s="481"/>
      <c r="E873" s="481"/>
      <c r="F873" s="486"/>
      <c r="G873" s="507" t="s">
        <v>227</v>
      </c>
      <c r="H873" s="481"/>
      <c r="I873" s="481"/>
      <c r="J873" s="485" t="s">
        <v>228</v>
      </c>
      <c r="K873" s="481"/>
      <c r="L873" s="481"/>
      <c r="M873" s="481"/>
      <c r="N873" s="481"/>
      <c r="O873" s="481"/>
      <c r="P873" s="486"/>
      <c r="Q873" s="86"/>
      <c r="R873" s="86"/>
      <c r="S873" s="86"/>
    </row>
    <row r="874" spans="1:19" ht="39" customHeight="1">
      <c r="A874" s="498"/>
      <c r="B874" s="466"/>
      <c r="C874" s="466"/>
      <c r="D874" s="466"/>
      <c r="E874" s="466"/>
      <c r="F874" s="467"/>
      <c r="G874" s="498" t="s">
        <v>229</v>
      </c>
      <c r="H874" s="466"/>
      <c r="I874" s="466"/>
      <c r="J874" s="476" t="s">
        <v>228</v>
      </c>
      <c r="K874" s="466"/>
      <c r="L874" s="466"/>
      <c r="M874" s="466"/>
      <c r="N874" s="466"/>
      <c r="O874" s="466"/>
      <c r="P874" s="467"/>
      <c r="Q874" s="86"/>
      <c r="R874" s="86"/>
      <c r="S874" s="86"/>
    </row>
    <row r="875" spans="1:19" ht="48" customHeight="1">
      <c r="A875" s="498"/>
      <c r="B875" s="466"/>
      <c r="C875" s="466"/>
      <c r="D875" s="466"/>
      <c r="E875" s="466"/>
      <c r="F875" s="467"/>
      <c r="G875" s="498" t="s">
        <v>10</v>
      </c>
      <c r="H875" s="466"/>
      <c r="I875" s="466"/>
      <c r="J875" s="476" t="s">
        <v>302</v>
      </c>
      <c r="K875" s="466"/>
      <c r="L875" s="466"/>
      <c r="M875" s="466"/>
      <c r="N875" s="466"/>
      <c r="O875" s="466"/>
      <c r="P875" s="467"/>
      <c r="Q875" s="86"/>
      <c r="R875" s="86"/>
      <c r="S875" s="86"/>
    </row>
    <row r="876" spans="1:19" ht="18" customHeight="1">
      <c r="A876" s="492"/>
      <c r="B876" s="470"/>
      <c r="C876" s="470"/>
      <c r="D876" s="470"/>
      <c r="E876" s="470"/>
      <c r="F876" s="471"/>
      <c r="G876" s="505" t="s">
        <v>231</v>
      </c>
      <c r="H876" s="470"/>
      <c r="I876" s="470"/>
      <c r="J876" s="477" t="s">
        <v>232</v>
      </c>
      <c r="K876" s="470"/>
      <c r="L876" s="470"/>
      <c r="M876" s="470"/>
      <c r="N876" s="470"/>
      <c r="O876" s="470"/>
      <c r="P876" s="471"/>
      <c r="Q876" s="86"/>
      <c r="R876" s="86"/>
      <c r="S876" s="86"/>
    </row>
    <row r="877" spans="1:19" ht="7.5" customHeight="1">
      <c r="A877" s="86"/>
      <c r="B877" s="86"/>
      <c r="C877" s="86"/>
      <c r="D877" s="86"/>
      <c r="E877" s="86"/>
      <c r="F877" s="86"/>
      <c r="G877" s="86"/>
      <c r="H877" s="86"/>
      <c r="I877" s="86"/>
      <c r="J877" s="86"/>
      <c r="K877" s="86"/>
      <c r="L877" s="86"/>
      <c r="M877" s="86"/>
      <c r="N877" s="86"/>
      <c r="O877" s="86"/>
      <c r="P877" s="86"/>
      <c r="Q877" s="86"/>
      <c r="R877" s="86"/>
      <c r="S877" s="86"/>
    </row>
    <row r="878" spans="1:19" ht="18" customHeight="1">
      <c r="A878" s="495" t="s">
        <v>233</v>
      </c>
      <c r="B878" s="466"/>
      <c r="C878" s="495" t="s">
        <v>234</v>
      </c>
      <c r="D878" s="466"/>
      <c r="E878" s="86"/>
      <c r="F878" s="86"/>
      <c r="G878" s="86"/>
      <c r="H878" s="86"/>
      <c r="I878" s="86"/>
      <c r="J878" s="86"/>
      <c r="K878" s="86"/>
      <c r="L878" s="86"/>
      <c r="M878" s="86"/>
      <c r="N878" s="86"/>
      <c r="O878" s="86"/>
      <c r="P878" s="86"/>
      <c r="Q878" s="86"/>
      <c r="R878" s="86"/>
      <c r="S878" s="86"/>
    </row>
    <row r="879" spans="1:19" ht="1.5" customHeight="1">
      <c r="A879" s="86"/>
      <c r="B879" s="86"/>
      <c r="C879" s="86"/>
      <c r="D879" s="86"/>
      <c r="E879" s="86"/>
      <c r="F879" s="86"/>
      <c r="G879" s="86"/>
      <c r="H879" s="86"/>
      <c r="I879" s="86"/>
      <c r="J879" s="86"/>
      <c r="K879" s="86"/>
      <c r="L879" s="86"/>
      <c r="M879" s="86"/>
      <c r="N879" s="86"/>
      <c r="O879" s="86"/>
      <c r="P879" s="86"/>
      <c r="Q879" s="86"/>
      <c r="R879" s="86"/>
      <c r="S879" s="86"/>
    </row>
    <row r="880" spans="1:19" ht="18.75" customHeight="1">
      <c r="A880" s="496" t="s">
        <v>235</v>
      </c>
      <c r="B880" s="457"/>
      <c r="C880" s="457"/>
      <c r="D880" s="457"/>
      <c r="E880" s="458"/>
      <c r="F880" s="478" t="s">
        <v>231</v>
      </c>
      <c r="G880" s="457"/>
      <c r="H880" s="457"/>
      <c r="I880" s="457"/>
      <c r="J880" s="458"/>
      <c r="K880" s="478" t="s">
        <v>13</v>
      </c>
      <c r="L880" s="458"/>
      <c r="M880" s="478" t="s">
        <v>12</v>
      </c>
      <c r="N880" s="458"/>
      <c r="O880" s="108" t="s">
        <v>236</v>
      </c>
      <c r="P880" s="86"/>
      <c r="Q880" s="86"/>
      <c r="R880" s="86"/>
      <c r="S880" s="86"/>
    </row>
    <row r="881" spans="1:19" ht="48" customHeight="1">
      <c r="A881" s="496" t="s">
        <v>303</v>
      </c>
      <c r="B881" s="457"/>
      <c r="C881" s="457"/>
      <c r="D881" s="457"/>
      <c r="E881" s="458"/>
      <c r="F881" s="478" t="s">
        <v>134</v>
      </c>
      <c r="G881" s="457"/>
      <c r="H881" s="457"/>
      <c r="I881" s="457"/>
      <c r="J881" s="458"/>
      <c r="K881" s="482">
        <v>6909596</v>
      </c>
      <c r="L881" s="458"/>
      <c r="M881" s="483">
        <v>1</v>
      </c>
      <c r="N881" s="458"/>
      <c r="O881" s="109">
        <f>+M881*K881</f>
        <v>6909596</v>
      </c>
      <c r="P881" s="86"/>
      <c r="Q881" s="110">
        <v>15430371.420000084</v>
      </c>
      <c r="R881" s="86"/>
      <c r="S881" s="86"/>
    </row>
    <row r="882" spans="1:19" ht="18" customHeight="1">
      <c r="A882" s="501"/>
      <c r="B882" s="481"/>
      <c r="C882" s="481"/>
      <c r="D882" s="481"/>
      <c r="E882" s="481"/>
      <c r="F882" s="502"/>
      <c r="G882" s="481"/>
      <c r="H882" s="502"/>
      <c r="I882" s="481"/>
      <c r="J882" s="481"/>
      <c r="K882" s="481"/>
      <c r="L882" s="111" t="s">
        <v>238</v>
      </c>
      <c r="M882" s="480" t="s">
        <v>234</v>
      </c>
      <c r="N882" s="481"/>
      <c r="O882" s="112">
        <f>+O881</f>
        <v>6909596</v>
      </c>
      <c r="P882" s="86"/>
      <c r="Q882" s="86"/>
      <c r="R882" s="86"/>
      <c r="S882" s="86"/>
    </row>
    <row r="883" spans="1:19" ht="18" customHeight="1">
      <c r="A883" s="495" t="s">
        <v>239</v>
      </c>
      <c r="B883" s="466"/>
      <c r="C883" s="495" t="s">
        <v>240</v>
      </c>
      <c r="D883" s="466"/>
      <c r="E883" s="86"/>
      <c r="F883" s="86"/>
      <c r="G883" s="86"/>
      <c r="H883" s="86"/>
      <c r="I883" s="86"/>
      <c r="J883" s="86"/>
      <c r="K883" s="86"/>
      <c r="L883" s="86"/>
      <c r="M883" s="86"/>
      <c r="N883" s="86"/>
      <c r="O883" s="86"/>
      <c r="P883" s="86"/>
      <c r="Q883" s="86"/>
      <c r="R883" s="86"/>
      <c r="S883" s="86"/>
    </row>
    <row r="884" spans="1:19" ht="2.25" customHeight="1">
      <c r="A884" s="86"/>
      <c r="B884" s="86"/>
      <c r="C884" s="86"/>
      <c r="D884" s="86"/>
      <c r="E884" s="86"/>
      <c r="F884" s="86"/>
      <c r="G884" s="86"/>
      <c r="H884" s="86"/>
      <c r="I884" s="86"/>
      <c r="J884" s="86"/>
      <c r="K884" s="86"/>
      <c r="L884" s="86"/>
      <c r="M884" s="86"/>
      <c r="N884" s="86"/>
      <c r="O884" s="86"/>
      <c r="P884" s="86"/>
      <c r="Q884" s="86"/>
      <c r="R884" s="86"/>
      <c r="S884" s="86"/>
    </row>
    <row r="885" spans="1:19" ht="18.75" customHeight="1">
      <c r="A885" s="496" t="s">
        <v>235</v>
      </c>
      <c r="B885" s="457"/>
      <c r="C885" s="457"/>
      <c r="D885" s="457"/>
      <c r="E885" s="458"/>
      <c r="F885" s="478" t="s">
        <v>231</v>
      </c>
      <c r="G885" s="457"/>
      <c r="H885" s="457"/>
      <c r="I885" s="457"/>
      <c r="J885" s="458"/>
      <c r="K885" s="478" t="s">
        <v>13</v>
      </c>
      <c r="L885" s="458"/>
      <c r="M885" s="478" t="s">
        <v>12</v>
      </c>
      <c r="N885" s="458"/>
      <c r="O885" s="108" t="s">
        <v>236</v>
      </c>
      <c r="P885" s="86"/>
      <c r="Q885" s="86"/>
      <c r="R885" s="86"/>
      <c r="S885" s="86"/>
    </row>
    <row r="886" spans="1:19" ht="18" customHeight="1">
      <c r="A886" s="496"/>
      <c r="B886" s="457"/>
      <c r="C886" s="457"/>
      <c r="D886" s="457"/>
      <c r="E886" s="458"/>
      <c r="F886" s="508"/>
      <c r="G886" s="457"/>
      <c r="H886" s="457"/>
      <c r="I886" s="457"/>
      <c r="J886" s="458"/>
      <c r="K886" s="479">
        <v>0</v>
      </c>
      <c r="L886" s="458"/>
      <c r="M886" s="479">
        <v>0</v>
      </c>
      <c r="N886" s="458"/>
      <c r="O886" s="113">
        <f>+K886*M886</f>
        <v>0</v>
      </c>
      <c r="P886" s="86"/>
      <c r="Q886" s="86"/>
      <c r="R886" s="86"/>
      <c r="S886" s="86"/>
    </row>
    <row r="887" spans="1:19" ht="18" customHeight="1">
      <c r="A887" s="501"/>
      <c r="B887" s="481"/>
      <c r="C887" s="481"/>
      <c r="D887" s="481"/>
      <c r="E887" s="481"/>
      <c r="F887" s="502"/>
      <c r="G887" s="481"/>
      <c r="H887" s="502"/>
      <c r="I887" s="481"/>
      <c r="J887" s="481"/>
      <c r="K887" s="481"/>
      <c r="L887" s="111" t="s">
        <v>238</v>
      </c>
      <c r="M887" s="480" t="s">
        <v>240</v>
      </c>
      <c r="N887" s="481"/>
      <c r="O887" s="112">
        <f>+O886</f>
        <v>0</v>
      </c>
      <c r="P887" s="86"/>
      <c r="Q887" s="86"/>
      <c r="R887" s="86"/>
      <c r="S887" s="86"/>
    </row>
    <row r="888" spans="1:19" ht="18" customHeight="1">
      <c r="A888" s="495" t="s">
        <v>241</v>
      </c>
      <c r="B888" s="466"/>
      <c r="C888" s="495" t="s">
        <v>242</v>
      </c>
      <c r="D888" s="466"/>
      <c r="E888" s="86"/>
      <c r="F888" s="86"/>
      <c r="G888" s="86"/>
      <c r="H888" s="86"/>
      <c r="I888" s="86"/>
      <c r="J888" s="86"/>
      <c r="K888" s="86"/>
      <c r="L888" s="86"/>
      <c r="M888" s="86"/>
      <c r="N888" s="86"/>
      <c r="O888" s="86"/>
      <c r="P888" s="86"/>
      <c r="Q888" s="86"/>
      <c r="R888" s="86"/>
      <c r="S888" s="86"/>
    </row>
    <row r="889" spans="1:19" ht="1.5" customHeight="1">
      <c r="A889" s="86"/>
      <c r="B889" s="86"/>
      <c r="C889" s="86"/>
      <c r="D889" s="86"/>
      <c r="E889" s="86"/>
      <c r="F889" s="86"/>
      <c r="G889" s="86"/>
      <c r="H889" s="86"/>
      <c r="I889" s="86"/>
      <c r="J889" s="86"/>
      <c r="K889" s="86"/>
      <c r="L889" s="86"/>
      <c r="M889" s="86"/>
      <c r="N889" s="86"/>
      <c r="O889" s="86"/>
      <c r="P889" s="86"/>
      <c r="Q889" s="86"/>
      <c r="R889" s="86"/>
      <c r="S889" s="86"/>
    </row>
    <row r="890" spans="1:19" ht="19.5" customHeight="1">
      <c r="A890" s="496" t="s">
        <v>235</v>
      </c>
      <c r="B890" s="457"/>
      <c r="C890" s="457"/>
      <c r="D890" s="457"/>
      <c r="E890" s="458"/>
      <c r="F890" s="478" t="s">
        <v>231</v>
      </c>
      <c r="G890" s="457"/>
      <c r="H890" s="457"/>
      <c r="I890" s="457"/>
      <c r="J890" s="458"/>
      <c r="K890" s="478" t="s">
        <v>13</v>
      </c>
      <c r="L890" s="458"/>
      <c r="M890" s="478" t="s">
        <v>12</v>
      </c>
      <c r="N890" s="458"/>
      <c r="O890" s="108" t="s">
        <v>236</v>
      </c>
      <c r="P890" s="86"/>
      <c r="Q890" s="86"/>
      <c r="R890" s="86"/>
      <c r="S890" s="86"/>
    </row>
    <row r="891" spans="1:19" ht="18" customHeight="1">
      <c r="A891" s="496"/>
      <c r="B891" s="457"/>
      <c r="C891" s="457"/>
      <c r="D891" s="457"/>
      <c r="E891" s="458"/>
      <c r="F891" s="508"/>
      <c r="G891" s="457"/>
      <c r="H891" s="457"/>
      <c r="I891" s="457"/>
      <c r="J891" s="458"/>
      <c r="K891" s="479">
        <v>0</v>
      </c>
      <c r="L891" s="458"/>
      <c r="M891" s="479">
        <v>0</v>
      </c>
      <c r="N891" s="458"/>
      <c r="O891" s="113">
        <f>+K891*M891</f>
        <v>0</v>
      </c>
      <c r="P891" s="86"/>
      <c r="Q891" s="86"/>
      <c r="R891" s="86"/>
      <c r="S891" s="86"/>
    </row>
    <row r="892" spans="1:19" ht="18" customHeight="1">
      <c r="A892" s="501"/>
      <c r="B892" s="481"/>
      <c r="C892" s="481"/>
      <c r="D892" s="481"/>
      <c r="E892" s="481"/>
      <c r="F892" s="502"/>
      <c r="G892" s="481"/>
      <c r="H892" s="502"/>
      <c r="I892" s="481"/>
      <c r="J892" s="481"/>
      <c r="K892" s="481"/>
      <c r="L892" s="111" t="s">
        <v>238</v>
      </c>
      <c r="M892" s="480" t="s">
        <v>242</v>
      </c>
      <c r="N892" s="481"/>
      <c r="O892" s="112">
        <f>+O891</f>
        <v>0</v>
      </c>
      <c r="P892" s="86"/>
      <c r="Q892" s="86"/>
      <c r="R892" s="86"/>
      <c r="S892" s="86"/>
    </row>
    <row r="893" spans="1:19" ht="18" customHeight="1">
      <c r="A893" s="495" t="s">
        <v>243</v>
      </c>
      <c r="B893" s="466"/>
      <c r="C893" s="495" t="s">
        <v>244</v>
      </c>
      <c r="D893" s="466"/>
      <c r="E893" s="86"/>
      <c r="F893" s="86"/>
      <c r="G893" s="86"/>
      <c r="H893" s="86"/>
      <c r="I893" s="86"/>
      <c r="J893" s="86"/>
      <c r="K893" s="86"/>
      <c r="L893" s="86"/>
      <c r="M893" s="86"/>
      <c r="N893" s="86"/>
      <c r="O893" s="86"/>
      <c r="P893" s="86"/>
      <c r="Q893" s="86"/>
      <c r="R893" s="86"/>
      <c r="S893" s="86"/>
    </row>
    <row r="894" spans="1:19" ht="1.5" customHeight="1">
      <c r="A894" s="86"/>
      <c r="B894" s="86"/>
      <c r="C894" s="86"/>
      <c r="D894" s="86"/>
      <c r="E894" s="86"/>
      <c r="F894" s="86"/>
      <c r="G894" s="86"/>
      <c r="H894" s="86"/>
      <c r="I894" s="86"/>
      <c r="J894" s="86"/>
      <c r="K894" s="86"/>
      <c r="L894" s="86"/>
      <c r="M894" s="86"/>
      <c r="N894" s="86"/>
      <c r="O894" s="86"/>
      <c r="P894" s="86"/>
      <c r="Q894" s="86"/>
      <c r="R894" s="86"/>
      <c r="S894" s="86"/>
    </row>
    <row r="895" spans="1:19" ht="18.75" customHeight="1">
      <c r="A895" s="496" t="s">
        <v>235</v>
      </c>
      <c r="B895" s="457"/>
      <c r="C895" s="457"/>
      <c r="D895" s="457"/>
      <c r="E895" s="458"/>
      <c r="F895" s="478" t="s">
        <v>231</v>
      </c>
      <c r="G895" s="457"/>
      <c r="H895" s="457"/>
      <c r="I895" s="457"/>
      <c r="J895" s="458"/>
      <c r="K895" s="478" t="s">
        <v>13</v>
      </c>
      <c r="L895" s="458"/>
      <c r="M895" s="478" t="s">
        <v>12</v>
      </c>
      <c r="N895" s="458"/>
      <c r="O895" s="108" t="s">
        <v>236</v>
      </c>
      <c r="P895" s="86"/>
      <c r="Q895" s="86"/>
      <c r="R895" s="86"/>
      <c r="S895" s="86"/>
    </row>
    <row r="896" spans="1:19" ht="18" customHeight="1">
      <c r="A896" s="496"/>
      <c r="B896" s="457"/>
      <c r="C896" s="457"/>
      <c r="D896" s="457"/>
      <c r="E896" s="458"/>
      <c r="F896" s="508"/>
      <c r="G896" s="457"/>
      <c r="H896" s="457"/>
      <c r="I896" s="457"/>
      <c r="J896" s="458"/>
      <c r="K896" s="479">
        <v>0</v>
      </c>
      <c r="L896" s="458"/>
      <c r="M896" s="479">
        <v>0</v>
      </c>
      <c r="N896" s="458"/>
      <c r="O896" s="113">
        <f>+K896*M896</f>
        <v>0</v>
      </c>
      <c r="P896" s="86"/>
      <c r="Q896" s="86"/>
      <c r="R896" s="86"/>
      <c r="S896" s="86"/>
    </row>
    <row r="897" spans="1:19" ht="18" customHeight="1">
      <c r="A897" s="501"/>
      <c r="B897" s="481"/>
      <c r="C897" s="481"/>
      <c r="D897" s="481"/>
      <c r="E897" s="481"/>
      <c r="F897" s="502"/>
      <c r="G897" s="481"/>
      <c r="H897" s="502"/>
      <c r="I897" s="481"/>
      <c r="J897" s="481"/>
      <c r="K897" s="481"/>
      <c r="L897" s="111" t="s">
        <v>238</v>
      </c>
      <c r="M897" s="480" t="s">
        <v>244</v>
      </c>
      <c r="N897" s="481"/>
      <c r="O897" s="112">
        <f>+O896</f>
        <v>0</v>
      </c>
      <c r="P897" s="86"/>
      <c r="Q897" s="86"/>
      <c r="R897" s="86"/>
      <c r="S897" s="86"/>
    </row>
    <row r="898" spans="1:19" ht="3.75" customHeight="1">
      <c r="A898" s="86"/>
      <c r="B898" s="86"/>
      <c r="C898" s="86"/>
      <c r="D898" s="86"/>
      <c r="E898" s="86"/>
      <c r="F898" s="86"/>
      <c r="G898" s="86"/>
      <c r="H898" s="86"/>
      <c r="I898" s="86"/>
      <c r="J898" s="86"/>
      <c r="K898" s="86"/>
      <c r="L898" s="86"/>
      <c r="M898" s="86"/>
      <c r="N898" s="86"/>
      <c r="O898" s="86"/>
      <c r="P898" s="86"/>
      <c r="Q898" s="86"/>
      <c r="R898" s="86"/>
      <c r="S898" s="86"/>
    </row>
    <row r="899" spans="1:19" ht="18.75" customHeight="1">
      <c r="A899" s="86"/>
      <c r="B899" s="86"/>
      <c r="C899" s="86"/>
      <c r="D899" s="86"/>
      <c r="E899" s="86"/>
      <c r="F899" s="86"/>
      <c r="G899" s="86"/>
      <c r="H899" s="86"/>
      <c r="I899" s="489" t="s">
        <v>245</v>
      </c>
      <c r="J899" s="457"/>
      <c r="K899" s="457"/>
      <c r="L899" s="457"/>
      <c r="M899" s="458"/>
      <c r="N899" s="500">
        <f>+O897+O892+O887+O882</f>
        <v>6909596</v>
      </c>
      <c r="O899" s="458"/>
      <c r="P899" s="86"/>
      <c r="Q899" s="86"/>
      <c r="R899" s="86"/>
      <c r="S899" s="86"/>
    </row>
    <row r="900" spans="1:19" ht="18.75" customHeight="1">
      <c r="A900" s="86"/>
      <c r="B900" s="86"/>
      <c r="C900" s="86"/>
      <c r="D900" s="86"/>
      <c r="E900" s="86"/>
      <c r="F900" s="86"/>
      <c r="G900" s="86"/>
      <c r="H900" s="86"/>
      <c r="I900" s="107"/>
      <c r="J900" s="107"/>
      <c r="K900" s="107"/>
      <c r="L900" s="107"/>
      <c r="M900" s="107"/>
      <c r="N900" s="115"/>
      <c r="O900" s="115"/>
      <c r="P900" s="86"/>
      <c r="Q900" s="86"/>
      <c r="R900" s="86"/>
      <c r="S900" s="86"/>
    </row>
    <row r="901" spans="1:19" ht="70.5" customHeight="1">
      <c r="A901" s="107"/>
      <c r="B901" s="497"/>
      <c r="C901" s="466"/>
      <c r="D901" s="476"/>
      <c r="E901" s="466"/>
      <c r="F901" s="466"/>
      <c r="G901" s="466"/>
      <c r="H901" s="466"/>
      <c r="I901" s="466"/>
      <c r="J901" s="466"/>
      <c r="K901" s="466"/>
      <c r="L901" s="466"/>
      <c r="M901" s="466"/>
      <c r="N901" s="466"/>
      <c r="O901" s="466"/>
      <c r="P901" s="466"/>
      <c r="Q901" s="86"/>
      <c r="R901" s="86"/>
      <c r="S901" s="86"/>
    </row>
    <row r="902" spans="1:19" ht="9.75" customHeight="1">
      <c r="A902" s="477"/>
      <c r="B902" s="470"/>
      <c r="C902" s="470"/>
      <c r="D902" s="470"/>
      <c r="E902" s="470"/>
      <c r="F902" s="470"/>
      <c r="G902" s="470"/>
      <c r="H902" s="470"/>
      <c r="I902" s="470"/>
      <c r="J902" s="470"/>
      <c r="K902" s="470"/>
      <c r="L902" s="470"/>
      <c r="M902" s="470"/>
      <c r="N902" s="470"/>
      <c r="O902" s="470"/>
      <c r="P902" s="470"/>
      <c r="Q902" s="86"/>
      <c r="R902" s="86"/>
      <c r="S902" s="86"/>
    </row>
    <row r="903" spans="1:19" ht="18" customHeight="1">
      <c r="A903" s="507" t="s">
        <v>226</v>
      </c>
      <c r="B903" s="481"/>
      <c r="C903" s="481"/>
      <c r="D903" s="481"/>
      <c r="E903" s="481"/>
      <c r="F903" s="486"/>
      <c r="G903" s="507" t="s">
        <v>227</v>
      </c>
      <c r="H903" s="481"/>
      <c r="I903" s="481"/>
      <c r="J903" s="485" t="s">
        <v>228</v>
      </c>
      <c r="K903" s="481"/>
      <c r="L903" s="481"/>
      <c r="M903" s="481"/>
      <c r="N903" s="481"/>
      <c r="O903" s="481"/>
      <c r="P903" s="486"/>
      <c r="Q903" s="86"/>
      <c r="R903" s="86"/>
      <c r="S903" s="86"/>
    </row>
    <row r="904" spans="1:19" ht="39" customHeight="1">
      <c r="A904" s="498"/>
      <c r="B904" s="466"/>
      <c r="C904" s="466"/>
      <c r="D904" s="466"/>
      <c r="E904" s="466"/>
      <c r="F904" s="467"/>
      <c r="G904" s="498" t="s">
        <v>229</v>
      </c>
      <c r="H904" s="466"/>
      <c r="I904" s="466"/>
      <c r="J904" s="476" t="s">
        <v>228</v>
      </c>
      <c r="K904" s="466"/>
      <c r="L904" s="466"/>
      <c r="M904" s="466"/>
      <c r="N904" s="466"/>
      <c r="O904" s="466"/>
      <c r="P904" s="467"/>
      <c r="Q904" s="86"/>
      <c r="R904" s="86"/>
      <c r="S904" s="86"/>
    </row>
    <row r="905" spans="1:19" ht="48" customHeight="1">
      <c r="A905" s="498"/>
      <c r="B905" s="466"/>
      <c r="C905" s="466"/>
      <c r="D905" s="466"/>
      <c r="E905" s="466"/>
      <c r="F905" s="467"/>
      <c r="G905" s="498" t="s">
        <v>10</v>
      </c>
      <c r="H905" s="466"/>
      <c r="I905" s="466"/>
      <c r="J905" s="476" t="s">
        <v>304</v>
      </c>
      <c r="K905" s="466"/>
      <c r="L905" s="466"/>
      <c r="M905" s="466"/>
      <c r="N905" s="466"/>
      <c r="O905" s="466"/>
      <c r="P905" s="467"/>
      <c r="Q905" s="86"/>
      <c r="R905" s="86"/>
      <c r="S905" s="86"/>
    </row>
    <row r="906" spans="1:19" ht="18" customHeight="1">
      <c r="A906" s="492"/>
      <c r="B906" s="470"/>
      <c r="C906" s="470"/>
      <c r="D906" s="470"/>
      <c r="E906" s="470"/>
      <c r="F906" s="471"/>
      <c r="G906" s="505" t="s">
        <v>231</v>
      </c>
      <c r="H906" s="470"/>
      <c r="I906" s="470"/>
      <c r="J906" s="477" t="s">
        <v>232</v>
      </c>
      <c r="K906" s="470"/>
      <c r="L906" s="470"/>
      <c r="M906" s="470"/>
      <c r="N906" s="470"/>
      <c r="O906" s="470"/>
      <c r="P906" s="471"/>
      <c r="Q906" s="86"/>
      <c r="R906" s="86"/>
      <c r="S906" s="86"/>
    </row>
    <row r="907" spans="1:19" ht="7.5" customHeight="1">
      <c r="A907" s="86"/>
      <c r="B907" s="86"/>
      <c r="C907" s="86"/>
      <c r="D907" s="86"/>
      <c r="E907" s="86"/>
      <c r="F907" s="86"/>
      <c r="G907" s="86"/>
      <c r="H907" s="86"/>
      <c r="I907" s="86"/>
      <c r="J907" s="86"/>
      <c r="K907" s="86"/>
      <c r="L907" s="86"/>
      <c r="M907" s="86"/>
      <c r="N907" s="86"/>
      <c r="O907" s="86"/>
      <c r="P907" s="86"/>
      <c r="Q907" s="86"/>
      <c r="R907" s="86"/>
      <c r="S907" s="86"/>
    </row>
    <row r="908" spans="1:19" ht="18" customHeight="1">
      <c r="A908" s="495" t="s">
        <v>233</v>
      </c>
      <c r="B908" s="466"/>
      <c r="C908" s="495" t="s">
        <v>234</v>
      </c>
      <c r="D908" s="466"/>
      <c r="E908" s="86"/>
      <c r="F908" s="86"/>
      <c r="G908" s="86"/>
      <c r="H908" s="86"/>
      <c r="I908" s="86"/>
      <c r="J908" s="86"/>
      <c r="K908" s="86"/>
      <c r="L908" s="86"/>
      <c r="M908" s="86"/>
      <c r="N908" s="86"/>
      <c r="O908" s="86"/>
      <c r="P908" s="86"/>
      <c r="Q908" s="86"/>
      <c r="R908" s="86"/>
      <c r="S908" s="86"/>
    </row>
    <row r="909" spans="1:19" ht="1.5" customHeight="1">
      <c r="A909" s="86"/>
      <c r="B909" s="86"/>
      <c r="C909" s="86"/>
      <c r="D909" s="86"/>
      <c r="E909" s="86"/>
      <c r="F909" s="86"/>
      <c r="G909" s="86"/>
      <c r="H909" s="86"/>
      <c r="I909" s="86"/>
      <c r="J909" s="86"/>
      <c r="K909" s="86"/>
      <c r="L909" s="86"/>
      <c r="M909" s="86"/>
      <c r="N909" s="86"/>
      <c r="O909" s="86"/>
      <c r="P909" s="86"/>
      <c r="Q909" s="86"/>
      <c r="R909" s="86"/>
      <c r="S909" s="86"/>
    </row>
    <row r="910" spans="1:19" ht="18.75" customHeight="1">
      <c r="A910" s="496" t="s">
        <v>235</v>
      </c>
      <c r="B910" s="457"/>
      <c r="C910" s="457"/>
      <c r="D910" s="457"/>
      <c r="E910" s="458"/>
      <c r="F910" s="478" t="s">
        <v>231</v>
      </c>
      <c r="G910" s="457"/>
      <c r="H910" s="457"/>
      <c r="I910" s="457"/>
      <c r="J910" s="458"/>
      <c r="K910" s="478" t="s">
        <v>13</v>
      </c>
      <c r="L910" s="458"/>
      <c r="M910" s="478" t="s">
        <v>12</v>
      </c>
      <c r="N910" s="458"/>
      <c r="O910" s="108" t="s">
        <v>236</v>
      </c>
      <c r="P910" s="86"/>
      <c r="Q910" s="86"/>
      <c r="R910" s="86"/>
      <c r="S910" s="86"/>
    </row>
    <row r="911" spans="1:19" ht="48" customHeight="1">
      <c r="A911" s="496" t="s">
        <v>305</v>
      </c>
      <c r="B911" s="457"/>
      <c r="C911" s="457"/>
      <c r="D911" s="457"/>
      <c r="E911" s="458"/>
      <c r="F911" s="478" t="s">
        <v>134</v>
      </c>
      <c r="G911" s="457"/>
      <c r="H911" s="457"/>
      <c r="I911" s="457"/>
      <c r="J911" s="458"/>
      <c r="K911" s="482">
        <v>6909596</v>
      </c>
      <c r="L911" s="458"/>
      <c r="M911" s="483">
        <v>1</v>
      </c>
      <c r="N911" s="458"/>
      <c r="O911" s="109">
        <f>+M911*K911</f>
        <v>6909596</v>
      </c>
      <c r="P911" s="86"/>
      <c r="Q911" s="110">
        <v>15430371.420000084</v>
      </c>
      <c r="R911" s="86"/>
      <c r="S911" s="86"/>
    </row>
    <row r="912" spans="1:19" ht="18" customHeight="1">
      <c r="A912" s="501"/>
      <c r="B912" s="481"/>
      <c r="C912" s="481"/>
      <c r="D912" s="481"/>
      <c r="E912" s="481"/>
      <c r="F912" s="502"/>
      <c r="G912" s="481"/>
      <c r="H912" s="502"/>
      <c r="I912" s="481"/>
      <c r="J912" s="481"/>
      <c r="K912" s="481"/>
      <c r="L912" s="111" t="s">
        <v>238</v>
      </c>
      <c r="M912" s="480" t="s">
        <v>234</v>
      </c>
      <c r="N912" s="481"/>
      <c r="O912" s="112">
        <f>+O911</f>
        <v>6909596</v>
      </c>
      <c r="P912" s="86"/>
      <c r="Q912" s="86"/>
      <c r="R912" s="86"/>
      <c r="S912" s="86"/>
    </row>
    <row r="913" spans="1:19" ht="18" customHeight="1">
      <c r="A913" s="495" t="s">
        <v>239</v>
      </c>
      <c r="B913" s="466"/>
      <c r="C913" s="495" t="s">
        <v>240</v>
      </c>
      <c r="D913" s="466"/>
      <c r="E913" s="86"/>
      <c r="F913" s="86"/>
      <c r="G913" s="86"/>
      <c r="H913" s="86"/>
      <c r="I913" s="86"/>
      <c r="J913" s="86"/>
      <c r="K913" s="86"/>
      <c r="L913" s="86"/>
      <c r="M913" s="86"/>
      <c r="N913" s="86"/>
      <c r="O913" s="86"/>
      <c r="P913" s="86"/>
      <c r="Q913" s="86"/>
      <c r="R913" s="86"/>
      <c r="S913" s="86"/>
    </row>
    <row r="914" spans="1:19" ht="2.25" customHeight="1">
      <c r="A914" s="86"/>
      <c r="B914" s="86"/>
      <c r="C914" s="86"/>
      <c r="D914" s="86"/>
      <c r="E914" s="86"/>
      <c r="F914" s="86"/>
      <c r="G914" s="86"/>
      <c r="H914" s="86"/>
      <c r="I914" s="86"/>
      <c r="J914" s="86"/>
      <c r="K914" s="86"/>
      <c r="L914" s="86"/>
      <c r="M914" s="86"/>
      <c r="N914" s="86"/>
      <c r="O914" s="86"/>
      <c r="P914" s="86"/>
      <c r="Q914" s="86"/>
      <c r="R914" s="86"/>
      <c r="S914" s="86"/>
    </row>
    <row r="915" spans="1:19" ht="18.75" customHeight="1">
      <c r="A915" s="496" t="s">
        <v>235</v>
      </c>
      <c r="B915" s="457"/>
      <c r="C915" s="457"/>
      <c r="D915" s="457"/>
      <c r="E915" s="458"/>
      <c r="F915" s="478" t="s">
        <v>231</v>
      </c>
      <c r="G915" s="457"/>
      <c r="H915" s="457"/>
      <c r="I915" s="457"/>
      <c r="J915" s="458"/>
      <c r="K915" s="478" t="s">
        <v>13</v>
      </c>
      <c r="L915" s="458"/>
      <c r="M915" s="478" t="s">
        <v>12</v>
      </c>
      <c r="N915" s="458"/>
      <c r="O915" s="108" t="s">
        <v>236</v>
      </c>
      <c r="P915" s="86"/>
      <c r="Q915" s="86"/>
      <c r="R915" s="86"/>
      <c r="S915" s="86"/>
    </row>
    <row r="916" spans="1:19" ht="18" customHeight="1">
      <c r="A916" s="496"/>
      <c r="B916" s="457"/>
      <c r="C916" s="457"/>
      <c r="D916" s="457"/>
      <c r="E916" s="458"/>
      <c r="F916" s="508"/>
      <c r="G916" s="457"/>
      <c r="H916" s="457"/>
      <c r="I916" s="457"/>
      <c r="J916" s="458"/>
      <c r="K916" s="479">
        <v>0</v>
      </c>
      <c r="L916" s="458"/>
      <c r="M916" s="479">
        <v>0</v>
      </c>
      <c r="N916" s="458"/>
      <c r="O916" s="113">
        <f>+K916*M916</f>
        <v>0</v>
      </c>
      <c r="P916" s="86"/>
      <c r="Q916" s="86"/>
      <c r="R916" s="86"/>
      <c r="S916" s="86"/>
    </row>
    <row r="917" spans="1:19" ht="18" customHeight="1">
      <c r="A917" s="501"/>
      <c r="B917" s="481"/>
      <c r="C917" s="481"/>
      <c r="D917" s="481"/>
      <c r="E917" s="481"/>
      <c r="F917" s="502"/>
      <c r="G917" s="481"/>
      <c r="H917" s="502"/>
      <c r="I917" s="481"/>
      <c r="J917" s="481"/>
      <c r="K917" s="481"/>
      <c r="L917" s="111" t="s">
        <v>238</v>
      </c>
      <c r="M917" s="480" t="s">
        <v>240</v>
      </c>
      <c r="N917" s="481"/>
      <c r="O917" s="112">
        <f>+O916</f>
        <v>0</v>
      </c>
      <c r="P917" s="86"/>
      <c r="Q917" s="86"/>
      <c r="R917" s="86"/>
      <c r="S917" s="86"/>
    </row>
    <row r="918" spans="1:19" ht="18" customHeight="1">
      <c r="A918" s="495" t="s">
        <v>241</v>
      </c>
      <c r="B918" s="466"/>
      <c r="C918" s="495" t="s">
        <v>242</v>
      </c>
      <c r="D918" s="466"/>
      <c r="E918" s="86"/>
      <c r="F918" s="86"/>
      <c r="G918" s="86"/>
      <c r="H918" s="86"/>
      <c r="I918" s="86"/>
      <c r="J918" s="86"/>
      <c r="K918" s="86"/>
      <c r="L918" s="86"/>
      <c r="M918" s="86"/>
      <c r="N918" s="86"/>
      <c r="O918" s="86"/>
      <c r="P918" s="86"/>
      <c r="Q918" s="86"/>
      <c r="R918" s="86"/>
      <c r="S918" s="86"/>
    </row>
    <row r="919" spans="1:19" ht="1.5" customHeight="1">
      <c r="A919" s="86"/>
      <c r="B919" s="86"/>
      <c r="C919" s="86"/>
      <c r="D919" s="86"/>
      <c r="E919" s="86"/>
      <c r="F919" s="86"/>
      <c r="G919" s="86"/>
      <c r="H919" s="86"/>
      <c r="I919" s="86"/>
      <c r="J919" s="86"/>
      <c r="K919" s="86"/>
      <c r="L919" s="86"/>
      <c r="M919" s="86"/>
      <c r="N919" s="86"/>
      <c r="O919" s="86"/>
      <c r="P919" s="86"/>
      <c r="Q919" s="86"/>
      <c r="R919" s="86"/>
      <c r="S919" s="86"/>
    </row>
    <row r="920" spans="1:19" ht="19.5" customHeight="1">
      <c r="A920" s="496" t="s">
        <v>235</v>
      </c>
      <c r="B920" s="457"/>
      <c r="C920" s="457"/>
      <c r="D920" s="457"/>
      <c r="E920" s="458"/>
      <c r="F920" s="478" t="s">
        <v>231</v>
      </c>
      <c r="G920" s="457"/>
      <c r="H920" s="457"/>
      <c r="I920" s="457"/>
      <c r="J920" s="458"/>
      <c r="K920" s="478" t="s">
        <v>13</v>
      </c>
      <c r="L920" s="458"/>
      <c r="M920" s="478" t="s">
        <v>12</v>
      </c>
      <c r="N920" s="458"/>
      <c r="O920" s="108" t="s">
        <v>236</v>
      </c>
      <c r="P920" s="86"/>
      <c r="Q920" s="86"/>
      <c r="R920" s="86"/>
      <c r="S920" s="86"/>
    </row>
    <row r="921" spans="1:19" ht="18" customHeight="1">
      <c r="A921" s="496"/>
      <c r="B921" s="457"/>
      <c r="C921" s="457"/>
      <c r="D921" s="457"/>
      <c r="E921" s="458"/>
      <c r="F921" s="508"/>
      <c r="G921" s="457"/>
      <c r="H921" s="457"/>
      <c r="I921" s="457"/>
      <c r="J921" s="458"/>
      <c r="K921" s="479">
        <v>0</v>
      </c>
      <c r="L921" s="458"/>
      <c r="M921" s="479">
        <v>0</v>
      </c>
      <c r="N921" s="458"/>
      <c r="O921" s="113">
        <f>+K921*M921</f>
        <v>0</v>
      </c>
      <c r="P921" s="86"/>
      <c r="Q921" s="86"/>
      <c r="R921" s="86"/>
      <c r="S921" s="86"/>
    </row>
    <row r="922" spans="1:19" ht="18" customHeight="1">
      <c r="A922" s="501"/>
      <c r="B922" s="481"/>
      <c r="C922" s="481"/>
      <c r="D922" s="481"/>
      <c r="E922" s="481"/>
      <c r="F922" s="502"/>
      <c r="G922" s="481"/>
      <c r="H922" s="502"/>
      <c r="I922" s="481"/>
      <c r="J922" s="481"/>
      <c r="K922" s="481"/>
      <c r="L922" s="111" t="s">
        <v>238</v>
      </c>
      <c r="M922" s="480" t="s">
        <v>242</v>
      </c>
      <c r="N922" s="481"/>
      <c r="O922" s="112">
        <f>+O921</f>
        <v>0</v>
      </c>
      <c r="P922" s="86"/>
      <c r="Q922" s="86"/>
      <c r="R922" s="86"/>
      <c r="S922" s="86"/>
    </row>
    <row r="923" spans="1:19" ht="18" customHeight="1">
      <c r="A923" s="495" t="s">
        <v>243</v>
      </c>
      <c r="B923" s="466"/>
      <c r="C923" s="495" t="s">
        <v>244</v>
      </c>
      <c r="D923" s="466"/>
      <c r="E923" s="86"/>
      <c r="F923" s="86"/>
      <c r="G923" s="86"/>
      <c r="H923" s="86"/>
      <c r="I923" s="86"/>
      <c r="J923" s="86"/>
      <c r="K923" s="86"/>
      <c r="L923" s="86"/>
      <c r="M923" s="86"/>
      <c r="N923" s="86"/>
      <c r="O923" s="86"/>
      <c r="P923" s="86"/>
      <c r="Q923" s="86"/>
      <c r="R923" s="86"/>
      <c r="S923" s="86"/>
    </row>
    <row r="924" spans="1:19" ht="1.5" customHeight="1">
      <c r="A924" s="86"/>
      <c r="B924" s="86"/>
      <c r="C924" s="86"/>
      <c r="D924" s="86"/>
      <c r="E924" s="86"/>
      <c r="F924" s="86"/>
      <c r="G924" s="86"/>
      <c r="H924" s="86"/>
      <c r="I924" s="86"/>
      <c r="J924" s="86"/>
      <c r="K924" s="86"/>
      <c r="L924" s="86"/>
      <c r="M924" s="86"/>
      <c r="N924" s="86"/>
      <c r="O924" s="86"/>
      <c r="P924" s="86"/>
      <c r="Q924" s="86"/>
      <c r="R924" s="86"/>
      <c r="S924" s="86"/>
    </row>
    <row r="925" spans="1:19" ht="18.75" customHeight="1">
      <c r="A925" s="496" t="s">
        <v>235</v>
      </c>
      <c r="B925" s="457"/>
      <c r="C925" s="457"/>
      <c r="D925" s="457"/>
      <c r="E925" s="458"/>
      <c r="F925" s="478" t="s">
        <v>231</v>
      </c>
      <c r="G925" s="457"/>
      <c r="H925" s="457"/>
      <c r="I925" s="457"/>
      <c r="J925" s="458"/>
      <c r="K925" s="478" t="s">
        <v>13</v>
      </c>
      <c r="L925" s="458"/>
      <c r="M925" s="478" t="s">
        <v>12</v>
      </c>
      <c r="N925" s="458"/>
      <c r="O925" s="108" t="s">
        <v>236</v>
      </c>
      <c r="P925" s="86"/>
      <c r="Q925" s="86"/>
      <c r="R925" s="86"/>
      <c r="S925" s="86"/>
    </row>
    <row r="926" spans="1:19" ht="18" customHeight="1">
      <c r="A926" s="496"/>
      <c r="B926" s="457"/>
      <c r="C926" s="457"/>
      <c r="D926" s="457"/>
      <c r="E926" s="458"/>
      <c r="F926" s="508"/>
      <c r="G926" s="457"/>
      <c r="H926" s="457"/>
      <c r="I926" s="457"/>
      <c r="J926" s="458"/>
      <c r="K926" s="479">
        <v>0</v>
      </c>
      <c r="L926" s="458"/>
      <c r="M926" s="479">
        <v>0</v>
      </c>
      <c r="N926" s="458"/>
      <c r="O926" s="113">
        <f>+K926*M926</f>
        <v>0</v>
      </c>
      <c r="P926" s="86"/>
      <c r="Q926" s="86"/>
      <c r="R926" s="86"/>
      <c r="S926" s="86"/>
    </row>
    <row r="927" spans="1:19" ht="18" customHeight="1">
      <c r="A927" s="501"/>
      <c r="B927" s="481"/>
      <c r="C927" s="481"/>
      <c r="D927" s="481"/>
      <c r="E927" s="481"/>
      <c r="F927" s="502"/>
      <c r="G927" s="481"/>
      <c r="H927" s="502"/>
      <c r="I927" s="481"/>
      <c r="J927" s="481"/>
      <c r="K927" s="481"/>
      <c r="L927" s="111" t="s">
        <v>238</v>
      </c>
      <c r="M927" s="480" t="s">
        <v>244</v>
      </c>
      <c r="N927" s="481"/>
      <c r="O927" s="112">
        <f>+O926</f>
        <v>0</v>
      </c>
      <c r="P927" s="86"/>
      <c r="Q927" s="86"/>
      <c r="R927" s="86"/>
      <c r="S927" s="86"/>
    </row>
    <row r="928" spans="1:19" ht="3.75" customHeight="1">
      <c r="A928" s="86"/>
      <c r="B928" s="86"/>
      <c r="C928" s="86"/>
      <c r="D928" s="86"/>
      <c r="E928" s="86"/>
      <c r="F928" s="86"/>
      <c r="G928" s="86"/>
      <c r="H928" s="86"/>
      <c r="I928" s="86"/>
      <c r="J928" s="86"/>
      <c r="K928" s="86"/>
      <c r="L928" s="86"/>
      <c r="M928" s="86"/>
      <c r="N928" s="86"/>
      <c r="O928" s="86"/>
      <c r="P928" s="86"/>
      <c r="Q928" s="86"/>
      <c r="R928" s="86"/>
      <c r="S928" s="86"/>
    </row>
    <row r="929" spans="1:19" ht="18.75" customHeight="1">
      <c r="A929" s="86"/>
      <c r="B929" s="86"/>
      <c r="C929" s="86"/>
      <c r="D929" s="86"/>
      <c r="E929" s="86"/>
      <c r="F929" s="86"/>
      <c r="G929" s="86"/>
      <c r="H929" s="86"/>
      <c r="I929" s="489" t="s">
        <v>245</v>
      </c>
      <c r="J929" s="457"/>
      <c r="K929" s="457"/>
      <c r="L929" s="457"/>
      <c r="M929" s="458"/>
      <c r="N929" s="500">
        <f>+O927+O922+O917+O912</f>
        <v>6909596</v>
      </c>
      <c r="O929" s="458"/>
      <c r="P929" s="86"/>
      <c r="Q929" s="86"/>
      <c r="R929" s="86"/>
      <c r="S929" s="86"/>
    </row>
    <row r="930" spans="1:19" ht="18.75" customHeight="1">
      <c r="A930" s="86"/>
      <c r="B930" s="86"/>
      <c r="C930" s="86"/>
      <c r="D930" s="86"/>
      <c r="E930" s="86"/>
      <c r="F930" s="86"/>
      <c r="G930" s="86"/>
      <c r="H930" s="86"/>
      <c r="I930" s="107"/>
      <c r="J930" s="107"/>
      <c r="K930" s="107"/>
      <c r="L930" s="107"/>
      <c r="M930" s="107"/>
      <c r="N930" s="115"/>
      <c r="O930" s="115"/>
      <c r="P930" s="86"/>
      <c r="Q930" s="86"/>
      <c r="R930" s="86"/>
      <c r="S930" s="86"/>
    </row>
    <row r="931" spans="1:19" ht="18.75" customHeight="1">
      <c r="A931" s="86"/>
      <c r="B931" s="86"/>
      <c r="C931" s="86"/>
      <c r="D931" s="86"/>
      <c r="E931" s="86"/>
      <c r="F931" s="86"/>
      <c r="G931" s="86"/>
      <c r="H931" s="86"/>
      <c r="I931" s="107"/>
      <c r="J931" s="107"/>
      <c r="K931" s="107"/>
      <c r="L931" s="107"/>
      <c r="M931" s="107"/>
      <c r="N931" s="115"/>
      <c r="O931" s="115"/>
      <c r="P931" s="86"/>
      <c r="Q931" s="86"/>
      <c r="R931" s="86"/>
      <c r="S931" s="86"/>
    </row>
    <row r="932" spans="1:19" ht="70.5" customHeight="1">
      <c r="A932" s="107"/>
      <c r="B932" s="497"/>
      <c r="C932" s="466"/>
      <c r="D932" s="476"/>
      <c r="E932" s="466"/>
      <c r="F932" s="466"/>
      <c r="G932" s="466"/>
      <c r="H932" s="466"/>
      <c r="I932" s="466"/>
      <c r="J932" s="466"/>
      <c r="K932" s="466"/>
      <c r="L932" s="466"/>
      <c r="M932" s="466"/>
      <c r="N932" s="466"/>
      <c r="O932" s="466"/>
      <c r="P932" s="466"/>
      <c r="Q932" s="86"/>
      <c r="R932" s="86"/>
      <c r="S932" s="86"/>
    </row>
    <row r="933" spans="1:19" ht="9.75" customHeight="1">
      <c r="A933" s="477"/>
      <c r="B933" s="470"/>
      <c r="C933" s="470"/>
      <c r="D933" s="470"/>
      <c r="E933" s="470"/>
      <c r="F933" s="470"/>
      <c r="G933" s="470"/>
      <c r="H933" s="470"/>
      <c r="I933" s="470"/>
      <c r="J933" s="470"/>
      <c r="K933" s="470"/>
      <c r="L933" s="470"/>
      <c r="M933" s="470"/>
      <c r="N933" s="470"/>
      <c r="O933" s="470"/>
      <c r="P933" s="470"/>
      <c r="Q933" s="86"/>
      <c r="R933" s="86"/>
      <c r="S933" s="86"/>
    </row>
    <row r="934" spans="1:19" ht="30" customHeight="1">
      <c r="A934" s="498" t="s">
        <v>226</v>
      </c>
      <c r="B934" s="466"/>
      <c r="C934" s="466"/>
      <c r="D934" s="466"/>
      <c r="E934" s="466"/>
      <c r="F934" s="466"/>
      <c r="G934" s="498" t="s">
        <v>227</v>
      </c>
      <c r="H934" s="466"/>
      <c r="I934" s="466"/>
      <c r="J934" s="476" t="s">
        <v>306</v>
      </c>
      <c r="K934" s="466"/>
      <c r="L934" s="466"/>
      <c r="M934" s="466"/>
      <c r="N934" s="466"/>
      <c r="O934" s="466"/>
      <c r="P934" s="467"/>
      <c r="Q934" s="86"/>
      <c r="R934" s="86"/>
      <c r="S934" s="86"/>
    </row>
    <row r="935" spans="1:19" ht="39" customHeight="1">
      <c r="A935" s="498"/>
      <c r="B935" s="466"/>
      <c r="C935" s="466"/>
      <c r="D935" s="466"/>
      <c r="E935" s="466"/>
      <c r="F935" s="466"/>
      <c r="G935" s="498" t="s">
        <v>229</v>
      </c>
      <c r="H935" s="466"/>
      <c r="I935" s="466"/>
      <c r="J935" s="476" t="s">
        <v>306</v>
      </c>
      <c r="K935" s="466"/>
      <c r="L935" s="466"/>
      <c r="M935" s="466"/>
      <c r="N935" s="466"/>
      <c r="O935" s="466"/>
      <c r="P935" s="467"/>
      <c r="Q935" s="86"/>
      <c r="R935" s="86"/>
      <c r="S935" s="86"/>
    </row>
    <row r="936" spans="1:19" ht="48" customHeight="1">
      <c r="A936" s="498"/>
      <c r="B936" s="466"/>
      <c r="C936" s="466"/>
      <c r="D936" s="466"/>
      <c r="E936" s="466"/>
      <c r="F936" s="466"/>
      <c r="G936" s="498" t="s">
        <v>10</v>
      </c>
      <c r="H936" s="466"/>
      <c r="I936" s="466"/>
      <c r="J936" s="476" t="s">
        <v>307</v>
      </c>
      <c r="K936" s="466"/>
      <c r="L936" s="466"/>
      <c r="M936" s="466"/>
      <c r="N936" s="466"/>
      <c r="O936" s="466"/>
      <c r="P936" s="467"/>
      <c r="Q936" s="86"/>
      <c r="R936" s="86"/>
      <c r="S936" s="86"/>
    </row>
    <row r="937" spans="1:19" ht="18" customHeight="1">
      <c r="A937" s="492"/>
      <c r="B937" s="470"/>
      <c r="C937" s="470"/>
      <c r="D937" s="470"/>
      <c r="E937" s="470"/>
      <c r="F937" s="470"/>
      <c r="G937" s="505" t="s">
        <v>231</v>
      </c>
      <c r="H937" s="470"/>
      <c r="I937" s="470"/>
      <c r="J937" s="477" t="s">
        <v>232</v>
      </c>
      <c r="K937" s="470"/>
      <c r="L937" s="470"/>
      <c r="M937" s="470"/>
      <c r="N937" s="470"/>
      <c r="O937" s="470"/>
      <c r="P937" s="471"/>
      <c r="Q937" s="86"/>
      <c r="R937" s="86"/>
      <c r="S937" s="86"/>
    </row>
    <row r="938" spans="1:19" ht="7.5" customHeight="1">
      <c r="A938" s="86"/>
      <c r="B938" s="86"/>
      <c r="C938" s="86"/>
      <c r="D938" s="86"/>
      <c r="E938" s="86"/>
      <c r="F938" s="86"/>
      <c r="G938" s="86"/>
      <c r="H938" s="86"/>
      <c r="I938" s="86"/>
      <c r="J938" s="86"/>
      <c r="K938" s="86"/>
      <c r="L938" s="86"/>
      <c r="M938" s="86"/>
      <c r="N938" s="86"/>
      <c r="O938" s="86"/>
      <c r="P938" s="86"/>
      <c r="Q938" s="86"/>
      <c r="R938" s="86"/>
      <c r="S938" s="86"/>
    </row>
    <row r="939" spans="1:19" ht="18" customHeight="1">
      <c r="A939" s="495" t="s">
        <v>233</v>
      </c>
      <c r="B939" s="466"/>
      <c r="C939" s="495" t="s">
        <v>234</v>
      </c>
      <c r="D939" s="466"/>
      <c r="E939" s="86"/>
      <c r="F939" s="86"/>
      <c r="G939" s="86"/>
      <c r="H939" s="86"/>
      <c r="I939" s="86"/>
      <c r="J939" s="86"/>
      <c r="K939" s="86"/>
      <c r="L939" s="86"/>
      <c r="M939" s="86"/>
      <c r="N939" s="86"/>
      <c r="O939" s="86"/>
      <c r="P939" s="86"/>
      <c r="Q939" s="86"/>
      <c r="R939" s="86"/>
      <c r="S939" s="86"/>
    </row>
    <row r="940" spans="1:19" ht="1.5" customHeight="1">
      <c r="A940" s="86"/>
      <c r="B940" s="86"/>
      <c r="C940" s="86"/>
      <c r="D940" s="86"/>
      <c r="E940" s="86"/>
      <c r="F940" s="86"/>
      <c r="G940" s="86"/>
      <c r="H940" s="86"/>
      <c r="I940" s="86"/>
      <c r="J940" s="86"/>
      <c r="K940" s="86"/>
      <c r="L940" s="86"/>
      <c r="M940" s="86"/>
      <c r="N940" s="86"/>
      <c r="O940" s="86"/>
      <c r="P940" s="86"/>
      <c r="Q940" s="86"/>
      <c r="R940" s="86"/>
      <c r="S940" s="86"/>
    </row>
    <row r="941" spans="1:19" ht="18.75" customHeight="1">
      <c r="A941" s="496" t="s">
        <v>235</v>
      </c>
      <c r="B941" s="457"/>
      <c r="C941" s="457"/>
      <c r="D941" s="457"/>
      <c r="E941" s="458"/>
      <c r="F941" s="491" t="s">
        <v>231</v>
      </c>
      <c r="G941" s="457"/>
      <c r="H941" s="457"/>
      <c r="I941" s="457"/>
      <c r="J941" s="458"/>
      <c r="K941" s="491" t="s">
        <v>13</v>
      </c>
      <c r="L941" s="458"/>
      <c r="M941" s="491" t="s">
        <v>12</v>
      </c>
      <c r="N941" s="458"/>
      <c r="O941" s="108" t="s">
        <v>236</v>
      </c>
      <c r="P941" s="86"/>
      <c r="Q941" s="86"/>
      <c r="R941" s="86"/>
      <c r="S941" s="86"/>
    </row>
    <row r="942" spans="1:19" ht="28.5" customHeight="1">
      <c r="A942" s="492" t="s">
        <v>308</v>
      </c>
      <c r="B942" s="470"/>
      <c r="C942" s="470"/>
      <c r="D942" s="470"/>
      <c r="E942" s="471"/>
      <c r="F942" s="503" t="s">
        <v>134</v>
      </c>
      <c r="G942" s="470"/>
      <c r="H942" s="470"/>
      <c r="I942" s="470"/>
      <c r="J942" s="471"/>
      <c r="K942" s="506">
        <v>6000000</v>
      </c>
      <c r="L942" s="471"/>
      <c r="M942" s="490">
        <v>1</v>
      </c>
      <c r="N942" s="471"/>
      <c r="O942" s="109">
        <f>+M942*K942</f>
        <v>6000000</v>
      </c>
      <c r="P942" s="86"/>
      <c r="Q942" s="110">
        <v>15430371.420000084</v>
      </c>
      <c r="R942" s="86"/>
      <c r="S942" s="86"/>
    </row>
    <row r="943" spans="1:19" ht="18" customHeight="1">
      <c r="A943" s="493"/>
      <c r="B943" s="466"/>
      <c r="C943" s="466"/>
      <c r="D943" s="466"/>
      <c r="E943" s="466"/>
      <c r="F943" s="494"/>
      <c r="G943" s="466"/>
      <c r="H943" s="494"/>
      <c r="I943" s="466"/>
      <c r="J943" s="466"/>
      <c r="K943" s="466"/>
      <c r="L943" s="111" t="s">
        <v>238</v>
      </c>
      <c r="M943" s="488" t="s">
        <v>234</v>
      </c>
      <c r="N943" s="466"/>
      <c r="O943" s="112">
        <f>+O942</f>
        <v>6000000</v>
      </c>
      <c r="P943" s="86"/>
      <c r="Q943" s="86"/>
      <c r="R943" s="86"/>
      <c r="S943" s="86"/>
    </row>
    <row r="944" spans="1:19" ht="18" customHeight="1">
      <c r="A944" s="495" t="s">
        <v>239</v>
      </c>
      <c r="B944" s="466"/>
      <c r="C944" s="495" t="s">
        <v>240</v>
      </c>
      <c r="D944" s="466"/>
      <c r="E944" s="86"/>
      <c r="F944" s="86"/>
      <c r="G944" s="86"/>
      <c r="H944" s="86"/>
      <c r="I944" s="86"/>
      <c r="J944" s="86"/>
      <c r="K944" s="86"/>
      <c r="L944" s="86"/>
      <c r="M944" s="86"/>
      <c r="N944" s="86"/>
      <c r="O944" s="86"/>
      <c r="P944" s="86"/>
      <c r="Q944" s="86"/>
      <c r="R944" s="86"/>
      <c r="S944" s="86"/>
    </row>
    <row r="945" spans="1:19" ht="2.25" customHeight="1">
      <c r="A945" s="86"/>
      <c r="B945" s="86"/>
      <c r="C945" s="86"/>
      <c r="D945" s="86"/>
      <c r="E945" s="86"/>
      <c r="F945" s="86"/>
      <c r="G945" s="86"/>
      <c r="H945" s="86"/>
      <c r="I945" s="86"/>
      <c r="J945" s="86"/>
      <c r="K945" s="86"/>
      <c r="L945" s="86"/>
      <c r="M945" s="86"/>
      <c r="N945" s="86"/>
      <c r="O945" s="86"/>
      <c r="P945" s="86"/>
      <c r="Q945" s="86"/>
      <c r="R945" s="86"/>
      <c r="S945" s="86"/>
    </row>
    <row r="946" spans="1:19" ht="18.75" customHeight="1">
      <c r="A946" s="496" t="s">
        <v>235</v>
      </c>
      <c r="B946" s="457"/>
      <c r="C946" s="457"/>
      <c r="D946" s="457"/>
      <c r="E946" s="458"/>
      <c r="F946" s="491" t="s">
        <v>231</v>
      </c>
      <c r="G946" s="457"/>
      <c r="H946" s="457"/>
      <c r="I946" s="457"/>
      <c r="J946" s="458"/>
      <c r="K946" s="491" t="s">
        <v>13</v>
      </c>
      <c r="L946" s="458"/>
      <c r="M946" s="491" t="s">
        <v>12</v>
      </c>
      <c r="N946" s="458"/>
      <c r="O946" s="108" t="s">
        <v>236</v>
      </c>
      <c r="P946" s="86"/>
      <c r="Q946" s="86"/>
      <c r="R946" s="86"/>
      <c r="S946" s="86"/>
    </row>
    <row r="947" spans="1:19" ht="18" customHeight="1">
      <c r="A947" s="492"/>
      <c r="B947" s="470"/>
      <c r="C947" s="470"/>
      <c r="D947" s="470"/>
      <c r="E947" s="471"/>
      <c r="F947" s="499"/>
      <c r="G947" s="470"/>
      <c r="H947" s="470"/>
      <c r="I947" s="470"/>
      <c r="J947" s="471"/>
      <c r="K947" s="487">
        <v>0</v>
      </c>
      <c r="L947" s="471"/>
      <c r="M947" s="487">
        <v>0</v>
      </c>
      <c r="N947" s="471"/>
      <c r="O947" s="113">
        <f>+K947*M947</f>
        <v>0</v>
      </c>
      <c r="P947" s="86"/>
      <c r="Q947" s="86"/>
      <c r="R947" s="86"/>
      <c r="S947" s="86"/>
    </row>
    <row r="948" spans="1:19" ht="18" customHeight="1">
      <c r="A948" s="493"/>
      <c r="B948" s="466"/>
      <c r="C948" s="466"/>
      <c r="D948" s="466"/>
      <c r="E948" s="466"/>
      <c r="F948" s="494"/>
      <c r="G948" s="466"/>
      <c r="H948" s="494"/>
      <c r="I948" s="466"/>
      <c r="J948" s="466"/>
      <c r="K948" s="466"/>
      <c r="L948" s="111" t="s">
        <v>238</v>
      </c>
      <c r="M948" s="488" t="s">
        <v>240</v>
      </c>
      <c r="N948" s="466"/>
      <c r="O948" s="112">
        <f>+O947</f>
        <v>0</v>
      </c>
      <c r="P948" s="86"/>
      <c r="Q948" s="86"/>
      <c r="R948" s="86"/>
      <c r="S948" s="86"/>
    </row>
    <row r="949" spans="1:19" ht="18" customHeight="1">
      <c r="A949" s="495" t="s">
        <v>241</v>
      </c>
      <c r="B949" s="466"/>
      <c r="C949" s="495" t="s">
        <v>242</v>
      </c>
      <c r="D949" s="466"/>
      <c r="E949" s="86"/>
      <c r="F949" s="86"/>
      <c r="G949" s="86"/>
      <c r="H949" s="86"/>
      <c r="I949" s="86"/>
      <c r="J949" s="86"/>
      <c r="K949" s="86"/>
      <c r="L949" s="86"/>
      <c r="M949" s="86"/>
      <c r="N949" s="86"/>
      <c r="O949" s="86"/>
      <c r="P949" s="86"/>
      <c r="Q949" s="86"/>
      <c r="R949" s="86"/>
      <c r="S949" s="86"/>
    </row>
    <row r="950" spans="1:19" ht="1.5" customHeight="1">
      <c r="A950" s="86"/>
      <c r="B950" s="86"/>
      <c r="C950" s="86"/>
      <c r="D950" s="86"/>
      <c r="E950" s="86"/>
      <c r="F950" s="86"/>
      <c r="G950" s="86"/>
      <c r="H950" s="86"/>
      <c r="I950" s="86"/>
      <c r="J950" s="86"/>
      <c r="K950" s="86"/>
      <c r="L950" s="86"/>
      <c r="M950" s="86"/>
      <c r="N950" s="86"/>
      <c r="O950" s="86"/>
      <c r="P950" s="86"/>
      <c r="Q950" s="86"/>
      <c r="R950" s="86"/>
      <c r="S950" s="86"/>
    </row>
    <row r="951" spans="1:19" ht="19.5" customHeight="1">
      <c r="A951" s="496" t="s">
        <v>235</v>
      </c>
      <c r="B951" s="457"/>
      <c r="C951" s="457"/>
      <c r="D951" s="457"/>
      <c r="E951" s="458"/>
      <c r="F951" s="491" t="s">
        <v>231</v>
      </c>
      <c r="G951" s="457"/>
      <c r="H951" s="457"/>
      <c r="I951" s="457"/>
      <c r="J951" s="458"/>
      <c r="K951" s="491" t="s">
        <v>13</v>
      </c>
      <c r="L951" s="458"/>
      <c r="M951" s="491" t="s">
        <v>12</v>
      </c>
      <c r="N951" s="458"/>
      <c r="O951" s="108" t="s">
        <v>236</v>
      </c>
      <c r="P951" s="86"/>
      <c r="Q951" s="86"/>
      <c r="R951" s="86"/>
      <c r="S951" s="86"/>
    </row>
    <row r="952" spans="1:19" ht="18" customHeight="1">
      <c r="A952" s="492"/>
      <c r="B952" s="470"/>
      <c r="C952" s="470"/>
      <c r="D952" s="470"/>
      <c r="E952" s="471"/>
      <c r="F952" s="499"/>
      <c r="G952" s="470"/>
      <c r="H952" s="470"/>
      <c r="I952" s="470"/>
      <c r="J952" s="471"/>
      <c r="K952" s="487">
        <v>0</v>
      </c>
      <c r="L952" s="471"/>
      <c r="M952" s="487">
        <v>0</v>
      </c>
      <c r="N952" s="471"/>
      <c r="O952" s="113">
        <f>+K952*M952</f>
        <v>0</v>
      </c>
      <c r="P952" s="86"/>
      <c r="Q952" s="86"/>
      <c r="R952" s="86"/>
      <c r="S952" s="86"/>
    </row>
    <row r="953" spans="1:19" ht="18" customHeight="1">
      <c r="A953" s="493"/>
      <c r="B953" s="466"/>
      <c r="C953" s="466"/>
      <c r="D953" s="466"/>
      <c r="E953" s="466"/>
      <c r="F953" s="494"/>
      <c r="G953" s="466"/>
      <c r="H953" s="494"/>
      <c r="I953" s="466"/>
      <c r="J953" s="466"/>
      <c r="K953" s="466"/>
      <c r="L953" s="111" t="s">
        <v>238</v>
      </c>
      <c r="M953" s="488" t="s">
        <v>242</v>
      </c>
      <c r="N953" s="466"/>
      <c r="O953" s="112">
        <f>+O952</f>
        <v>0</v>
      </c>
      <c r="P953" s="86"/>
      <c r="Q953" s="86"/>
      <c r="R953" s="86"/>
      <c r="S953" s="86"/>
    </row>
    <row r="954" spans="1:19" ht="18" customHeight="1">
      <c r="A954" s="495" t="s">
        <v>243</v>
      </c>
      <c r="B954" s="466"/>
      <c r="C954" s="495" t="s">
        <v>244</v>
      </c>
      <c r="D954" s="466"/>
      <c r="E954" s="86"/>
      <c r="F954" s="86"/>
      <c r="G954" s="86"/>
      <c r="H954" s="86"/>
      <c r="I954" s="86"/>
      <c r="J954" s="86"/>
      <c r="K954" s="86"/>
      <c r="L954" s="86"/>
      <c r="M954" s="86"/>
      <c r="N954" s="86"/>
      <c r="O954" s="86"/>
      <c r="P954" s="86"/>
      <c r="Q954" s="86"/>
      <c r="R954" s="86"/>
      <c r="S954" s="86"/>
    </row>
    <row r="955" spans="1:19" ht="1.5" customHeight="1">
      <c r="A955" s="86"/>
      <c r="B955" s="86"/>
      <c r="C955" s="86"/>
      <c r="D955" s="86"/>
      <c r="E955" s="86"/>
      <c r="F955" s="86"/>
      <c r="G955" s="86"/>
      <c r="H955" s="86"/>
      <c r="I955" s="86"/>
      <c r="J955" s="86"/>
      <c r="K955" s="86"/>
      <c r="L955" s="86"/>
      <c r="M955" s="86"/>
      <c r="N955" s="86"/>
      <c r="O955" s="86"/>
      <c r="P955" s="86"/>
      <c r="Q955" s="86"/>
      <c r="R955" s="86"/>
      <c r="S955" s="86"/>
    </row>
    <row r="956" spans="1:19" ht="18.75" customHeight="1">
      <c r="A956" s="496" t="s">
        <v>235</v>
      </c>
      <c r="B956" s="457"/>
      <c r="C956" s="457"/>
      <c r="D956" s="457"/>
      <c r="E956" s="458"/>
      <c r="F956" s="491" t="s">
        <v>231</v>
      </c>
      <c r="G956" s="457"/>
      <c r="H956" s="457"/>
      <c r="I956" s="457"/>
      <c r="J956" s="458"/>
      <c r="K956" s="491" t="s">
        <v>13</v>
      </c>
      <c r="L956" s="458"/>
      <c r="M956" s="491" t="s">
        <v>12</v>
      </c>
      <c r="N956" s="458"/>
      <c r="O956" s="108" t="s">
        <v>236</v>
      </c>
      <c r="P956" s="86"/>
      <c r="Q956" s="86"/>
      <c r="R956" s="86"/>
      <c r="S956" s="86"/>
    </row>
    <row r="957" spans="1:19" ht="18" customHeight="1">
      <c r="A957" s="492"/>
      <c r="B957" s="470"/>
      <c r="C957" s="470"/>
      <c r="D957" s="470"/>
      <c r="E957" s="471"/>
      <c r="F957" s="499"/>
      <c r="G957" s="470"/>
      <c r="H957" s="470"/>
      <c r="I957" s="470"/>
      <c r="J957" s="471"/>
      <c r="K957" s="487">
        <v>0</v>
      </c>
      <c r="L957" s="471"/>
      <c r="M957" s="487">
        <v>0</v>
      </c>
      <c r="N957" s="471"/>
      <c r="O957" s="113">
        <f>+K957*M957</f>
        <v>0</v>
      </c>
      <c r="P957" s="86"/>
      <c r="Q957" s="86"/>
      <c r="R957" s="86"/>
      <c r="S957" s="86"/>
    </row>
    <row r="958" spans="1:19" ht="18" customHeight="1">
      <c r="A958" s="493"/>
      <c r="B958" s="466"/>
      <c r="C958" s="466"/>
      <c r="D958" s="466"/>
      <c r="E958" s="466"/>
      <c r="F958" s="494"/>
      <c r="G958" s="466"/>
      <c r="H958" s="494"/>
      <c r="I958" s="466"/>
      <c r="J958" s="466"/>
      <c r="K958" s="466"/>
      <c r="L958" s="111" t="s">
        <v>238</v>
      </c>
      <c r="M958" s="488" t="s">
        <v>244</v>
      </c>
      <c r="N958" s="466"/>
      <c r="O958" s="112">
        <f>+O957</f>
        <v>0</v>
      </c>
      <c r="P958" s="86"/>
      <c r="Q958" s="86"/>
      <c r="R958" s="86"/>
      <c r="S958" s="86"/>
    </row>
    <row r="959" spans="1:19" ht="3.75" customHeight="1">
      <c r="A959" s="86"/>
      <c r="B959" s="86"/>
      <c r="C959" s="86"/>
      <c r="D959" s="86"/>
      <c r="E959" s="86"/>
      <c r="F959" s="86"/>
      <c r="G959" s="86"/>
      <c r="H959" s="86"/>
      <c r="I959" s="86"/>
      <c r="J959" s="86"/>
      <c r="K959" s="86"/>
      <c r="L959" s="86"/>
      <c r="M959" s="86"/>
      <c r="N959" s="86"/>
      <c r="O959" s="86"/>
      <c r="P959" s="86"/>
      <c r="Q959" s="86"/>
      <c r="R959" s="86"/>
      <c r="S959" s="86"/>
    </row>
    <row r="960" spans="1:19" ht="18.75" customHeight="1">
      <c r="A960" s="86"/>
      <c r="B960" s="86"/>
      <c r="C960" s="86"/>
      <c r="D960" s="86"/>
      <c r="E960" s="86"/>
      <c r="F960" s="86"/>
      <c r="G960" s="86"/>
      <c r="H960" s="86"/>
      <c r="I960" s="489" t="s">
        <v>245</v>
      </c>
      <c r="J960" s="457"/>
      <c r="K960" s="457"/>
      <c r="L960" s="457"/>
      <c r="M960" s="458"/>
      <c r="N960" s="484">
        <f>+O958+O953+O948+O943</f>
        <v>6000000</v>
      </c>
      <c r="O960" s="458"/>
      <c r="P960" s="86"/>
      <c r="Q960" s="86"/>
      <c r="R960" s="86"/>
      <c r="S960" s="86"/>
    </row>
    <row r="961" spans="1:19" ht="18.75" customHeight="1">
      <c r="A961" s="86"/>
      <c r="B961" s="86"/>
      <c r="C961" s="86"/>
      <c r="D961" s="86"/>
      <c r="E961" s="86"/>
      <c r="F961" s="86"/>
      <c r="G961" s="86"/>
      <c r="H961" s="86"/>
      <c r="I961" s="107"/>
      <c r="J961" s="107"/>
      <c r="K961" s="107"/>
      <c r="L961" s="107"/>
      <c r="M961" s="107"/>
      <c r="N961" s="115"/>
      <c r="O961" s="115"/>
      <c r="P961" s="86"/>
      <c r="Q961" s="86"/>
      <c r="R961" s="86"/>
      <c r="S961" s="86"/>
    </row>
    <row r="962" spans="1:19" ht="70.5" customHeight="1">
      <c r="A962" s="107"/>
      <c r="B962" s="497"/>
      <c r="C962" s="466"/>
      <c r="D962" s="476"/>
      <c r="E962" s="466"/>
      <c r="F962" s="466"/>
      <c r="G962" s="466"/>
      <c r="H962" s="466"/>
      <c r="I962" s="466"/>
      <c r="J962" s="466"/>
      <c r="K962" s="466"/>
      <c r="L962" s="466"/>
      <c r="M962" s="466"/>
      <c r="N962" s="466"/>
      <c r="O962" s="466"/>
      <c r="P962" s="466"/>
      <c r="Q962" s="86"/>
      <c r="R962" s="86"/>
      <c r="S962" s="86"/>
    </row>
    <row r="963" spans="1:19" ht="9.75" customHeight="1">
      <c r="A963" s="477"/>
      <c r="B963" s="470"/>
      <c r="C963" s="470"/>
      <c r="D963" s="470"/>
      <c r="E963" s="470"/>
      <c r="F963" s="470"/>
      <c r="G963" s="470"/>
      <c r="H963" s="470"/>
      <c r="I963" s="470"/>
      <c r="J963" s="470"/>
      <c r="K963" s="470"/>
      <c r="L963" s="470"/>
      <c r="M963" s="470"/>
      <c r="N963" s="470"/>
      <c r="O963" s="470"/>
      <c r="P963" s="470"/>
      <c r="Q963" s="86"/>
      <c r="R963" s="86"/>
      <c r="S963" s="86"/>
    </row>
    <row r="964" spans="1:19" ht="30" customHeight="1">
      <c r="A964" s="498" t="s">
        <v>226</v>
      </c>
      <c r="B964" s="466"/>
      <c r="C964" s="466"/>
      <c r="D964" s="466"/>
      <c r="E964" s="466"/>
      <c r="F964" s="466"/>
      <c r="G964" s="498" t="s">
        <v>227</v>
      </c>
      <c r="H964" s="466"/>
      <c r="I964" s="466"/>
      <c r="J964" s="476" t="s">
        <v>309</v>
      </c>
      <c r="K964" s="466"/>
      <c r="L964" s="466"/>
      <c r="M964" s="466"/>
      <c r="N964" s="466"/>
      <c r="O964" s="466"/>
      <c r="P964" s="467"/>
      <c r="Q964" s="86"/>
      <c r="R964" s="86"/>
      <c r="S964" s="86"/>
    </row>
    <row r="965" spans="1:19" ht="39" customHeight="1">
      <c r="A965" s="498"/>
      <c r="B965" s="466"/>
      <c r="C965" s="466"/>
      <c r="D965" s="466"/>
      <c r="E965" s="466"/>
      <c r="F965" s="466"/>
      <c r="G965" s="498" t="s">
        <v>229</v>
      </c>
      <c r="H965" s="466"/>
      <c r="I965" s="466"/>
      <c r="J965" s="476" t="s">
        <v>310</v>
      </c>
      <c r="K965" s="466"/>
      <c r="L965" s="466"/>
      <c r="M965" s="466"/>
      <c r="N965" s="466"/>
      <c r="O965" s="466"/>
      <c r="P965" s="467"/>
      <c r="Q965" s="86"/>
      <c r="R965" s="86"/>
      <c r="S965" s="86"/>
    </row>
    <row r="966" spans="1:19" ht="77.25" customHeight="1">
      <c r="A966" s="498"/>
      <c r="B966" s="466"/>
      <c r="C966" s="466"/>
      <c r="D966" s="466"/>
      <c r="E966" s="466"/>
      <c r="F966" s="466"/>
      <c r="G966" s="498" t="s">
        <v>10</v>
      </c>
      <c r="H966" s="466"/>
      <c r="I966" s="466"/>
      <c r="J966" s="476" t="s">
        <v>311</v>
      </c>
      <c r="K966" s="466"/>
      <c r="L966" s="466"/>
      <c r="M966" s="466"/>
      <c r="N966" s="466"/>
      <c r="O966" s="466"/>
      <c r="P966" s="467"/>
      <c r="Q966" s="86"/>
      <c r="R966" s="86"/>
      <c r="S966" s="86"/>
    </row>
    <row r="967" spans="1:19" ht="18" customHeight="1">
      <c r="A967" s="492"/>
      <c r="B967" s="470"/>
      <c r="C967" s="470"/>
      <c r="D967" s="470"/>
      <c r="E967" s="470"/>
      <c r="F967" s="470"/>
      <c r="G967" s="505" t="s">
        <v>231</v>
      </c>
      <c r="H967" s="470"/>
      <c r="I967" s="470"/>
      <c r="J967" s="477" t="s">
        <v>232</v>
      </c>
      <c r="K967" s="470"/>
      <c r="L967" s="470"/>
      <c r="M967" s="470"/>
      <c r="N967" s="470"/>
      <c r="O967" s="470"/>
      <c r="P967" s="471"/>
      <c r="Q967" s="86"/>
      <c r="R967" s="86"/>
      <c r="S967" s="86"/>
    </row>
    <row r="968" spans="1:19" ht="7.5" customHeight="1">
      <c r="A968" s="86"/>
      <c r="B968" s="86"/>
      <c r="C968" s="86"/>
      <c r="D968" s="86"/>
      <c r="E968" s="86"/>
      <c r="F968" s="86"/>
      <c r="G968" s="86"/>
      <c r="H968" s="86"/>
      <c r="I968" s="86"/>
      <c r="J968" s="86"/>
      <c r="K968" s="86"/>
      <c r="L968" s="86"/>
      <c r="M968" s="86"/>
      <c r="N968" s="86"/>
      <c r="O968" s="86"/>
      <c r="P968" s="86"/>
      <c r="Q968" s="86"/>
      <c r="R968" s="86"/>
      <c r="S968" s="86"/>
    </row>
    <row r="969" spans="1:19" ht="18" customHeight="1">
      <c r="A969" s="495" t="s">
        <v>233</v>
      </c>
      <c r="B969" s="466"/>
      <c r="C969" s="495" t="s">
        <v>234</v>
      </c>
      <c r="D969" s="466"/>
      <c r="E969" s="86"/>
      <c r="F969" s="86"/>
      <c r="G969" s="86"/>
      <c r="H969" s="86"/>
      <c r="I969" s="86"/>
      <c r="J969" s="86"/>
      <c r="K969" s="86"/>
      <c r="L969" s="86"/>
      <c r="M969" s="86"/>
      <c r="N969" s="86"/>
      <c r="O969" s="86"/>
      <c r="P969" s="86"/>
      <c r="Q969" s="86"/>
      <c r="R969" s="86"/>
      <c r="S969" s="86"/>
    </row>
    <row r="970" spans="1:19" ht="1.5" customHeight="1">
      <c r="A970" s="86"/>
      <c r="B970" s="86"/>
      <c r="C970" s="86"/>
      <c r="D970" s="86"/>
      <c r="E970" s="86"/>
      <c r="F970" s="86"/>
      <c r="G970" s="86"/>
      <c r="H970" s="86"/>
      <c r="I970" s="86"/>
      <c r="J970" s="86"/>
      <c r="K970" s="86"/>
      <c r="L970" s="86"/>
      <c r="M970" s="86"/>
      <c r="N970" s="86"/>
      <c r="O970" s="86"/>
      <c r="P970" s="86"/>
      <c r="Q970" s="86"/>
      <c r="R970" s="86"/>
      <c r="S970" s="86"/>
    </row>
    <row r="971" spans="1:19" ht="18.75" customHeight="1">
      <c r="A971" s="496" t="s">
        <v>235</v>
      </c>
      <c r="B971" s="457"/>
      <c r="C971" s="457"/>
      <c r="D971" s="457"/>
      <c r="E971" s="458"/>
      <c r="F971" s="491" t="s">
        <v>231</v>
      </c>
      <c r="G971" s="457"/>
      <c r="H971" s="457"/>
      <c r="I971" s="457"/>
      <c r="J971" s="458"/>
      <c r="K971" s="491" t="s">
        <v>13</v>
      </c>
      <c r="L971" s="458"/>
      <c r="M971" s="491" t="s">
        <v>12</v>
      </c>
      <c r="N971" s="458"/>
      <c r="O971" s="108" t="s">
        <v>236</v>
      </c>
      <c r="P971" s="86"/>
      <c r="Q971" s="86"/>
      <c r="R971" s="86"/>
      <c r="S971" s="86"/>
    </row>
    <row r="972" spans="1:19" ht="66.75" customHeight="1">
      <c r="A972" s="492" t="s">
        <v>312</v>
      </c>
      <c r="B972" s="470"/>
      <c r="C972" s="470"/>
      <c r="D972" s="470"/>
      <c r="E972" s="471"/>
      <c r="F972" s="503" t="s">
        <v>134</v>
      </c>
      <c r="G972" s="470"/>
      <c r="H972" s="470"/>
      <c r="I972" s="470"/>
      <c r="J972" s="471"/>
      <c r="K972" s="506">
        <v>6000000</v>
      </c>
      <c r="L972" s="471"/>
      <c r="M972" s="490">
        <v>1</v>
      </c>
      <c r="N972" s="471"/>
      <c r="O972" s="109">
        <f>+M972*K972</f>
        <v>6000000</v>
      </c>
      <c r="P972" s="86"/>
      <c r="Q972" s="110">
        <v>15430371.420000084</v>
      </c>
      <c r="R972" s="86"/>
      <c r="S972" s="86"/>
    </row>
    <row r="973" spans="1:19" ht="18" customHeight="1">
      <c r="A973" s="493"/>
      <c r="B973" s="466"/>
      <c r="C973" s="466"/>
      <c r="D973" s="466"/>
      <c r="E973" s="466"/>
      <c r="F973" s="494"/>
      <c r="G973" s="466"/>
      <c r="H973" s="494"/>
      <c r="I973" s="466"/>
      <c r="J973" s="466"/>
      <c r="K973" s="466"/>
      <c r="L973" s="111" t="s">
        <v>238</v>
      </c>
      <c r="M973" s="488" t="s">
        <v>234</v>
      </c>
      <c r="N973" s="466"/>
      <c r="O973" s="112">
        <f>+O972</f>
        <v>6000000</v>
      </c>
      <c r="P973" s="86"/>
      <c r="Q973" s="86"/>
      <c r="R973" s="86"/>
      <c r="S973" s="86"/>
    </row>
    <row r="974" spans="1:19" ht="18" customHeight="1">
      <c r="A974" s="495" t="s">
        <v>239</v>
      </c>
      <c r="B974" s="466"/>
      <c r="C974" s="495" t="s">
        <v>240</v>
      </c>
      <c r="D974" s="466"/>
      <c r="E974" s="86"/>
      <c r="F974" s="86"/>
      <c r="G974" s="86"/>
      <c r="H974" s="86"/>
      <c r="I974" s="86"/>
      <c r="J974" s="86"/>
      <c r="K974" s="86"/>
      <c r="L974" s="86"/>
      <c r="M974" s="86"/>
      <c r="N974" s="86"/>
      <c r="O974" s="86"/>
      <c r="P974" s="86"/>
      <c r="Q974" s="86"/>
      <c r="R974" s="86"/>
      <c r="S974" s="86"/>
    </row>
    <row r="975" spans="1:19" ht="2.25" customHeight="1">
      <c r="A975" s="86"/>
      <c r="B975" s="86"/>
      <c r="C975" s="86"/>
      <c r="D975" s="86"/>
      <c r="E975" s="86"/>
      <c r="F975" s="86"/>
      <c r="G975" s="86"/>
      <c r="H975" s="86"/>
      <c r="I975" s="86"/>
      <c r="J975" s="86"/>
      <c r="K975" s="86"/>
      <c r="L975" s="86"/>
      <c r="M975" s="86"/>
      <c r="N975" s="86"/>
      <c r="O975" s="86"/>
      <c r="P975" s="86"/>
      <c r="Q975" s="86"/>
      <c r="R975" s="86"/>
      <c r="S975" s="86"/>
    </row>
    <row r="976" spans="1:19" ht="18.75" customHeight="1">
      <c r="A976" s="496" t="s">
        <v>235</v>
      </c>
      <c r="B976" s="457"/>
      <c r="C976" s="457"/>
      <c r="D976" s="457"/>
      <c r="E976" s="458"/>
      <c r="F976" s="491" t="s">
        <v>231</v>
      </c>
      <c r="G976" s="457"/>
      <c r="H976" s="457"/>
      <c r="I976" s="457"/>
      <c r="J976" s="458"/>
      <c r="K976" s="491" t="s">
        <v>13</v>
      </c>
      <c r="L976" s="458"/>
      <c r="M976" s="491" t="s">
        <v>12</v>
      </c>
      <c r="N976" s="458"/>
      <c r="O976" s="108" t="s">
        <v>236</v>
      </c>
      <c r="P976" s="86"/>
      <c r="Q976" s="86"/>
      <c r="R976" s="86"/>
      <c r="S976" s="86"/>
    </row>
    <row r="977" spans="1:19" ht="18" customHeight="1">
      <c r="A977" s="492"/>
      <c r="B977" s="470"/>
      <c r="C977" s="470"/>
      <c r="D977" s="470"/>
      <c r="E977" s="471"/>
      <c r="F977" s="499"/>
      <c r="G977" s="470"/>
      <c r="H977" s="470"/>
      <c r="I977" s="470"/>
      <c r="J977" s="471"/>
      <c r="K977" s="487">
        <v>0</v>
      </c>
      <c r="L977" s="471"/>
      <c r="M977" s="487">
        <v>0</v>
      </c>
      <c r="N977" s="471"/>
      <c r="O977" s="113">
        <f>+K977*M977</f>
        <v>0</v>
      </c>
      <c r="P977" s="86"/>
      <c r="Q977" s="86"/>
      <c r="R977" s="86"/>
      <c r="S977" s="86"/>
    </row>
    <row r="978" spans="1:19" ht="18" customHeight="1">
      <c r="A978" s="493"/>
      <c r="B978" s="466"/>
      <c r="C978" s="466"/>
      <c r="D978" s="466"/>
      <c r="E978" s="466"/>
      <c r="F978" s="494"/>
      <c r="G978" s="466"/>
      <c r="H978" s="494"/>
      <c r="I978" s="466"/>
      <c r="J978" s="466"/>
      <c r="K978" s="466"/>
      <c r="L978" s="111" t="s">
        <v>238</v>
      </c>
      <c r="M978" s="488" t="s">
        <v>240</v>
      </c>
      <c r="N978" s="466"/>
      <c r="O978" s="112">
        <f>+O977</f>
        <v>0</v>
      </c>
      <c r="P978" s="86"/>
      <c r="Q978" s="86"/>
      <c r="R978" s="86"/>
      <c r="S978" s="86"/>
    </row>
    <row r="979" spans="1:19" ht="18" customHeight="1">
      <c r="A979" s="495" t="s">
        <v>241</v>
      </c>
      <c r="B979" s="466"/>
      <c r="C979" s="495" t="s">
        <v>242</v>
      </c>
      <c r="D979" s="466"/>
      <c r="E979" s="86"/>
      <c r="F979" s="86"/>
      <c r="G979" s="86"/>
      <c r="H979" s="86"/>
      <c r="I979" s="86"/>
      <c r="J979" s="86"/>
      <c r="K979" s="86"/>
      <c r="L979" s="86"/>
      <c r="M979" s="86"/>
      <c r="N979" s="86"/>
      <c r="O979" s="86"/>
      <c r="P979" s="86"/>
      <c r="Q979" s="86"/>
      <c r="R979" s="86"/>
      <c r="S979" s="86"/>
    </row>
    <row r="980" spans="1:19" ht="1.5" customHeight="1">
      <c r="A980" s="86"/>
      <c r="B980" s="86"/>
      <c r="C980" s="86"/>
      <c r="D980" s="86"/>
      <c r="E980" s="86"/>
      <c r="F980" s="86"/>
      <c r="G980" s="86"/>
      <c r="H980" s="86"/>
      <c r="I980" s="86"/>
      <c r="J980" s="86"/>
      <c r="K980" s="86"/>
      <c r="L980" s="86"/>
      <c r="M980" s="86"/>
      <c r="N980" s="86"/>
      <c r="O980" s="86"/>
      <c r="P980" s="86"/>
      <c r="Q980" s="86"/>
      <c r="R980" s="86"/>
      <c r="S980" s="86"/>
    </row>
    <row r="981" spans="1:19" ht="19.5" customHeight="1">
      <c r="A981" s="496" t="s">
        <v>235</v>
      </c>
      <c r="B981" s="457"/>
      <c r="C981" s="457"/>
      <c r="D981" s="457"/>
      <c r="E981" s="458"/>
      <c r="F981" s="491" t="s">
        <v>231</v>
      </c>
      <c r="G981" s="457"/>
      <c r="H981" s="457"/>
      <c r="I981" s="457"/>
      <c r="J981" s="458"/>
      <c r="K981" s="491" t="s">
        <v>13</v>
      </c>
      <c r="L981" s="458"/>
      <c r="M981" s="491" t="s">
        <v>12</v>
      </c>
      <c r="N981" s="458"/>
      <c r="O981" s="108" t="s">
        <v>236</v>
      </c>
      <c r="P981" s="86"/>
      <c r="Q981" s="86"/>
      <c r="R981" s="86"/>
      <c r="S981" s="86"/>
    </row>
    <row r="982" spans="1:19" ht="18" customHeight="1">
      <c r="A982" s="492"/>
      <c r="B982" s="470"/>
      <c r="C982" s="470"/>
      <c r="D982" s="470"/>
      <c r="E982" s="471"/>
      <c r="F982" s="499"/>
      <c r="G982" s="470"/>
      <c r="H982" s="470"/>
      <c r="I982" s="470"/>
      <c r="J982" s="471"/>
      <c r="K982" s="487">
        <v>0</v>
      </c>
      <c r="L982" s="471"/>
      <c r="M982" s="487">
        <v>0</v>
      </c>
      <c r="N982" s="471"/>
      <c r="O982" s="113">
        <f>+K982*M982</f>
        <v>0</v>
      </c>
      <c r="P982" s="86"/>
      <c r="Q982" s="86"/>
      <c r="R982" s="86"/>
      <c r="S982" s="86"/>
    </row>
    <row r="983" spans="1:19" ht="18" customHeight="1">
      <c r="A983" s="493"/>
      <c r="B983" s="466"/>
      <c r="C983" s="466"/>
      <c r="D983" s="466"/>
      <c r="E983" s="466"/>
      <c r="F983" s="494"/>
      <c r="G983" s="466"/>
      <c r="H983" s="494"/>
      <c r="I983" s="466"/>
      <c r="J983" s="466"/>
      <c r="K983" s="466"/>
      <c r="L983" s="111" t="s">
        <v>238</v>
      </c>
      <c r="M983" s="488" t="s">
        <v>242</v>
      </c>
      <c r="N983" s="466"/>
      <c r="O983" s="112">
        <f>+O982</f>
        <v>0</v>
      </c>
      <c r="P983" s="86"/>
      <c r="Q983" s="86"/>
      <c r="R983" s="86"/>
      <c r="S983" s="86"/>
    </row>
    <row r="984" spans="1:19" ht="18" customHeight="1">
      <c r="A984" s="495" t="s">
        <v>243</v>
      </c>
      <c r="B984" s="466"/>
      <c r="C984" s="495" t="s">
        <v>244</v>
      </c>
      <c r="D984" s="466"/>
      <c r="E984" s="86"/>
      <c r="F984" s="86"/>
      <c r="G984" s="86"/>
      <c r="H984" s="86"/>
      <c r="I984" s="86"/>
      <c r="J984" s="86"/>
      <c r="K984" s="86"/>
      <c r="L984" s="86"/>
      <c r="M984" s="86"/>
      <c r="N984" s="86"/>
      <c r="O984" s="86"/>
      <c r="P984" s="86"/>
      <c r="Q984" s="86"/>
      <c r="R984" s="86"/>
      <c r="S984" s="86"/>
    </row>
    <row r="985" spans="1:19" ht="1.5" customHeight="1">
      <c r="A985" s="86"/>
      <c r="B985" s="86"/>
      <c r="C985" s="86"/>
      <c r="D985" s="86"/>
      <c r="E985" s="86"/>
      <c r="F985" s="86"/>
      <c r="G985" s="86"/>
      <c r="H985" s="86"/>
      <c r="I985" s="86"/>
      <c r="J985" s="86"/>
      <c r="K985" s="86"/>
      <c r="L985" s="86"/>
      <c r="M985" s="86"/>
      <c r="N985" s="86"/>
      <c r="O985" s="86"/>
      <c r="P985" s="86"/>
      <c r="Q985" s="86"/>
      <c r="R985" s="86"/>
      <c r="S985" s="86"/>
    </row>
    <row r="986" spans="1:19" ht="18.75" customHeight="1">
      <c r="A986" s="496" t="s">
        <v>235</v>
      </c>
      <c r="B986" s="457"/>
      <c r="C986" s="457"/>
      <c r="D986" s="457"/>
      <c r="E986" s="458"/>
      <c r="F986" s="491" t="s">
        <v>231</v>
      </c>
      <c r="G986" s="457"/>
      <c r="H986" s="457"/>
      <c r="I986" s="457"/>
      <c r="J986" s="458"/>
      <c r="K986" s="491" t="s">
        <v>13</v>
      </c>
      <c r="L986" s="458"/>
      <c r="M986" s="491" t="s">
        <v>12</v>
      </c>
      <c r="N986" s="458"/>
      <c r="O986" s="108" t="s">
        <v>236</v>
      </c>
      <c r="P986" s="86"/>
      <c r="Q986" s="86"/>
      <c r="R986" s="86"/>
      <c r="S986" s="86"/>
    </row>
    <row r="987" spans="1:19" ht="18" customHeight="1">
      <c r="A987" s="492"/>
      <c r="B987" s="470"/>
      <c r="C987" s="470"/>
      <c r="D987" s="470"/>
      <c r="E987" s="471"/>
      <c r="F987" s="499"/>
      <c r="G987" s="470"/>
      <c r="H987" s="470"/>
      <c r="I987" s="470"/>
      <c r="J987" s="471"/>
      <c r="K987" s="487">
        <v>0</v>
      </c>
      <c r="L987" s="471"/>
      <c r="M987" s="487">
        <v>0</v>
      </c>
      <c r="N987" s="471"/>
      <c r="O987" s="113">
        <f>+K987*M987</f>
        <v>0</v>
      </c>
      <c r="P987" s="86"/>
      <c r="Q987" s="86"/>
      <c r="R987" s="86"/>
      <c r="S987" s="86"/>
    </row>
    <row r="988" spans="1:19" ht="18" customHeight="1">
      <c r="A988" s="493"/>
      <c r="B988" s="466"/>
      <c r="C988" s="466"/>
      <c r="D988" s="466"/>
      <c r="E988" s="466"/>
      <c r="F988" s="494"/>
      <c r="G988" s="466"/>
      <c r="H988" s="494"/>
      <c r="I988" s="466"/>
      <c r="J988" s="466"/>
      <c r="K988" s="466"/>
      <c r="L988" s="111" t="s">
        <v>238</v>
      </c>
      <c r="M988" s="488" t="s">
        <v>244</v>
      </c>
      <c r="N988" s="466"/>
      <c r="O988" s="112">
        <f>+O987</f>
        <v>0</v>
      </c>
      <c r="P988" s="86"/>
      <c r="Q988" s="86"/>
      <c r="R988" s="86"/>
      <c r="S988" s="86"/>
    </row>
    <row r="989" spans="1:19" ht="3.75" customHeight="1">
      <c r="A989" s="86"/>
      <c r="B989" s="86"/>
      <c r="C989" s="86"/>
      <c r="D989" s="86"/>
      <c r="E989" s="86"/>
      <c r="F989" s="86"/>
      <c r="G989" s="86"/>
      <c r="H989" s="86"/>
      <c r="I989" s="86"/>
      <c r="J989" s="86"/>
      <c r="K989" s="86"/>
      <c r="L989" s="86"/>
      <c r="M989" s="86"/>
      <c r="N989" s="86"/>
      <c r="O989" s="86"/>
      <c r="P989" s="86"/>
      <c r="Q989" s="86"/>
      <c r="R989" s="86"/>
      <c r="S989" s="86"/>
    </row>
    <row r="990" spans="1:19" ht="18.75" customHeight="1">
      <c r="A990" s="86"/>
      <c r="B990" s="86"/>
      <c r="C990" s="86"/>
      <c r="D990" s="86"/>
      <c r="E990" s="86"/>
      <c r="F990" s="86"/>
      <c r="G990" s="86"/>
      <c r="H990" s="86"/>
      <c r="I990" s="489" t="s">
        <v>245</v>
      </c>
      <c r="J990" s="457"/>
      <c r="K990" s="457"/>
      <c r="L990" s="457"/>
      <c r="M990" s="458"/>
      <c r="N990" s="484">
        <f>+O988+O983+O978+O973</f>
        <v>6000000</v>
      </c>
      <c r="O990" s="458"/>
      <c r="P990" s="86"/>
      <c r="Q990" s="86"/>
      <c r="R990" s="86"/>
      <c r="S990" s="86"/>
    </row>
    <row r="991" spans="1:19" ht="18.75" customHeight="1">
      <c r="A991" s="86"/>
      <c r="B991" s="86"/>
      <c r="C991" s="86"/>
      <c r="D991" s="86"/>
      <c r="E991" s="86"/>
      <c r="F991" s="86"/>
      <c r="G991" s="86"/>
      <c r="H991" s="86"/>
      <c r="I991" s="107"/>
      <c r="J991" s="107"/>
      <c r="K991" s="107"/>
      <c r="L991" s="107"/>
      <c r="M991" s="107"/>
      <c r="N991" s="115"/>
      <c r="O991" s="115"/>
      <c r="P991" s="86"/>
      <c r="Q991" s="86"/>
      <c r="R991" s="86"/>
      <c r="S991" s="86"/>
    </row>
    <row r="992" spans="1:19" ht="70.5" customHeight="1">
      <c r="A992" s="107"/>
      <c r="B992" s="497"/>
      <c r="C992" s="466"/>
      <c r="D992" s="476"/>
      <c r="E992" s="466"/>
      <c r="F992" s="466"/>
      <c r="G992" s="466"/>
      <c r="H992" s="466"/>
      <c r="I992" s="466"/>
      <c r="J992" s="466"/>
      <c r="K992" s="466"/>
      <c r="L992" s="466"/>
      <c r="M992" s="466"/>
      <c r="N992" s="466"/>
      <c r="O992" s="466"/>
      <c r="P992" s="466"/>
      <c r="Q992" s="86"/>
      <c r="R992" s="86"/>
      <c r="S992" s="86"/>
    </row>
    <row r="993" spans="1:19" ht="9.75" customHeight="1">
      <c r="A993" s="477"/>
      <c r="B993" s="470"/>
      <c r="C993" s="470"/>
      <c r="D993" s="470"/>
      <c r="E993" s="470"/>
      <c r="F993" s="470"/>
      <c r="G993" s="470"/>
      <c r="H993" s="470"/>
      <c r="I993" s="470"/>
      <c r="J993" s="470"/>
      <c r="K993" s="470"/>
      <c r="L993" s="470"/>
      <c r="M993" s="470"/>
      <c r="N993" s="470"/>
      <c r="O993" s="470"/>
      <c r="P993" s="470"/>
      <c r="Q993" s="86"/>
      <c r="R993" s="86"/>
      <c r="S993" s="86"/>
    </row>
    <row r="994" spans="1:19" ht="30" customHeight="1">
      <c r="A994" s="498" t="s">
        <v>226</v>
      </c>
      <c r="B994" s="466"/>
      <c r="C994" s="466"/>
      <c r="D994" s="466"/>
      <c r="E994" s="466"/>
      <c r="F994" s="466"/>
      <c r="G994" s="498" t="s">
        <v>227</v>
      </c>
      <c r="H994" s="466"/>
      <c r="I994" s="466"/>
      <c r="J994" s="476" t="s">
        <v>309</v>
      </c>
      <c r="K994" s="466"/>
      <c r="L994" s="466"/>
      <c r="M994" s="466"/>
      <c r="N994" s="466"/>
      <c r="O994" s="466"/>
      <c r="P994" s="467"/>
      <c r="Q994" s="86"/>
      <c r="R994" s="86"/>
      <c r="S994" s="86"/>
    </row>
    <row r="995" spans="1:19" ht="39" customHeight="1">
      <c r="A995" s="498"/>
      <c r="B995" s="466"/>
      <c r="C995" s="466"/>
      <c r="D995" s="466"/>
      <c r="E995" s="466"/>
      <c r="F995" s="466"/>
      <c r="G995" s="498" t="s">
        <v>229</v>
      </c>
      <c r="H995" s="466"/>
      <c r="I995" s="466"/>
      <c r="J995" s="476" t="s">
        <v>310</v>
      </c>
      <c r="K995" s="466"/>
      <c r="L995" s="466"/>
      <c r="M995" s="466"/>
      <c r="N995" s="466"/>
      <c r="O995" s="466"/>
      <c r="P995" s="467"/>
      <c r="Q995" s="86"/>
      <c r="R995" s="86"/>
      <c r="S995" s="86"/>
    </row>
    <row r="996" spans="1:19" ht="127.5" customHeight="1">
      <c r="A996" s="498"/>
      <c r="B996" s="466"/>
      <c r="C996" s="466"/>
      <c r="D996" s="466"/>
      <c r="E996" s="466"/>
      <c r="F996" s="466"/>
      <c r="G996" s="498" t="s">
        <v>10</v>
      </c>
      <c r="H996" s="466"/>
      <c r="I996" s="466"/>
      <c r="J996" s="476" t="s">
        <v>313</v>
      </c>
      <c r="K996" s="466"/>
      <c r="L996" s="466"/>
      <c r="M996" s="466"/>
      <c r="N996" s="466"/>
      <c r="O996" s="466"/>
      <c r="P996" s="467"/>
      <c r="Q996" s="86"/>
      <c r="R996" s="86"/>
      <c r="S996" s="86"/>
    </row>
    <row r="997" spans="1:19" ht="18" customHeight="1">
      <c r="A997" s="492"/>
      <c r="B997" s="470"/>
      <c r="C997" s="470"/>
      <c r="D997" s="470"/>
      <c r="E997" s="470"/>
      <c r="F997" s="470"/>
      <c r="G997" s="505" t="s">
        <v>231</v>
      </c>
      <c r="H997" s="470"/>
      <c r="I997" s="470"/>
      <c r="J997" s="477" t="s">
        <v>232</v>
      </c>
      <c r="K997" s="470"/>
      <c r="L997" s="470"/>
      <c r="M997" s="470"/>
      <c r="N997" s="470"/>
      <c r="O997" s="470"/>
      <c r="P997" s="471"/>
      <c r="Q997" s="86"/>
      <c r="R997" s="86"/>
      <c r="S997" s="86"/>
    </row>
    <row r="998" spans="1:19" ht="7.5" customHeight="1">
      <c r="A998" s="86"/>
      <c r="B998" s="86"/>
      <c r="C998" s="86"/>
      <c r="D998" s="86"/>
      <c r="E998" s="86"/>
      <c r="F998" s="86"/>
      <c r="G998" s="86"/>
      <c r="H998" s="86"/>
      <c r="I998" s="86"/>
      <c r="J998" s="86"/>
      <c r="K998" s="86"/>
      <c r="L998" s="86"/>
      <c r="M998" s="86"/>
      <c r="N998" s="86"/>
      <c r="O998" s="86"/>
      <c r="P998" s="86"/>
      <c r="Q998" s="86"/>
      <c r="R998" s="86"/>
      <c r="S998" s="86"/>
    </row>
    <row r="999" spans="1:19" ht="18" customHeight="1">
      <c r="A999" s="495" t="s">
        <v>233</v>
      </c>
      <c r="B999" s="466"/>
      <c r="C999" s="495" t="s">
        <v>234</v>
      </c>
      <c r="D999" s="466"/>
      <c r="E999" s="86"/>
      <c r="F999" s="86"/>
      <c r="G999" s="86"/>
      <c r="H999" s="86"/>
      <c r="I999" s="86"/>
      <c r="J999" s="86"/>
      <c r="K999" s="86"/>
      <c r="L999" s="86"/>
      <c r="M999" s="86"/>
      <c r="N999" s="86"/>
      <c r="O999" s="86"/>
      <c r="P999" s="86"/>
      <c r="Q999" s="86"/>
      <c r="R999" s="86"/>
      <c r="S999" s="86"/>
    </row>
    <row r="1000" spans="1:19" ht="1.5" customHeight="1">
      <c r="A1000" s="86"/>
      <c r="B1000" s="86"/>
      <c r="C1000" s="86"/>
      <c r="D1000" s="86"/>
      <c r="E1000" s="86"/>
      <c r="F1000" s="86"/>
      <c r="G1000" s="86"/>
      <c r="H1000" s="86"/>
      <c r="I1000" s="86"/>
      <c r="J1000" s="86"/>
      <c r="K1000" s="86"/>
      <c r="L1000" s="86"/>
      <c r="M1000" s="86"/>
      <c r="N1000" s="86"/>
      <c r="O1000" s="86"/>
      <c r="P1000" s="86"/>
      <c r="Q1000" s="86"/>
      <c r="R1000" s="86"/>
      <c r="S1000" s="86"/>
    </row>
    <row r="1001" spans="1:19" ht="18.75" customHeight="1">
      <c r="A1001" s="496" t="s">
        <v>235</v>
      </c>
      <c r="B1001" s="457"/>
      <c r="C1001" s="457"/>
      <c r="D1001" s="457"/>
      <c r="E1001" s="458"/>
      <c r="F1001" s="491" t="s">
        <v>231</v>
      </c>
      <c r="G1001" s="457"/>
      <c r="H1001" s="457"/>
      <c r="I1001" s="457"/>
      <c r="J1001" s="458"/>
      <c r="K1001" s="491" t="s">
        <v>13</v>
      </c>
      <c r="L1001" s="458"/>
      <c r="M1001" s="491" t="s">
        <v>12</v>
      </c>
      <c r="N1001" s="458"/>
      <c r="O1001" s="108" t="s">
        <v>236</v>
      </c>
      <c r="P1001" s="86"/>
      <c r="Q1001" s="86"/>
      <c r="R1001" s="86"/>
      <c r="S1001" s="86"/>
    </row>
    <row r="1002" spans="1:19" ht="134.25" customHeight="1">
      <c r="A1002" s="492" t="s">
        <v>314</v>
      </c>
      <c r="B1002" s="470"/>
      <c r="C1002" s="470"/>
      <c r="D1002" s="470"/>
      <c r="E1002" s="471"/>
      <c r="F1002" s="503" t="s">
        <v>134</v>
      </c>
      <c r="G1002" s="470"/>
      <c r="H1002" s="470"/>
      <c r="I1002" s="470"/>
      <c r="J1002" s="471"/>
      <c r="K1002" s="504">
        <v>213099600</v>
      </c>
      <c r="L1002" s="471"/>
      <c r="M1002" s="490">
        <v>1</v>
      </c>
      <c r="N1002" s="471"/>
      <c r="O1002" s="109">
        <f>+M1002*K1002</f>
        <v>213099600</v>
      </c>
      <c r="P1002" s="86"/>
      <c r="Q1002" s="110">
        <v>15430371.420000084</v>
      </c>
      <c r="R1002" s="86"/>
      <c r="S1002" s="86"/>
    </row>
    <row r="1003" spans="1:19" ht="18" customHeight="1">
      <c r="A1003" s="493"/>
      <c r="B1003" s="466"/>
      <c r="C1003" s="466"/>
      <c r="D1003" s="466"/>
      <c r="E1003" s="466"/>
      <c r="F1003" s="494"/>
      <c r="G1003" s="466"/>
      <c r="H1003" s="494"/>
      <c r="I1003" s="466"/>
      <c r="J1003" s="466"/>
      <c r="K1003" s="466"/>
      <c r="L1003" s="111" t="s">
        <v>238</v>
      </c>
      <c r="M1003" s="488" t="s">
        <v>234</v>
      </c>
      <c r="N1003" s="466"/>
      <c r="O1003" s="112">
        <f>+O1002</f>
        <v>213099600</v>
      </c>
      <c r="P1003" s="86"/>
      <c r="Q1003" s="86"/>
      <c r="R1003" s="86"/>
      <c r="S1003" s="86"/>
    </row>
    <row r="1004" spans="1:19" ht="18" customHeight="1">
      <c r="A1004" s="495" t="s">
        <v>239</v>
      </c>
      <c r="B1004" s="466"/>
      <c r="C1004" s="495" t="s">
        <v>240</v>
      </c>
      <c r="D1004" s="466"/>
      <c r="E1004" s="86"/>
      <c r="F1004" s="86"/>
      <c r="G1004" s="86"/>
      <c r="H1004" s="86"/>
      <c r="I1004" s="86"/>
      <c r="J1004" s="86"/>
      <c r="K1004" s="86"/>
      <c r="L1004" s="86"/>
      <c r="M1004" s="86"/>
      <c r="N1004" s="86"/>
      <c r="O1004" s="86"/>
      <c r="P1004" s="86"/>
      <c r="Q1004" s="86"/>
      <c r="R1004" s="86"/>
      <c r="S1004" s="86"/>
    </row>
    <row r="1005" spans="1:19" ht="2.25" customHeight="1">
      <c r="A1005" s="86"/>
      <c r="B1005" s="86"/>
      <c r="C1005" s="86"/>
      <c r="D1005" s="86"/>
      <c r="E1005" s="86"/>
      <c r="F1005" s="86"/>
      <c r="G1005" s="86"/>
      <c r="H1005" s="86"/>
      <c r="I1005" s="86"/>
      <c r="J1005" s="86"/>
      <c r="K1005" s="86"/>
      <c r="L1005" s="86"/>
      <c r="M1005" s="86"/>
      <c r="N1005" s="86"/>
      <c r="O1005" s="86"/>
      <c r="P1005" s="86"/>
      <c r="Q1005" s="86"/>
      <c r="R1005" s="86"/>
      <c r="S1005" s="86"/>
    </row>
    <row r="1006" spans="1:19" ht="18.75" customHeight="1">
      <c r="A1006" s="496" t="s">
        <v>235</v>
      </c>
      <c r="B1006" s="457"/>
      <c r="C1006" s="457"/>
      <c r="D1006" s="457"/>
      <c r="E1006" s="458"/>
      <c r="F1006" s="491" t="s">
        <v>231</v>
      </c>
      <c r="G1006" s="457"/>
      <c r="H1006" s="457"/>
      <c r="I1006" s="457"/>
      <c r="J1006" s="458"/>
      <c r="K1006" s="491" t="s">
        <v>13</v>
      </c>
      <c r="L1006" s="458"/>
      <c r="M1006" s="491" t="s">
        <v>12</v>
      </c>
      <c r="N1006" s="458"/>
      <c r="O1006" s="108" t="s">
        <v>236</v>
      </c>
      <c r="P1006" s="86"/>
      <c r="Q1006" s="86"/>
      <c r="R1006" s="86"/>
      <c r="S1006" s="86"/>
    </row>
    <row r="1007" spans="1:19" ht="18" customHeight="1">
      <c r="A1007" s="492"/>
      <c r="B1007" s="470"/>
      <c r="C1007" s="470"/>
      <c r="D1007" s="470"/>
      <c r="E1007" s="471"/>
      <c r="F1007" s="499"/>
      <c r="G1007" s="470"/>
      <c r="H1007" s="470"/>
      <c r="I1007" s="470"/>
      <c r="J1007" s="471"/>
      <c r="K1007" s="487">
        <v>0</v>
      </c>
      <c r="L1007" s="471"/>
      <c r="M1007" s="487">
        <v>0</v>
      </c>
      <c r="N1007" s="471"/>
      <c r="O1007" s="113">
        <f>+K1007*M1007</f>
        <v>0</v>
      </c>
      <c r="P1007" s="86"/>
      <c r="Q1007" s="86"/>
      <c r="R1007" s="86"/>
      <c r="S1007" s="86"/>
    </row>
    <row r="1008" spans="1:19" ht="18" customHeight="1">
      <c r="A1008" s="493"/>
      <c r="B1008" s="466"/>
      <c r="C1008" s="466"/>
      <c r="D1008" s="466"/>
      <c r="E1008" s="466"/>
      <c r="F1008" s="494"/>
      <c r="G1008" s="466"/>
      <c r="H1008" s="494"/>
      <c r="I1008" s="466"/>
      <c r="J1008" s="466"/>
      <c r="K1008" s="466"/>
      <c r="L1008" s="111" t="s">
        <v>238</v>
      </c>
      <c r="M1008" s="488" t="s">
        <v>240</v>
      </c>
      <c r="N1008" s="466"/>
      <c r="O1008" s="112">
        <f>+O1007</f>
        <v>0</v>
      </c>
      <c r="P1008" s="86"/>
      <c r="Q1008" s="86"/>
      <c r="R1008" s="86"/>
      <c r="S1008" s="86"/>
    </row>
    <row r="1009" spans="1:19" ht="18" customHeight="1">
      <c r="A1009" s="495" t="s">
        <v>241</v>
      </c>
      <c r="B1009" s="466"/>
      <c r="C1009" s="495" t="s">
        <v>242</v>
      </c>
      <c r="D1009" s="466"/>
      <c r="E1009" s="86"/>
      <c r="F1009" s="86"/>
      <c r="G1009" s="86"/>
      <c r="H1009" s="86"/>
      <c r="I1009" s="86"/>
      <c r="J1009" s="86"/>
      <c r="K1009" s="86"/>
      <c r="L1009" s="86"/>
      <c r="M1009" s="86"/>
      <c r="N1009" s="86"/>
      <c r="O1009" s="86"/>
      <c r="P1009" s="86"/>
      <c r="Q1009" s="86"/>
      <c r="R1009" s="86"/>
      <c r="S1009" s="86"/>
    </row>
    <row r="1010" spans="1:19" ht="1.5" customHeight="1">
      <c r="A1010" s="86"/>
      <c r="B1010" s="86"/>
      <c r="C1010" s="86"/>
      <c r="D1010" s="86"/>
      <c r="E1010" s="86"/>
      <c r="F1010" s="86"/>
      <c r="G1010" s="86"/>
      <c r="H1010" s="86"/>
      <c r="I1010" s="86"/>
      <c r="J1010" s="86"/>
      <c r="K1010" s="86"/>
      <c r="L1010" s="86"/>
      <c r="M1010" s="86"/>
      <c r="N1010" s="86"/>
      <c r="O1010" s="86"/>
      <c r="P1010" s="86"/>
      <c r="Q1010" s="86"/>
      <c r="R1010" s="86"/>
      <c r="S1010" s="86"/>
    </row>
    <row r="1011" spans="1:19" ht="19.5" customHeight="1">
      <c r="A1011" s="496" t="s">
        <v>235</v>
      </c>
      <c r="B1011" s="457"/>
      <c r="C1011" s="457"/>
      <c r="D1011" s="457"/>
      <c r="E1011" s="458"/>
      <c r="F1011" s="491" t="s">
        <v>231</v>
      </c>
      <c r="G1011" s="457"/>
      <c r="H1011" s="457"/>
      <c r="I1011" s="457"/>
      <c r="J1011" s="458"/>
      <c r="K1011" s="491" t="s">
        <v>13</v>
      </c>
      <c r="L1011" s="458"/>
      <c r="M1011" s="491" t="s">
        <v>12</v>
      </c>
      <c r="N1011" s="458"/>
      <c r="O1011" s="108" t="s">
        <v>236</v>
      </c>
      <c r="P1011" s="86"/>
      <c r="Q1011" s="86"/>
      <c r="R1011" s="86"/>
      <c r="S1011" s="86"/>
    </row>
    <row r="1012" spans="1:19" ht="18" customHeight="1">
      <c r="A1012" s="492"/>
      <c r="B1012" s="470"/>
      <c r="C1012" s="470"/>
      <c r="D1012" s="470"/>
      <c r="E1012" s="471"/>
      <c r="F1012" s="499"/>
      <c r="G1012" s="470"/>
      <c r="H1012" s="470"/>
      <c r="I1012" s="470"/>
      <c r="J1012" s="471"/>
      <c r="K1012" s="487">
        <v>0</v>
      </c>
      <c r="L1012" s="471"/>
      <c r="M1012" s="487">
        <v>0</v>
      </c>
      <c r="N1012" s="471"/>
      <c r="O1012" s="113">
        <f>+K1012*M1012</f>
        <v>0</v>
      </c>
      <c r="P1012" s="86"/>
      <c r="Q1012" s="86"/>
      <c r="R1012" s="86"/>
      <c r="S1012" s="86"/>
    </row>
    <row r="1013" spans="1:19" ht="18" customHeight="1">
      <c r="A1013" s="493"/>
      <c r="B1013" s="466"/>
      <c r="C1013" s="466"/>
      <c r="D1013" s="466"/>
      <c r="E1013" s="466"/>
      <c r="F1013" s="494"/>
      <c r="G1013" s="466"/>
      <c r="H1013" s="494"/>
      <c r="I1013" s="466"/>
      <c r="J1013" s="466"/>
      <c r="K1013" s="466"/>
      <c r="L1013" s="111" t="s">
        <v>238</v>
      </c>
      <c r="M1013" s="488" t="s">
        <v>242</v>
      </c>
      <c r="N1013" s="466"/>
      <c r="O1013" s="112">
        <f>+O1012</f>
        <v>0</v>
      </c>
      <c r="P1013" s="86"/>
      <c r="Q1013" s="86"/>
      <c r="R1013" s="86"/>
      <c r="S1013" s="86"/>
    </row>
    <row r="1014" spans="1:19" ht="18" customHeight="1">
      <c r="A1014" s="495" t="s">
        <v>243</v>
      </c>
      <c r="B1014" s="466"/>
      <c r="C1014" s="495" t="s">
        <v>244</v>
      </c>
      <c r="D1014" s="466"/>
      <c r="E1014" s="86"/>
      <c r="F1014" s="86"/>
      <c r="G1014" s="86"/>
      <c r="H1014" s="86"/>
      <c r="I1014" s="86"/>
      <c r="J1014" s="86"/>
      <c r="K1014" s="86"/>
      <c r="L1014" s="86"/>
      <c r="M1014" s="86"/>
      <c r="N1014" s="86"/>
      <c r="O1014" s="86"/>
      <c r="P1014" s="86"/>
      <c r="Q1014" s="86"/>
      <c r="R1014" s="86"/>
      <c r="S1014" s="86"/>
    </row>
    <row r="1015" spans="1:19" ht="1.5" customHeight="1">
      <c r="A1015" s="86"/>
      <c r="B1015" s="86"/>
      <c r="C1015" s="86"/>
      <c r="D1015" s="86"/>
      <c r="E1015" s="86"/>
      <c r="F1015" s="86"/>
      <c r="G1015" s="86"/>
      <c r="H1015" s="86"/>
      <c r="I1015" s="86"/>
      <c r="J1015" s="86"/>
      <c r="K1015" s="86"/>
      <c r="L1015" s="86"/>
      <c r="M1015" s="86"/>
      <c r="N1015" s="86"/>
      <c r="O1015" s="86"/>
      <c r="P1015" s="86"/>
      <c r="Q1015" s="86"/>
      <c r="R1015" s="86"/>
      <c r="S1015" s="86"/>
    </row>
    <row r="1016" spans="1:19" ht="18.75" customHeight="1">
      <c r="A1016" s="496" t="s">
        <v>235</v>
      </c>
      <c r="B1016" s="457"/>
      <c r="C1016" s="457"/>
      <c r="D1016" s="457"/>
      <c r="E1016" s="458"/>
      <c r="F1016" s="491" t="s">
        <v>231</v>
      </c>
      <c r="G1016" s="457"/>
      <c r="H1016" s="457"/>
      <c r="I1016" s="457"/>
      <c r="J1016" s="458"/>
      <c r="K1016" s="491" t="s">
        <v>13</v>
      </c>
      <c r="L1016" s="458"/>
      <c r="M1016" s="491" t="s">
        <v>12</v>
      </c>
      <c r="N1016" s="458"/>
      <c r="O1016" s="108" t="s">
        <v>236</v>
      </c>
      <c r="P1016" s="86"/>
      <c r="Q1016" s="86"/>
      <c r="R1016" s="86"/>
      <c r="S1016" s="86"/>
    </row>
    <row r="1017" spans="1:19" ht="18" customHeight="1">
      <c r="A1017" s="492"/>
      <c r="B1017" s="470"/>
      <c r="C1017" s="470"/>
      <c r="D1017" s="470"/>
      <c r="E1017" s="471"/>
      <c r="F1017" s="499"/>
      <c r="G1017" s="470"/>
      <c r="H1017" s="470"/>
      <c r="I1017" s="470"/>
      <c r="J1017" s="471"/>
      <c r="K1017" s="487">
        <v>0</v>
      </c>
      <c r="L1017" s="471"/>
      <c r="M1017" s="487">
        <v>0</v>
      </c>
      <c r="N1017" s="471"/>
      <c r="O1017" s="113">
        <f>+K1017*M1017</f>
        <v>0</v>
      </c>
      <c r="P1017" s="86"/>
      <c r="Q1017" s="86"/>
      <c r="R1017" s="86"/>
      <c r="S1017" s="86"/>
    </row>
    <row r="1018" spans="1:19" ht="18" customHeight="1">
      <c r="A1018" s="493"/>
      <c r="B1018" s="466"/>
      <c r="C1018" s="466"/>
      <c r="D1018" s="466"/>
      <c r="E1018" s="466"/>
      <c r="F1018" s="494"/>
      <c r="G1018" s="466"/>
      <c r="H1018" s="494"/>
      <c r="I1018" s="466"/>
      <c r="J1018" s="466"/>
      <c r="K1018" s="466"/>
      <c r="L1018" s="111" t="s">
        <v>238</v>
      </c>
      <c r="M1018" s="488" t="s">
        <v>244</v>
      </c>
      <c r="N1018" s="466"/>
      <c r="O1018" s="112">
        <f>+O1017</f>
        <v>0</v>
      </c>
      <c r="P1018" s="86"/>
      <c r="Q1018" s="86"/>
      <c r="R1018" s="86"/>
      <c r="S1018" s="86"/>
    </row>
    <row r="1019" spans="1:19" ht="3.75" customHeight="1">
      <c r="A1019" s="86"/>
      <c r="B1019" s="86"/>
      <c r="C1019" s="86"/>
      <c r="D1019" s="86"/>
      <c r="E1019" s="86"/>
      <c r="F1019" s="86"/>
      <c r="G1019" s="86"/>
      <c r="H1019" s="86"/>
      <c r="I1019" s="86"/>
      <c r="J1019" s="86"/>
      <c r="K1019" s="86"/>
      <c r="L1019" s="86"/>
      <c r="M1019" s="86"/>
      <c r="N1019" s="86"/>
      <c r="O1019" s="86"/>
      <c r="P1019" s="86"/>
      <c r="Q1019" s="86"/>
      <c r="R1019" s="86"/>
      <c r="S1019" s="86"/>
    </row>
    <row r="1020" spans="1:19" ht="18.75" customHeight="1">
      <c r="A1020" s="86"/>
      <c r="B1020" s="86"/>
      <c r="C1020" s="86"/>
      <c r="D1020" s="86"/>
      <c r="E1020" s="86"/>
      <c r="F1020" s="86"/>
      <c r="G1020" s="86"/>
      <c r="H1020" s="86"/>
      <c r="I1020" s="489" t="s">
        <v>245</v>
      </c>
      <c r="J1020" s="457"/>
      <c r="K1020" s="457"/>
      <c r="L1020" s="457"/>
      <c r="M1020" s="458"/>
      <c r="N1020" s="484">
        <f>+O1018+O1013+O1008+O1003</f>
        <v>213099600</v>
      </c>
      <c r="O1020" s="458"/>
      <c r="P1020" s="86"/>
      <c r="Q1020" s="86"/>
      <c r="R1020" s="86"/>
      <c r="S1020" s="86"/>
    </row>
    <row r="1021" spans="1:19" ht="18.75" customHeight="1">
      <c r="A1021" s="86"/>
      <c r="B1021" s="86"/>
      <c r="C1021" s="86"/>
      <c r="D1021" s="86"/>
      <c r="E1021" s="86"/>
      <c r="F1021" s="86"/>
      <c r="G1021" s="86"/>
      <c r="H1021" s="86"/>
      <c r="I1021" s="107"/>
      <c r="J1021" s="107"/>
      <c r="K1021" s="107"/>
      <c r="L1021" s="107"/>
      <c r="M1021" s="107"/>
      <c r="N1021" s="115"/>
      <c r="O1021" s="115"/>
      <c r="P1021" s="86"/>
      <c r="Q1021" s="86"/>
      <c r="R1021" s="86"/>
      <c r="S1021" s="86"/>
    </row>
    <row r="1022" spans="1:19" ht="70.5" customHeight="1">
      <c r="A1022" s="107"/>
      <c r="B1022" s="497"/>
      <c r="C1022" s="466"/>
      <c r="D1022" s="476"/>
      <c r="E1022" s="466"/>
      <c r="F1022" s="466"/>
      <c r="G1022" s="466"/>
      <c r="H1022" s="466"/>
      <c r="I1022" s="466"/>
      <c r="J1022" s="466"/>
      <c r="K1022" s="466"/>
      <c r="L1022" s="466"/>
      <c r="M1022" s="466"/>
      <c r="N1022" s="466"/>
      <c r="O1022" s="466"/>
      <c r="P1022" s="466"/>
      <c r="Q1022" s="86"/>
      <c r="R1022" s="86"/>
      <c r="S1022" s="86"/>
    </row>
    <row r="1023" spans="1:19" ht="9.75" customHeight="1">
      <c r="A1023" s="477"/>
      <c r="B1023" s="470"/>
      <c r="C1023" s="470"/>
      <c r="D1023" s="470"/>
      <c r="E1023" s="470"/>
      <c r="F1023" s="470"/>
      <c r="G1023" s="470"/>
      <c r="H1023" s="470"/>
      <c r="I1023" s="470"/>
      <c r="J1023" s="470"/>
      <c r="K1023" s="470"/>
      <c r="L1023" s="470"/>
      <c r="M1023" s="470"/>
      <c r="N1023" s="470"/>
      <c r="O1023" s="470"/>
      <c r="P1023" s="470"/>
      <c r="Q1023" s="86"/>
      <c r="R1023" s="86"/>
      <c r="S1023" s="86"/>
    </row>
    <row r="1024" spans="1:19" ht="30" customHeight="1">
      <c r="A1024" s="498" t="s">
        <v>226</v>
      </c>
      <c r="B1024" s="466"/>
      <c r="C1024" s="466"/>
      <c r="D1024" s="466"/>
      <c r="E1024" s="466"/>
      <c r="F1024" s="466"/>
      <c r="G1024" s="498" t="s">
        <v>227</v>
      </c>
      <c r="H1024" s="466"/>
      <c r="I1024" s="466"/>
      <c r="J1024" s="476" t="s">
        <v>309</v>
      </c>
      <c r="K1024" s="466"/>
      <c r="L1024" s="466"/>
      <c r="M1024" s="466"/>
      <c r="N1024" s="466"/>
      <c r="O1024" s="466"/>
      <c r="P1024" s="467"/>
      <c r="Q1024" s="86"/>
      <c r="R1024" s="86"/>
      <c r="S1024" s="86"/>
    </row>
    <row r="1025" spans="1:19" ht="39" customHeight="1">
      <c r="A1025" s="498"/>
      <c r="B1025" s="466"/>
      <c r="C1025" s="466"/>
      <c r="D1025" s="466"/>
      <c r="E1025" s="466"/>
      <c r="F1025" s="466"/>
      <c r="G1025" s="498" t="s">
        <v>229</v>
      </c>
      <c r="H1025" s="466"/>
      <c r="I1025" s="466"/>
      <c r="J1025" s="476" t="s">
        <v>310</v>
      </c>
      <c r="K1025" s="466"/>
      <c r="L1025" s="466"/>
      <c r="M1025" s="466"/>
      <c r="N1025" s="466"/>
      <c r="O1025" s="466"/>
      <c r="P1025" s="467"/>
      <c r="Q1025" s="86"/>
      <c r="R1025" s="86"/>
      <c r="S1025" s="86"/>
    </row>
    <row r="1026" spans="1:19" ht="57" customHeight="1">
      <c r="A1026" s="498"/>
      <c r="B1026" s="466"/>
      <c r="C1026" s="466"/>
      <c r="D1026" s="466"/>
      <c r="E1026" s="466"/>
      <c r="F1026" s="466"/>
      <c r="G1026" s="498" t="s">
        <v>10</v>
      </c>
      <c r="H1026" s="466"/>
      <c r="I1026" s="466"/>
      <c r="J1026" s="476" t="s">
        <v>315</v>
      </c>
      <c r="K1026" s="466"/>
      <c r="L1026" s="466"/>
      <c r="M1026" s="466"/>
      <c r="N1026" s="466"/>
      <c r="O1026" s="466"/>
      <c r="P1026" s="467"/>
      <c r="Q1026" s="86"/>
      <c r="R1026" s="86"/>
      <c r="S1026" s="86"/>
    </row>
    <row r="1027" spans="1:19" ht="18" customHeight="1">
      <c r="A1027" s="492"/>
      <c r="B1027" s="470"/>
      <c r="C1027" s="470"/>
      <c r="D1027" s="470"/>
      <c r="E1027" s="470"/>
      <c r="F1027" s="470"/>
      <c r="G1027" s="505" t="s">
        <v>231</v>
      </c>
      <c r="H1027" s="470"/>
      <c r="I1027" s="470"/>
      <c r="J1027" s="477" t="s">
        <v>232</v>
      </c>
      <c r="K1027" s="470"/>
      <c r="L1027" s="470"/>
      <c r="M1027" s="470"/>
      <c r="N1027" s="470"/>
      <c r="O1027" s="470"/>
      <c r="P1027" s="471"/>
      <c r="Q1027" s="86"/>
      <c r="R1027" s="86"/>
      <c r="S1027" s="86"/>
    </row>
    <row r="1028" spans="1:19" ht="7.5" customHeight="1">
      <c r="A1028" s="86"/>
      <c r="B1028" s="86"/>
      <c r="C1028" s="86"/>
      <c r="D1028" s="86"/>
      <c r="E1028" s="86"/>
      <c r="F1028" s="86"/>
      <c r="G1028" s="86"/>
      <c r="H1028" s="86"/>
      <c r="I1028" s="86"/>
      <c r="J1028" s="86"/>
      <c r="K1028" s="86"/>
      <c r="L1028" s="86"/>
      <c r="M1028" s="86"/>
      <c r="N1028" s="86"/>
      <c r="O1028" s="86"/>
      <c r="P1028" s="86"/>
      <c r="Q1028" s="86"/>
      <c r="R1028" s="86"/>
      <c r="S1028" s="86"/>
    </row>
    <row r="1029" spans="1:19" ht="18" customHeight="1">
      <c r="A1029" s="495" t="s">
        <v>233</v>
      </c>
      <c r="B1029" s="466"/>
      <c r="C1029" s="495" t="s">
        <v>234</v>
      </c>
      <c r="D1029" s="466"/>
      <c r="E1029" s="86"/>
      <c r="F1029" s="86"/>
      <c r="G1029" s="86"/>
      <c r="H1029" s="86"/>
      <c r="I1029" s="86"/>
      <c r="J1029" s="86"/>
      <c r="K1029" s="86"/>
      <c r="L1029" s="86"/>
      <c r="M1029" s="86"/>
      <c r="N1029" s="86"/>
      <c r="O1029" s="86"/>
      <c r="P1029" s="86"/>
      <c r="Q1029" s="86"/>
      <c r="R1029" s="86"/>
      <c r="S1029" s="86"/>
    </row>
    <row r="1030" spans="1:19" ht="1.5" customHeight="1">
      <c r="A1030" s="86"/>
      <c r="B1030" s="86"/>
      <c r="C1030" s="86"/>
      <c r="D1030" s="86"/>
      <c r="E1030" s="86"/>
      <c r="F1030" s="86"/>
      <c r="G1030" s="86"/>
      <c r="H1030" s="86"/>
      <c r="I1030" s="86"/>
      <c r="J1030" s="86"/>
      <c r="K1030" s="86"/>
      <c r="L1030" s="86"/>
      <c r="M1030" s="86"/>
      <c r="N1030" s="86"/>
      <c r="O1030" s="86"/>
      <c r="P1030" s="86"/>
      <c r="Q1030" s="86"/>
      <c r="R1030" s="86"/>
      <c r="S1030" s="86"/>
    </row>
    <row r="1031" spans="1:19" ht="18.75" customHeight="1">
      <c r="A1031" s="496" t="s">
        <v>235</v>
      </c>
      <c r="B1031" s="457"/>
      <c r="C1031" s="457"/>
      <c r="D1031" s="457"/>
      <c r="E1031" s="458"/>
      <c r="F1031" s="491" t="s">
        <v>231</v>
      </c>
      <c r="G1031" s="457"/>
      <c r="H1031" s="457"/>
      <c r="I1031" s="457"/>
      <c r="J1031" s="458"/>
      <c r="K1031" s="491" t="s">
        <v>13</v>
      </c>
      <c r="L1031" s="458"/>
      <c r="M1031" s="491" t="s">
        <v>12</v>
      </c>
      <c r="N1031" s="458"/>
      <c r="O1031" s="108" t="s">
        <v>236</v>
      </c>
      <c r="P1031" s="86"/>
      <c r="Q1031" s="86"/>
      <c r="R1031" s="86"/>
      <c r="S1031" s="86"/>
    </row>
    <row r="1032" spans="1:19" ht="74.25" customHeight="1">
      <c r="A1032" s="492" t="s">
        <v>316</v>
      </c>
      <c r="B1032" s="470"/>
      <c r="C1032" s="470"/>
      <c r="D1032" s="470"/>
      <c r="E1032" s="471"/>
      <c r="F1032" s="503" t="s">
        <v>134</v>
      </c>
      <c r="G1032" s="470"/>
      <c r="H1032" s="470"/>
      <c r="I1032" s="470"/>
      <c r="J1032" s="471"/>
      <c r="K1032" s="504">
        <v>699639</v>
      </c>
      <c r="L1032" s="471"/>
      <c r="M1032" s="490">
        <v>1</v>
      </c>
      <c r="N1032" s="471"/>
      <c r="O1032" s="109">
        <f>+M1032*K1032</f>
        <v>699639</v>
      </c>
      <c r="P1032" s="86"/>
      <c r="Q1032" s="110">
        <v>15430371.420000084</v>
      </c>
      <c r="R1032" s="86"/>
      <c r="S1032" s="86"/>
    </row>
    <row r="1033" spans="1:19" ht="18" customHeight="1">
      <c r="A1033" s="493"/>
      <c r="B1033" s="466"/>
      <c r="C1033" s="466"/>
      <c r="D1033" s="466"/>
      <c r="E1033" s="466"/>
      <c r="F1033" s="494"/>
      <c r="G1033" s="466"/>
      <c r="H1033" s="494"/>
      <c r="I1033" s="466"/>
      <c r="J1033" s="466"/>
      <c r="K1033" s="466"/>
      <c r="L1033" s="111" t="s">
        <v>238</v>
      </c>
      <c r="M1033" s="488" t="s">
        <v>234</v>
      </c>
      <c r="N1033" s="466"/>
      <c r="O1033" s="112">
        <f>+O1032</f>
        <v>699639</v>
      </c>
      <c r="P1033" s="86"/>
      <c r="Q1033" s="86"/>
      <c r="R1033" s="86"/>
      <c r="S1033" s="86"/>
    </row>
    <row r="1034" spans="1:19" ht="18" customHeight="1">
      <c r="A1034" s="495" t="s">
        <v>239</v>
      </c>
      <c r="B1034" s="466"/>
      <c r="C1034" s="495" t="s">
        <v>240</v>
      </c>
      <c r="D1034" s="466"/>
      <c r="E1034" s="86"/>
      <c r="F1034" s="86"/>
      <c r="G1034" s="86"/>
      <c r="H1034" s="86"/>
      <c r="I1034" s="86"/>
      <c r="J1034" s="86"/>
      <c r="K1034" s="86"/>
      <c r="L1034" s="86"/>
      <c r="M1034" s="86"/>
      <c r="N1034" s="86"/>
      <c r="O1034" s="86"/>
      <c r="P1034" s="86"/>
      <c r="Q1034" s="86"/>
      <c r="R1034" s="86"/>
      <c r="S1034" s="86"/>
    </row>
    <row r="1035" spans="1:19" ht="2.25" customHeight="1">
      <c r="A1035" s="86"/>
      <c r="B1035" s="86"/>
      <c r="C1035" s="86"/>
      <c r="D1035" s="86"/>
      <c r="E1035" s="86"/>
      <c r="F1035" s="86"/>
      <c r="G1035" s="86"/>
      <c r="H1035" s="86"/>
      <c r="I1035" s="86"/>
      <c r="J1035" s="86"/>
      <c r="K1035" s="86"/>
      <c r="L1035" s="86"/>
      <c r="M1035" s="86"/>
      <c r="N1035" s="86"/>
      <c r="O1035" s="86"/>
      <c r="P1035" s="86"/>
      <c r="Q1035" s="86"/>
      <c r="R1035" s="86"/>
      <c r="S1035" s="86"/>
    </row>
    <row r="1036" spans="1:19" ht="18.75" customHeight="1">
      <c r="A1036" s="496" t="s">
        <v>235</v>
      </c>
      <c r="B1036" s="457"/>
      <c r="C1036" s="457"/>
      <c r="D1036" s="457"/>
      <c r="E1036" s="458"/>
      <c r="F1036" s="491" t="s">
        <v>231</v>
      </c>
      <c r="G1036" s="457"/>
      <c r="H1036" s="457"/>
      <c r="I1036" s="457"/>
      <c r="J1036" s="458"/>
      <c r="K1036" s="491" t="s">
        <v>13</v>
      </c>
      <c r="L1036" s="458"/>
      <c r="M1036" s="491" t="s">
        <v>12</v>
      </c>
      <c r="N1036" s="458"/>
      <c r="O1036" s="108" t="s">
        <v>236</v>
      </c>
      <c r="P1036" s="86"/>
      <c r="Q1036" s="86"/>
      <c r="R1036" s="86"/>
      <c r="S1036" s="86"/>
    </row>
    <row r="1037" spans="1:19" ht="18" customHeight="1">
      <c r="A1037" s="492"/>
      <c r="B1037" s="470"/>
      <c r="C1037" s="470"/>
      <c r="D1037" s="470"/>
      <c r="E1037" s="471"/>
      <c r="F1037" s="499"/>
      <c r="G1037" s="470"/>
      <c r="H1037" s="470"/>
      <c r="I1037" s="470"/>
      <c r="J1037" s="471"/>
      <c r="K1037" s="487">
        <v>0</v>
      </c>
      <c r="L1037" s="471"/>
      <c r="M1037" s="487">
        <v>0</v>
      </c>
      <c r="N1037" s="471"/>
      <c r="O1037" s="113">
        <f>+K1037*M1037</f>
        <v>0</v>
      </c>
      <c r="P1037" s="86"/>
      <c r="Q1037" s="86"/>
      <c r="R1037" s="86"/>
      <c r="S1037" s="86"/>
    </row>
    <row r="1038" spans="1:19" ht="18" customHeight="1">
      <c r="A1038" s="493"/>
      <c r="B1038" s="466"/>
      <c r="C1038" s="466"/>
      <c r="D1038" s="466"/>
      <c r="E1038" s="466"/>
      <c r="F1038" s="494"/>
      <c r="G1038" s="466"/>
      <c r="H1038" s="494"/>
      <c r="I1038" s="466"/>
      <c r="J1038" s="466"/>
      <c r="K1038" s="466"/>
      <c r="L1038" s="111" t="s">
        <v>238</v>
      </c>
      <c r="M1038" s="488" t="s">
        <v>240</v>
      </c>
      <c r="N1038" s="466"/>
      <c r="O1038" s="112">
        <f>+O1037</f>
        <v>0</v>
      </c>
      <c r="P1038" s="86"/>
      <c r="Q1038" s="86"/>
      <c r="R1038" s="86"/>
      <c r="S1038" s="86"/>
    </row>
    <row r="1039" spans="1:19" ht="18" customHeight="1">
      <c r="A1039" s="495" t="s">
        <v>241</v>
      </c>
      <c r="B1039" s="466"/>
      <c r="C1039" s="495" t="s">
        <v>242</v>
      </c>
      <c r="D1039" s="466"/>
      <c r="E1039" s="86"/>
      <c r="F1039" s="86"/>
      <c r="G1039" s="86"/>
      <c r="H1039" s="86"/>
      <c r="I1039" s="86"/>
      <c r="J1039" s="86"/>
      <c r="K1039" s="86"/>
      <c r="L1039" s="86"/>
      <c r="M1039" s="86"/>
      <c r="N1039" s="86"/>
      <c r="O1039" s="86"/>
      <c r="P1039" s="86"/>
      <c r="Q1039" s="86"/>
      <c r="R1039" s="86"/>
      <c r="S1039" s="86"/>
    </row>
    <row r="1040" spans="1:19" ht="1.5" customHeight="1">
      <c r="A1040" s="86"/>
      <c r="B1040" s="86"/>
      <c r="C1040" s="86"/>
      <c r="D1040" s="86"/>
      <c r="E1040" s="86"/>
      <c r="F1040" s="86"/>
      <c r="G1040" s="86"/>
      <c r="H1040" s="86"/>
      <c r="I1040" s="86"/>
      <c r="J1040" s="86"/>
      <c r="K1040" s="86"/>
      <c r="L1040" s="86"/>
      <c r="M1040" s="86"/>
      <c r="N1040" s="86"/>
      <c r="O1040" s="86"/>
      <c r="P1040" s="86"/>
      <c r="Q1040" s="86"/>
      <c r="R1040" s="86"/>
      <c r="S1040" s="86"/>
    </row>
    <row r="1041" spans="1:19" ht="19.5" customHeight="1">
      <c r="A1041" s="496" t="s">
        <v>235</v>
      </c>
      <c r="B1041" s="457"/>
      <c r="C1041" s="457"/>
      <c r="D1041" s="457"/>
      <c r="E1041" s="458"/>
      <c r="F1041" s="491" t="s">
        <v>231</v>
      </c>
      <c r="G1041" s="457"/>
      <c r="H1041" s="457"/>
      <c r="I1041" s="457"/>
      <c r="J1041" s="458"/>
      <c r="K1041" s="491" t="s">
        <v>13</v>
      </c>
      <c r="L1041" s="458"/>
      <c r="M1041" s="491" t="s">
        <v>12</v>
      </c>
      <c r="N1041" s="458"/>
      <c r="O1041" s="108" t="s">
        <v>236</v>
      </c>
      <c r="P1041" s="86"/>
      <c r="Q1041" s="86"/>
      <c r="R1041" s="86"/>
      <c r="S1041" s="86"/>
    </row>
    <row r="1042" spans="1:19" ht="18" customHeight="1">
      <c r="A1042" s="492"/>
      <c r="B1042" s="470"/>
      <c r="C1042" s="470"/>
      <c r="D1042" s="470"/>
      <c r="E1042" s="471"/>
      <c r="F1042" s="499"/>
      <c r="G1042" s="470"/>
      <c r="H1042" s="470"/>
      <c r="I1042" s="470"/>
      <c r="J1042" s="471"/>
      <c r="K1042" s="487">
        <v>0</v>
      </c>
      <c r="L1042" s="471"/>
      <c r="M1042" s="487">
        <v>0</v>
      </c>
      <c r="N1042" s="471"/>
      <c r="O1042" s="113">
        <f>+K1042*M1042</f>
        <v>0</v>
      </c>
      <c r="P1042" s="86"/>
      <c r="Q1042" s="86"/>
      <c r="R1042" s="86"/>
      <c r="S1042" s="86"/>
    </row>
    <row r="1043" spans="1:19" ht="18" customHeight="1">
      <c r="A1043" s="493"/>
      <c r="B1043" s="466"/>
      <c r="C1043" s="466"/>
      <c r="D1043" s="466"/>
      <c r="E1043" s="466"/>
      <c r="F1043" s="494"/>
      <c r="G1043" s="466"/>
      <c r="H1043" s="494"/>
      <c r="I1043" s="466"/>
      <c r="J1043" s="466"/>
      <c r="K1043" s="466"/>
      <c r="L1043" s="111" t="s">
        <v>238</v>
      </c>
      <c r="M1043" s="488" t="s">
        <v>242</v>
      </c>
      <c r="N1043" s="466"/>
      <c r="O1043" s="112">
        <f>+O1042</f>
        <v>0</v>
      </c>
      <c r="P1043" s="86"/>
      <c r="Q1043" s="86"/>
      <c r="R1043" s="86"/>
      <c r="S1043" s="86"/>
    </row>
    <row r="1044" spans="1:19" ht="18" customHeight="1">
      <c r="A1044" s="495" t="s">
        <v>243</v>
      </c>
      <c r="B1044" s="466"/>
      <c r="C1044" s="495" t="s">
        <v>244</v>
      </c>
      <c r="D1044" s="466"/>
      <c r="E1044" s="86"/>
      <c r="F1044" s="86"/>
      <c r="G1044" s="86"/>
      <c r="H1044" s="86"/>
      <c r="I1044" s="86"/>
      <c r="J1044" s="86"/>
      <c r="K1044" s="86"/>
      <c r="L1044" s="86"/>
      <c r="M1044" s="86"/>
      <c r="N1044" s="86"/>
      <c r="O1044" s="86"/>
      <c r="P1044" s="86"/>
      <c r="Q1044" s="86"/>
      <c r="R1044" s="86"/>
      <c r="S1044" s="86"/>
    </row>
    <row r="1045" spans="1:19" ht="1.5" customHeight="1">
      <c r="A1045" s="86"/>
      <c r="B1045" s="86"/>
      <c r="C1045" s="86"/>
      <c r="D1045" s="86"/>
      <c r="E1045" s="86"/>
      <c r="F1045" s="86"/>
      <c r="G1045" s="86"/>
      <c r="H1045" s="86"/>
      <c r="I1045" s="86"/>
      <c r="J1045" s="86"/>
      <c r="K1045" s="86"/>
      <c r="L1045" s="86"/>
      <c r="M1045" s="86"/>
      <c r="N1045" s="86"/>
      <c r="O1045" s="86"/>
      <c r="P1045" s="86"/>
      <c r="Q1045" s="86"/>
      <c r="R1045" s="86"/>
      <c r="S1045" s="86"/>
    </row>
    <row r="1046" spans="1:19" ht="18.75" customHeight="1">
      <c r="A1046" s="496" t="s">
        <v>235</v>
      </c>
      <c r="B1046" s="457"/>
      <c r="C1046" s="457"/>
      <c r="D1046" s="457"/>
      <c r="E1046" s="458"/>
      <c r="F1046" s="491" t="s">
        <v>231</v>
      </c>
      <c r="G1046" s="457"/>
      <c r="H1046" s="457"/>
      <c r="I1046" s="457"/>
      <c r="J1046" s="458"/>
      <c r="K1046" s="491" t="s">
        <v>13</v>
      </c>
      <c r="L1046" s="458"/>
      <c r="M1046" s="491" t="s">
        <v>12</v>
      </c>
      <c r="N1046" s="458"/>
      <c r="O1046" s="108" t="s">
        <v>236</v>
      </c>
      <c r="P1046" s="86"/>
      <c r="Q1046" s="86"/>
      <c r="R1046" s="86"/>
      <c r="S1046" s="86"/>
    </row>
    <row r="1047" spans="1:19" ht="18" customHeight="1">
      <c r="A1047" s="492"/>
      <c r="B1047" s="470"/>
      <c r="C1047" s="470"/>
      <c r="D1047" s="470"/>
      <c r="E1047" s="471"/>
      <c r="F1047" s="499"/>
      <c r="G1047" s="470"/>
      <c r="H1047" s="470"/>
      <c r="I1047" s="470"/>
      <c r="J1047" s="471"/>
      <c r="K1047" s="487">
        <v>0</v>
      </c>
      <c r="L1047" s="471"/>
      <c r="M1047" s="487">
        <v>0</v>
      </c>
      <c r="N1047" s="471"/>
      <c r="O1047" s="113">
        <f>+K1047*M1047</f>
        <v>0</v>
      </c>
      <c r="P1047" s="86"/>
      <c r="Q1047" s="86"/>
      <c r="R1047" s="86"/>
      <c r="S1047" s="86"/>
    </row>
    <row r="1048" spans="1:19" ht="18" customHeight="1">
      <c r="A1048" s="493"/>
      <c r="B1048" s="466"/>
      <c r="C1048" s="466"/>
      <c r="D1048" s="466"/>
      <c r="E1048" s="466"/>
      <c r="F1048" s="494"/>
      <c r="G1048" s="466"/>
      <c r="H1048" s="494"/>
      <c r="I1048" s="466"/>
      <c r="J1048" s="466"/>
      <c r="K1048" s="466"/>
      <c r="L1048" s="111" t="s">
        <v>238</v>
      </c>
      <c r="M1048" s="488" t="s">
        <v>244</v>
      </c>
      <c r="N1048" s="466"/>
      <c r="O1048" s="112">
        <f>+O1047</f>
        <v>0</v>
      </c>
      <c r="P1048" s="86"/>
      <c r="Q1048" s="86"/>
      <c r="R1048" s="86"/>
      <c r="S1048" s="86"/>
    </row>
    <row r="1049" spans="1:19" ht="3.75" customHeight="1">
      <c r="A1049" s="86"/>
      <c r="B1049" s="86"/>
      <c r="C1049" s="86"/>
      <c r="D1049" s="86"/>
      <c r="E1049" s="86"/>
      <c r="F1049" s="86"/>
      <c r="G1049" s="86"/>
      <c r="H1049" s="86"/>
      <c r="I1049" s="86"/>
      <c r="J1049" s="86"/>
      <c r="K1049" s="86"/>
      <c r="L1049" s="86"/>
      <c r="M1049" s="86"/>
      <c r="N1049" s="86"/>
      <c r="O1049" s="86"/>
      <c r="P1049" s="86"/>
      <c r="Q1049" s="86"/>
      <c r="R1049" s="86"/>
      <c r="S1049" s="86"/>
    </row>
    <row r="1050" spans="1:19" ht="18.75" customHeight="1">
      <c r="A1050" s="86"/>
      <c r="B1050" s="86"/>
      <c r="C1050" s="86"/>
      <c r="D1050" s="86"/>
      <c r="E1050" s="86"/>
      <c r="F1050" s="86"/>
      <c r="G1050" s="86"/>
      <c r="H1050" s="86"/>
      <c r="I1050" s="489" t="s">
        <v>245</v>
      </c>
      <c r="J1050" s="457"/>
      <c r="K1050" s="457"/>
      <c r="L1050" s="457"/>
      <c r="M1050" s="458"/>
      <c r="N1050" s="484">
        <f>+O1048+O1043+O1038+O1033</f>
        <v>699639</v>
      </c>
      <c r="O1050" s="458"/>
      <c r="P1050" s="86"/>
      <c r="Q1050" s="86"/>
      <c r="R1050" s="86"/>
      <c r="S1050" s="86"/>
    </row>
    <row r="1051" spans="1:19" ht="18.75" customHeight="1">
      <c r="A1051" s="86"/>
      <c r="B1051" s="86"/>
      <c r="C1051" s="86"/>
      <c r="D1051" s="86"/>
      <c r="E1051" s="86"/>
      <c r="F1051" s="86"/>
      <c r="G1051" s="86"/>
      <c r="H1051" s="86"/>
      <c r="I1051" s="107"/>
      <c r="J1051" s="107"/>
      <c r="K1051" s="107"/>
      <c r="L1051" s="107"/>
      <c r="M1051" s="107"/>
      <c r="N1051" s="115"/>
      <c r="O1051" s="115"/>
      <c r="P1051" s="86"/>
      <c r="Q1051" s="86"/>
      <c r="R1051" s="86"/>
      <c r="S1051" s="86"/>
    </row>
    <row r="1052" spans="1:19" ht="70.5" customHeight="1">
      <c r="A1052" s="107"/>
      <c r="B1052" s="497"/>
      <c r="C1052" s="466"/>
      <c r="D1052" s="476"/>
      <c r="E1052" s="466"/>
      <c r="F1052" s="466"/>
      <c r="G1052" s="466"/>
      <c r="H1052" s="466"/>
      <c r="I1052" s="466"/>
      <c r="J1052" s="466"/>
      <c r="K1052" s="466"/>
      <c r="L1052" s="466"/>
      <c r="M1052" s="466"/>
      <c r="N1052" s="466"/>
      <c r="O1052" s="466"/>
      <c r="P1052" s="466"/>
      <c r="Q1052" s="86"/>
      <c r="R1052" s="86"/>
      <c r="S1052" s="86"/>
    </row>
    <row r="1053" spans="1:19" ht="9.75" customHeight="1">
      <c r="A1053" s="477"/>
      <c r="B1053" s="470"/>
      <c r="C1053" s="470"/>
      <c r="D1053" s="470"/>
      <c r="E1053" s="470"/>
      <c r="F1053" s="470"/>
      <c r="G1053" s="470"/>
      <c r="H1053" s="470"/>
      <c r="I1053" s="470"/>
      <c r="J1053" s="470"/>
      <c r="K1053" s="470"/>
      <c r="L1053" s="470"/>
      <c r="M1053" s="470"/>
      <c r="N1053" s="470"/>
      <c r="O1053" s="470"/>
      <c r="P1053" s="470"/>
      <c r="Q1053" s="86"/>
      <c r="R1053" s="86"/>
      <c r="S1053" s="86"/>
    </row>
    <row r="1054" spans="1:19" ht="30" customHeight="1">
      <c r="A1054" s="498" t="s">
        <v>226</v>
      </c>
      <c r="B1054" s="466"/>
      <c r="C1054" s="466"/>
      <c r="D1054" s="466"/>
      <c r="E1054" s="466"/>
      <c r="F1054" s="466"/>
      <c r="G1054" s="498" t="s">
        <v>227</v>
      </c>
      <c r="H1054" s="466"/>
      <c r="I1054" s="466"/>
      <c r="J1054" s="476" t="s">
        <v>309</v>
      </c>
      <c r="K1054" s="466"/>
      <c r="L1054" s="466"/>
      <c r="M1054" s="466"/>
      <c r="N1054" s="466"/>
      <c r="O1054" s="466"/>
      <c r="P1054" s="467"/>
      <c r="Q1054" s="86"/>
      <c r="R1054" s="86"/>
      <c r="S1054" s="86"/>
    </row>
    <row r="1055" spans="1:19" ht="39" customHeight="1">
      <c r="A1055" s="498"/>
      <c r="B1055" s="466"/>
      <c r="C1055" s="466"/>
      <c r="D1055" s="466"/>
      <c r="E1055" s="466"/>
      <c r="F1055" s="466"/>
      <c r="G1055" s="498" t="s">
        <v>229</v>
      </c>
      <c r="H1055" s="466"/>
      <c r="I1055" s="466"/>
      <c r="J1055" s="476" t="s">
        <v>310</v>
      </c>
      <c r="K1055" s="466"/>
      <c r="L1055" s="466"/>
      <c r="M1055" s="466"/>
      <c r="N1055" s="466"/>
      <c r="O1055" s="466"/>
      <c r="P1055" s="467"/>
      <c r="Q1055" s="86"/>
      <c r="R1055" s="86"/>
      <c r="S1055" s="86"/>
    </row>
    <row r="1056" spans="1:19" ht="57" customHeight="1">
      <c r="A1056" s="498"/>
      <c r="B1056" s="466"/>
      <c r="C1056" s="466"/>
      <c r="D1056" s="466"/>
      <c r="E1056" s="466"/>
      <c r="F1056" s="466"/>
      <c r="G1056" s="498" t="s">
        <v>10</v>
      </c>
      <c r="H1056" s="466"/>
      <c r="I1056" s="466"/>
      <c r="J1056" s="476" t="s">
        <v>317</v>
      </c>
      <c r="K1056" s="466"/>
      <c r="L1056" s="466"/>
      <c r="M1056" s="466"/>
      <c r="N1056" s="466"/>
      <c r="O1056" s="466"/>
      <c r="P1056" s="467"/>
      <c r="Q1056" s="86"/>
      <c r="R1056" s="86"/>
      <c r="S1056" s="86"/>
    </row>
    <row r="1057" spans="1:19" ht="18" customHeight="1">
      <c r="A1057" s="492"/>
      <c r="B1057" s="470"/>
      <c r="C1057" s="470"/>
      <c r="D1057" s="470"/>
      <c r="E1057" s="470"/>
      <c r="F1057" s="470"/>
      <c r="G1057" s="505" t="s">
        <v>231</v>
      </c>
      <c r="H1057" s="470"/>
      <c r="I1057" s="470"/>
      <c r="J1057" s="477" t="s">
        <v>232</v>
      </c>
      <c r="K1057" s="470"/>
      <c r="L1057" s="470"/>
      <c r="M1057" s="470"/>
      <c r="N1057" s="470"/>
      <c r="O1057" s="470"/>
      <c r="P1057" s="471"/>
      <c r="Q1057" s="86"/>
      <c r="R1057" s="86"/>
      <c r="S1057" s="86"/>
    </row>
    <row r="1058" spans="1:19" ht="7.5" customHeight="1">
      <c r="A1058" s="86"/>
      <c r="B1058" s="86"/>
      <c r="C1058" s="86"/>
      <c r="D1058" s="86"/>
      <c r="E1058" s="86"/>
      <c r="F1058" s="86"/>
      <c r="G1058" s="86"/>
      <c r="H1058" s="86"/>
      <c r="I1058" s="86"/>
      <c r="J1058" s="86"/>
      <c r="K1058" s="86"/>
      <c r="L1058" s="86"/>
      <c r="M1058" s="86"/>
      <c r="N1058" s="86"/>
      <c r="O1058" s="86"/>
      <c r="P1058" s="86"/>
      <c r="Q1058" s="86"/>
      <c r="R1058" s="86"/>
      <c r="S1058" s="86"/>
    </row>
    <row r="1059" spans="1:19" ht="18" customHeight="1">
      <c r="A1059" s="495" t="s">
        <v>233</v>
      </c>
      <c r="B1059" s="466"/>
      <c r="C1059" s="495" t="s">
        <v>234</v>
      </c>
      <c r="D1059" s="466"/>
      <c r="E1059" s="86"/>
      <c r="F1059" s="86"/>
      <c r="G1059" s="86"/>
      <c r="H1059" s="86"/>
      <c r="I1059" s="86"/>
      <c r="J1059" s="86"/>
      <c r="K1059" s="86"/>
      <c r="L1059" s="86"/>
      <c r="M1059" s="86"/>
      <c r="N1059" s="86"/>
      <c r="O1059" s="86"/>
      <c r="P1059" s="86"/>
      <c r="Q1059" s="86"/>
      <c r="R1059" s="86"/>
      <c r="S1059" s="86"/>
    </row>
    <row r="1060" spans="1:19" ht="1.5" customHeight="1">
      <c r="A1060" s="86"/>
      <c r="B1060" s="86"/>
      <c r="C1060" s="86"/>
      <c r="D1060" s="86"/>
      <c r="E1060" s="86"/>
      <c r="F1060" s="86"/>
      <c r="G1060" s="86"/>
      <c r="H1060" s="86"/>
      <c r="I1060" s="86"/>
      <c r="J1060" s="86"/>
      <c r="K1060" s="86"/>
      <c r="L1060" s="86"/>
      <c r="M1060" s="86"/>
      <c r="N1060" s="86"/>
      <c r="O1060" s="86"/>
      <c r="P1060" s="86"/>
      <c r="Q1060" s="86"/>
      <c r="R1060" s="86"/>
      <c r="S1060" s="86"/>
    </row>
    <row r="1061" spans="1:19" ht="18.75" customHeight="1">
      <c r="A1061" s="496" t="s">
        <v>235</v>
      </c>
      <c r="B1061" s="457"/>
      <c r="C1061" s="457"/>
      <c r="D1061" s="457"/>
      <c r="E1061" s="458"/>
      <c r="F1061" s="491" t="s">
        <v>231</v>
      </c>
      <c r="G1061" s="457"/>
      <c r="H1061" s="457"/>
      <c r="I1061" s="457"/>
      <c r="J1061" s="458"/>
      <c r="K1061" s="491" t="s">
        <v>13</v>
      </c>
      <c r="L1061" s="458"/>
      <c r="M1061" s="491" t="s">
        <v>12</v>
      </c>
      <c r="N1061" s="458"/>
      <c r="O1061" s="108" t="s">
        <v>236</v>
      </c>
      <c r="P1061" s="86"/>
      <c r="Q1061" s="86"/>
      <c r="R1061" s="86"/>
      <c r="S1061" s="86"/>
    </row>
    <row r="1062" spans="1:19" ht="74.25" customHeight="1">
      <c r="A1062" s="492" t="s">
        <v>318</v>
      </c>
      <c r="B1062" s="470"/>
      <c r="C1062" s="470"/>
      <c r="D1062" s="470"/>
      <c r="E1062" s="471"/>
      <c r="F1062" s="503" t="s">
        <v>134</v>
      </c>
      <c r="G1062" s="470"/>
      <c r="H1062" s="470"/>
      <c r="I1062" s="470"/>
      <c r="J1062" s="471"/>
      <c r="K1062" s="504">
        <v>416646</v>
      </c>
      <c r="L1062" s="471"/>
      <c r="M1062" s="490">
        <v>1</v>
      </c>
      <c r="N1062" s="471"/>
      <c r="O1062" s="109">
        <f>+M1062*K1062</f>
        <v>416646</v>
      </c>
      <c r="P1062" s="86"/>
      <c r="Q1062" s="110">
        <v>15430371.420000084</v>
      </c>
      <c r="R1062" s="86"/>
      <c r="S1062" s="86"/>
    </row>
    <row r="1063" spans="1:19" ht="18" customHeight="1">
      <c r="A1063" s="493"/>
      <c r="B1063" s="466"/>
      <c r="C1063" s="466"/>
      <c r="D1063" s="466"/>
      <c r="E1063" s="466"/>
      <c r="F1063" s="494"/>
      <c r="G1063" s="466"/>
      <c r="H1063" s="494"/>
      <c r="I1063" s="466"/>
      <c r="J1063" s="466"/>
      <c r="K1063" s="466"/>
      <c r="L1063" s="111" t="s">
        <v>238</v>
      </c>
      <c r="M1063" s="488" t="s">
        <v>234</v>
      </c>
      <c r="N1063" s="466"/>
      <c r="O1063" s="112">
        <f>+O1062</f>
        <v>416646</v>
      </c>
      <c r="P1063" s="86"/>
      <c r="Q1063" s="86"/>
      <c r="R1063" s="86"/>
      <c r="S1063" s="86"/>
    </row>
    <row r="1064" spans="1:19" ht="18" customHeight="1">
      <c r="A1064" s="495" t="s">
        <v>239</v>
      </c>
      <c r="B1064" s="466"/>
      <c r="C1064" s="495" t="s">
        <v>240</v>
      </c>
      <c r="D1064" s="466"/>
      <c r="E1064" s="86"/>
      <c r="F1064" s="86"/>
      <c r="G1064" s="86"/>
      <c r="H1064" s="86"/>
      <c r="I1064" s="86"/>
      <c r="J1064" s="86"/>
      <c r="K1064" s="86"/>
      <c r="L1064" s="86"/>
      <c r="M1064" s="86"/>
      <c r="N1064" s="86"/>
      <c r="O1064" s="86"/>
      <c r="P1064" s="86"/>
      <c r="Q1064" s="86"/>
      <c r="R1064" s="86"/>
      <c r="S1064" s="86"/>
    </row>
    <row r="1065" spans="1:19" ht="2.25" customHeight="1">
      <c r="A1065" s="86"/>
      <c r="B1065" s="86"/>
      <c r="C1065" s="86"/>
      <c r="D1065" s="86"/>
      <c r="E1065" s="86"/>
      <c r="F1065" s="86"/>
      <c r="G1065" s="86"/>
      <c r="H1065" s="86"/>
      <c r="I1065" s="86"/>
      <c r="J1065" s="86"/>
      <c r="K1065" s="86"/>
      <c r="L1065" s="86"/>
      <c r="M1065" s="86"/>
      <c r="N1065" s="86"/>
      <c r="O1065" s="86"/>
      <c r="P1065" s="86"/>
      <c r="Q1065" s="86"/>
      <c r="R1065" s="86"/>
      <c r="S1065" s="86"/>
    </row>
    <row r="1066" spans="1:19" ht="18.75" customHeight="1">
      <c r="A1066" s="496" t="s">
        <v>235</v>
      </c>
      <c r="B1066" s="457"/>
      <c r="C1066" s="457"/>
      <c r="D1066" s="457"/>
      <c r="E1066" s="458"/>
      <c r="F1066" s="491" t="s">
        <v>231</v>
      </c>
      <c r="G1066" s="457"/>
      <c r="H1066" s="457"/>
      <c r="I1066" s="457"/>
      <c r="J1066" s="458"/>
      <c r="K1066" s="491" t="s">
        <v>13</v>
      </c>
      <c r="L1066" s="458"/>
      <c r="M1066" s="491" t="s">
        <v>12</v>
      </c>
      <c r="N1066" s="458"/>
      <c r="O1066" s="108" t="s">
        <v>236</v>
      </c>
      <c r="P1066" s="86"/>
      <c r="Q1066" s="86"/>
      <c r="R1066" s="86"/>
      <c r="S1066" s="86"/>
    </row>
    <row r="1067" spans="1:19" ht="18" customHeight="1">
      <c r="A1067" s="492"/>
      <c r="B1067" s="470"/>
      <c r="C1067" s="470"/>
      <c r="D1067" s="470"/>
      <c r="E1067" s="471"/>
      <c r="F1067" s="499"/>
      <c r="G1067" s="470"/>
      <c r="H1067" s="470"/>
      <c r="I1067" s="470"/>
      <c r="J1067" s="471"/>
      <c r="K1067" s="487">
        <v>0</v>
      </c>
      <c r="L1067" s="471"/>
      <c r="M1067" s="487">
        <v>0</v>
      </c>
      <c r="N1067" s="471"/>
      <c r="O1067" s="113">
        <f>+K1067*M1067</f>
        <v>0</v>
      </c>
      <c r="P1067" s="86"/>
      <c r="Q1067" s="86"/>
      <c r="R1067" s="86"/>
      <c r="S1067" s="86"/>
    </row>
    <row r="1068" spans="1:19" ht="18" customHeight="1">
      <c r="A1068" s="493"/>
      <c r="B1068" s="466"/>
      <c r="C1068" s="466"/>
      <c r="D1068" s="466"/>
      <c r="E1068" s="466"/>
      <c r="F1068" s="494"/>
      <c r="G1068" s="466"/>
      <c r="H1068" s="494"/>
      <c r="I1068" s="466"/>
      <c r="J1068" s="466"/>
      <c r="K1068" s="466"/>
      <c r="L1068" s="111" t="s">
        <v>238</v>
      </c>
      <c r="M1068" s="488" t="s">
        <v>240</v>
      </c>
      <c r="N1068" s="466"/>
      <c r="O1068" s="112">
        <f>+O1067</f>
        <v>0</v>
      </c>
      <c r="P1068" s="86"/>
      <c r="Q1068" s="86"/>
      <c r="R1068" s="86"/>
      <c r="S1068" s="86"/>
    </row>
    <row r="1069" spans="1:19" ht="18" customHeight="1">
      <c r="A1069" s="495" t="s">
        <v>241</v>
      </c>
      <c r="B1069" s="466"/>
      <c r="C1069" s="495" t="s">
        <v>242</v>
      </c>
      <c r="D1069" s="466"/>
      <c r="E1069" s="86"/>
      <c r="F1069" s="86"/>
      <c r="G1069" s="86"/>
      <c r="H1069" s="86"/>
      <c r="I1069" s="86"/>
      <c r="J1069" s="86"/>
      <c r="K1069" s="86"/>
      <c r="L1069" s="86"/>
      <c r="M1069" s="86"/>
      <c r="N1069" s="86"/>
      <c r="O1069" s="86"/>
      <c r="P1069" s="86"/>
      <c r="Q1069" s="86"/>
      <c r="R1069" s="86"/>
      <c r="S1069" s="86"/>
    </row>
    <row r="1070" spans="1:19" ht="1.5" customHeight="1">
      <c r="A1070" s="86"/>
      <c r="B1070" s="86"/>
      <c r="C1070" s="86"/>
      <c r="D1070" s="86"/>
      <c r="E1070" s="86"/>
      <c r="F1070" s="86"/>
      <c r="G1070" s="86"/>
      <c r="H1070" s="86"/>
      <c r="I1070" s="86"/>
      <c r="J1070" s="86"/>
      <c r="K1070" s="86"/>
      <c r="L1070" s="86"/>
      <c r="M1070" s="86"/>
      <c r="N1070" s="86"/>
      <c r="O1070" s="86"/>
      <c r="P1070" s="86"/>
      <c r="Q1070" s="86"/>
      <c r="R1070" s="86"/>
      <c r="S1070" s="86"/>
    </row>
    <row r="1071" spans="1:19" ht="19.5" customHeight="1">
      <c r="A1071" s="496" t="s">
        <v>235</v>
      </c>
      <c r="B1071" s="457"/>
      <c r="C1071" s="457"/>
      <c r="D1071" s="457"/>
      <c r="E1071" s="458"/>
      <c r="F1071" s="491" t="s">
        <v>231</v>
      </c>
      <c r="G1071" s="457"/>
      <c r="H1071" s="457"/>
      <c r="I1071" s="457"/>
      <c r="J1071" s="458"/>
      <c r="K1071" s="491" t="s">
        <v>13</v>
      </c>
      <c r="L1071" s="458"/>
      <c r="M1071" s="491" t="s">
        <v>12</v>
      </c>
      <c r="N1071" s="458"/>
      <c r="O1071" s="108" t="s">
        <v>236</v>
      </c>
      <c r="P1071" s="86"/>
      <c r="Q1071" s="86"/>
      <c r="R1071" s="86"/>
      <c r="S1071" s="86"/>
    </row>
    <row r="1072" spans="1:19" ht="18" customHeight="1">
      <c r="A1072" s="492"/>
      <c r="B1072" s="470"/>
      <c r="C1072" s="470"/>
      <c r="D1072" s="470"/>
      <c r="E1072" s="471"/>
      <c r="F1072" s="499"/>
      <c r="G1072" s="470"/>
      <c r="H1072" s="470"/>
      <c r="I1072" s="470"/>
      <c r="J1072" s="471"/>
      <c r="K1072" s="487">
        <v>0</v>
      </c>
      <c r="L1072" s="471"/>
      <c r="M1072" s="487">
        <v>0</v>
      </c>
      <c r="N1072" s="471"/>
      <c r="O1072" s="113">
        <f>+K1072*M1072</f>
        <v>0</v>
      </c>
      <c r="P1072" s="86"/>
      <c r="Q1072" s="86"/>
      <c r="R1072" s="86"/>
      <c r="S1072" s="86"/>
    </row>
    <row r="1073" spans="1:19" ht="18" customHeight="1">
      <c r="A1073" s="493"/>
      <c r="B1073" s="466"/>
      <c r="C1073" s="466"/>
      <c r="D1073" s="466"/>
      <c r="E1073" s="466"/>
      <c r="F1073" s="494"/>
      <c r="G1073" s="466"/>
      <c r="H1073" s="494"/>
      <c r="I1073" s="466"/>
      <c r="J1073" s="466"/>
      <c r="K1073" s="466"/>
      <c r="L1073" s="111" t="s">
        <v>238</v>
      </c>
      <c r="M1073" s="488" t="s">
        <v>242</v>
      </c>
      <c r="N1073" s="466"/>
      <c r="O1073" s="112">
        <f>+O1072</f>
        <v>0</v>
      </c>
      <c r="P1073" s="86"/>
      <c r="Q1073" s="86"/>
      <c r="R1073" s="86"/>
      <c r="S1073" s="86"/>
    </row>
    <row r="1074" spans="1:19" ht="18" customHeight="1">
      <c r="A1074" s="495" t="s">
        <v>243</v>
      </c>
      <c r="B1074" s="466"/>
      <c r="C1074" s="495" t="s">
        <v>244</v>
      </c>
      <c r="D1074" s="466"/>
      <c r="E1074" s="86"/>
      <c r="F1074" s="86"/>
      <c r="G1074" s="86"/>
      <c r="H1074" s="86"/>
      <c r="I1074" s="86"/>
      <c r="J1074" s="86"/>
      <c r="K1074" s="86"/>
      <c r="L1074" s="86"/>
      <c r="M1074" s="86"/>
      <c r="N1074" s="86"/>
      <c r="O1074" s="86"/>
      <c r="P1074" s="86"/>
      <c r="Q1074" s="86"/>
      <c r="R1074" s="86"/>
      <c r="S1074" s="86"/>
    </row>
    <row r="1075" spans="1:19" ht="1.5" customHeight="1">
      <c r="A1075" s="86"/>
      <c r="B1075" s="86"/>
      <c r="C1075" s="86"/>
      <c r="D1075" s="86"/>
      <c r="E1075" s="86"/>
      <c r="F1075" s="86"/>
      <c r="G1075" s="86"/>
      <c r="H1075" s="86"/>
      <c r="I1075" s="86"/>
      <c r="J1075" s="86"/>
      <c r="K1075" s="86"/>
      <c r="L1075" s="86"/>
      <c r="M1075" s="86"/>
      <c r="N1075" s="86"/>
      <c r="O1075" s="86"/>
      <c r="P1075" s="86"/>
      <c r="Q1075" s="86"/>
      <c r="R1075" s="86"/>
      <c r="S1075" s="86"/>
    </row>
    <row r="1076" spans="1:19" ht="18.75" customHeight="1">
      <c r="A1076" s="496" t="s">
        <v>235</v>
      </c>
      <c r="B1076" s="457"/>
      <c r="C1076" s="457"/>
      <c r="D1076" s="457"/>
      <c r="E1076" s="458"/>
      <c r="F1076" s="491" t="s">
        <v>231</v>
      </c>
      <c r="G1076" s="457"/>
      <c r="H1076" s="457"/>
      <c r="I1076" s="457"/>
      <c r="J1076" s="458"/>
      <c r="K1076" s="491" t="s">
        <v>13</v>
      </c>
      <c r="L1076" s="458"/>
      <c r="M1076" s="491" t="s">
        <v>12</v>
      </c>
      <c r="N1076" s="458"/>
      <c r="O1076" s="108" t="s">
        <v>236</v>
      </c>
      <c r="P1076" s="86"/>
      <c r="Q1076" s="86"/>
      <c r="R1076" s="86"/>
      <c r="S1076" s="86"/>
    </row>
    <row r="1077" spans="1:19" ht="18" customHeight="1">
      <c r="A1077" s="492"/>
      <c r="B1077" s="470"/>
      <c r="C1077" s="470"/>
      <c r="D1077" s="470"/>
      <c r="E1077" s="471"/>
      <c r="F1077" s="499"/>
      <c r="G1077" s="470"/>
      <c r="H1077" s="470"/>
      <c r="I1077" s="470"/>
      <c r="J1077" s="471"/>
      <c r="K1077" s="487">
        <v>0</v>
      </c>
      <c r="L1077" s="471"/>
      <c r="M1077" s="487">
        <v>0</v>
      </c>
      <c r="N1077" s="471"/>
      <c r="O1077" s="113">
        <f>+K1077*M1077</f>
        <v>0</v>
      </c>
      <c r="P1077" s="86"/>
      <c r="Q1077" s="86"/>
      <c r="R1077" s="86"/>
      <c r="S1077" s="86"/>
    </row>
    <row r="1078" spans="1:19" ht="18" customHeight="1">
      <c r="A1078" s="493"/>
      <c r="B1078" s="466"/>
      <c r="C1078" s="466"/>
      <c r="D1078" s="466"/>
      <c r="E1078" s="466"/>
      <c r="F1078" s="494"/>
      <c r="G1078" s="466"/>
      <c r="H1078" s="494"/>
      <c r="I1078" s="466"/>
      <c r="J1078" s="466"/>
      <c r="K1078" s="466"/>
      <c r="L1078" s="111" t="s">
        <v>238</v>
      </c>
      <c r="M1078" s="488" t="s">
        <v>244</v>
      </c>
      <c r="N1078" s="466"/>
      <c r="O1078" s="112">
        <f>+O1077</f>
        <v>0</v>
      </c>
      <c r="P1078" s="86"/>
      <c r="Q1078" s="86"/>
      <c r="R1078" s="86"/>
      <c r="S1078" s="86"/>
    </row>
    <row r="1079" spans="1:19" ht="3.75" customHeight="1">
      <c r="A1079" s="86"/>
      <c r="B1079" s="86"/>
      <c r="C1079" s="86"/>
      <c r="D1079" s="86"/>
      <c r="E1079" s="86"/>
      <c r="F1079" s="86"/>
      <c r="G1079" s="86"/>
      <c r="H1079" s="86"/>
      <c r="I1079" s="86"/>
      <c r="J1079" s="86"/>
      <c r="K1079" s="86"/>
      <c r="L1079" s="86"/>
      <c r="M1079" s="86"/>
      <c r="N1079" s="86"/>
      <c r="O1079" s="86"/>
      <c r="P1079" s="86"/>
      <c r="Q1079" s="86"/>
      <c r="R1079" s="86"/>
      <c r="S1079" s="86"/>
    </row>
    <row r="1080" spans="1:19" ht="18.75" customHeight="1">
      <c r="A1080" s="86"/>
      <c r="B1080" s="86"/>
      <c r="C1080" s="86"/>
      <c r="D1080" s="86"/>
      <c r="E1080" s="86"/>
      <c r="F1080" s="86"/>
      <c r="G1080" s="86"/>
      <c r="H1080" s="86"/>
      <c r="I1080" s="489" t="s">
        <v>245</v>
      </c>
      <c r="J1080" s="457"/>
      <c r="K1080" s="457"/>
      <c r="L1080" s="457"/>
      <c r="M1080" s="458"/>
      <c r="N1080" s="484">
        <f>+O1078+O1073+O1068+O1063</f>
        <v>416646</v>
      </c>
      <c r="O1080" s="458"/>
      <c r="P1080" s="86"/>
      <c r="Q1080" s="86"/>
      <c r="R1080" s="86"/>
      <c r="S1080" s="86"/>
    </row>
    <row r="1081" spans="1:19" ht="18.75" customHeight="1">
      <c r="A1081" s="86"/>
      <c r="B1081" s="86"/>
      <c r="C1081" s="86"/>
      <c r="D1081" s="86"/>
      <c r="E1081" s="86"/>
      <c r="F1081" s="86"/>
      <c r="G1081" s="86"/>
      <c r="H1081" s="86"/>
      <c r="I1081" s="107"/>
      <c r="J1081" s="107"/>
      <c r="K1081" s="107"/>
      <c r="L1081" s="107"/>
      <c r="M1081" s="107"/>
      <c r="N1081" s="115"/>
      <c r="O1081" s="115"/>
      <c r="P1081" s="86"/>
      <c r="Q1081" s="86"/>
      <c r="R1081" s="86"/>
      <c r="S1081" s="86"/>
    </row>
    <row r="1082" spans="1:19" ht="70.5" customHeight="1">
      <c r="A1082" s="107"/>
      <c r="B1082" s="497"/>
      <c r="C1082" s="466"/>
      <c r="D1082" s="476"/>
      <c r="E1082" s="466"/>
      <c r="F1082" s="466"/>
      <c r="G1082" s="466"/>
      <c r="H1082" s="466"/>
      <c r="I1082" s="466"/>
      <c r="J1082" s="466"/>
      <c r="K1082" s="466"/>
      <c r="L1082" s="466"/>
      <c r="M1082" s="466"/>
      <c r="N1082" s="466"/>
      <c r="O1082" s="466"/>
      <c r="P1082" s="466"/>
      <c r="Q1082" s="86"/>
      <c r="R1082" s="86"/>
      <c r="S1082" s="86"/>
    </row>
    <row r="1083" spans="1:19" ht="9.75" customHeight="1">
      <c r="A1083" s="477"/>
      <c r="B1083" s="470"/>
      <c r="C1083" s="470"/>
      <c r="D1083" s="470"/>
      <c r="E1083" s="470"/>
      <c r="F1083" s="470"/>
      <c r="G1083" s="470"/>
      <c r="H1083" s="470"/>
      <c r="I1083" s="470"/>
      <c r="J1083" s="470"/>
      <c r="K1083" s="470"/>
      <c r="L1083" s="470"/>
      <c r="M1083" s="470"/>
      <c r="N1083" s="470"/>
      <c r="O1083" s="470"/>
      <c r="P1083" s="470"/>
      <c r="Q1083" s="86"/>
      <c r="R1083" s="86"/>
      <c r="S1083" s="86"/>
    </row>
    <row r="1084" spans="1:19" ht="30" customHeight="1">
      <c r="A1084" s="498" t="s">
        <v>226</v>
      </c>
      <c r="B1084" s="466"/>
      <c r="C1084" s="466"/>
      <c r="D1084" s="466"/>
      <c r="E1084" s="466"/>
      <c r="F1084" s="466"/>
      <c r="G1084" s="498" t="s">
        <v>227</v>
      </c>
      <c r="H1084" s="466"/>
      <c r="I1084" s="466"/>
      <c r="J1084" s="476" t="s">
        <v>309</v>
      </c>
      <c r="K1084" s="466"/>
      <c r="L1084" s="466"/>
      <c r="M1084" s="466"/>
      <c r="N1084" s="466"/>
      <c r="O1084" s="466"/>
      <c r="P1084" s="467"/>
      <c r="Q1084" s="86"/>
      <c r="R1084" s="86"/>
      <c r="S1084" s="86"/>
    </row>
    <row r="1085" spans="1:19" ht="39" customHeight="1">
      <c r="A1085" s="498"/>
      <c r="B1085" s="466"/>
      <c r="C1085" s="466"/>
      <c r="D1085" s="466"/>
      <c r="E1085" s="466"/>
      <c r="F1085" s="466"/>
      <c r="G1085" s="498" t="s">
        <v>229</v>
      </c>
      <c r="H1085" s="466"/>
      <c r="I1085" s="466"/>
      <c r="J1085" s="476" t="s">
        <v>310</v>
      </c>
      <c r="K1085" s="466"/>
      <c r="L1085" s="466"/>
      <c r="M1085" s="466"/>
      <c r="N1085" s="466"/>
      <c r="O1085" s="466"/>
      <c r="P1085" s="467"/>
      <c r="Q1085" s="86"/>
      <c r="R1085" s="86"/>
      <c r="S1085" s="86"/>
    </row>
    <row r="1086" spans="1:19" ht="68.25" customHeight="1">
      <c r="A1086" s="498"/>
      <c r="B1086" s="466"/>
      <c r="C1086" s="466"/>
      <c r="D1086" s="466"/>
      <c r="E1086" s="466"/>
      <c r="F1086" s="466"/>
      <c r="G1086" s="498" t="s">
        <v>10</v>
      </c>
      <c r="H1086" s="466"/>
      <c r="I1086" s="466"/>
      <c r="J1086" s="476" t="s">
        <v>319</v>
      </c>
      <c r="K1086" s="466"/>
      <c r="L1086" s="466"/>
      <c r="M1086" s="466"/>
      <c r="N1086" s="466"/>
      <c r="O1086" s="466"/>
      <c r="P1086" s="467"/>
      <c r="Q1086" s="86"/>
      <c r="R1086" s="86"/>
      <c r="S1086" s="86"/>
    </row>
    <row r="1087" spans="1:19" ht="18" customHeight="1">
      <c r="A1087" s="492"/>
      <c r="B1087" s="470"/>
      <c r="C1087" s="470"/>
      <c r="D1087" s="470"/>
      <c r="E1087" s="470"/>
      <c r="F1087" s="470"/>
      <c r="G1087" s="505" t="s">
        <v>231</v>
      </c>
      <c r="H1087" s="470"/>
      <c r="I1087" s="470"/>
      <c r="J1087" s="477" t="s">
        <v>232</v>
      </c>
      <c r="K1087" s="470"/>
      <c r="L1087" s="470"/>
      <c r="M1087" s="470"/>
      <c r="N1087" s="470"/>
      <c r="O1087" s="470"/>
      <c r="P1087" s="471"/>
      <c r="Q1087" s="86"/>
      <c r="R1087" s="86"/>
      <c r="S1087" s="86"/>
    </row>
    <row r="1088" spans="1:19" ht="7.5" customHeight="1">
      <c r="A1088" s="86"/>
      <c r="B1088" s="86"/>
      <c r="C1088" s="86"/>
      <c r="D1088" s="86"/>
      <c r="E1088" s="86"/>
      <c r="F1088" s="86"/>
      <c r="G1088" s="86"/>
      <c r="H1088" s="86"/>
      <c r="I1088" s="86"/>
      <c r="J1088" s="86"/>
      <c r="K1088" s="86"/>
      <c r="L1088" s="86"/>
      <c r="M1088" s="86"/>
      <c r="N1088" s="86"/>
      <c r="O1088" s="86"/>
      <c r="P1088" s="86"/>
      <c r="Q1088" s="86"/>
      <c r="R1088" s="86"/>
      <c r="S1088" s="86"/>
    </row>
    <row r="1089" spans="1:19" ht="18" customHeight="1">
      <c r="A1089" s="495" t="s">
        <v>233</v>
      </c>
      <c r="B1089" s="466"/>
      <c r="C1089" s="495" t="s">
        <v>234</v>
      </c>
      <c r="D1089" s="466"/>
      <c r="E1089" s="86"/>
      <c r="F1089" s="86"/>
      <c r="G1089" s="86"/>
      <c r="H1089" s="86"/>
      <c r="I1089" s="86"/>
      <c r="J1089" s="86"/>
      <c r="K1089" s="86"/>
      <c r="L1089" s="86"/>
      <c r="M1089" s="86"/>
      <c r="N1089" s="86"/>
      <c r="O1089" s="86"/>
      <c r="P1089" s="86"/>
      <c r="Q1089" s="86"/>
      <c r="R1089" s="86"/>
      <c r="S1089" s="86"/>
    </row>
    <row r="1090" spans="1:19" ht="1.5" customHeight="1">
      <c r="A1090" s="86"/>
      <c r="B1090" s="86"/>
      <c r="C1090" s="86"/>
      <c r="D1090" s="86"/>
      <c r="E1090" s="86"/>
      <c r="F1090" s="86"/>
      <c r="G1090" s="86"/>
      <c r="H1090" s="86"/>
      <c r="I1090" s="86"/>
      <c r="J1090" s="86"/>
      <c r="K1090" s="86"/>
      <c r="L1090" s="86"/>
      <c r="M1090" s="86"/>
      <c r="N1090" s="86"/>
      <c r="O1090" s="86"/>
      <c r="P1090" s="86"/>
      <c r="Q1090" s="86"/>
      <c r="R1090" s="86"/>
      <c r="S1090" s="86"/>
    </row>
    <row r="1091" spans="1:19" ht="18.75" customHeight="1">
      <c r="A1091" s="496" t="s">
        <v>235</v>
      </c>
      <c r="B1091" s="457"/>
      <c r="C1091" s="457"/>
      <c r="D1091" s="457"/>
      <c r="E1091" s="458"/>
      <c r="F1091" s="491" t="s">
        <v>231</v>
      </c>
      <c r="G1091" s="457"/>
      <c r="H1091" s="457"/>
      <c r="I1091" s="457"/>
      <c r="J1091" s="458"/>
      <c r="K1091" s="491" t="s">
        <v>13</v>
      </c>
      <c r="L1091" s="458"/>
      <c r="M1091" s="491" t="s">
        <v>12</v>
      </c>
      <c r="N1091" s="458"/>
      <c r="O1091" s="108" t="s">
        <v>236</v>
      </c>
      <c r="P1091" s="86"/>
      <c r="Q1091" s="86"/>
      <c r="R1091" s="86"/>
      <c r="S1091" s="86"/>
    </row>
    <row r="1092" spans="1:19" ht="74.25" customHeight="1">
      <c r="A1092" s="492" t="s">
        <v>320</v>
      </c>
      <c r="B1092" s="470"/>
      <c r="C1092" s="470"/>
      <c r="D1092" s="470"/>
      <c r="E1092" s="471"/>
      <c r="F1092" s="503" t="s">
        <v>134</v>
      </c>
      <c r="G1092" s="470"/>
      <c r="H1092" s="470"/>
      <c r="I1092" s="470"/>
      <c r="J1092" s="471"/>
      <c r="K1092" s="504">
        <v>14559415</v>
      </c>
      <c r="L1092" s="471"/>
      <c r="M1092" s="490">
        <v>1</v>
      </c>
      <c r="N1092" s="471"/>
      <c r="O1092" s="109">
        <f>+M1092*K1092</f>
        <v>14559415</v>
      </c>
      <c r="P1092" s="86"/>
      <c r="Q1092" s="110">
        <v>15430371.420000084</v>
      </c>
      <c r="R1092" s="86"/>
      <c r="S1092" s="86"/>
    </row>
    <row r="1093" spans="1:19" ht="18" customHeight="1">
      <c r="A1093" s="493"/>
      <c r="B1093" s="466"/>
      <c r="C1093" s="466"/>
      <c r="D1093" s="466"/>
      <c r="E1093" s="466"/>
      <c r="F1093" s="494"/>
      <c r="G1093" s="466"/>
      <c r="H1093" s="494"/>
      <c r="I1093" s="466"/>
      <c r="J1093" s="466"/>
      <c r="K1093" s="466"/>
      <c r="L1093" s="111" t="s">
        <v>238</v>
      </c>
      <c r="M1093" s="488" t="s">
        <v>234</v>
      </c>
      <c r="N1093" s="466"/>
      <c r="O1093" s="112">
        <f>+O1092</f>
        <v>14559415</v>
      </c>
      <c r="P1093" s="86"/>
      <c r="Q1093" s="86"/>
      <c r="R1093" s="86"/>
      <c r="S1093" s="86"/>
    </row>
    <row r="1094" spans="1:19" ht="18" customHeight="1">
      <c r="A1094" s="495" t="s">
        <v>239</v>
      </c>
      <c r="B1094" s="466"/>
      <c r="C1094" s="495" t="s">
        <v>240</v>
      </c>
      <c r="D1094" s="466"/>
      <c r="E1094" s="86"/>
      <c r="F1094" s="86"/>
      <c r="G1094" s="86"/>
      <c r="H1094" s="86"/>
      <c r="I1094" s="86"/>
      <c r="J1094" s="86"/>
      <c r="K1094" s="86"/>
      <c r="L1094" s="86"/>
      <c r="M1094" s="86"/>
      <c r="N1094" s="86"/>
      <c r="O1094" s="86"/>
      <c r="P1094" s="86"/>
      <c r="Q1094" s="86"/>
      <c r="R1094" s="86"/>
      <c r="S1094" s="86"/>
    </row>
    <row r="1095" spans="1:19" ht="2.25" customHeight="1">
      <c r="A1095" s="86"/>
      <c r="B1095" s="86"/>
      <c r="C1095" s="86"/>
      <c r="D1095" s="86"/>
      <c r="E1095" s="86"/>
      <c r="F1095" s="86"/>
      <c r="G1095" s="86"/>
      <c r="H1095" s="86"/>
      <c r="I1095" s="86"/>
      <c r="J1095" s="86"/>
      <c r="K1095" s="86"/>
      <c r="L1095" s="86"/>
      <c r="M1095" s="86"/>
      <c r="N1095" s="86"/>
      <c r="O1095" s="86"/>
      <c r="P1095" s="86"/>
      <c r="Q1095" s="86"/>
      <c r="R1095" s="86"/>
      <c r="S1095" s="86"/>
    </row>
    <row r="1096" spans="1:19" ht="18.75" customHeight="1">
      <c r="A1096" s="496" t="s">
        <v>235</v>
      </c>
      <c r="B1096" s="457"/>
      <c r="C1096" s="457"/>
      <c r="D1096" s="457"/>
      <c r="E1096" s="458"/>
      <c r="F1096" s="491" t="s">
        <v>231</v>
      </c>
      <c r="G1096" s="457"/>
      <c r="H1096" s="457"/>
      <c r="I1096" s="457"/>
      <c r="J1096" s="458"/>
      <c r="K1096" s="491" t="s">
        <v>13</v>
      </c>
      <c r="L1096" s="458"/>
      <c r="M1096" s="491" t="s">
        <v>12</v>
      </c>
      <c r="N1096" s="458"/>
      <c r="O1096" s="108" t="s">
        <v>236</v>
      </c>
      <c r="P1096" s="86"/>
      <c r="Q1096" s="86"/>
      <c r="R1096" s="86"/>
      <c r="S1096" s="86"/>
    </row>
    <row r="1097" spans="1:19" ht="18" customHeight="1">
      <c r="A1097" s="492"/>
      <c r="B1097" s="470"/>
      <c r="C1097" s="470"/>
      <c r="D1097" s="470"/>
      <c r="E1097" s="471"/>
      <c r="F1097" s="499"/>
      <c r="G1097" s="470"/>
      <c r="H1097" s="470"/>
      <c r="I1097" s="470"/>
      <c r="J1097" s="471"/>
      <c r="K1097" s="487">
        <v>0</v>
      </c>
      <c r="L1097" s="471"/>
      <c r="M1097" s="487">
        <v>0</v>
      </c>
      <c r="N1097" s="471"/>
      <c r="O1097" s="113">
        <f>+K1097*M1097</f>
        <v>0</v>
      </c>
      <c r="P1097" s="86"/>
      <c r="Q1097" s="86"/>
      <c r="R1097" s="86"/>
      <c r="S1097" s="86"/>
    </row>
    <row r="1098" spans="1:19" ht="18" customHeight="1">
      <c r="A1098" s="493"/>
      <c r="B1098" s="466"/>
      <c r="C1098" s="466"/>
      <c r="D1098" s="466"/>
      <c r="E1098" s="466"/>
      <c r="F1098" s="494"/>
      <c r="G1098" s="466"/>
      <c r="H1098" s="494"/>
      <c r="I1098" s="466"/>
      <c r="J1098" s="466"/>
      <c r="K1098" s="466"/>
      <c r="L1098" s="111" t="s">
        <v>238</v>
      </c>
      <c r="M1098" s="488" t="s">
        <v>240</v>
      </c>
      <c r="N1098" s="466"/>
      <c r="O1098" s="112">
        <f>+O1097</f>
        <v>0</v>
      </c>
      <c r="P1098" s="86"/>
      <c r="Q1098" s="86"/>
      <c r="R1098" s="86"/>
      <c r="S1098" s="86"/>
    </row>
    <row r="1099" spans="1:19" ht="18" customHeight="1">
      <c r="A1099" s="495" t="s">
        <v>241</v>
      </c>
      <c r="B1099" s="466"/>
      <c r="C1099" s="495" t="s">
        <v>242</v>
      </c>
      <c r="D1099" s="466"/>
      <c r="E1099" s="86"/>
      <c r="F1099" s="86"/>
      <c r="G1099" s="86"/>
      <c r="H1099" s="86"/>
      <c r="I1099" s="86"/>
      <c r="J1099" s="86"/>
      <c r="K1099" s="86"/>
      <c r="L1099" s="86"/>
      <c r="M1099" s="86"/>
      <c r="N1099" s="86"/>
      <c r="O1099" s="86"/>
      <c r="P1099" s="86"/>
      <c r="Q1099" s="86"/>
      <c r="R1099" s="86"/>
      <c r="S1099" s="86"/>
    </row>
    <row r="1100" spans="1:19" ht="1.5" customHeight="1">
      <c r="A1100" s="86"/>
      <c r="B1100" s="86"/>
      <c r="C1100" s="86"/>
      <c r="D1100" s="86"/>
      <c r="E1100" s="86"/>
      <c r="F1100" s="86"/>
      <c r="G1100" s="86"/>
      <c r="H1100" s="86"/>
      <c r="I1100" s="86"/>
      <c r="J1100" s="86"/>
      <c r="K1100" s="86"/>
      <c r="L1100" s="86"/>
      <c r="M1100" s="86"/>
      <c r="N1100" s="86"/>
      <c r="O1100" s="86"/>
      <c r="P1100" s="86"/>
      <c r="Q1100" s="86"/>
      <c r="R1100" s="86"/>
      <c r="S1100" s="86"/>
    </row>
    <row r="1101" spans="1:19" ht="19.5" customHeight="1">
      <c r="A1101" s="496" t="s">
        <v>235</v>
      </c>
      <c r="B1101" s="457"/>
      <c r="C1101" s="457"/>
      <c r="D1101" s="457"/>
      <c r="E1101" s="458"/>
      <c r="F1101" s="491" t="s">
        <v>231</v>
      </c>
      <c r="G1101" s="457"/>
      <c r="H1101" s="457"/>
      <c r="I1101" s="457"/>
      <c r="J1101" s="458"/>
      <c r="K1101" s="491" t="s">
        <v>13</v>
      </c>
      <c r="L1101" s="458"/>
      <c r="M1101" s="491" t="s">
        <v>12</v>
      </c>
      <c r="N1101" s="458"/>
      <c r="O1101" s="108" t="s">
        <v>236</v>
      </c>
      <c r="P1101" s="86"/>
      <c r="Q1101" s="86"/>
      <c r="R1101" s="86"/>
      <c r="S1101" s="86"/>
    </row>
    <row r="1102" spans="1:19" ht="18" customHeight="1">
      <c r="A1102" s="492"/>
      <c r="B1102" s="470"/>
      <c r="C1102" s="470"/>
      <c r="D1102" s="470"/>
      <c r="E1102" s="471"/>
      <c r="F1102" s="499"/>
      <c r="G1102" s="470"/>
      <c r="H1102" s="470"/>
      <c r="I1102" s="470"/>
      <c r="J1102" s="471"/>
      <c r="K1102" s="487">
        <v>0</v>
      </c>
      <c r="L1102" s="471"/>
      <c r="M1102" s="487">
        <v>0</v>
      </c>
      <c r="N1102" s="471"/>
      <c r="O1102" s="113">
        <f>+K1102*M1102</f>
        <v>0</v>
      </c>
      <c r="P1102" s="86"/>
      <c r="Q1102" s="86"/>
      <c r="R1102" s="86"/>
      <c r="S1102" s="86"/>
    </row>
    <row r="1103" spans="1:19" ht="18" customHeight="1">
      <c r="A1103" s="493"/>
      <c r="B1103" s="466"/>
      <c r="C1103" s="466"/>
      <c r="D1103" s="466"/>
      <c r="E1103" s="466"/>
      <c r="F1103" s="494"/>
      <c r="G1103" s="466"/>
      <c r="H1103" s="494"/>
      <c r="I1103" s="466"/>
      <c r="J1103" s="466"/>
      <c r="K1103" s="466"/>
      <c r="L1103" s="111" t="s">
        <v>238</v>
      </c>
      <c r="M1103" s="488" t="s">
        <v>242</v>
      </c>
      <c r="N1103" s="466"/>
      <c r="O1103" s="112">
        <f>+O1102</f>
        <v>0</v>
      </c>
      <c r="P1103" s="86"/>
      <c r="Q1103" s="86"/>
      <c r="R1103" s="86"/>
      <c r="S1103" s="86"/>
    </row>
    <row r="1104" spans="1:19" ht="18" customHeight="1">
      <c r="A1104" s="495" t="s">
        <v>243</v>
      </c>
      <c r="B1104" s="466"/>
      <c r="C1104" s="495" t="s">
        <v>244</v>
      </c>
      <c r="D1104" s="466"/>
      <c r="E1104" s="86"/>
      <c r="F1104" s="86"/>
      <c r="G1104" s="86"/>
      <c r="H1104" s="86"/>
      <c r="I1104" s="86"/>
      <c r="J1104" s="86"/>
      <c r="K1104" s="86"/>
      <c r="L1104" s="86"/>
      <c r="M1104" s="86"/>
      <c r="N1104" s="86"/>
      <c r="O1104" s="86"/>
      <c r="P1104" s="86"/>
      <c r="Q1104" s="86"/>
      <c r="R1104" s="86"/>
      <c r="S1104" s="86"/>
    </row>
    <row r="1105" spans="1:19" ht="1.5" customHeight="1">
      <c r="A1105" s="86"/>
      <c r="B1105" s="86"/>
      <c r="C1105" s="86"/>
      <c r="D1105" s="86"/>
      <c r="E1105" s="86"/>
      <c r="F1105" s="86"/>
      <c r="G1105" s="86"/>
      <c r="H1105" s="86"/>
      <c r="I1105" s="86"/>
      <c r="J1105" s="86"/>
      <c r="K1105" s="86"/>
      <c r="L1105" s="86"/>
      <c r="M1105" s="86"/>
      <c r="N1105" s="86"/>
      <c r="O1105" s="86"/>
      <c r="P1105" s="86"/>
      <c r="Q1105" s="86"/>
      <c r="R1105" s="86"/>
      <c r="S1105" s="86"/>
    </row>
    <row r="1106" spans="1:19" ht="18.75" customHeight="1">
      <c r="A1106" s="496" t="s">
        <v>235</v>
      </c>
      <c r="B1106" s="457"/>
      <c r="C1106" s="457"/>
      <c r="D1106" s="457"/>
      <c r="E1106" s="458"/>
      <c r="F1106" s="491" t="s">
        <v>231</v>
      </c>
      <c r="G1106" s="457"/>
      <c r="H1106" s="457"/>
      <c r="I1106" s="457"/>
      <c r="J1106" s="458"/>
      <c r="K1106" s="491" t="s">
        <v>13</v>
      </c>
      <c r="L1106" s="458"/>
      <c r="M1106" s="491" t="s">
        <v>12</v>
      </c>
      <c r="N1106" s="458"/>
      <c r="O1106" s="108" t="s">
        <v>236</v>
      </c>
      <c r="P1106" s="86"/>
      <c r="Q1106" s="86"/>
      <c r="R1106" s="86"/>
      <c r="S1106" s="86"/>
    </row>
    <row r="1107" spans="1:19" ht="18" customHeight="1">
      <c r="A1107" s="492"/>
      <c r="B1107" s="470"/>
      <c r="C1107" s="470"/>
      <c r="D1107" s="470"/>
      <c r="E1107" s="471"/>
      <c r="F1107" s="499"/>
      <c r="G1107" s="470"/>
      <c r="H1107" s="470"/>
      <c r="I1107" s="470"/>
      <c r="J1107" s="471"/>
      <c r="K1107" s="487">
        <v>0</v>
      </c>
      <c r="L1107" s="471"/>
      <c r="M1107" s="487">
        <v>0</v>
      </c>
      <c r="N1107" s="471"/>
      <c r="O1107" s="113">
        <f>+K1107*M1107</f>
        <v>0</v>
      </c>
      <c r="P1107" s="86"/>
      <c r="Q1107" s="86"/>
      <c r="R1107" s="86"/>
      <c r="S1107" s="86"/>
    </row>
    <row r="1108" spans="1:19" ht="18" customHeight="1">
      <c r="A1108" s="493"/>
      <c r="B1108" s="466"/>
      <c r="C1108" s="466"/>
      <c r="D1108" s="466"/>
      <c r="E1108" s="466"/>
      <c r="F1108" s="494"/>
      <c r="G1108" s="466"/>
      <c r="H1108" s="494"/>
      <c r="I1108" s="466"/>
      <c r="J1108" s="466"/>
      <c r="K1108" s="466"/>
      <c r="L1108" s="111" t="s">
        <v>238</v>
      </c>
      <c r="M1108" s="488" t="s">
        <v>244</v>
      </c>
      <c r="N1108" s="466"/>
      <c r="O1108" s="112">
        <f>+O1107</f>
        <v>0</v>
      </c>
      <c r="P1108" s="86"/>
      <c r="Q1108" s="86"/>
      <c r="R1108" s="86"/>
      <c r="S1108" s="86"/>
    </row>
    <row r="1109" spans="1:19" ht="3.75" customHeight="1">
      <c r="A1109" s="86"/>
      <c r="B1109" s="86"/>
      <c r="C1109" s="86"/>
      <c r="D1109" s="86"/>
      <c r="E1109" s="86"/>
      <c r="F1109" s="86"/>
      <c r="G1109" s="86"/>
      <c r="H1109" s="86"/>
      <c r="I1109" s="86"/>
      <c r="J1109" s="86"/>
      <c r="K1109" s="86"/>
      <c r="L1109" s="86"/>
      <c r="M1109" s="86"/>
      <c r="N1109" s="86"/>
      <c r="O1109" s="86"/>
      <c r="P1109" s="86"/>
      <c r="Q1109" s="86"/>
      <c r="R1109" s="86"/>
      <c r="S1109" s="86"/>
    </row>
    <row r="1110" spans="1:19" ht="18.75" customHeight="1">
      <c r="A1110" s="86"/>
      <c r="B1110" s="86"/>
      <c r="C1110" s="86"/>
      <c r="D1110" s="86"/>
      <c r="E1110" s="86"/>
      <c r="F1110" s="86"/>
      <c r="G1110" s="86"/>
      <c r="H1110" s="86"/>
      <c r="I1110" s="489" t="s">
        <v>245</v>
      </c>
      <c r="J1110" s="457"/>
      <c r="K1110" s="457"/>
      <c r="L1110" s="457"/>
      <c r="M1110" s="458"/>
      <c r="N1110" s="484">
        <f>+O1108+O1103+O1098+O1093</f>
        <v>14559415</v>
      </c>
      <c r="O1110" s="458"/>
      <c r="P1110" s="86"/>
      <c r="Q1110" s="86"/>
      <c r="R1110" s="86"/>
      <c r="S1110" s="86"/>
    </row>
    <row r="1111" spans="1:19" ht="18.75" customHeight="1">
      <c r="A1111" s="86"/>
      <c r="B1111" s="86"/>
      <c r="C1111" s="86"/>
      <c r="D1111" s="86"/>
      <c r="E1111" s="86"/>
      <c r="F1111" s="86"/>
      <c r="G1111" s="86"/>
      <c r="H1111" s="86"/>
      <c r="I1111" s="107"/>
      <c r="J1111" s="107"/>
      <c r="K1111" s="107"/>
      <c r="L1111" s="107"/>
      <c r="M1111" s="107"/>
      <c r="N1111" s="115"/>
      <c r="O1111" s="115"/>
      <c r="P1111" s="86"/>
      <c r="Q1111" s="86"/>
      <c r="R1111" s="86"/>
      <c r="S1111" s="86"/>
    </row>
    <row r="1112" spans="1:19" ht="70.5" customHeight="1">
      <c r="A1112" s="107"/>
      <c r="B1112" s="497"/>
      <c r="C1112" s="466"/>
      <c r="D1112" s="476"/>
      <c r="E1112" s="466"/>
      <c r="F1112" s="466"/>
      <c r="G1112" s="466"/>
      <c r="H1112" s="466"/>
      <c r="I1112" s="466"/>
      <c r="J1112" s="466"/>
      <c r="K1112" s="466"/>
      <c r="L1112" s="466"/>
      <c r="M1112" s="466"/>
      <c r="N1112" s="466"/>
      <c r="O1112" s="466"/>
      <c r="P1112" s="466"/>
      <c r="Q1112" s="86"/>
      <c r="R1112" s="86"/>
      <c r="S1112" s="86"/>
    </row>
    <row r="1113" spans="1:19" ht="9.75" customHeight="1">
      <c r="A1113" s="477"/>
      <c r="B1113" s="470"/>
      <c r="C1113" s="470"/>
      <c r="D1113" s="470"/>
      <c r="E1113" s="470"/>
      <c r="F1113" s="470"/>
      <c r="G1113" s="470"/>
      <c r="H1113" s="470"/>
      <c r="I1113" s="470"/>
      <c r="J1113" s="470"/>
      <c r="K1113" s="470"/>
      <c r="L1113" s="470"/>
      <c r="M1113" s="470"/>
      <c r="N1113" s="470"/>
      <c r="O1113" s="470"/>
      <c r="P1113" s="470"/>
      <c r="Q1113" s="86"/>
      <c r="R1113" s="86"/>
      <c r="S1113" s="86"/>
    </row>
    <row r="1114" spans="1:19" ht="30" customHeight="1">
      <c r="A1114" s="498" t="s">
        <v>226</v>
      </c>
      <c r="B1114" s="466"/>
      <c r="C1114" s="466"/>
      <c r="D1114" s="466"/>
      <c r="E1114" s="466"/>
      <c r="F1114" s="466"/>
      <c r="G1114" s="498" t="s">
        <v>227</v>
      </c>
      <c r="H1114" s="466"/>
      <c r="I1114" s="466"/>
      <c r="J1114" s="476" t="s">
        <v>309</v>
      </c>
      <c r="K1114" s="466"/>
      <c r="L1114" s="466"/>
      <c r="M1114" s="466"/>
      <c r="N1114" s="466"/>
      <c r="O1114" s="466"/>
      <c r="P1114" s="467"/>
      <c r="Q1114" s="86"/>
      <c r="R1114" s="86"/>
      <c r="S1114" s="86"/>
    </row>
    <row r="1115" spans="1:19" ht="39" customHeight="1">
      <c r="A1115" s="498"/>
      <c r="B1115" s="466"/>
      <c r="C1115" s="466"/>
      <c r="D1115" s="466"/>
      <c r="E1115" s="466"/>
      <c r="F1115" s="466"/>
      <c r="G1115" s="498" t="s">
        <v>229</v>
      </c>
      <c r="H1115" s="466"/>
      <c r="I1115" s="466"/>
      <c r="J1115" s="476" t="s">
        <v>321</v>
      </c>
      <c r="K1115" s="466"/>
      <c r="L1115" s="466"/>
      <c r="M1115" s="466"/>
      <c r="N1115" s="466"/>
      <c r="O1115" s="466"/>
      <c r="P1115" s="467"/>
      <c r="Q1115" s="86"/>
      <c r="R1115" s="86"/>
      <c r="S1115" s="86"/>
    </row>
    <row r="1116" spans="1:19" ht="68.25" customHeight="1">
      <c r="A1116" s="498"/>
      <c r="B1116" s="466"/>
      <c r="C1116" s="466"/>
      <c r="D1116" s="466"/>
      <c r="E1116" s="466"/>
      <c r="F1116" s="466"/>
      <c r="G1116" s="498" t="s">
        <v>10</v>
      </c>
      <c r="H1116" s="466"/>
      <c r="I1116" s="466"/>
      <c r="J1116" s="476" t="s">
        <v>322</v>
      </c>
      <c r="K1116" s="466"/>
      <c r="L1116" s="466"/>
      <c r="M1116" s="466"/>
      <c r="N1116" s="466"/>
      <c r="O1116" s="466"/>
      <c r="P1116" s="467"/>
      <c r="Q1116" s="86"/>
      <c r="R1116" s="86"/>
      <c r="S1116" s="86"/>
    </row>
    <row r="1117" spans="1:19" ht="18" customHeight="1">
      <c r="A1117" s="492"/>
      <c r="B1117" s="470"/>
      <c r="C1117" s="470"/>
      <c r="D1117" s="470"/>
      <c r="E1117" s="470"/>
      <c r="F1117" s="470"/>
      <c r="G1117" s="505" t="s">
        <v>231</v>
      </c>
      <c r="H1117" s="470"/>
      <c r="I1117" s="470"/>
      <c r="J1117" s="477" t="s">
        <v>232</v>
      </c>
      <c r="K1117" s="470"/>
      <c r="L1117" s="470"/>
      <c r="M1117" s="470"/>
      <c r="N1117" s="470"/>
      <c r="O1117" s="470"/>
      <c r="P1117" s="471"/>
      <c r="Q1117" s="86"/>
      <c r="R1117" s="86"/>
      <c r="S1117" s="86"/>
    </row>
    <row r="1118" spans="1:19" ht="7.5" customHeight="1">
      <c r="A1118" s="86"/>
      <c r="B1118" s="86"/>
      <c r="C1118" s="86"/>
      <c r="D1118" s="86"/>
      <c r="E1118" s="86"/>
      <c r="F1118" s="86"/>
      <c r="G1118" s="86"/>
      <c r="H1118" s="86"/>
      <c r="I1118" s="86"/>
      <c r="J1118" s="86"/>
      <c r="K1118" s="86"/>
      <c r="L1118" s="86"/>
      <c r="M1118" s="86"/>
      <c r="N1118" s="86"/>
      <c r="O1118" s="86"/>
      <c r="P1118" s="86"/>
      <c r="Q1118" s="86"/>
      <c r="R1118" s="86"/>
      <c r="S1118" s="86"/>
    </row>
    <row r="1119" spans="1:19" ht="18" customHeight="1">
      <c r="A1119" s="495" t="s">
        <v>233</v>
      </c>
      <c r="B1119" s="466"/>
      <c r="C1119" s="495" t="s">
        <v>234</v>
      </c>
      <c r="D1119" s="466"/>
      <c r="E1119" s="86"/>
      <c r="F1119" s="86"/>
      <c r="G1119" s="86"/>
      <c r="H1119" s="86"/>
      <c r="I1119" s="86"/>
      <c r="J1119" s="86"/>
      <c r="K1119" s="86"/>
      <c r="L1119" s="86"/>
      <c r="M1119" s="86"/>
      <c r="N1119" s="86"/>
      <c r="O1119" s="86"/>
      <c r="P1119" s="86"/>
      <c r="Q1119" s="86"/>
      <c r="R1119" s="86"/>
      <c r="S1119" s="86"/>
    </row>
    <row r="1120" spans="1:19" ht="1.5" customHeight="1">
      <c r="A1120" s="86"/>
      <c r="B1120" s="86"/>
      <c r="C1120" s="86"/>
      <c r="D1120" s="86"/>
      <c r="E1120" s="86"/>
      <c r="F1120" s="86"/>
      <c r="G1120" s="86"/>
      <c r="H1120" s="86"/>
      <c r="I1120" s="86"/>
      <c r="J1120" s="86"/>
      <c r="K1120" s="86"/>
      <c r="L1120" s="86"/>
      <c r="M1120" s="86"/>
      <c r="N1120" s="86"/>
      <c r="O1120" s="86"/>
      <c r="P1120" s="86"/>
      <c r="Q1120" s="86"/>
      <c r="R1120" s="86"/>
      <c r="S1120" s="86"/>
    </row>
    <row r="1121" spans="1:19" ht="18.75" customHeight="1">
      <c r="A1121" s="496" t="s">
        <v>235</v>
      </c>
      <c r="B1121" s="457"/>
      <c r="C1121" s="457"/>
      <c r="D1121" s="457"/>
      <c r="E1121" s="458"/>
      <c r="F1121" s="491" t="s">
        <v>231</v>
      </c>
      <c r="G1121" s="457"/>
      <c r="H1121" s="457"/>
      <c r="I1121" s="457"/>
      <c r="J1121" s="458"/>
      <c r="K1121" s="491" t="s">
        <v>13</v>
      </c>
      <c r="L1121" s="458"/>
      <c r="M1121" s="491" t="s">
        <v>12</v>
      </c>
      <c r="N1121" s="458"/>
      <c r="O1121" s="108" t="s">
        <v>236</v>
      </c>
      <c r="P1121" s="86"/>
      <c r="Q1121" s="86"/>
      <c r="R1121" s="86"/>
      <c r="S1121" s="86"/>
    </row>
    <row r="1122" spans="1:19" ht="24.75" customHeight="1">
      <c r="A1122" s="492" t="s">
        <v>323</v>
      </c>
      <c r="B1122" s="470"/>
      <c r="C1122" s="470"/>
      <c r="D1122" s="470"/>
      <c r="E1122" s="471"/>
      <c r="F1122" s="503" t="s">
        <v>134</v>
      </c>
      <c r="G1122" s="470"/>
      <c r="H1122" s="470"/>
      <c r="I1122" s="470"/>
      <c r="J1122" s="471"/>
      <c r="K1122" s="504">
        <v>727394281</v>
      </c>
      <c r="L1122" s="471"/>
      <c r="M1122" s="490">
        <v>1</v>
      </c>
      <c r="N1122" s="471"/>
      <c r="O1122" s="109">
        <f>+M1122*K1122</f>
        <v>727394281</v>
      </c>
      <c r="P1122" s="86"/>
      <c r="Q1122" s="110">
        <v>15430371.420000084</v>
      </c>
      <c r="R1122" s="86"/>
      <c r="S1122" s="86"/>
    </row>
    <row r="1123" spans="1:19" ht="18" customHeight="1">
      <c r="A1123" s="493"/>
      <c r="B1123" s="466"/>
      <c r="C1123" s="466"/>
      <c r="D1123" s="466"/>
      <c r="E1123" s="466"/>
      <c r="F1123" s="494"/>
      <c r="G1123" s="466"/>
      <c r="H1123" s="494"/>
      <c r="I1123" s="466"/>
      <c r="J1123" s="466"/>
      <c r="K1123" s="466"/>
      <c r="L1123" s="111" t="s">
        <v>238</v>
      </c>
      <c r="M1123" s="488" t="s">
        <v>234</v>
      </c>
      <c r="N1123" s="466"/>
      <c r="O1123" s="112">
        <f>+O1122</f>
        <v>727394281</v>
      </c>
      <c r="P1123" s="86"/>
      <c r="Q1123" s="86"/>
      <c r="R1123" s="86"/>
      <c r="S1123" s="86"/>
    </row>
    <row r="1124" spans="1:19" ht="18" customHeight="1">
      <c r="A1124" s="495" t="s">
        <v>239</v>
      </c>
      <c r="B1124" s="466"/>
      <c r="C1124" s="495" t="s">
        <v>240</v>
      </c>
      <c r="D1124" s="466"/>
      <c r="E1124" s="86"/>
      <c r="F1124" s="86"/>
      <c r="G1124" s="86"/>
      <c r="H1124" s="86"/>
      <c r="I1124" s="86"/>
      <c r="J1124" s="86"/>
      <c r="K1124" s="86"/>
      <c r="L1124" s="86"/>
      <c r="M1124" s="86"/>
      <c r="N1124" s="86"/>
      <c r="O1124" s="86"/>
      <c r="P1124" s="86"/>
      <c r="Q1124" s="86"/>
      <c r="R1124" s="86"/>
      <c r="S1124" s="86"/>
    </row>
    <row r="1125" spans="1:19" ht="2.25" customHeight="1">
      <c r="A1125" s="86"/>
      <c r="B1125" s="86"/>
      <c r="C1125" s="86"/>
      <c r="D1125" s="86"/>
      <c r="E1125" s="86"/>
      <c r="F1125" s="86"/>
      <c r="G1125" s="86"/>
      <c r="H1125" s="86"/>
      <c r="I1125" s="86"/>
      <c r="J1125" s="86"/>
      <c r="K1125" s="86"/>
      <c r="L1125" s="86"/>
      <c r="M1125" s="86"/>
      <c r="N1125" s="86"/>
      <c r="O1125" s="86"/>
      <c r="P1125" s="86"/>
      <c r="Q1125" s="86"/>
      <c r="R1125" s="86"/>
      <c r="S1125" s="86"/>
    </row>
    <row r="1126" spans="1:19" ht="18.75" customHeight="1">
      <c r="A1126" s="496" t="s">
        <v>235</v>
      </c>
      <c r="B1126" s="457"/>
      <c r="C1126" s="457"/>
      <c r="D1126" s="457"/>
      <c r="E1126" s="458"/>
      <c r="F1126" s="491" t="s">
        <v>231</v>
      </c>
      <c r="G1126" s="457"/>
      <c r="H1126" s="457"/>
      <c r="I1126" s="457"/>
      <c r="J1126" s="458"/>
      <c r="K1126" s="491" t="s">
        <v>13</v>
      </c>
      <c r="L1126" s="458"/>
      <c r="M1126" s="491" t="s">
        <v>12</v>
      </c>
      <c r="N1126" s="458"/>
      <c r="O1126" s="108" t="s">
        <v>236</v>
      </c>
      <c r="P1126" s="86"/>
      <c r="Q1126" s="86"/>
      <c r="R1126" s="86"/>
      <c r="S1126" s="86"/>
    </row>
    <row r="1127" spans="1:19" ht="18" customHeight="1">
      <c r="A1127" s="492"/>
      <c r="B1127" s="470"/>
      <c r="C1127" s="470"/>
      <c r="D1127" s="470"/>
      <c r="E1127" s="471"/>
      <c r="F1127" s="499"/>
      <c r="G1127" s="470"/>
      <c r="H1127" s="470"/>
      <c r="I1127" s="470"/>
      <c r="J1127" s="471"/>
      <c r="K1127" s="487">
        <v>0</v>
      </c>
      <c r="L1127" s="471"/>
      <c r="M1127" s="487">
        <v>0</v>
      </c>
      <c r="N1127" s="471"/>
      <c r="O1127" s="113">
        <f>+K1127*M1127</f>
        <v>0</v>
      </c>
      <c r="P1127" s="86"/>
      <c r="Q1127" s="86"/>
      <c r="R1127" s="86"/>
      <c r="S1127" s="86"/>
    </row>
    <row r="1128" spans="1:19" ht="18" customHeight="1">
      <c r="A1128" s="493"/>
      <c r="B1128" s="466"/>
      <c r="C1128" s="466"/>
      <c r="D1128" s="466"/>
      <c r="E1128" s="466"/>
      <c r="F1128" s="494"/>
      <c r="G1128" s="466"/>
      <c r="H1128" s="494"/>
      <c r="I1128" s="466"/>
      <c r="J1128" s="466"/>
      <c r="K1128" s="466"/>
      <c r="L1128" s="111" t="s">
        <v>238</v>
      </c>
      <c r="M1128" s="488" t="s">
        <v>240</v>
      </c>
      <c r="N1128" s="466"/>
      <c r="O1128" s="112">
        <f>+O1127</f>
        <v>0</v>
      </c>
      <c r="P1128" s="86"/>
      <c r="Q1128" s="86"/>
      <c r="R1128" s="86"/>
      <c r="S1128" s="86"/>
    </row>
    <row r="1129" spans="1:19" ht="18" customHeight="1">
      <c r="A1129" s="495" t="s">
        <v>241</v>
      </c>
      <c r="B1129" s="466"/>
      <c r="C1129" s="495" t="s">
        <v>242</v>
      </c>
      <c r="D1129" s="466"/>
      <c r="E1129" s="86"/>
      <c r="F1129" s="86"/>
      <c r="G1129" s="86"/>
      <c r="H1129" s="86"/>
      <c r="I1129" s="86"/>
      <c r="J1129" s="86"/>
      <c r="K1129" s="86"/>
      <c r="L1129" s="86"/>
      <c r="M1129" s="86"/>
      <c r="N1129" s="86"/>
      <c r="O1129" s="86"/>
      <c r="P1129" s="86"/>
      <c r="Q1129" s="86"/>
      <c r="R1129" s="86"/>
      <c r="S1129" s="86"/>
    </row>
    <row r="1130" spans="1:19" ht="1.5" customHeight="1">
      <c r="A1130" s="86"/>
      <c r="B1130" s="86"/>
      <c r="C1130" s="86"/>
      <c r="D1130" s="86"/>
      <c r="E1130" s="86"/>
      <c r="F1130" s="86"/>
      <c r="G1130" s="86"/>
      <c r="H1130" s="86"/>
      <c r="I1130" s="86"/>
      <c r="J1130" s="86"/>
      <c r="K1130" s="86"/>
      <c r="L1130" s="86"/>
      <c r="M1130" s="86"/>
      <c r="N1130" s="86"/>
      <c r="O1130" s="86"/>
      <c r="P1130" s="86"/>
      <c r="Q1130" s="86"/>
      <c r="R1130" s="86"/>
      <c r="S1130" s="86"/>
    </row>
    <row r="1131" spans="1:19" ht="19.5" customHeight="1">
      <c r="A1131" s="496" t="s">
        <v>235</v>
      </c>
      <c r="B1131" s="457"/>
      <c r="C1131" s="457"/>
      <c r="D1131" s="457"/>
      <c r="E1131" s="458"/>
      <c r="F1131" s="491" t="s">
        <v>231</v>
      </c>
      <c r="G1131" s="457"/>
      <c r="H1131" s="457"/>
      <c r="I1131" s="457"/>
      <c r="J1131" s="458"/>
      <c r="K1131" s="491" t="s">
        <v>13</v>
      </c>
      <c r="L1131" s="458"/>
      <c r="M1131" s="491" t="s">
        <v>12</v>
      </c>
      <c r="N1131" s="458"/>
      <c r="O1131" s="108" t="s">
        <v>236</v>
      </c>
      <c r="P1131" s="86"/>
      <c r="Q1131" s="86"/>
      <c r="R1131" s="86"/>
      <c r="S1131" s="86"/>
    </row>
    <row r="1132" spans="1:19" ht="18" customHeight="1">
      <c r="A1132" s="492"/>
      <c r="B1132" s="470"/>
      <c r="C1132" s="470"/>
      <c r="D1132" s="470"/>
      <c r="E1132" s="471"/>
      <c r="F1132" s="499"/>
      <c r="G1132" s="470"/>
      <c r="H1132" s="470"/>
      <c r="I1132" s="470"/>
      <c r="J1132" s="471"/>
      <c r="K1132" s="487">
        <v>0</v>
      </c>
      <c r="L1132" s="471"/>
      <c r="M1132" s="487">
        <v>0</v>
      </c>
      <c r="N1132" s="471"/>
      <c r="O1132" s="113">
        <f>+K1132*M1132</f>
        <v>0</v>
      </c>
      <c r="P1132" s="86"/>
      <c r="Q1132" s="86"/>
      <c r="R1132" s="86"/>
      <c r="S1132" s="86"/>
    </row>
    <row r="1133" spans="1:19" ht="18" customHeight="1">
      <c r="A1133" s="493"/>
      <c r="B1133" s="466"/>
      <c r="C1133" s="466"/>
      <c r="D1133" s="466"/>
      <c r="E1133" s="466"/>
      <c r="F1133" s="494"/>
      <c r="G1133" s="466"/>
      <c r="H1133" s="494"/>
      <c r="I1133" s="466"/>
      <c r="J1133" s="466"/>
      <c r="K1133" s="466"/>
      <c r="L1133" s="111" t="s">
        <v>238</v>
      </c>
      <c r="M1133" s="488" t="s">
        <v>242</v>
      </c>
      <c r="N1133" s="466"/>
      <c r="O1133" s="112">
        <f>+O1132</f>
        <v>0</v>
      </c>
      <c r="P1133" s="86"/>
      <c r="Q1133" s="86"/>
      <c r="R1133" s="86"/>
      <c r="S1133" s="86"/>
    </row>
    <row r="1134" spans="1:19" ht="18" customHeight="1">
      <c r="A1134" s="495" t="s">
        <v>243</v>
      </c>
      <c r="B1134" s="466"/>
      <c r="C1134" s="495" t="s">
        <v>244</v>
      </c>
      <c r="D1134" s="466"/>
      <c r="E1134" s="86"/>
      <c r="F1134" s="86"/>
      <c r="G1134" s="86"/>
      <c r="H1134" s="86"/>
      <c r="I1134" s="86"/>
      <c r="J1134" s="86"/>
      <c r="K1134" s="86"/>
      <c r="L1134" s="86"/>
      <c r="M1134" s="86"/>
      <c r="N1134" s="86"/>
      <c r="O1134" s="86"/>
      <c r="P1134" s="86"/>
      <c r="Q1134" s="86"/>
      <c r="R1134" s="86"/>
      <c r="S1134" s="86"/>
    </row>
    <row r="1135" spans="1:19" ht="1.5" customHeight="1">
      <c r="A1135" s="86"/>
      <c r="B1135" s="86"/>
      <c r="C1135" s="86"/>
      <c r="D1135" s="86"/>
      <c r="E1135" s="86"/>
      <c r="F1135" s="86"/>
      <c r="G1135" s="86"/>
      <c r="H1135" s="86"/>
      <c r="I1135" s="86"/>
      <c r="J1135" s="86"/>
      <c r="K1135" s="86"/>
      <c r="L1135" s="86"/>
      <c r="M1135" s="86"/>
      <c r="N1135" s="86"/>
      <c r="O1135" s="86"/>
      <c r="P1135" s="86"/>
      <c r="Q1135" s="86"/>
      <c r="R1135" s="86"/>
      <c r="S1135" s="86"/>
    </row>
    <row r="1136" spans="1:19" ht="18.75" customHeight="1">
      <c r="A1136" s="496" t="s">
        <v>235</v>
      </c>
      <c r="B1136" s="457"/>
      <c r="C1136" s="457"/>
      <c r="D1136" s="457"/>
      <c r="E1136" s="458"/>
      <c r="F1136" s="491" t="s">
        <v>231</v>
      </c>
      <c r="G1136" s="457"/>
      <c r="H1136" s="457"/>
      <c r="I1136" s="457"/>
      <c r="J1136" s="458"/>
      <c r="K1136" s="491" t="s">
        <v>13</v>
      </c>
      <c r="L1136" s="458"/>
      <c r="M1136" s="491" t="s">
        <v>12</v>
      </c>
      <c r="N1136" s="458"/>
      <c r="O1136" s="108" t="s">
        <v>236</v>
      </c>
      <c r="P1136" s="86"/>
      <c r="Q1136" s="86"/>
      <c r="R1136" s="86"/>
      <c r="S1136" s="86"/>
    </row>
    <row r="1137" spans="1:19" ht="18" customHeight="1">
      <c r="A1137" s="492"/>
      <c r="B1137" s="470"/>
      <c r="C1137" s="470"/>
      <c r="D1137" s="470"/>
      <c r="E1137" s="471"/>
      <c r="F1137" s="499"/>
      <c r="G1137" s="470"/>
      <c r="H1137" s="470"/>
      <c r="I1137" s="470"/>
      <c r="J1137" s="471"/>
      <c r="K1137" s="487">
        <v>0</v>
      </c>
      <c r="L1137" s="471"/>
      <c r="M1137" s="487">
        <v>0</v>
      </c>
      <c r="N1137" s="471"/>
      <c r="O1137" s="113">
        <f>+K1137*M1137</f>
        <v>0</v>
      </c>
      <c r="P1137" s="86"/>
      <c r="Q1137" s="86"/>
      <c r="R1137" s="86"/>
      <c r="S1137" s="86"/>
    </row>
    <row r="1138" spans="1:19" ht="18" customHeight="1">
      <c r="A1138" s="493"/>
      <c r="B1138" s="466"/>
      <c r="C1138" s="466"/>
      <c r="D1138" s="466"/>
      <c r="E1138" s="466"/>
      <c r="F1138" s="494"/>
      <c r="G1138" s="466"/>
      <c r="H1138" s="494"/>
      <c r="I1138" s="466"/>
      <c r="J1138" s="466"/>
      <c r="K1138" s="466"/>
      <c r="L1138" s="111" t="s">
        <v>238</v>
      </c>
      <c r="M1138" s="488" t="s">
        <v>244</v>
      </c>
      <c r="N1138" s="466"/>
      <c r="O1138" s="112">
        <f>+O1137</f>
        <v>0</v>
      </c>
      <c r="P1138" s="86"/>
      <c r="Q1138" s="86"/>
      <c r="R1138" s="86"/>
      <c r="S1138" s="86"/>
    </row>
    <row r="1139" spans="1:19" ht="3.75" customHeight="1">
      <c r="A1139" s="86"/>
      <c r="B1139" s="86"/>
      <c r="C1139" s="86"/>
      <c r="D1139" s="86"/>
      <c r="E1139" s="86"/>
      <c r="F1139" s="86"/>
      <c r="G1139" s="86"/>
      <c r="H1139" s="86"/>
      <c r="I1139" s="86"/>
      <c r="J1139" s="86"/>
      <c r="K1139" s="86"/>
      <c r="L1139" s="86"/>
      <c r="M1139" s="86"/>
      <c r="N1139" s="86"/>
      <c r="O1139" s="86"/>
      <c r="P1139" s="86"/>
      <c r="Q1139" s="86"/>
      <c r="R1139" s="86"/>
      <c r="S1139" s="86"/>
    </row>
    <row r="1140" spans="1:19" ht="18.75" customHeight="1">
      <c r="A1140" s="86"/>
      <c r="B1140" s="86"/>
      <c r="C1140" s="86"/>
      <c r="D1140" s="86"/>
      <c r="E1140" s="86"/>
      <c r="F1140" s="86"/>
      <c r="G1140" s="86"/>
      <c r="H1140" s="86"/>
      <c r="I1140" s="489" t="s">
        <v>245</v>
      </c>
      <c r="J1140" s="457"/>
      <c r="K1140" s="457"/>
      <c r="L1140" s="457"/>
      <c r="M1140" s="458"/>
      <c r="N1140" s="484">
        <f>+O1138+O1133+O1128+O1123</f>
        <v>727394281</v>
      </c>
      <c r="O1140" s="458"/>
      <c r="P1140" s="86"/>
      <c r="Q1140" s="86"/>
      <c r="R1140" s="86"/>
      <c r="S1140" s="86"/>
    </row>
    <row r="1141" spans="1:19" ht="18.75" customHeight="1">
      <c r="A1141" s="86"/>
      <c r="B1141" s="86"/>
      <c r="C1141" s="86"/>
      <c r="D1141" s="86"/>
      <c r="E1141" s="86"/>
      <c r="F1141" s="86"/>
      <c r="G1141" s="86"/>
      <c r="H1141" s="86"/>
      <c r="I1141" s="107"/>
      <c r="J1141" s="107"/>
      <c r="K1141" s="107"/>
      <c r="L1141" s="107"/>
      <c r="M1141" s="107"/>
      <c r="N1141" s="115"/>
      <c r="O1141" s="115"/>
      <c r="P1141" s="86"/>
      <c r="Q1141" s="86"/>
      <c r="R1141" s="86"/>
      <c r="S1141" s="86"/>
    </row>
    <row r="1142" spans="1:19" ht="70.5" customHeight="1">
      <c r="A1142" s="107"/>
      <c r="B1142" s="497"/>
      <c r="C1142" s="466"/>
      <c r="D1142" s="476"/>
      <c r="E1142" s="466"/>
      <c r="F1142" s="466"/>
      <c r="G1142" s="466"/>
      <c r="H1142" s="466"/>
      <c r="I1142" s="466"/>
      <c r="J1142" s="466"/>
      <c r="K1142" s="466"/>
      <c r="L1142" s="466"/>
      <c r="M1142" s="466"/>
      <c r="N1142" s="466"/>
      <c r="O1142" s="466"/>
      <c r="P1142" s="466"/>
      <c r="Q1142" s="86"/>
      <c r="R1142" s="86"/>
      <c r="S1142" s="86"/>
    </row>
    <row r="1143" spans="1:19" ht="9.75" customHeight="1">
      <c r="A1143" s="477"/>
      <c r="B1143" s="470"/>
      <c r="C1143" s="470"/>
      <c r="D1143" s="470"/>
      <c r="E1143" s="470"/>
      <c r="F1143" s="470"/>
      <c r="G1143" s="470"/>
      <c r="H1143" s="470"/>
      <c r="I1143" s="470"/>
      <c r="J1143" s="470"/>
      <c r="K1143" s="470"/>
      <c r="L1143" s="470"/>
      <c r="M1143" s="470"/>
      <c r="N1143" s="470"/>
      <c r="O1143" s="470"/>
      <c r="P1143" s="470"/>
      <c r="Q1143" s="86"/>
      <c r="R1143" s="86"/>
      <c r="S1143" s="86"/>
    </row>
    <row r="1144" spans="1:19" ht="30" customHeight="1">
      <c r="A1144" s="498" t="s">
        <v>226</v>
      </c>
      <c r="B1144" s="466"/>
      <c r="C1144" s="466"/>
      <c r="D1144" s="466"/>
      <c r="E1144" s="466"/>
      <c r="F1144" s="466"/>
      <c r="G1144" s="498" t="s">
        <v>227</v>
      </c>
      <c r="H1144" s="466"/>
      <c r="I1144" s="466"/>
      <c r="J1144" s="476" t="s">
        <v>309</v>
      </c>
      <c r="K1144" s="466"/>
      <c r="L1144" s="466"/>
      <c r="M1144" s="466"/>
      <c r="N1144" s="466"/>
      <c r="O1144" s="466"/>
      <c r="P1144" s="467"/>
      <c r="Q1144" s="86"/>
      <c r="R1144" s="86"/>
      <c r="S1144" s="86"/>
    </row>
    <row r="1145" spans="1:19" ht="39" customHeight="1">
      <c r="A1145" s="498"/>
      <c r="B1145" s="466"/>
      <c r="C1145" s="466"/>
      <c r="D1145" s="466"/>
      <c r="E1145" s="466"/>
      <c r="F1145" s="466"/>
      <c r="G1145" s="498" t="s">
        <v>229</v>
      </c>
      <c r="H1145" s="466"/>
      <c r="I1145" s="466"/>
      <c r="J1145" s="476" t="s">
        <v>321</v>
      </c>
      <c r="K1145" s="466"/>
      <c r="L1145" s="466"/>
      <c r="M1145" s="466"/>
      <c r="N1145" s="466"/>
      <c r="O1145" s="466"/>
      <c r="P1145" s="467"/>
      <c r="Q1145" s="86"/>
      <c r="R1145" s="86"/>
      <c r="S1145" s="86"/>
    </row>
    <row r="1146" spans="1:19" ht="68.25" customHeight="1">
      <c r="A1146" s="498"/>
      <c r="B1146" s="466"/>
      <c r="C1146" s="466"/>
      <c r="D1146" s="466"/>
      <c r="E1146" s="466"/>
      <c r="F1146" s="466"/>
      <c r="G1146" s="498" t="s">
        <v>10</v>
      </c>
      <c r="H1146" s="466"/>
      <c r="I1146" s="466"/>
      <c r="J1146" s="476" t="s">
        <v>324</v>
      </c>
      <c r="K1146" s="466"/>
      <c r="L1146" s="466"/>
      <c r="M1146" s="466"/>
      <c r="N1146" s="466"/>
      <c r="O1146" s="466"/>
      <c r="P1146" s="467"/>
      <c r="Q1146" s="86"/>
      <c r="R1146" s="86"/>
      <c r="S1146" s="86"/>
    </row>
    <row r="1147" spans="1:19" ht="18" customHeight="1">
      <c r="A1147" s="492"/>
      <c r="B1147" s="470"/>
      <c r="C1147" s="470"/>
      <c r="D1147" s="470"/>
      <c r="E1147" s="470"/>
      <c r="F1147" s="470"/>
      <c r="G1147" s="505" t="s">
        <v>231</v>
      </c>
      <c r="H1147" s="470"/>
      <c r="I1147" s="470"/>
      <c r="J1147" s="477" t="s">
        <v>232</v>
      </c>
      <c r="K1147" s="470"/>
      <c r="L1147" s="470"/>
      <c r="M1147" s="470"/>
      <c r="N1147" s="470"/>
      <c r="O1147" s="470"/>
      <c r="P1147" s="471"/>
      <c r="Q1147" s="86"/>
      <c r="R1147" s="86"/>
      <c r="S1147" s="86"/>
    </row>
    <row r="1148" spans="1:19" ht="7.5" customHeight="1">
      <c r="A1148" s="86"/>
      <c r="B1148" s="86"/>
      <c r="C1148" s="86"/>
      <c r="D1148" s="86"/>
      <c r="E1148" s="86"/>
      <c r="F1148" s="86"/>
      <c r="G1148" s="86"/>
      <c r="H1148" s="86"/>
      <c r="I1148" s="86"/>
      <c r="J1148" s="86"/>
      <c r="K1148" s="86"/>
      <c r="L1148" s="86"/>
      <c r="M1148" s="86"/>
      <c r="N1148" s="86"/>
      <c r="O1148" s="86"/>
      <c r="P1148" s="86"/>
      <c r="Q1148" s="86"/>
      <c r="R1148" s="86"/>
      <c r="S1148" s="86"/>
    </row>
    <row r="1149" spans="1:19" ht="18" customHeight="1">
      <c r="A1149" s="495" t="s">
        <v>233</v>
      </c>
      <c r="B1149" s="466"/>
      <c r="C1149" s="495" t="s">
        <v>234</v>
      </c>
      <c r="D1149" s="466"/>
      <c r="E1149" s="86"/>
      <c r="F1149" s="86"/>
      <c r="G1149" s="86"/>
      <c r="H1149" s="86"/>
      <c r="I1149" s="86"/>
      <c r="J1149" s="86"/>
      <c r="K1149" s="86"/>
      <c r="L1149" s="86"/>
      <c r="M1149" s="86"/>
      <c r="N1149" s="86"/>
      <c r="O1149" s="86"/>
      <c r="P1149" s="86"/>
      <c r="Q1149" s="86"/>
      <c r="R1149" s="86"/>
      <c r="S1149" s="86"/>
    </row>
    <row r="1150" spans="1:19" ht="1.5" customHeight="1">
      <c r="A1150" s="86"/>
      <c r="B1150" s="86"/>
      <c r="C1150" s="86"/>
      <c r="D1150" s="86"/>
      <c r="E1150" s="86"/>
      <c r="F1150" s="86"/>
      <c r="G1150" s="86"/>
      <c r="H1150" s="86"/>
      <c r="I1150" s="86"/>
      <c r="J1150" s="86"/>
      <c r="K1150" s="86"/>
      <c r="L1150" s="86"/>
      <c r="M1150" s="86"/>
      <c r="N1150" s="86"/>
      <c r="O1150" s="86"/>
      <c r="P1150" s="86"/>
      <c r="Q1150" s="86"/>
      <c r="R1150" s="86"/>
      <c r="S1150" s="86"/>
    </row>
    <row r="1151" spans="1:19" ht="18.75" customHeight="1">
      <c r="A1151" s="496" t="s">
        <v>235</v>
      </c>
      <c r="B1151" s="457"/>
      <c r="C1151" s="457"/>
      <c r="D1151" s="457"/>
      <c r="E1151" s="458"/>
      <c r="F1151" s="491" t="s">
        <v>231</v>
      </c>
      <c r="G1151" s="457"/>
      <c r="H1151" s="457"/>
      <c r="I1151" s="457"/>
      <c r="J1151" s="458"/>
      <c r="K1151" s="491" t="s">
        <v>13</v>
      </c>
      <c r="L1151" s="458"/>
      <c r="M1151" s="491" t="s">
        <v>12</v>
      </c>
      <c r="N1151" s="458"/>
      <c r="O1151" s="108" t="s">
        <v>236</v>
      </c>
      <c r="P1151" s="86"/>
      <c r="Q1151" s="86"/>
      <c r="R1151" s="86"/>
      <c r="S1151" s="86"/>
    </row>
    <row r="1152" spans="1:19" ht="24.75" customHeight="1">
      <c r="A1152" s="492" t="s">
        <v>325</v>
      </c>
      <c r="B1152" s="470"/>
      <c r="C1152" s="470"/>
      <c r="D1152" s="470"/>
      <c r="E1152" s="471"/>
      <c r="F1152" s="503" t="s">
        <v>134</v>
      </c>
      <c r="G1152" s="470"/>
      <c r="H1152" s="470"/>
      <c r="I1152" s="470"/>
      <c r="J1152" s="471"/>
      <c r="K1152" s="504">
        <v>372721884</v>
      </c>
      <c r="L1152" s="471"/>
      <c r="M1152" s="490">
        <v>1</v>
      </c>
      <c r="N1152" s="471"/>
      <c r="O1152" s="109">
        <f>+M1152*K1152</f>
        <v>372721884</v>
      </c>
      <c r="P1152" s="86"/>
      <c r="Q1152" s="110">
        <v>15430371.420000084</v>
      </c>
      <c r="R1152" s="86"/>
      <c r="S1152" s="86"/>
    </row>
    <row r="1153" spans="1:19" ht="18" customHeight="1">
      <c r="A1153" s="493"/>
      <c r="B1153" s="466"/>
      <c r="C1153" s="466"/>
      <c r="D1153" s="466"/>
      <c r="E1153" s="466"/>
      <c r="F1153" s="494"/>
      <c r="G1153" s="466"/>
      <c r="H1153" s="494"/>
      <c r="I1153" s="466"/>
      <c r="J1153" s="466"/>
      <c r="K1153" s="466"/>
      <c r="L1153" s="111" t="s">
        <v>238</v>
      </c>
      <c r="M1153" s="488" t="s">
        <v>234</v>
      </c>
      <c r="N1153" s="466"/>
      <c r="O1153" s="112">
        <f>+O1152</f>
        <v>372721884</v>
      </c>
      <c r="P1153" s="86"/>
      <c r="Q1153" s="86"/>
      <c r="R1153" s="86"/>
      <c r="S1153" s="86"/>
    </row>
    <row r="1154" spans="1:19" ht="18" customHeight="1">
      <c r="A1154" s="495" t="s">
        <v>239</v>
      </c>
      <c r="B1154" s="466"/>
      <c r="C1154" s="495" t="s">
        <v>240</v>
      </c>
      <c r="D1154" s="466"/>
      <c r="E1154" s="86"/>
      <c r="F1154" s="86"/>
      <c r="G1154" s="86"/>
      <c r="H1154" s="86"/>
      <c r="I1154" s="86"/>
      <c r="J1154" s="86"/>
      <c r="K1154" s="86"/>
      <c r="L1154" s="86"/>
      <c r="M1154" s="86"/>
      <c r="N1154" s="86"/>
      <c r="O1154" s="86"/>
      <c r="P1154" s="86"/>
      <c r="Q1154" s="86"/>
      <c r="R1154" s="86"/>
      <c r="S1154" s="86"/>
    </row>
    <row r="1155" spans="1:19" ht="2.25" customHeight="1">
      <c r="A1155" s="86"/>
      <c r="B1155" s="86"/>
      <c r="C1155" s="86"/>
      <c r="D1155" s="86"/>
      <c r="E1155" s="86"/>
      <c r="F1155" s="86"/>
      <c r="G1155" s="86"/>
      <c r="H1155" s="86"/>
      <c r="I1155" s="86"/>
      <c r="J1155" s="86"/>
      <c r="K1155" s="86"/>
      <c r="L1155" s="86"/>
      <c r="M1155" s="86"/>
      <c r="N1155" s="86"/>
      <c r="O1155" s="86"/>
      <c r="P1155" s="86"/>
      <c r="Q1155" s="86"/>
      <c r="R1155" s="86"/>
      <c r="S1155" s="86"/>
    </row>
    <row r="1156" spans="1:19" ht="18.75" customHeight="1">
      <c r="A1156" s="496" t="s">
        <v>235</v>
      </c>
      <c r="B1156" s="457"/>
      <c r="C1156" s="457"/>
      <c r="D1156" s="457"/>
      <c r="E1156" s="458"/>
      <c r="F1156" s="491" t="s">
        <v>231</v>
      </c>
      <c r="G1156" s="457"/>
      <c r="H1156" s="457"/>
      <c r="I1156" s="457"/>
      <c r="J1156" s="458"/>
      <c r="K1156" s="491" t="s">
        <v>13</v>
      </c>
      <c r="L1156" s="458"/>
      <c r="M1156" s="491" t="s">
        <v>12</v>
      </c>
      <c r="N1156" s="458"/>
      <c r="O1156" s="108" t="s">
        <v>236</v>
      </c>
      <c r="P1156" s="86"/>
      <c r="Q1156" s="86"/>
      <c r="R1156" s="86"/>
      <c r="S1156" s="86"/>
    </row>
    <row r="1157" spans="1:19" ht="18" customHeight="1">
      <c r="A1157" s="492"/>
      <c r="B1157" s="470"/>
      <c r="C1157" s="470"/>
      <c r="D1157" s="470"/>
      <c r="E1157" s="471"/>
      <c r="F1157" s="499"/>
      <c r="G1157" s="470"/>
      <c r="H1157" s="470"/>
      <c r="I1157" s="470"/>
      <c r="J1157" s="471"/>
      <c r="K1157" s="487">
        <v>0</v>
      </c>
      <c r="L1157" s="471"/>
      <c r="M1157" s="487">
        <v>0</v>
      </c>
      <c r="N1157" s="471"/>
      <c r="O1157" s="113">
        <f>+K1157*M1157</f>
        <v>0</v>
      </c>
      <c r="P1157" s="86"/>
      <c r="Q1157" s="86"/>
      <c r="R1157" s="86"/>
      <c r="S1157" s="86"/>
    </row>
    <row r="1158" spans="1:19" ht="18" customHeight="1">
      <c r="A1158" s="493"/>
      <c r="B1158" s="466"/>
      <c r="C1158" s="466"/>
      <c r="D1158" s="466"/>
      <c r="E1158" s="466"/>
      <c r="F1158" s="494"/>
      <c r="G1158" s="466"/>
      <c r="H1158" s="494"/>
      <c r="I1158" s="466"/>
      <c r="J1158" s="466"/>
      <c r="K1158" s="466"/>
      <c r="L1158" s="111" t="s">
        <v>238</v>
      </c>
      <c r="M1158" s="488" t="s">
        <v>240</v>
      </c>
      <c r="N1158" s="466"/>
      <c r="O1158" s="112">
        <f>+O1157</f>
        <v>0</v>
      </c>
      <c r="P1158" s="86"/>
      <c r="Q1158" s="86"/>
      <c r="R1158" s="86"/>
      <c r="S1158" s="86"/>
    </row>
    <row r="1159" spans="1:19" ht="18" customHeight="1">
      <c r="A1159" s="495" t="s">
        <v>241</v>
      </c>
      <c r="B1159" s="466"/>
      <c r="C1159" s="495" t="s">
        <v>242</v>
      </c>
      <c r="D1159" s="466"/>
      <c r="E1159" s="86"/>
      <c r="F1159" s="86"/>
      <c r="G1159" s="86"/>
      <c r="H1159" s="86"/>
      <c r="I1159" s="86"/>
      <c r="J1159" s="86"/>
      <c r="K1159" s="86"/>
      <c r="L1159" s="86"/>
      <c r="M1159" s="86"/>
      <c r="N1159" s="86"/>
      <c r="O1159" s="86"/>
      <c r="P1159" s="86"/>
      <c r="Q1159" s="86"/>
      <c r="R1159" s="86"/>
      <c r="S1159" s="86"/>
    </row>
    <row r="1160" spans="1:19" ht="1.5" customHeight="1">
      <c r="A1160" s="86"/>
      <c r="B1160" s="86"/>
      <c r="C1160" s="86"/>
      <c r="D1160" s="86"/>
      <c r="E1160" s="86"/>
      <c r="F1160" s="86"/>
      <c r="G1160" s="86"/>
      <c r="H1160" s="86"/>
      <c r="I1160" s="86"/>
      <c r="J1160" s="86"/>
      <c r="K1160" s="86"/>
      <c r="L1160" s="86"/>
      <c r="M1160" s="86"/>
      <c r="N1160" s="86"/>
      <c r="O1160" s="86"/>
      <c r="P1160" s="86"/>
      <c r="Q1160" s="86"/>
      <c r="R1160" s="86"/>
      <c r="S1160" s="86"/>
    </row>
    <row r="1161" spans="1:19" ht="19.5" customHeight="1">
      <c r="A1161" s="496" t="s">
        <v>235</v>
      </c>
      <c r="B1161" s="457"/>
      <c r="C1161" s="457"/>
      <c r="D1161" s="457"/>
      <c r="E1161" s="458"/>
      <c r="F1161" s="491" t="s">
        <v>231</v>
      </c>
      <c r="G1161" s="457"/>
      <c r="H1161" s="457"/>
      <c r="I1161" s="457"/>
      <c r="J1161" s="458"/>
      <c r="K1161" s="491" t="s">
        <v>13</v>
      </c>
      <c r="L1161" s="458"/>
      <c r="M1161" s="491" t="s">
        <v>12</v>
      </c>
      <c r="N1161" s="458"/>
      <c r="O1161" s="108" t="s">
        <v>236</v>
      </c>
      <c r="P1161" s="86"/>
      <c r="Q1161" s="86"/>
      <c r="R1161" s="86"/>
      <c r="S1161" s="86"/>
    </row>
    <row r="1162" spans="1:19" ht="18" customHeight="1">
      <c r="A1162" s="492"/>
      <c r="B1162" s="470"/>
      <c r="C1162" s="470"/>
      <c r="D1162" s="470"/>
      <c r="E1162" s="471"/>
      <c r="F1162" s="499"/>
      <c r="G1162" s="470"/>
      <c r="H1162" s="470"/>
      <c r="I1162" s="470"/>
      <c r="J1162" s="471"/>
      <c r="K1162" s="487">
        <v>0</v>
      </c>
      <c r="L1162" s="471"/>
      <c r="M1162" s="487">
        <v>0</v>
      </c>
      <c r="N1162" s="471"/>
      <c r="O1162" s="113">
        <f>+K1162*M1162</f>
        <v>0</v>
      </c>
      <c r="P1162" s="86"/>
      <c r="Q1162" s="86"/>
      <c r="R1162" s="86"/>
      <c r="S1162" s="86"/>
    </row>
    <row r="1163" spans="1:19" ht="18" customHeight="1">
      <c r="A1163" s="493"/>
      <c r="B1163" s="466"/>
      <c r="C1163" s="466"/>
      <c r="D1163" s="466"/>
      <c r="E1163" s="466"/>
      <c r="F1163" s="494"/>
      <c r="G1163" s="466"/>
      <c r="H1163" s="494"/>
      <c r="I1163" s="466"/>
      <c r="J1163" s="466"/>
      <c r="K1163" s="466"/>
      <c r="L1163" s="111" t="s">
        <v>238</v>
      </c>
      <c r="M1163" s="488" t="s">
        <v>242</v>
      </c>
      <c r="N1163" s="466"/>
      <c r="O1163" s="112">
        <f>+O1162</f>
        <v>0</v>
      </c>
      <c r="P1163" s="86"/>
      <c r="Q1163" s="86"/>
      <c r="R1163" s="86"/>
      <c r="S1163" s="86"/>
    </row>
    <row r="1164" spans="1:19" ht="18" customHeight="1">
      <c r="A1164" s="495" t="s">
        <v>243</v>
      </c>
      <c r="B1164" s="466"/>
      <c r="C1164" s="495" t="s">
        <v>244</v>
      </c>
      <c r="D1164" s="466"/>
      <c r="E1164" s="86"/>
      <c r="F1164" s="86"/>
      <c r="G1164" s="86"/>
      <c r="H1164" s="86"/>
      <c r="I1164" s="86"/>
      <c r="J1164" s="86"/>
      <c r="K1164" s="86"/>
      <c r="L1164" s="86"/>
      <c r="M1164" s="86"/>
      <c r="N1164" s="86"/>
      <c r="O1164" s="86"/>
      <c r="P1164" s="86"/>
      <c r="Q1164" s="86"/>
      <c r="R1164" s="86"/>
      <c r="S1164" s="86"/>
    </row>
    <row r="1165" spans="1:19" ht="1.5" customHeight="1">
      <c r="A1165" s="86"/>
      <c r="B1165" s="86"/>
      <c r="C1165" s="86"/>
      <c r="D1165" s="86"/>
      <c r="E1165" s="86"/>
      <c r="F1165" s="86"/>
      <c r="G1165" s="86"/>
      <c r="H1165" s="86"/>
      <c r="I1165" s="86"/>
      <c r="J1165" s="86"/>
      <c r="K1165" s="86"/>
      <c r="L1165" s="86"/>
      <c r="M1165" s="86"/>
      <c r="N1165" s="86"/>
      <c r="O1165" s="86"/>
      <c r="P1165" s="86"/>
      <c r="Q1165" s="86"/>
      <c r="R1165" s="86"/>
      <c r="S1165" s="86"/>
    </row>
    <row r="1166" spans="1:19" ht="18.75" customHeight="1">
      <c r="A1166" s="496" t="s">
        <v>235</v>
      </c>
      <c r="B1166" s="457"/>
      <c r="C1166" s="457"/>
      <c r="D1166" s="457"/>
      <c r="E1166" s="458"/>
      <c r="F1166" s="491" t="s">
        <v>231</v>
      </c>
      <c r="G1166" s="457"/>
      <c r="H1166" s="457"/>
      <c r="I1166" s="457"/>
      <c r="J1166" s="458"/>
      <c r="K1166" s="491" t="s">
        <v>13</v>
      </c>
      <c r="L1166" s="458"/>
      <c r="M1166" s="491" t="s">
        <v>12</v>
      </c>
      <c r="N1166" s="458"/>
      <c r="O1166" s="108" t="s">
        <v>236</v>
      </c>
      <c r="P1166" s="86"/>
      <c r="Q1166" s="86"/>
      <c r="R1166" s="86"/>
      <c r="S1166" s="86"/>
    </row>
    <row r="1167" spans="1:19" ht="18" customHeight="1">
      <c r="A1167" s="492"/>
      <c r="B1167" s="470"/>
      <c r="C1167" s="470"/>
      <c r="D1167" s="470"/>
      <c r="E1167" s="471"/>
      <c r="F1167" s="499"/>
      <c r="G1167" s="470"/>
      <c r="H1167" s="470"/>
      <c r="I1167" s="470"/>
      <c r="J1167" s="471"/>
      <c r="K1167" s="487">
        <v>0</v>
      </c>
      <c r="L1167" s="471"/>
      <c r="M1167" s="487">
        <v>0</v>
      </c>
      <c r="N1167" s="471"/>
      <c r="O1167" s="113">
        <f>+K1167*M1167</f>
        <v>0</v>
      </c>
      <c r="P1167" s="86"/>
      <c r="Q1167" s="86"/>
      <c r="R1167" s="86"/>
      <c r="S1167" s="86"/>
    </row>
    <row r="1168" spans="1:19" ht="18" customHeight="1">
      <c r="A1168" s="493"/>
      <c r="B1168" s="466"/>
      <c r="C1168" s="466"/>
      <c r="D1168" s="466"/>
      <c r="E1168" s="466"/>
      <c r="F1168" s="494"/>
      <c r="G1168" s="466"/>
      <c r="H1168" s="494"/>
      <c r="I1168" s="466"/>
      <c r="J1168" s="466"/>
      <c r="K1168" s="466"/>
      <c r="L1168" s="111" t="s">
        <v>238</v>
      </c>
      <c r="M1168" s="488" t="s">
        <v>244</v>
      </c>
      <c r="N1168" s="466"/>
      <c r="O1168" s="112">
        <f>+O1167</f>
        <v>0</v>
      </c>
      <c r="P1168" s="86"/>
      <c r="Q1168" s="86"/>
      <c r="R1168" s="86"/>
      <c r="S1168" s="86"/>
    </row>
    <row r="1169" spans="1:19" ht="3.75" customHeight="1">
      <c r="A1169" s="86"/>
      <c r="B1169" s="86"/>
      <c r="C1169" s="86"/>
      <c r="D1169" s="86"/>
      <c r="E1169" s="86"/>
      <c r="F1169" s="86"/>
      <c r="G1169" s="86"/>
      <c r="H1169" s="86"/>
      <c r="I1169" s="86"/>
      <c r="J1169" s="86"/>
      <c r="K1169" s="86"/>
      <c r="L1169" s="86"/>
      <c r="M1169" s="86"/>
      <c r="N1169" s="86"/>
      <c r="O1169" s="86"/>
      <c r="P1169" s="86"/>
      <c r="Q1169" s="86"/>
      <c r="R1169" s="86"/>
      <c r="S1169" s="86"/>
    </row>
    <row r="1170" spans="1:19" ht="18.75" customHeight="1">
      <c r="A1170" s="86"/>
      <c r="B1170" s="86"/>
      <c r="C1170" s="86"/>
      <c r="D1170" s="86"/>
      <c r="E1170" s="86"/>
      <c r="F1170" s="86"/>
      <c r="G1170" s="86"/>
      <c r="H1170" s="86"/>
      <c r="I1170" s="489" t="s">
        <v>245</v>
      </c>
      <c r="J1170" s="457"/>
      <c r="K1170" s="457"/>
      <c r="L1170" s="457"/>
      <c r="M1170" s="458"/>
      <c r="N1170" s="484">
        <f>+O1168+O1163+O1158+O1153</f>
        <v>372721884</v>
      </c>
      <c r="O1170" s="458"/>
      <c r="P1170" s="86"/>
      <c r="Q1170" s="86"/>
      <c r="R1170" s="86"/>
      <c r="S1170" s="86"/>
    </row>
    <row r="1171" spans="1:19" ht="18.75" customHeight="1">
      <c r="A1171" s="86"/>
      <c r="B1171" s="86"/>
      <c r="C1171" s="86"/>
      <c r="D1171" s="86"/>
      <c r="E1171" s="86"/>
      <c r="F1171" s="86"/>
      <c r="G1171" s="86"/>
      <c r="H1171" s="86"/>
      <c r="I1171" s="107"/>
      <c r="J1171" s="107"/>
      <c r="K1171" s="107"/>
      <c r="L1171" s="107"/>
      <c r="M1171" s="107"/>
      <c r="N1171" s="115"/>
      <c r="O1171" s="115"/>
      <c r="P1171" s="86"/>
      <c r="Q1171" s="86"/>
      <c r="R1171" s="86"/>
      <c r="S1171" s="86"/>
    </row>
    <row r="1172" spans="1:19" ht="70.5" customHeight="1">
      <c r="A1172" s="107"/>
      <c r="B1172" s="497"/>
      <c r="C1172" s="466"/>
      <c r="D1172" s="476"/>
      <c r="E1172" s="466"/>
      <c r="F1172" s="466"/>
      <c r="G1172" s="466"/>
      <c r="H1172" s="466"/>
      <c r="I1172" s="466"/>
      <c r="J1172" s="466"/>
      <c r="K1172" s="466"/>
      <c r="L1172" s="466"/>
      <c r="M1172" s="466"/>
      <c r="N1172" s="466"/>
      <c r="O1172" s="466"/>
      <c r="P1172" s="466"/>
      <c r="Q1172" s="86"/>
      <c r="R1172" s="86"/>
      <c r="S1172" s="86"/>
    </row>
    <row r="1173" spans="1:19" ht="9.75" customHeight="1">
      <c r="A1173" s="477"/>
      <c r="B1173" s="470"/>
      <c r="C1173" s="470"/>
      <c r="D1173" s="470"/>
      <c r="E1173" s="470"/>
      <c r="F1173" s="470"/>
      <c r="G1173" s="470"/>
      <c r="H1173" s="470"/>
      <c r="I1173" s="470"/>
      <c r="J1173" s="470"/>
      <c r="K1173" s="470"/>
      <c r="L1173" s="470"/>
      <c r="M1173" s="470"/>
      <c r="N1173" s="470"/>
      <c r="O1173" s="470"/>
      <c r="P1173" s="470"/>
      <c r="Q1173" s="86"/>
      <c r="R1173" s="86"/>
      <c r="S1173" s="86"/>
    </row>
    <row r="1174" spans="1:19" ht="30" customHeight="1">
      <c r="A1174" s="498" t="s">
        <v>226</v>
      </c>
      <c r="B1174" s="466"/>
      <c r="C1174" s="466"/>
      <c r="D1174" s="466"/>
      <c r="E1174" s="466"/>
      <c r="F1174" s="466"/>
      <c r="G1174" s="498" t="s">
        <v>227</v>
      </c>
      <c r="H1174" s="466"/>
      <c r="I1174" s="466"/>
      <c r="J1174" s="476" t="s">
        <v>309</v>
      </c>
      <c r="K1174" s="466"/>
      <c r="L1174" s="466"/>
      <c r="M1174" s="466"/>
      <c r="N1174" s="466"/>
      <c r="O1174" s="466"/>
      <c r="P1174" s="467"/>
      <c r="Q1174" s="86"/>
      <c r="R1174" s="86"/>
      <c r="S1174" s="86"/>
    </row>
    <row r="1175" spans="1:19" ht="39" customHeight="1">
      <c r="A1175" s="498"/>
      <c r="B1175" s="466"/>
      <c r="C1175" s="466"/>
      <c r="D1175" s="466"/>
      <c r="E1175" s="466"/>
      <c r="F1175" s="466"/>
      <c r="G1175" s="498" t="s">
        <v>229</v>
      </c>
      <c r="H1175" s="466"/>
      <c r="I1175" s="466"/>
      <c r="J1175" s="476" t="s">
        <v>321</v>
      </c>
      <c r="K1175" s="466"/>
      <c r="L1175" s="466"/>
      <c r="M1175" s="466"/>
      <c r="N1175" s="466"/>
      <c r="O1175" s="466"/>
      <c r="P1175" s="467"/>
      <c r="Q1175" s="86"/>
      <c r="R1175" s="86"/>
      <c r="S1175" s="86"/>
    </row>
    <row r="1176" spans="1:19" ht="68.25" customHeight="1">
      <c r="A1176" s="498"/>
      <c r="B1176" s="466"/>
      <c r="C1176" s="466"/>
      <c r="D1176" s="466"/>
      <c r="E1176" s="466"/>
      <c r="F1176" s="466"/>
      <c r="G1176" s="498" t="s">
        <v>10</v>
      </c>
      <c r="H1176" s="466"/>
      <c r="I1176" s="466"/>
      <c r="J1176" s="476" t="s">
        <v>326</v>
      </c>
      <c r="K1176" s="466"/>
      <c r="L1176" s="466"/>
      <c r="M1176" s="466"/>
      <c r="N1176" s="466"/>
      <c r="O1176" s="466"/>
      <c r="P1176" s="467"/>
      <c r="Q1176" s="86"/>
      <c r="R1176" s="86"/>
      <c r="S1176" s="86"/>
    </row>
    <row r="1177" spans="1:19" ht="18" customHeight="1">
      <c r="A1177" s="492"/>
      <c r="B1177" s="470"/>
      <c r="C1177" s="470"/>
      <c r="D1177" s="470"/>
      <c r="E1177" s="470"/>
      <c r="F1177" s="470"/>
      <c r="G1177" s="505" t="s">
        <v>231</v>
      </c>
      <c r="H1177" s="470"/>
      <c r="I1177" s="470"/>
      <c r="J1177" s="477" t="s">
        <v>232</v>
      </c>
      <c r="K1177" s="470"/>
      <c r="L1177" s="470"/>
      <c r="M1177" s="470"/>
      <c r="N1177" s="470"/>
      <c r="O1177" s="470"/>
      <c r="P1177" s="471"/>
      <c r="Q1177" s="86"/>
      <c r="R1177" s="86"/>
      <c r="S1177" s="86"/>
    </row>
    <row r="1178" spans="1:19" ht="7.5" customHeight="1">
      <c r="A1178" s="86"/>
      <c r="B1178" s="86"/>
      <c r="C1178" s="86"/>
      <c r="D1178" s="86"/>
      <c r="E1178" s="86"/>
      <c r="F1178" s="86"/>
      <c r="G1178" s="86"/>
      <c r="H1178" s="86"/>
      <c r="I1178" s="86"/>
      <c r="J1178" s="86"/>
      <c r="K1178" s="86"/>
      <c r="L1178" s="86"/>
      <c r="M1178" s="86"/>
      <c r="N1178" s="86"/>
      <c r="O1178" s="86"/>
      <c r="P1178" s="86"/>
      <c r="Q1178" s="86"/>
      <c r="R1178" s="86"/>
      <c r="S1178" s="86"/>
    </row>
    <row r="1179" spans="1:19" ht="18" customHeight="1">
      <c r="A1179" s="495" t="s">
        <v>233</v>
      </c>
      <c r="B1179" s="466"/>
      <c r="C1179" s="495" t="s">
        <v>234</v>
      </c>
      <c r="D1179" s="466"/>
      <c r="E1179" s="86"/>
      <c r="F1179" s="86"/>
      <c r="G1179" s="86"/>
      <c r="H1179" s="86"/>
      <c r="I1179" s="86"/>
      <c r="J1179" s="86"/>
      <c r="K1179" s="86"/>
      <c r="L1179" s="86"/>
      <c r="M1179" s="86"/>
      <c r="N1179" s="86"/>
      <c r="O1179" s="86"/>
      <c r="P1179" s="86"/>
      <c r="Q1179" s="86"/>
      <c r="R1179" s="86"/>
      <c r="S1179" s="86"/>
    </row>
    <row r="1180" spans="1:19" ht="1.5" customHeight="1">
      <c r="A1180" s="86"/>
      <c r="B1180" s="86"/>
      <c r="C1180" s="86"/>
      <c r="D1180" s="86"/>
      <c r="E1180" s="86"/>
      <c r="F1180" s="86"/>
      <c r="G1180" s="86"/>
      <c r="H1180" s="86"/>
      <c r="I1180" s="86"/>
      <c r="J1180" s="86"/>
      <c r="K1180" s="86"/>
      <c r="L1180" s="86"/>
      <c r="M1180" s="86"/>
      <c r="N1180" s="86"/>
      <c r="O1180" s="86"/>
      <c r="P1180" s="86"/>
      <c r="Q1180" s="86"/>
      <c r="R1180" s="86"/>
      <c r="S1180" s="86"/>
    </row>
    <row r="1181" spans="1:19" ht="18.75" customHeight="1">
      <c r="A1181" s="496" t="s">
        <v>235</v>
      </c>
      <c r="B1181" s="457"/>
      <c r="C1181" s="457"/>
      <c r="D1181" s="457"/>
      <c r="E1181" s="458"/>
      <c r="F1181" s="491" t="s">
        <v>231</v>
      </c>
      <c r="G1181" s="457"/>
      <c r="H1181" s="457"/>
      <c r="I1181" s="457"/>
      <c r="J1181" s="458"/>
      <c r="K1181" s="491" t="s">
        <v>13</v>
      </c>
      <c r="L1181" s="458"/>
      <c r="M1181" s="491" t="s">
        <v>12</v>
      </c>
      <c r="N1181" s="458"/>
      <c r="O1181" s="108" t="s">
        <v>236</v>
      </c>
      <c r="P1181" s="86"/>
      <c r="Q1181" s="86"/>
      <c r="R1181" s="86"/>
      <c r="S1181" s="86"/>
    </row>
    <row r="1182" spans="1:19" ht="24.75" customHeight="1">
      <c r="A1182" s="492" t="s">
        <v>327</v>
      </c>
      <c r="B1182" s="470"/>
      <c r="C1182" s="470"/>
      <c r="D1182" s="470"/>
      <c r="E1182" s="471"/>
      <c r="F1182" s="503" t="s">
        <v>134</v>
      </c>
      <c r="G1182" s="470"/>
      <c r="H1182" s="470"/>
      <c r="I1182" s="470"/>
      <c r="J1182" s="471"/>
      <c r="K1182" s="504">
        <v>94987098</v>
      </c>
      <c r="L1182" s="471"/>
      <c r="M1182" s="490">
        <v>1</v>
      </c>
      <c r="N1182" s="471"/>
      <c r="O1182" s="109">
        <f>+M1182*K1182</f>
        <v>94987098</v>
      </c>
      <c r="P1182" s="86"/>
      <c r="Q1182" s="110">
        <v>15430371.420000084</v>
      </c>
      <c r="R1182" s="86"/>
      <c r="S1182" s="86"/>
    </row>
    <row r="1183" spans="1:19" ht="18" customHeight="1">
      <c r="A1183" s="493"/>
      <c r="B1183" s="466"/>
      <c r="C1183" s="466"/>
      <c r="D1183" s="466"/>
      <c r="E1183" s="466"/>
      <c r="F1183" s="494"/>
      <c r="G1183" s="466"/>
      <c r="H1183" s="494"/>
      <c r="I1183" s="466"/>
      <c r="J1183" s="466"/>
      <c r="K1183" s="466"/>
      <c r="L1183" s="111" t="s">
        <v>238</v>
      </c>
      <c r="M1183" s="488" t="s">
        <v>234</v>
      </c>
      <c r="N1183" s="466"/>
      <c r="O1183" s="112">
        <f>+O1182</f>
        <v>94987098</v>
      </c>
      <c r="P1183" s="86"/>
      <c r="Q1183" s="86"/>
      <c r="R1183" s="86"/>
      <c r="S1183" s="86"/>
    </row>
    <row r="1184" spans="1:19" ht="18" customHeight="1">
      <c r="A1184" s="495" t="s">
        <v>239</v>
      </c>
      <c r="B1184" s="466"/>
      <c r="C1184" s="495" t="s">
        <v>240</v>
      </c>
      <c r="D1184" s="466"/>
      <c r="E1184" s="86"/>
      <c r="F1184" s="86"/>
      <c r="G1184" s="86"/>
      <c r="H1184" s="86"/>
      <c r="I1184" s="86"/>
      <c r="J1184" s="86"/>
      <c r="K1184" s="86"/>
      <c r="L1184" s="86"/>
      <c r="M1184" s="86"/>
      <c r="N1184" s="86"/>
      <c r="O1184" s="86"/>
      <c r="P1184" s="86"/>
      <c r="Q1184" s="86"/>
      <c r="R1184" s="86"/>
      <c r="S1184" s="86"/>
    </row>
    <row r="1185" spans="1:19" ht="2.25" customHeight="1">
      <c r="A1185" s="86"/>
      <c r="B1185" s="86"/>
      <c r="C1185" s="86"/>
      <c r="D1185" s="86"/>
      <c r="E1185" s="86"/>
      <c r="F1185" s="86"/>
      <c r="G1185" s="86"/>
      <c r="H1185" s="86"/>
      <c r="I1185" s="86"/>
      <c r="J1185" s="86"/>
      <c r="K1185" s="86"/>
      <c r="L1185" s="86"/>
      <c r="M1185" s="86"/>
      <c r="N1185" s="86"/>
      <c r="O1185" s="86"/>
      <c r="P1185" s="86"/>
      <c r="Q1185" s="86"/>
      <c r="R1185" s="86"/>
      <c r="S1185" s="86"/>
    </row>
    <row r="1186" spans="1:19" ht="18.75" customHeight="1">
      <c r="A1186" s="496" t="s">
        <v>235</v>
      </c>
      <c r="B1186" s="457"/>
      <c r="C1186" s="457"/>
      <c r="D1186" s="457"/>
      <c r="E1186" s="458"/>
      <c r="F1186" s="491" t="s">
        <v>231</v>
      </c>
      <c r="G1186" s="457"/>
      <c r="H1186" s="457"/>
      <c r="I1186" s="457"/>
      <c r="J1186" s="458"/>
      <c r="K1186" s="491" t="s">
        <v>13</v>
      </c>
      <c r="L1186" s="458"/>
      <c r="M1186" s="491" t="s">
        <v>12</v>
      </c>
      <c r="N1186" s="458"/>
      <c r="O1186" s="108" t="s">
        <v>236</v>
      </c>
      <c r="P1186" s="86"/>
      <c r="Q1186" s="86"/>
      <c r="R1186" s="86"/>
      <c r="S1186" s="86"/>
    </row>
    <row r="1187" spans="1:19" ht="18" customHeight="1">
      <c r="A1187" s="492"/>
      <c r="B1187" s="470"/>
      <c r="C1187" s="470"/>
      <c r="D1187" s="470"/>
      <c r="E1187" s="471"/>
      <c r="F1187" s="499"/>
      <c r="G1187" s="470"/>
      <c r="H1187" s="470"/>
      <c r="I1187" s="470"/>
      <c r="J1187" s="471"/>
      <c r="K1187" s="487">
        <v>0</v>
      </c>
      <c r="L1187" s="471"/>
      <c r="M1187" s="487">
        <v>0</v>
      </c>
      <c r="N1187" s="471"/>
      <c r="O1187" s="113">
        <f>+K1187*M1187</f>
        <v>0</v>
      </c>
      <c r="P1187" s="86"/>
      <c r="Q1187" s="86"/>
      <c r="R1187" s="86"/>
      <c r="S1187" s="86"/>
    </row>
    <row r="1188" spans="1:19" ht="18" customHeight="1">
      <c r="A1188" s="493"/>
      <c r="B1188" s="466"/>
      <c r="C1188" s="466"/>
      <c r="D1188" s="466"/>
      <c r="E1188" s="466"/>
      <c r="F1188" s="494"/>
      <c r="G1188" s="466"/>
      <c r="H1188" s="494"/>
      <c r="I1188" s="466"/>
      <c r="J1188" s="466"/>
      <c r="K1188" s="466"/>
      <c r="L1188" s="111" t="s">
        <v>238</v>
      </c>
      <c r="M1188" s="488" t="s">
        <v>240</v>
      </c>
      <c r="N1188" s="466"/>
      <c r="O1188" s="112">
        <f>+O1187</f>
        <v>0</v>
      </c>
      <c r="P1188" s="86"/>
      <c r="Q1188" s="86"/>
      <c r="R1188" s="86"/>
      <c r="S1188" s="86"/>
    </row>
    <row r="1189" spans="1:19" ht="18" customHeight="1">
      <c r="A1189" s="495" t="s">
        <v>241</v>
      </c>
      <c r="B1189" s="466"/>
      <c r="C1189" s="495" t="s">
        <v>242</v>
      </c>
      <c r="D1189" s="466"/>
      <c r="E1189" s="86"/>
      <c r="F1189" s="86"/>
      <c r="G1189" s="86"/>
      <c r="H1189" s="86"/>
      <c r="I1189" s="86"/>
      <c r="J1189" s="86"/>
      <c r="K1189" s="86"/>
      <c r="L1189" s="86"/>
      <c r="M1189" s="86"/>
      <c r="N1189" s="86"/>
      <c r="O1189" s="86"/>
      <c r="P1189" s="86"/>
      <c r="Q1189" s="86"/>
      <c r="R1189" s="86"/>
      <c r="S1189" s="86"/>
    </row>
    <row r="1190" spans="1:19" ht="1.5" customHeight="1">
      <c r="A1190" s="86"/>
      <c r="B1190" s="86"/>
      <c r="C1190" s="86"/>
      <c r="D1190" s="86"/>
      <c r="E1190" s="86"/>
      <c r="F1190" s="86"/>
      <c r="G1190" s="86"/>
      <c r="H1190" s="86"/>
      <c r="I1190" s="86"/>
      <c r="J1190" s="86"/>
      <c r="K1190" s="86"/>
      <c r="L1190" s="86"/>
      <c r="M1190" s="86"/>
      <c r="N1190" s="86"/>
      <c r="O1190" s="86"/>
      <c r="P1190" s="86"/>
      <c r="Q1190" s="86"/>
      <c r="R1190" s="86"/>
      <c r="S1190" s="86"/>
    </row>
    <row r="1191" spans="1:19" ht="19.5" customHeight="1">
      <c r="A1191" s="496" t="s">
        <v>235</v>
      </c>
      <c r="B1191" s="457"/>
      <c r="C1191" s="457"/>
      <c r="D1191" s="457"/>
      <c r="E1191" s="458"/>
      <c r="F1191" s="491" t="s">
        <v>231</v>
      </c>
      <c r="G1191" s="457"/>
      <c r="H1191" s="457"/>
      <c r="I1191" s="457"/>
      <c r="J1191" s="458"/>
      <c r="K1191" s="491" t="s">
        <v>13</v>
      </c>
      <c r="L1191" s="458"/>
      <c r="M1191" s="491" t="s">
        <v>12</v>
      </c>
      <c r="N1191" s="458"/>
      <c r="O1191" s="108" t="s">
        <v>236</v>
      </c>
      <c r="P1191" s="86"/>
      <c r="Q1191" s="86"/>
      <c r="R1191" s="86"/>
      <c r="S1191" s="86"/>
    </row>
    <row r="1192" spans="1:19" ht="18" customHeight="1">
      <c r="A1192" s="492"/>
      <c r="B1192" s="470"/>
      <c r="C1192" s="470"/>
      <c r="D1192" s="470"/>
      <c r="E1192" s="471"/>
      <c r="F1192" s="499"/>
      <c r="G1192" s="470"/>
      <c r="H1192" s="470"/>
      <c r="I1192" s="470"/>
      <c r="J1192" s="471"/>
      <c r="K1192" s="487">
        <v>0</v>
      </c>
      <c r="L1192" s="471"/>
      <c r="M1192" s="487">
        <v>0</v>
      </c>
      <c r="N1192" s="471"/>
      <c r="O1192" s="113">
        <f>+K1192*M1192</f>
        <v>0</v>
      </c>
      <c r="P1192" s="86"/>
      <c r="Q1192" s="86"/>
      <c r="R1192" s="86"/>
      <c r="S1192" s="86"/>
    </row>
    <row r="1193" spans="1:19" ht="18" customHeight="1">
      <c r="A1193" s="493"/>
      <c r="B1193" s="466"/>
      <c r="C1193" s="466"/>
      <c r="D1193" s="466"/>
      <c r="E1193" s="466"/>
      <c r="F1193" s="494"/>
      <c r="G1193" s="466"/>
      <c r="H1193" s="494"/>
      <c r="I1193" s="466"/>
      <c r="J1193" s="466"/>
      <c r="K1193" s="466"/>
      <c r="L1193" s="111" t="s">
        <v>238</v>
      </c>
      <c r="M1193" s="488" t="s">
        <v>242</v>
      </c>
      <c r="N1193" s="466"/>
      <c r="O1193" s="112">
        <f>+O1192</f>
        <v>0</v>
      </c>
      <c r="P1193" s="86"/>
      <c r="Q1193" s="86"/>
      <c r="R1193" s="86"/>
      <c r="S1193" s="86"/>
    </row>
    <row r="1194" spans="1:19" ht="18" customHeight="1">
      <c r="A1194" s="495" t="s">
        <v>243</v>
      </c>
      <c r="B1194" s="466"/>
      <c r="C1194" s="495" t="s">
        <v>244</v>
      </c>
      <c r="D1194" s="466"/>
      <c r="E1194" s="86"/>
      <c r="F1194" s="86"/>
      <c r="G1194" s="86"/>
      <c r="H1194" s="86"/>
      <c r="I1194" s="86"/>
      <c r="J1194" s="86"/>
      <c r="K1194" s="86"/>
      <c r="L1194" s="86"/>
      <c r="M1194" s="86"/>
      <c r="N1194" s="86"/>
      <c r="O1194" s="86"/>
      <c r="P1194" s="86"/>
      <c r="Q1194" s="86"/>
      <c r="R1194" s="86"/>
      <c r="S1194" s="86"/>
    </row>
    <row r="1195" spans="1:19" ht="1.5" customHeight="1">
      <c r="A1195" s="86"/>
      <c r="B1195" s="86"/>
      <c r="C1195" s="86"/>
      <c r="D1195" s="86"/>
      <c r="E1195" s="86"/>
      <c r="F1195" s="86"/>
      <c r="G1195" s="86"/>
      <c r="H1195" s="86"/>
      <c r="I1195" s="86"/>
      <c r="J1195" s="86"/>
      <c r="K1195" s="86"/>
      <c r="L1195" s="86"/>
      <c r="M1195" s="86"/>
      <c r="N1195" s="86"/>
      <c r="O1195" s="86"/>
      <c r="P1195" s="86"/>
      <c r="Q1195" s="86"/>
      <c r="R1195" s="86"/>
      <c r="S1195" s="86"/>
    </row>
    <row r="1196" spans="1:19" ht="18.75" customHeight="1">
      <c r="A1196" s="496" t="s">
        <v>235</v>
      </c>
      <c r="B1196" s="457"/>
      <c r="C1196" s="457"/>
      <c r="D1196" s="457"/>
      <c r="E1196" s="458"/>
      <c r="F1196" s="491" t="s">
        <v>231</v>
      </c>
      <c r="G1196" s="457"/>
      <c r="H1196" s="457"/>
      <c r="I1196" s="457"/>
      <c r="J1196" s="458"/>
      <c r="K1196" s="491" t="s">
        <v>13</v>
      </c>
      <c r="L1196" s="458"/>
      <c r="M1196" s="491" t="s">
        <v>12</v>
      </c>
      <c r="N1196" s="458"/>
      <c r="O1196" s="108" t="s">
        <v>236</v>
      </c>
      <c r="P1196" s="86"/>
      <c r="Q1196" s="86"/>
      <c r="R1196" s="86"/>
      <c r="S1196" s="86"/>
    </row>
    <row r="1197" spans="1:19" ht="18" customHeight="1">
      <c r="A1197" s="492"/>
      <c r="B1197" s="470"/>
      <c r="C1197" s="470"/>
      <c r="D1197" s="470"/>
      <c r="E1197" s="471"/>
      <c r="F1197" s="499"/>
      <c r="G1197" s="470"/>
      <c r="H1197" s="470"/>
      <c r="I1197" s="470"/>
      <c r="J1197" s="471"/>
      <c r="K1197" s="487">
        <v>0</v>
      </c>
      <c r="L1197" s="471"/>
      <c r="M1197" s="487">
        <v>0</v>
      </c>
      <c r="N1197" s="471"/>
      <c r="O1197" s="113">
        <f>+K1197*M1197</f>
        <v>0</v>
      </c>
      <c r="P1197" s="86"/>
      <c r="Q1197" s="86"/>
      <c r="R1197" s="86"/>
      <c r="S1197" s="86"/>
    </row>
    <row r="1198" spans="1:19" ht="18" customHeight="1">
      <c r="A1198" s="493"/>
      <c r="B1198" s="466"/>
      <c r="C1198" s="466"/>
      <c r="D1198" s="466"/>
      <c r="E1198" s="466"/>
      <c r="F1198" s="494"/>
      <c r="G1198" s="466"/>
      <c r="H1198" s="494"/>
      <c r="I1198" s="466"/>
      <c r="J1198" s="466"/>
      <c r="K1198" s="466"/>
      <c r="L1198" s="111" t="s">
        <v>238</v>
      </c>
      <c r="M1198" s="488" t="s">
        <v>244</v>
      </c>
      <c r="N1198" s="466"/>
      <c r="O1198" s="112">
        <f>+O1197</f>
        <v>0</v>
      </c>
      <c r="P1198" s="86"/>
      <c r="Q1198" s="86"/>
      <c r="R1198" s="86"/>
      <c r="S1198" s="86"/>
    </row>
    <row r="1199" spans="1:19" ht="3.75" customHeight="1">
      <c r="A1199" s="86"/>
      <c r="B1199" s="86"/>
      <c r="C1199" s="86"/>
      <c r="D1199" s="86"/>
      <c r="E1199" s="86"/>
      <c r="F1199" s="86"/>
      <c r="G1199" s="86"/>
      <c r="H1199" s="86"/>
      <c r="I1199" s="86"/>
      <c r="J1199" s="86"/>
      <c r="K1199" s="86"/>
      <c r="L1199" s="86"/>
      <c r="M1199" s="86"/>
      <c r="N1199" s="86"/>
      <c r="O1199" s="86"/>
      <c r="P1199" s="86"/>
      <c r="Q1199" s="86"/>
      <c r="R1199" s="86"/>
      <c r="S1199" s="86"/>
    </row>
    <row r="1200" spans="1:19" ht="18.75" customHeight="1">
      <c r="A1200" s="86"/>
      <c r="B1200" s="86"/>
      <c r="C1200" s="86"/>
      <c r="D1200" s="86"/>
      <c r="E1200" s="86"/>
      <c r="F1200" s="86"/>
      <c r="G1200" s="86"/>
      <c r="H1200" s="86"/>
      <c r="I1200" s="489" t="s">
        <v>245</v>
      </c>
      <c r="J1200" s="457"/>
      <c r="K1200" s="457"/>
      <c r="L1200" s="457"/>
      <c r="M1200" s="458"/>
      <c r="N1200" s="484">
        <f>+O1198+O1193+O1188+O1183</f>
        <v>94987098</v>
      </c>
      <c r="O1200" s="458"/>
      <c r="P1200" s="86"/>
      <c r="Q1200" s="86"/>
      <c r="R1200" s="86"/>
      <c r="S1200" s="86"/>
    </row>
    <row r="1201" spans="1:19" ht="18.75" customHeight="1">
      <c r="A1201" s="86"/>
      <c r="B1201" s="86"/>
      <c r="C1201" s="86"/>
      <c r="D1201" s="86"/>
      <c r="E1201" s="86"/>
      <c r="F1201" s="86"/>
      <c r="G1201" s="86"/>
      <c r="H1201" s="86"/>
      <c r="I1201" s="107"/>
      <c r="J1201" s="107"/>
      <c r="K1201" s="107"/>
      <c r="L1201" s="107"/>
      <c r="M1201" s="107"/>
      <c r="N1201" s="115"/>
      <c r="O1201" s="115"/>
      <c r="P1201" s="86"/>
      <c r="Q1201" s="86"/>
      <c r="R1201" s="86"/>
      <c r="S1201" s="86"/>
    </row>
    <row r="1202" spans="1:19" ht="70.5" customHeight="1">
      <c r="A1202" s="107"/>
      <c r="B1202" s="497"/>
      <c r="C1202" s="466"/>
      <c r="D1202" s="476"/>
      <c r="E1202" s="466"/>
      <c r="F1202" s="466"/>
      <c r="G1202" s="466"/>
      <c r="H1202" s="466"/>
      <c r="I1202" s="466"/>
      <c r="J1202" s="466"/>
      <c r="K1202" s="466"/>
      <c r="L1202" s="466"/>
      <c r="M1202" s="466"/>
      <c r="N1202" s="466"/>
      <c r="O1202" s="466"/>
      <c r="P1202" s="466"/>
      <c r="Q1202" s="86"/>
      <c r="R1202" s="86"/>
      <c r="S1202" s="86"/>
    </row>
    <row r="1203" spans="1:19" ht="9.75" customHeight="1">
      <c r="A1203" s="477"/>
      <c r="B1203" s="470"/>
      <c r="C1203" s="470"/>
      <c r="D1203" s="470"/>
      <c r="E1203" s="470"/>
      <c r="F1203" s="470"/>
      <c r="G1203" s="470"/>
      <c r="H1203" s="470"/>
      <c r="I1203" s="470"/>
      <c r="J1203" s="470"/>
      <c r="K1203" s="470"/>
      <c r="L1203" s="470"/>
      <c r="M1203" s="470"/>
      <c r="N1203" s="470"/>
      <c r="O1203" s="470"/>
      <c r="P1203" s="470"/>
      <c r="Q1203" s="86"/>
      <c r="R1203" s="86"/>
      <c r="S1203" s="86"/>
    </row>
    <row r="1204" spans="1:19" ht="30" customHeight="1">
      <c r="A1204" s="498" t="s">
        <v>226</v>
      </c>
      <c r="B1204" s="466"/>
      <c r="C1204" s="466"/>
      <c r="D1204" s="466"/>
      <c r="E1204" s="466"/>
      <c r="F1204" s="466"/>
      <c r="G1204" s="498" t="s">
        <v>227</v>
      </c>
      <c r="H1204" s="466"/>
      <c r="I1204" s="466"/>
      <c r="J1204" s="476" t="s">
        <v>309</v>
      </c>
      <c r="K1204" s="466"/>
      <c r="L1204" s="466"/>
      <c r="M1204" s="466"/>
      <c r="N1204" s="466"/>
      <c r="O1204" s="466"/>
      <c r="P1204" s="467"/>
      <c r="Q1204" s="86"/>
      <c r="R1204" s="86"/>
      <c r="S1204" s="86"/>
    </row>
    <row r="1205" spans="1:19" ht="39" customHeight="1">
      <c r="A1205" s="498"/>
      <c r="B1205" s="466"/>
      <c r="C1205" s="466"/>
      <c r="D1205" s="466"/>
      <c r="E1205" s="466"/>
      <c r="F1205" s="466"/>
      <c r="G1205" s="498" t="s">
        <v>229</v>
      </c>
      <c r="H1205" s="466"/>
      <c r="I1205" s="466"/>
      <c r="J1205" s="476" t="s">
        <v>321</v>
      </c>
      <c r="K1205" s="466"/>
      <c r="L1205" s="466"/>
      <c r="M1205" s="466"/>
      <c r="N1205" s="466"/>
      <c r="O1205" s="466"/>
      <c r="P1205" s="467"/>
      <c r="Q1205" s="86"/>
      <c r="R1205" s="86"/>
      <c r="S1205" s="86"/>
    </row>
    <row r="1206" spans="1:19" ht="68.25" customHeight="1">
      <c r="A1206" s="498"/>
      <c r="B1206" s="466"/>
      <c r="C1206" s="466"/>
      <c r="D1206" s="466"/>
      <c r="E1206" s="466"/>
      <c r="F1206" s="466"/>
      <c r="G1206" s="498" t="s">
        <v>10</v>
      </c>
      <c r="H1206" s="466"/>
      <c r="I1206" s="466"/>
      <c r="J1206" s="476" t="s">
        <v>328</v>
      </c>
      <c r="K1206" s="466"/>
      <c r="L1206" s="466"/>
      <c r="M1206" s="466"/>
      <c r="N1206" s="466"/>
      <c r="O1206" s="466"/>
      <c r="P1206" s="467"/>
      <c r="Q1206" s="86"/>
      <c r="R1206" s="86"/>
      <c r="S1206" s="86"/>
    </row>
    <row r="1207" spans="1:19" ht="18" customHeight="1">
      <c r="A1207" s="492"/>
      <c r="B1207" s="470"/>
      <c r="C1207" s="470"/>
      <c r="D1207" s="470"/>
      <c r="E1207" s="470"/>
      <c r="F1207" s="470"/>
      <c r="G1207" s="505" t="s">
        <v>231</v>
      </c>
      <c r="H1207" s="470"/>
      <c r="I1207" s="470"/>
      <c r="J1207" s="477" t="s">
        <v>232</v>
      </c>
      <c r="K1207" s="470"/>
      <c r="L1207" s="470"/>
      <c r="M1207" s="470"/>
      <c r="N1207" s="470"/>
      <c r="O1207" s="470"/>
      <c r="P1207" s="471"/>
      <c r="Q1207" s="86"/>
      <c r="R1207" s="86"/>
      <c r="S1207" s="86"/>
    </row>
    <row r="1208" spans="1:19" ht="7.5" customHeight="1">
      <c r="A1208" s="86"/>
      <c r="B1208" s="86"/>
      <c r="C1208" s="86"/>
      <c r="D1208" s="86"/>
      <c r="E1208" s="86"/>
      <c r="F1208" s="86"/>
      <c r="G1208" s="86"/>
      <c r="H1208" s="86"/>
      <c r="I1208" s="86"/>
      <c r="J1208" s="86"/>
      <c r="K1208" s="86"/>
      <c r="L1208" s="86"/>
      <c r="M1208" s="86"/>
      <c r="N1208" s="86"/>
      <c r="O1208" s="86"/>
      <c r="P1208" s="86"/>
      <c r="Q1208" s="86"/>
      <c r="R1208" s="86"/>
      <c r="S1208" s="86"/>
    </row>
    <row r="1209" spans="1:19" ht="18" customHeight="1">
      <c r="A1209" s="495" t="s">
        <v>233</v>
      </c>
      <c r="B1209" s="466"/>
      <c r="C1209" s="495" t="s">
        <v>234</v>
      </c>
      <c r="D1209" s="466"/>
      <c r="E1209" s="86"/>
      <c r="F1209" s="86"/>
      <c r="G1209" s="86"/>
      <c r="H1209" s="86"/>
      <c r="I1209" s="86"/>
      <c r="J1209" s="86"/>
      <c r="K1209" s="86"/>
      <c r="L1209" s="86"/>
      <c r="M1209" s="86"/>
      <c r="N1209" s="86"/>
      <c r="O1209" s="86"/>
      <c r="P1209" s="86"/>
      <c r="Q1209" s="86"/>
      <c r="R1209" s="86"/>
      <c r="S1209" s="86"/>
    </row>
    <row r="1210" spans="1:19" ht="1.5" customHeight="1">
      <c r="A1210" s="86"/>
      <c r="B1210" s="86"/>
      <c r="C1210" s="86"/>
      <c r="D1210" s="86"/>
      <c r="E1210" s="86"/>
      <c r="F1210" s="86"/>
      <c r="G1210" s="86"/>
      <c r="H1210" s="86"/>
      <c r="I1210" s="86"/>
      <c r="J1210" s="86"/>
      <c r="K1210" s="86"/>
      <c r="L1210" s="86"/>
      <c r="M1210" s="86"/>
      <c r="N1210" s="86"/>
      <c r="O1210" s="86"/>
      <c r="P1210" s="86"/>
      <c r="Q1210" s="86"/>
      <c r="R1210" s="86"/>
      <c r="S1210" s="86"/>
    </row>
    <row r="1211" spans="1:19" ht="18.75" customHeight="1">
      <c r="A1211" s="496" t="s">
        <v>235</v>
      </c>
      <c r="B1211" s="457"/>
      <c r="C1211" s="457"/>
      <c r="D1211" s="457"/>
      <c r="E1211" s="458"/>
      <c r="F1211" s="491" t="s">
        <v>231</v>
      </c>
      <c r="G1211" s="457"/>
      <c r="H1211" s="457"/>
      <c r="I1211" s="457"/>
      <c r="J1211" s="458"/>
      <c r="K1211" s="491" t="s">
        <v>13</v>
      </c>
      <c r="L1211" s="458"/>
      <c r="M1211" s="491" t="s">
        <v>12</v>
      </c>
      <c r="N1211" s="458"/>
      <c r="O1211" s="108" t="s">
        <v>236</v>
      </c>
      <c r="P1211" s="86"/>
      <c r="Q1211" s="86"/>
      <c r="R1211" s="86"/>
      <c r="S1211" s="86"/>
    </row>
    <row r="1212" spans="1:19" ht="24.75" customHeight="1">
      <c r="A1212" s="492" t="s">
        <v>329</v>
      </c>
      <c r="B1212" s="470"/>
      <c r="C1212" s="470"/>
      <c r="D1212" s="470"/>
      <c r="E1212" s="471"/>
      <c r="F1212" s="503" t="s">
        <v>134</v>
      </c>
      <c r="G1212" s="470"/>
      <c r="H1212" s="470"/>
      <c r="I1212" s="470"/>
      <c r="J1212" s="471"/>
      <c r="K1212" s="504">
        <v>94987098</v>
      </c>
      <c r="L1212" s="471"/>
      <c r="M1212" s="490">
        <v>1</v>
      </c>
      <c r="N1212" s="471"/>
      <c r="O1212" s="109">
        <f>+M1212*K1212</f>
        <v>94987098</v>
      </c>
      <c r="P1212" s="86"/>
      <c r="Q1212" s="110">
        <v>15430371.420000084</v>
      </c>
      <c r="R1212" s="86"/>
      <c r="S1212" s="86"/>
    </row>
    <row r="1213" spans="1:19" ht="18" customHeight="1">
      <c r="A1213" s="493"/>
      <c r="B1213" s="466"/>
      <c r="C1213" s="466"/>
      <c r="D1213" s="466"/>
      <c r="E1213" s="466"/>
      <c r="F1213" s="494"/>
      <c r="G1213" s="466"/>
      <c r="H1213" s="494"/>
      <c r="I1213" s="466"/>
      <c r="J1213" s="466"/>
      <c r="K1213" s="466"/>
      <c r="L1213" s="111" t="s">
        <v>238</v>
      </c>
      <c r="M1213" s="488" t="s">
        <v>234</v>
      </c>
      <c r="N1213" s="466"/>
      <c r="O1213" s="112">
        <f>+O1212</f>
        <v>94987098</v>
      </c>
      <c r="P1213" s="86"/>
      <c r="Q1213" s="86"/>
      <c r="R1213" s="86"/>
      <c r="S1213" s="86"/>
    </row>
    <row r="1214" spans="1:19" ht="18" customHeight="1">
      <c r="A1214" s="495" t="s">
        <v>239</v>
      </c>
      <c r="B1214" s="466"/>
      <c r="C1214" s="495" t="s">
        <v>240</v>
      </c>
      <c r="D1214" s="466"/>
      <c r="E1214" s="86"/>
      <c r="F1214" s="86"/>
      <c r="G1214" s="86"/>
      <c r="H1214" s="86"/>
      <c r="I1214" s="86"/>
      <c r="J1214" s="86"/>
      <c r="K1214" s="86"/>
      <c r="L1214" s="86"/>
      <c r="M1214" s="86"/>
      <c r="N1214" s="86"/>
      <c r="O1214" s="86"/>
      <c r="P1214" s="86"/>
      <c r="Q1214" s="86"/>
      <c r="R1214" s="86"/>
      <c r="S1214" s="86"/>
    </row>
    <row r="1215" spans="1:19" ht="2.25" customHeight="1">
      <c r="A1215" s="86"/>
      <c r="B1215" s="86"/>
      <c r="C1215" s="86"/>
      <c r="D1215" s="86"/>
      <c r="E1215" s="86"/>
      <c r="F1215" s="86"/>
      <c r="G1215" s="86"/>
      <c r="H1215" s="86"/>
      <c r="I1215" s="86"/>
      <c r="J1215" s="86"/>
      <c r="K1215" s="86"/>
      <c r="L1215" s="86"/>
      <c r="M1215" s="86"/>
      <c r="N1215" s="86"/>
      <c r="O1215" s="86"/>
      <c r="P1215" s="86"/>
      <c r="Q1215" s="86"/>
      <c r="R1215" s="86"/>
      <c r="S1215" s="86"/>
    </row>
    <row r="1216" spans="1:19" ht="18.75" customHeight="1">
      <c r="A1216" s="496" t="s">
        <v>235</v>
      </c>
      <c r="B1216" s="457"/>
      <c r="C1216" s="457"/>
      <c r="D1216" s="457"/>
      <c r="E1216" s="458"/>
      <c r="F1216" s="491" t="s">
        <v>231</v>
      </c>
      <c r="G1216" s="457"/>
      <c r="H1216" s="457"/>
      <c r="I1216" s="457"/>
      <c r="J1216" s="458"/>
      <c r="K1216" s="491" t="s">
        <v>13</v>
      </c>
      <c r="L1216" s="458"/>
      <c r="M1216" s="491" t="s">
        <v>12</v>
      </c>
      <c r="N1216" s="458"/>
      <c r="O1216" s="108" t="s">
        <v>236</v>
      </c>
      <c r="P1216" s="86"/>
      <c r="Q1216" s="86"/>
      <c r="R1216" s="86"/>
      <c r="S1216" s="86"/>
    </row>
    <row r="1217" spans="1:19" ht="18" customHeight="1">
      <c r="A1217" s="492"/>
      <c r="B1217" s="470"/>
      <c r="C1217" s="470"/>
      <c r="D1217" s="470"/>
      <c r="E1217" s="471"/>
      <c r="F1217" s="499"/>
      <c r="G1217" s="470"/>
      <c r="H1217" s="470"/>
      <c r="I1217" s="470"/>
      <c r="J1217" s="471"/>
      <c r="K1217" s="487">
        <v>0</v>
      </c>
      <c r="L1217" s="471"/>
      <c r="M1217" s="487">
        <v>0</v>
      </c>
      <c r="N1217" s="471"/>
      <c r="O1217" s="113">
        <f>+K1217*M1217</f>
        <v>0</v>
      </c>
      <c r="P1217" s="86"/>
      <c r="Q1217" s="86"/>
      <c r="R1217" s="86"/>
      <c r="S1217" s="86"/>
    </row>
    <row r="1218" spans="1:19" ht="18" customHeight="1">
      <c r="A1218" s="493"/>
      <c r="B1218" s="466"/>
      <c r="C1218" s="466"/>
      <c r="D1218" s="466"/>
      <c r="E1218" s="466"/>
      <c r="F1218" s="494"/>
      <c r="G1218" s="466"/>
      <c r="H1218" s="494"/>
      <c r="I1218" s="466"/>
      <c r="J1218" s="466"/>
      <c r="K1218" s="466"/>
      <c r="L1218" s="111" t="s">
        <v>238</v>
      </c>
      <c r="M1218" s="488" t="s">
        <v>240</v>
      </c>
      <c r="N1218" s="466"/>
      <c r="O1218" s="112">
        <f>+O1217</f>
        <v>0</v>
      </c>
      <c r="P1218" s="86"/>
      <c r="Q1218" s="86"/>
      <c r="R1218" s="86"/>
      <c r="S1218" s="86"/>
    </row>
    <row r="1219" spans="1:19" ht="18" customHeight="1">
      <c r="A1219" s="495" t="s">
        <v>241</v>
      </c>
      <c r="B1219" s="466"/>
      <c r="C1219" s="495" t="s">
        <v>242</v>
      </c>
      <c r="D1219" s="466"/>
      <c r="E1219" s="86"/>
      <c r="F1219" s="86"/>
      <c r="G1219" s="86"/>
      <c r="H1219" s="86"/>
      <c r="I1219" s="86"/>
      <c r="J1219" s="86"/>
      <c r="K1219" s="86"/>
      <c r="L1219" s="86"/>
      <c r="M1219" s="86"/>
      <c r="N1219" s="86"/>
      <c r="O1219" s="86"/>
      <c r="P1219" s="86"/>
      <c r="Q1219" s="86"/>
      <c r="R1219" s="86"/>
      <c r="S1219" s="86"/>
    </row>
    <row r="1220" spans="1:19" ht="1.5" customHeight="1">
      <c r="A1220" s="86"/>
      <c r="B1220" s="86"/>
      <c r="C1220" s="86"/>
      <c r="D1220" s="86"/>
      <c r="E1220" s="86"/>
      <c r="F1220" s="86"/>
      <c r="G1220" s="86"/>
      <c r="H1220" s="86"/>
      <c r="I1220" s="86"/>
      <c r="J1220" s="86"/>
      <c r="K1220" s="86"/>
      <c r="L1220" s="86"/>
      <c r="M1220" s="86"/>
      <c r="N1220" s="86"/>
      <c r="O1220" s="86"/>
      <c r="P1220" s="86"/>
      <c r="Q1220" s="86"/>
      <c r="R1220" s="86"/>
      <c r="S1220" s="86"/>
    </row>
    <row r="1221" spans="1:19" ht="19.5" customHeight="1">
      <c r="A1221" s="496" t="s">
        <v>235</v>
      </c>
      <c r="B1221" s="457"/>
      <c r="C1221" s="457"/>
      <c r="D1221" s="457"/>
      <c r="E1221" s="458"/>
      <c r="F1221" s="491" t="s">
        <v>231</v>
      </c>
      <c r="G1221" s="457"/>
      <c r="H1221" s="457"/>
      <c r="I1221" s="457"/>
      <c r="J1221" s="458"/>
      <c r="K1221" s="491" t="s">
        <v>13</v>
      </c>
      <c r="L1221" s="458"/>
      <c r="M1221" s="491" t="s">
        <v>12</v>
      </c>
      <c r="N1221" s="458"/>
      <c r="O1221" s="108" t="s">
        <v>236</v>
      </c>
      <c r="P1221" s="86"/>
      <c r="Q1221" s="86"/>
      <c r="R1221" s="86"/>
      <c r="S1221" s="86"/>
    </row>
    <row r="1222" spans="1:19" ht="18" customHeight="1">
      <c r="A1222" s="492"/>
      <c r="B1222" s="470"/>
      <c r="C1222" s="470"/>
      <c r="D1222" s="470"/>
      <c r="E1222" s="471"/>
      <c r="F1222" s="499"/>
      <c r="G1222" s="470"/>
      <c r="H1222" s="470"/>
      <c r="I1222" s="470"/>
      <c r="J1222" s="471"/>
      <c r="K1222" s="487">
        <v>0</v>
      </c>
      <c r="L1222" s="471"/>
      <c r="M1222" s="487">
        <v>0</v>
      </c>
      <c r="N1222" s="471"/>
      <c r="O1222" s="113">
        <f>+K1222*M1222</f>
        <v>0</v>
      </c>
      <c r="P1222" s="86"/>
      <c r="Q1222" s="86"/>
      <c r="R1222" s="86"/>
      <c r="S1222" s="86"/>
    </row>
    <row r="1223" spans="1:19" ht="18" customHeight="1">
      <c r="A1223" s="493"/>
      <c r="B1223" s="466"/>
      <c r="C1223" s="466"/>
      <c r="D1223" s="466"/>
      <c r="E1223" s="466"/>
      <c r="F1223" s="494"/>
      <c r="G1223" s="466"/>
      <c r="H1223" s="494"/>
      <c r="I1223" s="466"/>
      <c r="J1223" s="466"/>
      <c r="K1223" s="466"/>
      <c r="L1223" s="111" t="s">
        <v>238</v>
      </c>
      <c r="M1223" s="488" t="s">
        <v>242</v>
      </c>
      <c r="N1223" s="466"/>
      <c r="O1223" s="112">
        <f>+O1222</f>
        <v>0</v>
      </c>
      <c r="P1223" s="86"/>
      <c r="Q1223" s="86"/>
      <c r="R1223" s="86"/>
      <c r="S1223" s="86"/>
    </row>
    <row r="1224" spans="1:19" ht="18" customHeight="1">
      <c r="A1224" s="495" t="s">
        <v>243</v>
      </c>
      <c r="B1224" s="466"/>
      <c r="C1224" s="495" t="s">
        <v>244</v>
      </c>
      <c r="D1224" s="466"/>
      <c r="E1224" s="86"/>
      <c r="F1224" s="86"/>
      <c r="G1224" s="86"/>
      <c r="H1224" s="86"/>
      <c r="I1224" s="86"/>
      <c r="J1224" s="86"/>
      <c r="K1224" s="86"/>
      <c r="L1224" s="86"/>
      <c r="M1224" s="86"/>
      <c r="N1224" s="86"/>
      <c r="O1224" s="86"/>
      <c r="P1224" s="86"/>
      <c r="Q1224" s="86"/>
      <c r="R1224" s="86"/>
      <c r="S1224" s="86"/>
    </row>
    <row r="1225" spans="1:19" ht="1.5" customHeight="1">
      <c r="A1225" s="86"/>
      <c r="B1225" s="86"/>
      <c r="C1225" s="86"/>
      <c r="D1225" s="86"/>
      <c r="E1225" s="86"/>
      <c r="F1225" s="86"/>
      <c r="G1225" s="86"/>
      <c r="H1225" s="86"/>
      <c r="I1225" s="86"/>
      <c r="J1225" s="86"/>
      <c r="K1225" s="86"/>
      <c r="L1225" s="86"/>
      <c r="M1225" s="86"/>
      <c r="N1225" s="86"/>
      <c r="O1225" s="86"/>
      <c r="P1225" s="86"/>
      <c r="Q1225" s="86"/>
      <c r="R1225" s="86"/>
      <c r="S1225" s="86"/>
    </row>
    <row r="1226" spans="1:19" ht="18.75" customHeight="1">
      <c r="A1226" s="496" t="s">
        <v>235</v>
      </c>
      <c r="B1226" s="457"/>
      <c r="C1226" s="457"/>
      <c r="D1226" s="457"/>
      <c r="E1226" s="458"/>
      <c r="F1226" s="491" t="s">
        <v>231</v>
      </c>
      <c r="G1226" s="457"/>
      <c r="H1226" s="457"/>
      <c r="I1226" s="457"/>
      <c r="J1226" s="458"/>
      <c r="K1226" s="491" t="s">
        <v>13</v>
      </c>
      <c r="L1226" s="458"/>
      <c r="M1226" s="491" t="s">
        <v>12</v>
      </c>
      <c r="N1226" s="458"/>
      <c r="O1226" s="108" t="s">
        <v>236</v>
      </c>
      <c r="P1226" s="86"/>
      <c r="Q1226" s="86"/>
      <c r="R1226" s="86"/>
      <c r="S1226" s="86"/>
    </row>
    <row r="1227" spans="1:19" ht="18" customHeight="1">
      <c r="A1227" s="492"/>
      <c r="B1227" s="470"/>
      <c r="C1227" s="470"/>
      <c r="D1227" s="470"/>
      <c r="E1227" s="471"/>
      <c r="F1227" s="499"/>
      <c r="G1227" s="470"/>
      <c r="H1227" s="470"/>
      <c r="I1227" s="470"/>
      <c r="J1227" s="471"/>
      <c r="K1227" s="487">
        <v>0</v>
      </c>
      <c r="L1227" s="471"/>
      <c r="M1227" s="487">
        <v>0</v>
      </c>
      <c r="N1227" s="471"/>
      <c r="O1227" s="113">
        <f>+K1227*M1227</f>
        <v>0</v>
      </c>
      <c r="P1227" s="86"/>
      <c r="Q1227" s="86"/>
      <c r="R1227" s="86"/>
      <c r="S1227" s="86"/>
    </row>
    <row r="1228" spans="1:19" ht="18" customHeight="1">
      <c r="A1228" s="493"/>
      <c r="B1228" s="466"/>
      <c r="C1228" s="466"/>
      <c r="D1228" s="466"/>
      <c r="E1228" s="466"/>
      <c r="F1228" s="494"/>
      <c r="G1228" s="466"/>
      <c r="H1228" s="494"/>
      <c r="I1228" s="466"/>
      <c r="J1228" s="466"/>
      <c r="K1228" s="466"/>
      <c r="L1228" s="111" t="s">
        <v>238</v>
      </c>
      <c r="M1228" s="488" t="s">
        <v>244</v>
      </c>
      <c r="N1228" s="466"/>
      <c r="O1228" s="112">
        <f>+O1227</f>
        <v>0</v>
      </c>
      <c r="P1228" s="86"/>
      <c r="Q1228" s="86"/>
      <c r="R1228" s="86"/>
      <c r="S1228" s="86"/>
    </row>
    <row r="1229" spans="1:19" ht="3.75" customHeight="1">
      <c r="A1229" s="86"/>
      <c r="B1229" s="86"/>
      <c r="C1229" s="86"/>
      <c r="D1229" s="86"/>
      <c r="E1229" s="86"/>
      <c r="F1229" s="86"/>
      <c r="G1229" s="86"/>
      <c r="H1229" s="86"/>
      <c r="I1229" s="86"/>
      <c r="J1229" s="86"/>
      <c r="K1229" s="86"/>
      <c r="L1229" s="86"/>
      <c r="M1229" s="86"/>
      <c r="N1229" s="86"/>
      <c r="O1229" s="86"/>
      <c r="P1229" s="86"/>
      <c r="Q1229" s="86"/>
      <c r="R1229" s="86"/>
      <c r="S1229" s="86"/>
    </row>
    <row r="1230" spans="1:19" ht="18.75" customHeight="1">
      <c r="A1230" s="86"/>
      <c r="B1230" s="86"/>
      <c r="C1230" s="86"/>
      <c r="D1230" s="86"/>
      <c r="E1230" s="86"/>
      <c r="F1230" s="86"/>
      <c r="G1230" s="86"/>
      <c r="H1230" s="86"/>
      <c r="I1230" s="489" t="s">
        <v>245</v>
      </c>
      <c r="J1230" s="457"/>
      <c r="K1230" s="457"/>
      <c r="L1230" s="457"/>
      <c r="M1230" s="458"/>
      <c r="N1230" s="484">
        <f>+O1228+O1223+O1218+O1213</f>
        <v>94987098</v>
      </c>
      <c r="O1230" s="458"/>
      <c r="P1230" s="86"/>
      <c r="Q1230" s="86"/>
      <c r="R1230" s="86"/>
      <c r="S1230" s="86"/>
    </row>
    <row r="1231" spans="1:19" ht="18.75" customHeight="1">
      <c r="A1231" s="86"/>
      <c r="B1231" s="86"/>
      <c r="C1231" s="86"/>
      <c r="D1231" s="86"/>
      <c r="E1231" s="86"/>
      <c r="F1231" s="86"/>
      <c r="G1231" s="86"/>
      <c r="H1231" s="86"/>
      <c r="I1231" s="107"/>
      <c r="J1231" s="107"/>
      <c r="K1231" s="107"/>
      <c r="L1231" s="107"/>
      <c r="M1231" s="107"/>
      <c r="N1231" s="115"/>
      <c r="O1231" s="115"/>
      <c r="P1231" s="86"/>
      <c r="Q1231" s="86"/>
      <c r="R1231" s="86"/>
      <c r="S1231" s="86"/>
    </row>
    <row r="1232" spans="1:19" ht="70.5" customHeight="1">
      <c r="A1232" s="107"/>
      <c r="B1232" s="497"/>
      <c r="C1232" s="466"/>
      <c r="D1232" s="476"/>
      <c r="E1232" s="466"/>
      <c r="F1232" s="466"/>
      <c r="G1232" s="466"/>
      <c r="H1232" s="466"/>
      <c r="I1232" s="466"/>
      <c r="J1232" s="466"/>
      <c r="K1232" s="466"/>
      <c r="L1232" s="466"/>
      <c r="M1232" s="466"/>
      <c r="N1232" s="466"/>
      <c r="O1232" s="466"/>
      <c r="P1232" s="466"/>
      <c r="Q1232" s="86"/>
      <c r="R1232" s="86"/>
      <c r="S1232" s="86"/>
    </row>
    <row r="1233" spans="1:19" ht="9.75" customHeight="1">
      <c r="A1233" s="477"/>
      <c r="B1233" s="470"/>
      <c r="C1233" s="470"/>
      <c r="D1233" s="470"/>
      <c r="E1233" s="470"/>
      <c r="F1233" s="470"/>
      <c r="G1233" s="470"/>
      <c r="H1233" s="470"/>
      <c r="I1233" s="470"/>
      <c r="J1233" s="470"/>
      <c r="K1233" s="470"/>
      <c r="L1233" s="470"/>
      <c r="M1233" s="470"/>
      <c r="N1233" s="470"/>
      <c r="O1233" s="470"/>
      <c r="P1233" s="470"/>
      <c r="Q1233" s="86"/>
      <c r="R1233" s="86"/>
      <c r="S1233" s="86"/>
    </row>
    <row r="1234" spans="1:19" ht="30" customHeight="1">
      <c r="A1234" s="498" t="s">
        <v>226</v>
      </c>
      <c r="B1234" s="466"/>
      <c r="C1234" s="466"/>
      <c r="D1234" s="466"/>
      <c r="E1234" s="466"/>
      <c r="F1234" s="466"/>
      <c r="G1234" s="498" t="s">
        <v>227</v>
      </c>
      <c r="H1234" s="466"/>
      <c r="I1234" s="466"/>
      <c r="J1234" s="476" t="s">
        <v>309</v>
      </c>
      <c r="K1234" s="466"/>
      <c r="L1234" s="466"/>
      <c r="M1234" s="466"/>
      <c r="N1234" s="466"/>
      <c r="O1234" s="466"/>
      <c r="P1234" s="467"/>
      <c r="Q1234" s="86"/>
      <c r="R1234" s="86"/>
      <c r="S1234" s="86"/>
    </row>
    <row r="1235" spans="1:19" ht="39" customHeight="1">
      <c r="A1235" s="498"/>
      <c r="B1235" s="466"/>
      <c r="C1235" s="466"/>
      <c r="D1235" s="466"/>
      <c r="E1235" s="466"/>
      <c r="F1235" s="466"/>
      <c r="G1235" s="498" t="s">
        <v>229</v>
      </c>
      <c r="H1235" s="466"/>
      <c r="I1235" s="466"/>
      <c r="J1235" s="476" t="s">
        <v>321</v>
      </c>
      <c r="K1235" s="466"/>
      <c r="L1235" s="466"/>
      <c r="M1235" s="466"/>
      <c r="N1235" s="466"/>
      <c r="O1235" s="466"/>
      <c r="P1235" s="467"/>
      <c r="Q1235" s="86"/>
      <c r="R1235" s="86"/>
      <c r="S1235" s="86"/>
    </row>
    <row r="1236" spans="1:19" ht="68.25" customHeight="1">
      <c r="A1236" s="498"/>
      <c r="B1236" s="466"/>
      <c r="C1236" s="466"/>
      <c r="D1236" s="466"/>
      <c r="E1236" s="466"/>
      <c r="F1236" s="466"/>
      <c r="G1236" s="498" t="s">
        <v>10</v>
      </c>
      <c r="H1236" s="466"/>
      <c r="I1236" s="466"/>
      <c r="J1236" s="476" t="s">
        <v>330</v>
      </c>
      <c r="K1236" s="466"/>
      <c r="L1236" s="466"/>
      <c r="M1236" s="466"/>
      <c r="N1236" s="466"/>
      <c r="O1236" s="466"/>
      <c r="P1236" s="467"/>
      <c r="Q1236" s="86"/>
      <c r="R1236" s="86"/>
      <c r="S1236" s="86"/>
    </row>
    <row r="1237" spans="1:19" ht="18" customHeight="1">
      <c r="A1237" s="492"/>
      <c r="B1237" s="470"/>
      <c r="C1237" s="470"/>
      <c r="D1237" s="470"/>
      <c r="E1237" s="470"/>
      <c r="F1237" s="470"/>
      <c r="G1237" s="505" t="s">
        <v>231</v>
      </c>
      <c r="H1237" s="470"/>
      <c r="I1237" s="470"/>
      <c r="J1237" s="477" t="s">
        <v>232</v>
      </c>
      <c r="K1237" s="470"/>
      <c r="L1237" s="470"/>
      <c r="M1237" s="470"/>
      <c r="N1237" s="470"/>
      <c r="O1237" s="470"/>
      <c r="P1237" s="471"/>
      <c r="Q1237" s="86"/>
      <c r="R1237" s="86"/>
      <c r="S1237" s="86"/>
    </row>
    <row r="1238" spans="1:19" ht="7.5" customHeight="1">
      <c r="A1238" s="86"/>
      <c r="B1238" s="86"/>
      <c r="C1238" s="86"/>
      <c r="D1238" s="86"/>
      <c r="E1238" s="86"/>
      <c r="F1238" s="86"/>
      <c r="G1238" s="86"/>
      <c r="H1238" s="86"/>
      <c r="I1238" s="86"/>
      <c r="J1238" s="86"/>
      <c r="K1238" s="86"/>
      <c r="L1238" s="86"/>
      <c r="M1238" s="86"/>
      <c r="N1238" s="86"/>
      <c r="O1238" s="86"/>
      <c r="P1238" s="86"/>
      <c r="Q1238" s="86"/>
      <c r="R1238" s="86"/>
      <c r="S1238" s="86"/>
    </row>
    <row r="1239" spans="1:19" ht="18" customHeight="1">
      <c r="A1239" s="495" t="s">
        <v>233</v>
      </c>
      <c r="B1239" s="466"/>
      <c r="C1239" s="495" t="s">
        <v>234</v>
      </c>
      <c r="D1239" s="466"/>
      <c r="E1239" s="86"/>
      <c r="F1239" s="86"/>
      <c r="G1239" s="86"/>
      <c r="H1239" s="86"/>
      <c r="I1239" s="86"/>
      <c r="J1239" s="86"/>
      <c r="K1239" s="86"/>
      <c r="L1239" s="86"/>
      <c r="M1239" s="86"/>
      <c r="N1239" s="86"/>
      <c r="O1239" s="86"/>
      <c r="P1239" s="86"/>
      <c r="Q1239" s="86"/>
      <c r="R1239" s="86"/>
      <c r="S1239" s="86"/>
    </row>
    <row r="1240" spans="1:19" ht="1.5" customHeight="1">
      <c r="A1240" s="86"/>
      <c r="B1240" s="86"/>
      <c r="C1240" s="86"/>
      <c r="D1240" s="86"/>
      <c r="E1240" s="86"/>
      <c r="F1240" s="86"/>
      <c r="G1240" s="86"/>
      <c r="H1240" s="86"/>
      <c r="I1240" s="86"/>
      <c r="J1240" s="86"/>
      <c r="K1240" s="86"/>
      <c r="L1240" s="86"/>
      <c r="M1240" s="86"/>
      <c r="N1240" s="86"/>
      <c r="O1240" s="86"/>
      <c r="P1240" s="86"/>
      <c r="Q1240" s="86"/>
      <c r="R1240" s="86"/>
      <c r="S1240" s="86"/>
    </row>
    <row r="1241" spans="1:19" ht="18.75" customHeight="1">
      <c r="A1241" s="496" t="s">
        <v>235</v>
      </c>
      <c r="B1241" s="457"/>
      <c r="C1241" s="457"/>
      <c r="D1241" s="457"/>
      <c r="E1241" s="458"/>
      <c r="F1241" s="491" t="s">
        <v>231</v>
      </c>
      <c r="G1241" s="457"/>
      <c r="H1241" s="457"/>
      <c r="I1241" s="457"/>
      <c r="J1241" s="458"/>
      <c r="K1241" s="491" t="s">
        <v>13</v>
      </c>
      <c r="L1241" s="458"/>
      <c r="M1241" s="491" t="s">
        <v>12</v>
      </c>
      <c r="N1241" s="458"/>
      <c r="O1241" s="108" t="s">
        <v>236</v>
      </c>
      <c r="P1241" s="86"/>
      <c r="Q1241" s="86"/>
      <c r="R1241" s="86"/>
      <c r="S1241" s="86"/>
    </row>
    <row r="1242" spans="1:19" ht="24.75" customHeight="1">
      <c r="A1242" s="492" t="s">
        <v>331</v>
      </c>
      <c r="B1242" s="470"/>
      <c r="C1242" s="470"/>
      <c r="D1242" s="470"/>
      <c r="E1242" s="471"/>
      <c r="F1242" s="503" t="s">
        <v>134</v>
      </c>
      <c r="G1242" s="470"/>
      <c r="H1242" s="470"/>
      <c r="I1242" s="470"/>
      <c r="J1242" s="471"/>
      <c r="K1242" s="504">
        <v>227416358</v>
      </c>
      <c r="L1242" s="471"/>
      <c r="M1242" s="490">
        <v>1</v>
      </c>
      <c r="N1242" s="471"/>
      <c r="O1242" s="109">
        <f>+M1242*K1242</f>
        <v>227416358</v>
      </c>
      <c r="P1242" s="86"/>
      <c r="Q1242" s="110">
        <v>15430371.420000084</v>
      </c>
      <c r="R1242" s="86"/>
      <c r="S1242" s="86"/>
    </row>
    <row r="1243" spans="1:19" ht="18" customHeight="1">
      <c r="A1243" s="493"/>
      <c r="B1243" s="466"/>
      <c r="C1243" s="466"/>
      <c r="D1243" s="466"/>
      <c r="E1243" s="466"/>
      <c r="F1243" s="494"/>
      <c r="G1243" s="466"/>
      <c r="H1243" s="494"/>
      <c r="I1243" s="466"/>
      <c r="J1243" s="466"/>
      <c r="K1243" s="466"/>
      <c r="L1243" s="111" t="s">
        <v>238</v>
      </c>
      <c r="M1243" s="488" t="s">
        <v>234</v>
      </c>
      <c r="N1243" s="466"/>
      <c r="O1243" s="112">
        <f>+O1242</f>
        <v>227416358</v>
      </c>
      <c r="P1243" s="86"/>
      <c r="Q1243" s="86"/>
      <c r="R1243" s="86"/>
      <c r="S1243" s="86"/>
    </row>
    <row r="1244" spans="1:19" ht="18" customHeight="1">
      <c r="A1244" s="495" t="s">
        <v>239</v>
      </c>
      <c r="B1244" s="466"/>
      <c r="C1244" s="495" t="s">
        <v>240</v>
      </c>
      <c r="D1244" s="466"/>
      <c r="E1244" s="86"/>
      <c r="F1244" s="86"/>
      <c r="G1244" s="86"/>
      <c r="H1244" s="86"/>
      <c r="I1244" s="86"/>
      <c r="J1244" s="86"/>
      <c r="K1244" s="86"/>
      <c r="L1244" s="86"/>
      <c r="M1244" s="86"/>
      <c r="N1244" s="86"/>
      <c r="O1244" s="86"/>
      <c r="P1244" s="86"/>
      <c r="Q1244" s="86"/>
      <c r="R1244" s="86"/>
      <c r="S1244" s="86"/>
    </row>
    <row r="1245" spans="1:19" ht="2.25" customHeight="1">
      <c r="A1245" s="86"/>
      <c r="B1245" s="86"/>
      <c r="C1245" s="86"/>
      <c r="D1245" s="86"/>
      <c r="E1245" s="86"/>
      <c r="F1245" s="86"/>
      <c r="G1245" s="86"/>
      <c r="H1245" s="86"/>
      <c r="I1245" s="86"/>
      <c r="J1245" s="86"/>
      <c r="K1245" s="86"/>
      <c r="L1245" s="86"/>
      <c r="M1245" s="86"/>
      <c r="N1245" s="86"/>
      <c r="O1245" s="86"/>
      <c r="P1245" s="86"/>
      <c r="Q1245" s="86"/>
      <c r="R1245" s="86"/>
      <c r="S1245" s="86"/>
    </row>
    <row r="1246" spans="1:19" ht="18.75" customHeight="1">
      <c r="A1246" s="496" t="s">
        <v>235</v>
      </c>
      <c r="B1246" s="457"/>
      <c r="C1246" s="457"/>
      <c r="D1246" s="457"/>
      <c r="E1246" s="458"/>
      <c r="F1246" s="491" t="s">
        <v>231</v>
      </c>
      <c r="G1246" s="457"/>
      <c r="H1246" s="457"/>
      <c r="I1246" s="457"/>
      <c r="J1246" s="458"/>
      <c r="K1246" s="491" t="s">
        <v>13</v>
      </c>
      <c r="L1246" s="458"/>
      <c r="M1246" s="491" t="s">
        <v>12</v>
      </c>
      <c r="N1246" s="458"/>
      <c r="O1246" s="108" t="s">
        <v>236</v>
      </c>
      <c r="P1246" s="86"/>
      <c r="Q1246" s="86"/>
      <c r="R1246" s="86"/>
      <c r="S1246" s="86"/>
    </row>
    <row r="1247" spans="1:19" ht="18" customHeight="1">
      <c r="A1247" s="492"/>
      <c r="B1247" s="470"/>
      <c r="C1247" s="470"/>
      <c r="D1247" s="470"/>
      <c r="E1247" s="471"/>
      <c r="F1247" s="499"/>
      <c r="G1247" s="470"/>
      <c r="H1247" s="470"/>
      <c r="I1247" s="470"/>
      <c r="J1247" s="471"/>
      <c r="K1247" s="487">
        <v>0</v>
      </c>
      <c r="L1247" s="471"/>
      <c r="M1247" s="487">
        <v>0</v>
      </c>
      <c r="N1247" s="471"/>
      <c r="O1247" s="113">
        <f>+K1247*M1247</f>
        <v>0</v>
      </c>
      <c r="P1247" s="86"/>
      <c r="Q1247" s="86"/>
      <c r="R1247" s="86"/>
      <c r="S1247" s="86"/>
    </row>
    <row r="1248" spans="1:19" ht="18" customHeight="1">
      <c r="A1248" s="493"/>
      <c r="B1248" s="466"/>
      <c r="C1248" s="466"/>
      <c r="D1248" s="466"/>
      <c r="E1248" s="466"/>
      <c r="F1248" s="494"/>
      <c r="G1248" s="466"/>
      <c r="H1248" s="494"/>
      <c r="I1248" s="466"/>
      <c r="J1248" s="466"/>
      <c r="K1248" s="466"/>
      <c r="L1248" s="111" t="s">
        <v>238</v>
      </c>
      <c r="M1248" s="488" t="s">
        <v>240</v>
      </c>
      <c r="N1248" s="466"/>
      <c r="O1248" s="112">
        <f>+O1247</f>
        <v>0</v>
      </c>
      <c r="P1248" s="86"/>
      <c r="Q1248" s="86"/>
      <c r="R1248" s="86"/>
      <c r="S1248" s="86"/>
    </row>
    <row r="1249" spans="1:19" ht="18" customHeight="1">
      <c r="A1249" s="495" t="s">
        <v>241</v>
      </c>
      <c r="B1249" s="466"/>
      <c r="C1249" s="495" t="s">
        <v>242</v>
      </c>
      <c r="D1249" s="466"/>
      <c r="E1249" s="86"/>
      <c r="F1249" s="86"/>
      <c r="G1249" s="86"/>
      <c r="H1249" s="86"/>
      <c r="I1249" s="86"/>
      <c r="J1249" s="86"/>
      <c r="K1249" s="86"/>
      <c r="L1249" s="86"/>
      <c r="M1249" s="86"/>
      <c r="N1249" s="86"/>
      <c r="O1249" s="86"/>
      <c r="P1249" s="86"/>
      <c r="Q1249" s="86"/>
      <c r="R1249" s="86"/>
      <c r="S1249" s="86"/>
    </row>
    <row r="1250" spans="1:19" ht="1.5" customHeight="1">
      <c r="A1250" s="86"/>
      <c r="B1250" s="86"/>
      <c r="C1250" s="86"/>
      <c r="D1250" s="86"/>
      <c r="E1250" s="86"/>
      <c r="F1250" s="86"/>
      <c r="G1250" s="86"/>
      <c r="H1250" s="86"/>
      <c r="I1250" s="86"/>
      <c r="J1250" s="86"/>
      <c r="K1250" s="86"/>
      <c r="L1250" s="86"/>
      <c r="M1250" s="86"/>
      <c r="N1250" s="86"/>
      <c r="O1250" s="86"/>
      <c r="P1250" s="86"/>
      <c r="Q1250" s="86"/>
      <c r="R1250" s="86"/>
      <c r="S1250" s="86"/>
    </row>
    <row r="1251" spans="1:19" ht="19.5" customHeight="1">
      <c r="A1251" s="496" t="s">
        <v>235</v>
      </c>
      <c r="B1251" s="457"/>
      <c r="C1251" s="457"/>
      <c r="D1251" s="457"/>
      <c r="E1251" s="458"/>
      <c r="F1251" s="491" t="s">
        <v>231</v>
      </c>
      <c r="G1251" s="457"/>
      <c r="H1251" s="457"/>
      <c r="I1251" s="457"/>
      <c r="J1251" s="458"/>
      <c r="K1251" s="491" t="s">
        <v>13</v>
      </c>
      <c r="L1251" s="458"/>
      <c r="M1251" s="491" t="s">
        <v>12</v>
      </c>
      <c r="N1251" s="458"/>
      <c r="O1251" s="108" t="s">
        <v>236</v>
      </c>
      <c r="P1251" s="86"/>
      <c r="Q1251" s="86"/>
      <c r="R1251" s="86"/>
      <c r="S1251" s="86"/>
    </row>
    <row r="1252" spans="1:19" ht="18" customHeight="1">
      <c r="A1252" s="492"/>
      <c r="B1252" s="470"/>
      <c r="C1252" s="470"/>
      <c r="D1252" s="470"/>
      <c r="E1252" s="471"/>
      <c r="F1252" s="499"/>
      <c r="G1252" s="470"/>
      <c r="H1252" s="470"/>
      <c r="I1252" s="470"/>
      <c r="J1252" s="471"/>
      <c r="K1252" s="487">
        <v>0</v>
      </c>
      <c r="L1252" s="471"/>
      <c r="M1252" s="487">
        <v>0</v>
      </c>
      <c r="N1252" s="471"/>
      <c r="O1252" s="113">
        <f>+K1252*M1252</f>
        <v>0</v>
      </c>
      <c r="P1252" s="86"/>
      <c r="Q1252" s="86"/>
      <c r="R1252" s="86"/>
      <c r="S1252" s="86"/>
    </row>
    <row r="1253" spans="1:19" ht="18" customHeight="1">
      <c r="A1253" s="493"/>
      <c r="B1253" s="466"/>
      <c r="C1253" s="466"/>
      <c r="D1253" s="466"/>
      <c r="E1253" s="466"/>
      <c r="F1253" s="494"/>
      <c r="G1253" s="466"/>
      <c r="H1253" s="494"/>
      <c r="I1253" s="466"/>
      <c r="J1253" s="466"/>
      <c r="K1253" s="466"/>
      <c r="L1253" s="111" t="s">
        <v>238</v>
      </c>
      <c r="M1253" s="488" t="s">
        <v>242</v>
      </c>
      <c r="N1253" s="466"/>
      <c r="O1253" s="112">
        <f>+O1252</f>
        <v>0</v>
      </c>
      <c r="P1253" s="86"/>
      <c r="Q1253" s="86"/>
      <c r="R1253" s="86"/>
      <c r="S1253" s="86"/>
    </row>
    <row r="1254" spans="1:19" ht="18" customHeight="1">
      <c r="A1254" s="495" t="s">
        <v>243</v>
      </c>
      <c r="B1254" s="466"/>
      <c r="C1254" s="495" t="s">
        <v>244</v>
      </c>
      <c r="D1254" s="466"/>
      <c r="E1254" s="86"/>
      <c r="F1254" s="86"/>
      <c r="G1254" s="86"/>
      <c r="H1254" s="86"/>
      <c r="I1254" s="86"/>
      <c r="J1254" s="86"/>
      <c r="K1254" s="86"/>
      <c r="L1254" s="86"/>
      <c r="M1254" s="86"/>
      <c r="N1254" s="86"/>
      <c r="O1254" s="86"/>
      <c r="P1254" s="86"/>
      <c r="Q1254" s="86"/>
      <c r="R1254" s="86"/>
      <c r="S1254" s="86"/>
    </row>
    <row r="1255" spans="1:19" ht="1.5" customHeight="1">
      <c r="A1255" s="86"/>
      <c r="B1255" s="86"/>
      <c r="C1255" s="86"/>
      <c r="D1255" s="86"/>
      <c r="E1255" s="86"/>
      <c r="F1255" s="86"/>
      <c r="G1255" s="86"/>
      <c r="H1255" s="86"/>
      <c r="I1255" s="86"/>
      <c r="J1255" s="86"/>
      <c r="K1255" s="86"/>
      <c r="L1255" s="86"/>
      <c r="M1255" s="86"/>
      <c r="N1255" s="86"/>
      <c r="O1255" s="86"/>
      <c r="P1255" s="86"/>
      <c r="Q1255" s="86"/>
      <c r="R1255" s="86"/>
      <c r="S1255" s="86"/>
    </row>
    <row r="1256" spans="1:19" ht="18.75" customHeight="1">
      <c r="A1256" s="496" t="s">
        <v>235</v>
      </c>
      <c r="B1256" s="457"/>
      <c r="C1256" s="457"/>
      <c r="D1256" s="457"/>
      <c r="E1256" s="458"/>
      <c r="F1256" s="491" t="s">
        <v>231</v>
      </c>
      <c r="G1256" s="457"/>
      <c r="H1256" s="457"/>
      <c r="I1256" s="457"/>
      <c r="J1256" s="458"/>
      <c r="K1256" s="491" t="s">
        <v>13</v>
      </c>
      <c r="L1256" s="458"/>
      <c r="M1256" s="491" t="s">
        <v>12</v>
      </c>
      <c r="N1256" s="458"/>
      <c r="O1256" s="108" t="s">
        <v>236</v>
      </c>
      <c r="P1256" s="86"/>
      <c r="Q1256" s="86"/>
      <c r="R1256" s="86"/>
      <c r="S1256" s="86"/>
    </row>
    <row r="1257" spans="1:19" ht="18" customHeight="1">
      <c r="A1257" s="492"/>
      <c r="B1257" s="470"/>
      <c r="C1257" s="470"/>
      <c r="D1257" s="470"/>
      <c r="E1257" s="471"/>
      <c r="F1257" s="499"/>
      <c r="G1257" s="470"/>
      <c r="H1257" s="470"/>
      <c r="I1257" s="470"/>
      <c r="J1257" s="471"/>
      <c r="K1257" s="487">
        <v>0</v>
      </c>
      <c r="L1257" s="471"/>
      <c r="M1257" s="487">
        <v>0</v>
      </c>
      <c r="N1257" s="471"/>
      <c r="O1257" s="113">
        <f>+K1257*M1257</f>
        <v>0</v>
      </c>
      <c r="P1257" s="86"/>
      <c r="Q1257" s="86"/>
      <c r="R1257" s="86"/>
      <c r="S1257" s="86"/>
    </row>
    <row r="1258" spans="1:19" ht="18" customHeight="1">
      <c r="A1258" s="493"/>
      <c r="B1258" s="466"/>
      <c r="C1258" s="466"/>
      <c r="D1258" s="466"/>
      <c r="E1258" s="466"/>
      <c r="F1258" s="494"/>
      <c r="G1258" s="466"/>
      <c r="H1258" s="494"/>
      <c r="I1258" s="466"/>
      <c r="J1258" s="466"/>
      <c r="K1258" s="466"/>
      <c r="L1258" s="111" t="s">
        <v>238</v>
      </c>
      <c r="M1258" s="488" t="s">
        <v>244</v>
      </c>
      <c r="N1258" s="466"/>
      <c r="O1258" s="112">
        <f>+O1257</f>
        <v>0</v>
      </c>
      <c r="P1258" s="86"/>
      <c r="Q1258" s="86"/>
      <c r="R1258" s="86"/>
      <c r="S1258" s="86"/>
    </row>
    <row r="1259" spans="1:19" ht="3.75" customHeight="1">
      <c r="A1259" s="86"/>
      <c r="B1259" s="86"/>
      <c r="C1259" s="86"/>
      <c r="D1259" s="86"/>
      <c r="E1259" s="86"/>
      <c r="F1259" s="86"/>
      <c r="G1259" s="86"/>
      <c r="H1259" s="86"/>
      <c r="I1259" s="86"/>
      <c r="J1259" s="86"/>
      <c r="K1259" s="86"/>
      <c r="L1259" s="86"/>
      <c r="M1259" s="86"/>
      <c r="N1259" s="86"/>
      <c r="O1259" s="86"/>
      <c r="P1259" s="86"/>
      <c r="Q1259" s="86"/>
      <c r="R1259" s="86"/>
      <c r="S1259" s="86"/>
    </row>
    <row r="1260" spans="1:19" ht="18.75" customHeight="1">
      <c r="A1260" s="86"/>
      <c r="B1260" s="86"/>
      <c r="C1260" s="86"/>
      <c r="D1260" s="86"/>
      <c r="E1260" s="86"/>
      <c r="F1260" s="86"/>
      <c r="G1260" s="86"/>
      <c r="H1260" s="86"/>
      <c r="I1260" s="489" t="s">
        <v>245</v>
      </c>
      <c r="J1260" s="457"/>
      <c r="K1260" s="457"/>
      <c r="L1260" s="457"/>
      <c r="M1260" s="458"/>
      <c r="N1260" s="484">
        <f>+O1258+O1253+O1248+O1243</f>
        <v>227416358</v>
      </c>
      <c r="O1260" s="458"/>
      <c r="P1260" s="86"/>
      <c r="Q1260" s="86"/>
      <c r="R1260" s="86"/>
      <c r="S1260" s="86"/>
    </row>
    <row r="1261" spans="1:19" ht="18.75" customHeight="1">
      <c r="A1261" s="86"/>
      <c r="B1261" s="86"/>
      <c r="C1261" s="86"/>
      <c r="D1261" s="86"/>
      <c r="E1261" s="86"/>
      <c r="F1261" s="86"/>
      <c r="G1261" s="86"/>
      <c r="H1261" s="86"/>
      <c r="I1261" s="107"/>
      <c r="J1261" s="107"/>
      <c r="K1261" s="107"/>
      <c r="L1261" s="107"/>
      <c r="M1261" s="107"/>
      <c r="N1261" s="115"/>
      <c r="O1261" s="115"/>
      <c r="P1261" s="86"/>
      <c r="Q1261" s="86"/>
      <c r="R1261" s="86"/>
      <c r="S1261" s="86"/>
    </row>
    <row r="1262" spans="1:19" ht="70.5" customHeight="1">
      <c r="A1262" s="107"/>
      <c r="B1262" s="497"/>
      <c r="C1262" s="466"/>
      <c r="D1262" s="476"/>
      <c r="E1262" s="466"/>
      <c r="F1262" s="466"/>
      <c r="G1262" s="466"/>
      <c r="H1262" s="466"/>
      <c r="I1262" s="466"/>
      <c r="J1262" s="466"/>
      <c r="K1262" s="466"/>
      <c r="L1262" s="466"/>
      <c r="M1262" s="466"/>
      <c r="N1262" s="466"/>
      <c r="O1262" s="466"/>
      <c r="P1262" s="466"/>
      <c r="Q1262" s="86"/>
      <c r="R1262" s="86"/>
      <c r="S1262" s="86"/>
    </row>
    <row r="1263" spans="1:19" ht="9.75" customHeight="1">
      <c r="A1263" s="477"/>
      <c r="B1263" s="470"/>
      <c r="C1263" s="470"/>
      <c r="D1263" s="470"/>
      <c r="E1263" s="470"/>
      <c r="F1263" s="470"/>
      <c r="G1263" s="470"/>
      <c r="H1263" s="470"/>
      <c r="I1263" s="470"/>
      <c r="J1263" s="470"/>
      <c r="K1263" s="470"/>
      <c r="L1263" s="470"/>
      <c r="M1263" s="470"/>
      <c r="N1263" s="470"/>
      <c r="O1263" s="470"/>
      <c r="P1263" s="470"/>
      <c r="Q1263" s="86"/>
      <c r="R1263" s="86"/>
      <c r="S1263" s="86"/>
    </row>
    <row r="1264" spans="1:19" ht="30" customHeight="1">
      <c r="A1264" s="498" t="s">
        <v>226</v>
      </c>
      <c r="B1264" s="466"/>
      <c r="C1264" s="466"/>
      <c r="D1264" s="466"/>
      <c r="E1264" s="466"/>
      <c r="F1264" s="466"/>
      <c r="G1264" s="498" t="s">
        <v>227</v>
      </c>
      <c r="H1264" s="466"/>
      <c r="I1264" s="466"/>
      <c r="J1264" s="476" t="s">
        <v>309</v>
      </c>
      <c r="K1264" s="466"/>
      <c r="L1264" s="466"/>
      <c r="M1264" s="466"/>
      <c r="N1264" s="466"/>
      <c r="O1264" s="466"/>
      <c r="P1264" s="467"/>
      <c r="Q1264" s="86"/>
      <c r="R1264" s="86"/>
      <c r="S1264" s="86"/>
    </row>
    <row r="1265" spans="1:19" ht="39" customHeight="1">
      <c r="A1265" s="498"/>
      <c r="B1265" s="466"/>
      <c r="C1265" s="466"/>
      <c r="D1265" s="466"/>
      <c r="E1265" s="466"/>
      <c r="F1265" s="466"/>
      <c r="G1265" s="498" t="s">
        <v>229</v>
      </c>
      <c r="H1265" s="466"/>
      <c r="I1265" s="466"/>
      <c r="J1265" s="476" t="s">
        <v>321</v>
      </c>
      <c r="K1265" s="466"/>
      <c r="L1265" s="466"/>
      <c r="M1265" s="466"/>
      <c r="N1265" s="466"/>
      <c r="O1265" s="466"/>
      <c r="P1265" s="467"/>
      <c r="Q1265" s="86"/>
      <c r="R1265" s="86"/>
      <c r="S1265" s="86"/>
    </row>
    <row r="1266" spans="1:19" ht="68.25" customHeight="1">
      <c r="A1266" s="498"/>
      <c r="B1266" s="466"/>
      <c r="C1266" s="466"/>
      <c r="D1266" s="466"/>
      <c r="E1266" s="466"/>
      <c r="F1266" s="466"/>
      <c r="G1266" s="498" t="s">
        <v>10</v>
      </c>
      <c r="H1266" s="466"/>
      <c r="I1266" s="466"/>
      <c r="J1266" s="476" t="s">
        <v>332</v>
      </c>
      <c r="K1266" s="466"/>
      <c r="L1266" s="466"/>
      <c r="M1266" s="466"/>
      <c r="N1266" s="466"/>
      <c r="O1266" s="466"/>
      <c r="P1266" s="467"/>
      <c r="Q1266" s="86"/>
      <c r="R1266" s="86"/>
      <c r="S1266" s="86"/>
    </row>
    <row r="1267" spans="1:19" ht="18" customHeight="1">
      <c r="A1267" s="492"/>
      <c r="B1267" s="470"/>
      <c r="C1267" s="470"/>
      <c r="D1267" s="470"/>
      <c r="E1267" s="470"/>
      <c r="F1267" s="470"/>
      <c r="G1267" s="505" t="s">
        <v>231</v>
      </c>
      <c r="H1267" s="470"/>
      <c r="I1267" s="470"/>
      <c r="J1267" s="477" t="s">
        <v>232</v>
      </c>
      <c r="K1267" s="470"/>
      <c r="L1267" s="470"/>
      <c r="M1267" s="470"/>
      <c r="N1267" s="470"/>
      <c r="O1267" s="470"/>
      <c r="P1267" s="471"/>
      <c r="Q1267" s="86"/>
      <c r="R1267" s="86"/>
      <c r="S1267" s="86"/>
    </row>
    <row r="1268" spans="1:19" ht="7.5" customHeight="1">
      <c r="A1268" s="86"/>
      <c r="B1268" s="86"/>
      <c r="C1268" s="86"/>
      <c r="D1268" s="86"/>
      <c r="E1268" s="86"/>
      <c r="F1268" s="86"/>
      <c r="G1268" s="86"/>
      <c r="H1268" s="86"/>
      <c r="I1268" s="86"/>
      <c r="J1268" s="86"/>
      <c r="K1268" s="86"/>
      <c r="L1268" s="86"/>
      <c r="M1268" s="86"/>
      <c r="N1268" s="86"/>
      <c r="O1268" s="86"/>
      <c r="P1268" s="86"/>
      <c r="Q1268" s="86"/>
      <c r="R1268" s="86"/>
      <c r="S1268" s="86"/>
    </row>
    <row r="1269" spans="1:19" ht="18" customHeight="1">
      <c r="A1269" s="495" t="s">
        <v>233</v>
      </c>
      <c r="B1269" s="466"/>
      <c r="C1269" s="495" t="s">
        <v>234</v>
      </c>
      <c r="D1269" s="466"/>
      <c r="E1269" s="86"/>
      <c r="F1269" s="86"/>
      <c r="G1269" s="86"/>
      <c r="H1269" s="86"/>
      <c r="I1269" s="86"/>
      <c r="J1269" s="86"/>
      <c r="K1269" s="86"/>
      <c r="L1269" s="86"/>
      <c r="M1269" s="86"/>
      <c r="N1269" s="86"/>
      <c r="O1269" s="86"/>
      <c r="P1269" s="86"/>
      <c r="Q1269" s="86"/>
      <c r="R1269" s="86"/>
      <c r="S1269" s="86"/>
    </row>
    <row r="1270" spans="1:19" ht="1.5" customHeight="1">
      <c r="A1270" s="86"/>
      <c r="B1270" s="86"/>
      <c r="C1270" s="86"/>
      <c r="D1270" s="86"/>
      <c r="E1270" s="86"/>
      <c r="F1270" s="86"/>
      <c r="G1270" s="86"/>
      <c r="H1270" s="86"/>
      <c r="I1270" s="86"/>
      <c r="J1270" s="86"/>
      <c r="K1270" s="86"/>
      <c r="L1270" s="86"/>
      <c r="M1270" s="86"/>
      <c r="N1270" s="86"/>
      <c r="O1270" s="86"/>
      <c r="P1270" s="86"/>
      <c r="Q1270" s="86"/>
      <c r="R1270" s="86"/>
      <c r="S1270" s="86"/>
    </row>
    <row r="1271" spans="1:19" ht="18.75" customHeight="1">
      <c r="A1271" s="496" t="s">
        <v>235</v>
      </c>
      <c r="B1271" s="457"/>
      <c r="C1271" s="457"/>
      <c r="D1271" s="457"/>
      <c r="E1271" s="458"/>
      <c r="F1271" s="491" t="s">
        <v>231</v>
      </c>
      <c r="G1271" s="457"/>
      <c r="H1271" s="457"/>
      <c r="I1271" s="457"/>
      <c r="J1271" s="458"/>
      <c r="K1271" s="491" t="s">
        <v>13</v>
      </c>
      <c r="L1271" s="458"/>
      <c r="M1271" s="491" t="s">
        <v>12</v>
      </c>
      <c r="N1271" s="458"/>
      <c r="O1271" s="108" t="s">
        <v>236</v>
      </c>
      <c r="P1271" s="86"/>
      <c r="Q1271" s="86"/>
      <c r="R1271" s="86"/>
      <c r="S1271" s="86"/>
    </row>
    <row r="1272" spans="1:19" ht="24.75" customHeight="1">
      <c r="A1272" s="492" t="s">
        <v>333</v>
      </c>
      <c r="B1272" s="470"/>
      <c r="C1272" s="470"/>
      <c r="D1272" s="470"/>
      <c r="E1272" s="471"/>
      <c r="F1272" s="503" t="s">
        <v>134</v>
      </c>
      <c r="G1272" s="470"/>
      <c r="H1272" s="470"/>
      <c r="I1272" s="470"/>
      <c r="J1272" s="471"/>
      <c r="K1272" s="504">
        <v>227416358</v>
      </c>
      <c r="L1272" s="471"/>
      <c r="M1272" s="490">
        <v>1</v>
      </c>
      <c r="N1272" s="471"/>
      <c r="O1272" s="109">
        <f>+M1272*K1272</f>
        <v>227416358</v>
      </c>
      <c r="P1272" s="86"/>
      <c r="Q1272" s="110">
        <v>15430371.420000084</v>
      </c>
      <c r="R1272" s="86"/>
      <c r="S1272" s="86"/>
    </row>
    <row r="1273" spans="1:19" ht="18" customHeight="1">
      <c r="A1273" s="493"/>
      <c r="B1273" s="466"/>
      <c r="C1273" s="466"/>
      <c r="D1273" s="466"/>
      <c r="E1273" s="466"/>
      <c r="F1273" s="494"/>
      <c r="G1273" s="466"/>
      <c r="H1273" s="494"/>
      <c r="I1273" s="466"/>
      <c r="J1273" s="466"/>
      <c r="K1273" s="466"/>
      <c r="L1273" s="111" t="s">
        <v>238</v>
      </c>
      <c r="M1273" s="488" t="s">
        <v>234</v>
      </c>
      <c r="N1273" s="466"/>
      <c r="O1273" s="112">
        <f>+O1272</f>
        <v>227416358</v>
      </c>
      <c r="P1273" s="86"/>
      <c r="Q1273" s="86"/>
      <c r="R1273" s="86"/>
      <c r="S1273" s="86"/>
    </row>
    <row r="1274" spans="1:19" ht="18" customHeight="1">
      <c r="A1274" s="495" t="s">
        <v>239</v>
      </c>
      <c r="B1274" s="466"/>
      <c r="C1274" s="495" t="s">
        <v>240</v>
      </c>
      <c r="D1274" s="466"/>
      <c r="E1274" s="86"/>
      <c r="F1274" s="86"/>
      <c r="G1274" s="86"/>
      <c r="H1274" s="86"/>
      <c r="I1274" s="86"/>
      <c r="J1274" s="86"/>
      <c r="K1274" s="86"/>
      <c r="L1274" s="86"/>
      <c r="M1274" s="86"/>
      <c r="N1274" s="86"/>
      <c r="O1274" s="86"/>
      <c r="P1274" s="86"/>
      <c r="Q1274" s="86"/>
      <c r="R1274" s="86"/>
      <c r="S1274" s="86"/>
    </row>
    <row r="1275" spans="1:19" ht="2.25" customHeight="1">
      <c r="A1275" s="86"/>
      <c r="B1275" s="86"/>
      <c r="C1275" s="86"/>
      <c r="D1275" s="86"/>
      <c r="E1275" s="86"/>
      <c r="F1275" s="86"/>
      <c r="G1275" s="86"/>
      <c r="H1275" s="86"/>
      <c r="I1275" s="86"/>
      <c r="J1275" s="86"/>
      <c r="K1275" s="86"/>
      <c r="L1275" s="86"/>
      <c r="M1275" s="86"/>
      <c r="N1275" s="86"/>
      <c r="O1275" s="86"/>
      <c r="P1275" s="86"/>
      <c r="Q1275" s="86"/>
      <c r="R1275" s="86"/>
      <c r="S1275" s="86"/>
    </row>
    <row r="1276" spans="1:19" ht="18.75" customHeight="1">
      <c r="A1276" s="496" t="s">
        <v>235</v>
      </c>
      <c r="B1276" s="457"/>
      <c r="C1276" s="457"/>
      <c r="D1276" s="457"/>
      <c r="E1276" s="458"/>
      <c r="F1276" s="491" t="s">
        <v>231</v>
      </c>
      <c r="G1276" s="457"/>
      <c r="H1276" s="457"/>
      <c r="I1276" s="457"/>
      <c r="J1276" s="458"/>
      <c r="K1276" s="491" t="s">
        <v>13</v>
      </c>
      <c r="L1276" s="458"/>
      <c r="M1276" s="491" t="s">
        <v>12</v>
      </c>
      <c r="N1276" s="458"/>
      <c r="O1276" s="108" t="s">
        <v>236</v>
      </c>
      <c r="P1276" s="86"/>
      <c r="Q1276" s="86"/>
      <c r="R1276" s="86"/>
      <c r="S1276" s="86"/>
    </row>
    <row r="1277" spans="1:19" ht="18" customHeight="1">
      <c r="A1277" s="492"/>
      <c r="B1277" s="470"/>
      <c r="C1277" s="470"/>
      <c r="D1277" s="470"/>
      <c r="E1277" s="471"/>
      <c r="F1277" s="499"/>
      <c r="G1277" s="470"/>
      <c r="H1277" s="470"/>
      <c r="I1277" s="470"/>
      <c r="J1277" s="471"/>
      <c r="K1277" s="487">
        <v>0</v>
      </c>
      <c r="L1277" s="471"/>
      <c r="M1277" s="487">
        <v>0</v>
      </c>
      <c r="N1277" s="471"/>
      <c r="O1277" s="113">
        <f>+K1277*M1277</f>
        <v>0</v>
      </c>
      <c r="P1277" s="86"/>
      <c r="Q1277" s="86"/>
      <c r="R1277" s="86"/>
      <c r="S1277" s="86"/>
    </row>
    <row r="1278" spans="1:19" ht="18" customHeight="1">
      <c r="A1278" s="493"/>
      <c r="B1278" s="466"/>
      <c r="C1278" s="466"/>
      <c r="D1278" s="466"/>
      <c r="E1278" s="466"/>
      <c r="F1278" s="494"/>
      <c r="G1278" s="466"/>
      <c r="H1278" s="494"/>
      <c r="I1278" s="466"/>
      <c r="J1278" s="466"/>
      <c r="K1278" s="466"/>
      <c r="L1278" s="111" t="s">
        <v>238</v>
      </c>
      <c r="M1278" s="488" t="s">
        <v>240</v>
      </c>
      <c r="N1278" s="466"/>
      <c r="O1278" s="112">
        <f>+O1277</f>
        <v>0</v>
      </c>
      <c r="P1278" s="86"/>
      <c r="Q1278" s="86"/>
      <c r="R1278" s="86"/>
      <c r="S1278" s="86"/>
    </row>
    <row r="1279" spans="1:19" ht="18" customHeight="1">
      <c r="A1279" s="495" t="s">
        <v>241</v>
      </c>
      <c r="B1279" s="466"/>
      <c r="C1279" s="495" t="s">
        <v>242</v>
      </c>
      <c r="D1279" s="466"/>
      <c r="E1279" s="86"/>
      <c r="F1279" s="86"/>
      <c r="G1279" s="86"/>
      <c r="H1279" s="86"/>
      <c r="I1279" s="86"/>
      <c r="J1279" s="86"/>
      <c r="K1279" s="86"/>
      <c r="L1279" s="86"/>
      <c r="M1279" s="86"/>
      <c r="N1279" s="86"/>
      <c r="O1279" s="86"/>
      <c r="P1279" s="86"/>
      <c r="Q1279" s="86"/>
      <c r="R1279" s="86"/>
      <c r="S1279" s="86"/>
    </row>
    <row r="1280" spans="1:19" ht="1.5" customHeight="1">
      <c r="A1280" s="86"/>
      <c r="B1280" s="86"/>
      <c r="C1280" s="86"/>
      <c r="D1280" s="86"/>
      <c r="E1280" s="86"/>
      <c r="F1280" s="86"/>
      <c r="G1280" s="86"/>
      <c r="H1280" s="86"/>
      <c r="I1280" s="86"/>
      <c r="J1280" s="86"/>
      <c r="K1280" s="86"/>
      <c r="L1280" s="86"/>
      <c r="M1280" s="86"/>
      <c r="N1280" s="86"/>
      <c r="O1280" s="86"/>
      <c r="P1280" s="86"/>
      <c r="Q1280" s="86"/>
      <c r="R1280" s="86"/>
      <c r="S1280" s="86"/>
    </row>
    <row r="1281" spans="1:19" ht="19.5" customHeight="1">
      <c r="A1281" s="496" t="s">
        <v>235</v>
      </c>
      <c r="B1281" s="457"/>
      <c r="C1281" s="457"/>
      <c r="D1281" s="457"/>
      <c r="E1281" s="458"/>
      <c r="F1281" s="491" t="s">
        <v>231</v>
      </c>
      <c r="G1281" s="457"/>
      <c r="H1281" s="457"/>
      <c r="I1281" s="457"/>
      <c r="J1281" s="458"/>
      <c r="K1281" s="491" t="s">
        <v>13</v>
      </c>
      <c r="L1281" s="458"/>
      <c r="M1281" s="491" t="s">
        <v>12</v>
      </c>
      <c r="N1281" s="458"/>
      <c r="O1281" s="108" t="s">
        <v>236</v>
      </c>
      <c r="P1281" s="86"/>
      <c r="Q1281" s="86"/>
      <c r="R1281" s="86"/>
      <c r="S1281" s="86"/>
    </row>
    <row r="1282" spans="1:19" ht="18" customHeight="1">
      <c r="A1282" s="492"/>
      <c r="B1282" s="470"/>
      <c r="C1282" s="470"/>
      <c r="D1282" s="470"/>
      <c r="E1282" s="471"/>
      <c r="F1282" s="499"/>
      <c r="G1282" s="470"/>
      <c r="H1282" s="470"/>
      <c r="I1282" s="470"/>
      <c r="J1282" s="471"/>
      <c r="K1282" s="487">
        <v>0</v>
      </c>
      <c r="L1282" s="471"/>
      <c r="M1282" s="487">
        <v>0</v>
      </c>
      <c r="N1282" s="471"/>
      <c r="O1282" s="113">
        <f>+K1282*M1282</f>
        <v>0</v>
      </c>
      <c r="P1282" s="86"/>
      <c r="Q1282" s="86"/>
      <c r="R1282" s="86"/>
      <c r="S1282" s="86"/>
    </row>
    <row r="1283" spans="1:19" ht="18" customHeight="1">
      <c r="A1283" s="493"/>
      <c r="B1283" s="466"/>
      <c r="C1283" s="466"/>
      <c r="D1283" s="466"/>
      <c r="E1283" s="466"/>
      <c r="F1283" s="494"/>
      <c r="G1283" s="466"/>
      <c r="H1283" s="494"/>
      <c r="I1283" s="466"/>
      <c r="J1283" s="466"/>
      <c r="K1283" s="466"/>
      <c r="L1283" s="111" t="s">
        <v>238</v>
      </c>
      <c r="M1283" s="488" t="s">
        <v>242</v>
      </c>
      <c r="N1283" s="466"/>
      <c r="O1283" s="112">
        <f>+O1282</f>
        <v>0</v>
      </c>
      <c r="P1283" s="86"/>
      <c r="Q1283" s="86"/>
      <c r="R1283" s="86"/>
      <c r="S1283" s="86"/>
    </row>
    <row r="1284" spans="1:19" ht="18" customHeight="1">
      <c r="A1284" s="495" t="s">
        <v>243</v>
      </c>
      <c r="B1284" s="466"/>
      <c r="C1284" s="495" t="s">
        <v>244</v>
      </c>
      <c r="D1284" s="466"/>
      <c r="E1284" s="86"/>
      <c r="F1284" s="86"/>
      <c r="G1284" s="86"/>
      <c r="H1284" s="86"/>
      <c r="I1284" s="86"/>
      <c r="J1284" s="86"/>
      <c r="K1284" s="86"/>
      <c r="L1284" s="86"/>
      <c r="M1284" s="86"/>
      <c r="N1284" s="86"/>
      <c r="O1284" s="86"/>
      <c r="P1284" s="86"/>
      <c r="Q1284" s="86"/>
      <c r="R1284" s="86"/>
      <c r="S1284" s="86"/>
    </row>
    <row r="1285" spans="1:19" ht="1.5" customHeight="1">
      <c r="A1285" s="86"/>
      <c r="B1285" s="86"/>
      <c r="C1285" s="86"/>
      <c r="D1285" s="86"/>
      <c r="E1285" s="86"/>
      <c r="F1285" s="86"/>
      <c r="G1285" s="86"/>
      <c r="H1285" s="86"/>
      <c r="I1285" s="86"/>
      <c r="J1285" s="86"/>
      <c r="K1285" s="86"/>
      <c r="L1285" s="86"/>
      <c r="M1285" s="86"/>
      <c r="N1285" s="86"/>
      <c r="O1285" s="86"/>
      <c r="P1285" s="86"/>
      <c r="Q1285" s="86"/>
      <c r="R1285" s="86"/>
      <c r="S1285" s="86"/>
    </row>
    <row r="1286" spans="1:19" ht="18.75" customHeight="1">
      <c r="A1286" s="496" t="s">
        <v>235</v>
      </c>
      <c r="B1286" s="457"/>
      <c r="C1286" s="457"/>
      <c r="D1286" s="457"/>
      <c r="E1286" s="458"/>
      <c r="F1286" s="491" t="s">
        <v>231</v>
      </c>
      <c r="G1286" s="457"/>
      <c r="H1286" s="457"/>
      <c r="I1286" s="457"/>
      <c r="J1286" s="458"/>
      <c r="K1286" s="491" t="s">
        <v>13</v>
      </c>
      <c r="L1286" s="458"/>
      <c r="M1286" s="491" t="s">
        <v>12</v>
      </c>
      <c r="N1286" s="458"/>
      <c r="O1286" s="108" t="s">
        <v>236</v>
      </c>
      <c r="P1286" s="86"/>
      <c r="Q1286" s="86"/>
      <c r="R1286" s="86"/>
      <c r="S1286" s="86"/>
    </row>
    <row r="1287" spans="1:19" ht="18" customHeight="1">
      <c r="A1287" s="492"/>
      <c r="B1287" s="470"/>
      <c r="C1287" s="470"/>
      <c r="D1287" s="470"/>
      <c r="E1287" s="471"/>
      <c r="F1287" s="499"/>
      <c r="G1287" s="470"/>
      <c r="H1287" s="470"/>
      <c r="I1287" s="470"/>
      <c r="J1287" s="471"/>
      <c r="K1287" s="487">
        <v>0</v>
      </c>
      <c r="L1287" s="471"/>
      <c r="M1287" s="487">
        <v>0</v>
      </c>
      <c r="N1287" s="471"/>
      <c r="O1287" s="113">
        <f>+K1287*M1287</f>
        <v>0</v>
      </c>
      <c r="P1287" s="86"/>
      <c r="Q1287" s="86"/>
      <c r="R1287" s="86"/>
      <c r="S1287" s="86"/>
    </row>
    <row r="1288" spans="1:19" ht="18" customHeight="1">
      <c r="A1288" s="493"/>
      <c r="B1288" s="466"/>
      <c r="C1288" s="466"/>
      <c r="D1288" s="466"/>
      <c r="E1288" s="466"/>
      <c r="F1288" s="494"/>
      <c r="G1288" s="466"/>
      <c r="H1288" s="494"/>
      <c r="I1288" s="466"/>
      <c r="J1288" s="466"/>
      <c r="K1288" s="466"/>
      <c r="L1288" s="111" t="s">
        <v>238</v>
      </c>
      <c r="M1288" s="488" t="s">
        <v>244</v>
      </c>
      <c r="N1288" s="466"/>
      <c r="O1288" s="112">
        <f>+O1287</f>
        <v>0</v>
      </c>
      <c r="P1288" s="86"/>
      <c r="Q1288" s="86"/>
      <c r="R1288" s="86"/>
      <c r="S1288" s="86"/>
    </row>
    <row r="1289" spans="1:19" ht="3.75" customHeight="1">
      <c r="A1289" s="86"/>
      <c r="B1289" s="86"/>
      <c r="C1289" s="86"/>
      <c r="D1289" s="86"/>
      <c r="E1289" s="86"/>
      <c r="F1289" s="86"/>
      <c r="G1289" s="86"/>
      <c r="H1289" s="86"/>
      <c r="I1289" s="86"/>
      <c r="J1289" s="86"/>
      <c r="K1289" s="86"/>
      <c r="L1289" s="86"/>
      <c r="M1289" s="86"/>
      <c r="N1289" s="86"/>
      <c r="O1289" s="86"/>
      <c r="P1289" s="86"/>
      <c r="Q1289" s="86"/>
      <c r="R1289" s="86"/>
      <c r="S1289" s="86"/>
    </row>
    <row r="1290" spans="1:19" ht="18.75" customHeight="1">
      <c r="A1290" s="86"/>
      <c r="B1290" s="86"/>
      <c r="C1290" s="86"/>
      <c r="D1290" s="86"/>
      <c r="E1290" s="86"/>
      <c r="F1290" s="86"/>
      <c r="G1290" s="86"/>
      <c r="H1290" s="86"/>
      <c r="I1290" s="489" t="s">
        <v>245</v>
      </c>
      <c r="J1290" s="457"/>
      <c r="K1290" s="457"/>
      <c r="L1290" s="457"/>
      <c r="M1290" s="458"/>
      <c r="N1290" s="484">
        <f>+O1288+O1283+O1278+O1273</f>
        <v>227416358</v>
      </c>
      <c r="O1290" s="458"/>
      <c r="P1290" s="86"/>
      <c r="Q1290" s="86"/>
      <c r="R1290" s="86"/>
      <c r="S1290" s="86"/>
    </row>
    <row r="1291" spans="1:19" ht="18.75" customHeight="1">
      <c r="A1291" s="86"/>
      <c r="B1291" s="86"/>
      <c r="C1291" s="86"/>
      <c r="D1291" s="86"/>
      <c r="E1291" s="86"/>
      <c r="F1291" s="86"/>
      <c r="G1291" s="86"/>
      <c r="H1291" s="86"/>
      <c r="I1291" s="107"/>
      <c r="J1291" s="107"/>
      <c r="K1291" s="107"/>
      <c r="L1291" s="107"/>
      <c r="M1291" s="107"/>
      <c r="N1291" s="115"/>
      <c r="O1291" s="115"/>
      <c r="P1291" s="86"/>
      <c r="Q1291" s="86"/>
      <c r="R1291" s="86"/>
      <c r="S1291" s="86"/>
    </row>
    <row r="1292" spans="1:19" ht="70.5" customHeight="1">
      <c r="A1292" s="107"/>
      <c r="B1292" s="497"/>
      <c r="C1292" s="466"/>
      <c r="D1292" s="476"/>
      <c r="E1292" s="466"/>
      <c r="F1292" s="466"/>
      <c r="G1292" s="466"/>
      <c r="H1292" s="466"/>
      <c r="I1292" s="466"/>
      <c r="J1292" s="466"/>
      <c r="K1292" s="466"/>
      <c r="L1292" s="466"/>
      <c r="M1292" s="466"/>
      <c r="N1292" s="466"/>
      <c r="O1292" s="466"/>
      <c r="P1292" s="466"/>
      <c r="Q1292" s="86"/>
      <c r="R1292" s="86"/>
      <c r="S1292" s="86"/>
    </row>
    <row r="1293" spans="1:19" ht="9.75" customHeight="1">
      <c r="A1293" s="477"/>
      <c r="B1293" s="470"/>
      <c r="C1293" s="470"/>
      <c r="D1293" s="470"/>
      <c r="E1293" s="470"/>
      <c r="F1293" s="470"/>
      <c r="G1293" s="470"/>
      <c r="H1293" s="470"/>
      <c r="I1293" s="470"/>
      <c r="J1293" s="470"/>
      <c r="K1293" s="470"/>
      <c r="L1293" s="470"/>
      <c r="M1293" s="470"/>
      <c r="N1293" s="470"/>
      <c r="O1293" s="470"/>
      <c r="P1293" s="470"/>
      <c r="Q1293" s="86"/>
      <c r="R1293" s="86"/>
      <c r="S1293" s="86"/>
    </row>
    <row r="1294" spans="1:19" ht="30" customHeight="1">
      <c r="A1294" s="498" t="s">
        <v>226</v>
      </c>
      <c r="B1294" s="466"/>
      <c r="C1294" s="466"/>
      <c r="D1294" s="466"/>
      <c r="E1294" s="466"/>
      <c r="F1294" s="466"/>
      <c r="G1294" s="498" t="s">
        <v>227</v>
      </c>
      <c r="H1294" s="466"/>
      <c r="I1294" s="466"/>
      <c r="J1294" s="476" t="s">
        <v>309</v>
      </c>
      <c r="K1294" s="466"/>
      <c r="L1294" s="466"/>
      <c r="M1294" s="466"/>
      <c r="N1294" s="466"/>
      <c r="O1294" s="466"/>
      <c r="P1294" s="467"/>
      <c r="Q1294" s="86"/>
      <c r="R1294" s="86"/>
      <c r="S1294" s="86"/>
    </row>
    <row r="1295" spans="1:19" ht="39" customHeight="1">
      <c r="A1295" s="498"/>
      <c r="B1295" s="466"/>
      <c r="C1295" s="466"/>
      <c r="D1295" s="466"/>
      <c r="E1295" s="466"/>
      <c r="F1295" s="466"/>
      <c r="G1295" s="498" t="s">
        <v>229</v>
      </c>
      <c r="H1295" s="466"/>
      <c r="I1295" s="466"/>
      <c r="J1295" s="476" t="s">
        <v>321</v>
      </c>
      <c r="K1295" s="466"/>
      <c r="L1295" s="466"/>
      <c r="M1295" s="466"/>
      <c r="N1295" s="466"/>
      <c r="O1295" s="466"/>
      <c r="P1295" s="467"/>
      <c r="Q1295" s="86"/>
      <c r="R1295" s="86"/>
      <c r="S1295" s="86"/>
    </row>
    <row r="1296" spans="1:19" ht="68.25" customHeight="1">
      <c r="A1296" s="498"/>
      <c r="B1296" s="466"/>
      <c r="C1296" s="466"/>
      <c r="D1296" s="466"/>
      <c r="E1296" s="466"/>
      <c r="F1296" s="466"/>
      <c r="G1296" s="498" t="s">
        <v>10</v>
      </c>
      <c r="H1296" s="466"/>
      <c r="I1296" s="466"/>
      <c r="J1296" s="476" t="s">
        <v>334</v>
      </c>
      <c r="K1296" s="466"/>
      <c r="L1296" s="466"/>
      <c r="M1296" s="466"/>
      <c r="N1296" s="466"/>
      <c r="O1296" s="466"/>
      <c r="P1296" s="467"/>
      <c r="Q1296" s="86"/>
      <c r="R1296" s="86"/>
      <c r="S1296" s="86"/>
    </row>
    <row r="1297" spans="1:19" ht="18" customHeight="1">
      <c r="A1297" s="492"/>
      <c r="B1297" s="470"/>
      <c r="C1297" s="470"/>
      <c r="D1297" s="470"/>
      <c r="E1297" s="470"/>
      <c r="F1297" s="470"/>
      <c r="G1297" s="505" t="s">
        <v>231</v>
      </c>
      <c r="H1297" s="470"/>
      <c r="I1297" s="470"/>
      <c r="J1297" s="477" t="s">
        <v>232</v>
      </c>
      <c r="K1297" s="470"/>
      <c r="L1297" s="470"/>
      <c r="M1297" s="470"/>
      <c r="N1297" s="470"/>
      <c r="O1297" s="470"/>
      <c r="P1297" s="471"/>
      <c r="Q1297" s="86"/>
      <c r="R1297" s="86"/>
      <c r="S1297" s="86"/>
    </row>
    <row r="1298" spans="1:19" ht="7.5" customHeight="1">
      <c r="A1298" s="86"/>
      <c r="B1298" s="86"/>
      <c r="C1298" s="86"/>
      <c r="D1298" s="86"/>
      <c r="E1298" s="86"/>
      <c r="F1298" s="86"/>
      <c r="G1298" s="86"/>
      <c r="H1298" s="86"/>
      <c r="I1298" s="86"/>
      <c r="J1298" s="86"/>
      <c r="K1298" s="86"/>
      <c r="L1298" s="86"/>
      <c r="M1298" s="86"/>
      <c r="N1298" s="86"/>
      <c r="O1298" s="86"/>
      <c r="P1298" s="86"/>
      <c r="Q1298" s="86"/>
      <c r="R1298" s="86"/>
      <c r="S1298" s="86"/>
    </row>
    <row r="1299" spans="1:19" ht="18" customHeight="1">
      <c r="A1299" s="495" t="s">
        <v>233</v>
      </c>
      <c r="B1299" s="466"/>
      <c r="C1299" s="495" t="s">
        <v>234</v>
      </c>
      <c r="D1299" s="466"/>
      <c r="E1299" s="86"/>
      <c r="F1299" s="86"/>
      <c r="G1299" s="86"/>
      <c r="H1299" s="86"/>
      <c r="I1299" s="86"/>
      <c r="J1299" s="86"/>
      <c r="K1299" s="86"/>
      <c r="L1299" s="86"/>
      <c r="M1299" s="86"/>
      <c r="N1299" s="86"/>
      <c r="O1299" s="86"/>
      <c r="P1299" s="86"/>
      <c r="Q1299" s="86"/>
      <c r="R1299" s="86"/>
      <c r="S1299" s="86"/>
    </row>
    <row r="1300" spans="1:19" ht="1.5" customHeight="1">
      <c r="A1300" s="86"/>
      <c r="B1300" s="86"/>
      <c r="C1300" s="86"/>
      <c r="D1300" s="86"/>
      <c r="E1300" s="86"/>
      <c r="F1300" s="86"/>
      <c r="G1300" s="86"/>
      <c r="H1300" s="86"/>
      <c r="I1300" s="86"/>
      <c r="J1300" s="86"/>
      <c r="K1300" s="86"/>
      <c r="L1300" s="86"/>
      <c r="M1300" s="86"/>
      <c r="N1300" s="86"/>
      <c r="O1300" s="86"/>
      <c r="P1300" s="86"/>
      <c r="Q1300" s="86"/>
      <c r="R1300" s="86"/>
      <c r="S1300" s="86"/>
    </row>
    <row r="1301" spans="1:19" ht="18.75" customHeight="1">
      <c r="A1301" s="496" t="s">
        <v>235</v>
      </c>
      <c r="B1301" s="457"/>
      <c r="C1301" s="457"/>
      <c r="D1301" s="457"/>
      <c r="E1301" s="458"/>
      <c r="F1301" s="491" t="s">
        <v>231</v>
      </c>
      <c r="G1301" s="457"/>
      <c r="H1301" s="457"/>
      <c r="I1301" s="457"/>
      <c r="J1301" s="458"/>
      <c r="K1301" s="491" t="s">
        <v>13</v>
      </c>
      <c r="L1301" s="458"/>
      <c r="M1301" s="491" t="s">
        <v>12</v>
      </c>
      <c r="N1301" s="458"/>
      <c r="O1301" s="108" t="s">
        <v>236</v>
      </c>
      <c r="P1301" s="86"/>
      <c r="Q1301" s="86"/>
      <c r="R1301" s="86"/>
      <c r="S1301" s="86"/>
    </row>
    <row r="1302" spans="1:19" ht="24.75" customHeight="1">
      <c r="A1302" s="492" t="s">
        <v>335</v>
      </c>
      <c r="B1302" s="470"/>
      <c r="C1302" s="470"/>
      <c r="D1302" s="470"/>
      <c r="E1302" s="471"/>
      <c r="F1302" s="503" t="s">
        <v>134</v>
      </c>
      <c r="G1302" s="470"/>
      <c r="H1302" s="470"/>
      <c r="I1302" s="470"/>
      <c r="J1302" s="471"/>
      <c r="K1302" s="504">
        <v>43775349</v>
      </c>
      <c r="L1302" s="471"/>
      <c r="M1302" s="490">
        <v>1</v>
      </c>
      <c r="N1302" s="471"/>
      <c r="O1302" s="109">
        <f>+M1302*K1302</f>
        <v>43775349</v>
      </c>
      <c r="P1302" s="86"/>
      <c r="Q1302" s="110">
        <v>15430371.420000084</v>
      </c>
      <c r="R1302" s="86"/>
      <c r="S1302" s="86"/>
    </row>
    <row r="1303" spans="1:19" ht="18" customHeight="1">
      <c r="A1303" s="493"/>
      <c r="B1303" s="466"/>
      <c r="C1303" s="466"/>
      <c r="D1303" s="466"/>
      <c r="E1303" s="466"/>
      <c r="F1303" s="494"/>
      <c r="G1303" s="466"/>
      <c r="H1303" s="494"/>
      <c r="I1303" s="466"/>
      <c r="J1303" s="466"/>
      <c r="K1303" s="466"/>
      <c r="L1303" s="111" t="s">
        <v>238</v>
      </c>
      <c r="M1303" s="488" t="s">
        <v>234</v>
      </c>
      <c r="N1303" s="466"/>
      <c r="O1303" s="112">
        <f>+O1302</f>
        <v>43775349</v>
      </c>
      <c r="P1303" s="86"/>
      <c r="Q1303" s="86"/>
      <c r="R1303" s="86"/>
      <c r="S1303" s="86"/>
    </row>
    <row r="1304" spans="1:19" ht="18" customHeight="1">
      <c r="A1304" s="495" t="s">
        <v>239</v>
      </c>
      <c r="B1304" s="466"/>
      <c r="C1304" s="495" t="s">
        <v>240</v>
      </c>
      <c r="D1304" s="466"/>
      <c r="E1304" s="86"/>
      <c r="F1304" s="86"/>
      <c r="G1304" s="86"/>
      <c r="H1304" s="86"/>
      <c r="I1304" s="86"/>
      <c r="J1304" s="86"/>
      <c r="K1304" s="86"/>
      <c r="L1304" s="86"/>
      <c r="M1304" s="86"/>
      <c r="N1304" s="86"/>
      <c r="O1304" s="86"/>
      <c r="P1304" s="86"/>
      <c r="Q1304" s="86"/>
      <c r="R1304" s="86"/>
      <c r="S1304" s="86"/>
    </row>
    <row r="1305" spans="1:19" ht="2.25" customHeight="1">
      <c r="A1305" s="86"/>
      <c r="B1305" s="86"/>
      <c r="C1305" s="86"/>
      <c r="D1305" s="86"/>
      <c r="E1305" s="86"/>
      <c r="F1305" s="86"/>
      <c r="G1305" s="86"/>
      <c r="H1305" s="86"/>
      <c r="I1305" s="86"/>
      <c r="J1305" s="86"/>
      <c r="K1305" s="86"/>
      <c r="L1305" s="86"/>
      <c r="M1305" s="86"/>
      <c r="N1305" s="86"/>
      <c r="O1305" s="86"/>
      <c r="P1305" s="86"/>
      <c r="Q1305" s="86"/>
      <c r="R1305" s="86"/>
      <c r="S1305" s="86"/>
    </row>
    <row r="1306" spans="1:19" ht="18.75" customHeight="1">
      <c r="A1306" s="496" t="s">
        <v>235</v>
      </c>
      <c r="B1306" s="457"/>
      <c r="C1306" s="457"/>
      <c r="D1306" s="457"/>
      <c r="E1306" s="458"/>
      <c r="F1306" s="491" t="s">
        <v>231</v>
      </c>
      <c r="G1306" s="457"/>
      <c r="H1306" s="457"/>
      <c r="I1306" s="457"/>
      <c r="J1306" s="458"/>
      <c r="K1306" s="491" t="s">
        <v>13</v>
      </c>
      <c r="L1306" s="458"/>
      <c r="M1306" s="491" t="s">
        <v>12</v>
      </c>
      <c r="N1306" s="458"/>
      <c r="O1306" s="108" t="s">
        <v>236</v>
      </c>
      <c r="P1306" s="86"/>
      <c r="Q1306" s="86"/>
      <c r="R1306" s="86"/>
      <c r="S1306" s="86"/>
    </row>
    <row r="1307" spans="1:19" ht="18" customHeight="1">
      <c r="A1307" s="492"/>
      <c r="B1307" s="470"/>
      <c r="C1307" s="470"/>
      <c r="D1307" s="470"/>
      <c r="E1307" s="471"/>
      <c r="F1307" s="499"/>
      <c r="G1307" s="470"/>
      <c r="H1307" s="470"/>
      <c r="I1307" s="470"/>
      <c r="J1307" s="471"/>
      <c r="K1307" s="487">
        <v>0</v>
      </c>
      <c r="L1307" s="471"/>
      <c r="M1307" s="487">
        <v>0</v>
      </c>
      <c r="N1307" s="471"/>
      <c r="O1307" s="113">
        <f>+K1307*M1307</f>
        <v>0</v>
      </c>
      <c r="P1307" s="86"/>
      <c r="Q1307" s="86"/>
      <c r="R1307" s="86"/>
      <c r="S1307" s="86"/>
    </row>
    <row r="1308" spans="1:19" ht="18" customHeight="1">
      <c r="A1308" s="493"/>
      <c r="B1308" s="466"/>
      <c r="C1308" s="466"/>
      <c r="D1308" s="466"/>
      <c r="E1308" s="466"/>
      <c r="F1308" s="494"/>
      <c r="G1308" s="466"/>
      <c r="H1308" s="494"/>
      <c r="I1308" s="466"/>
      <c r="J1308" s="466"/>
      <c r="K1308" s="466"/>
      <c r="L1308" s="111" t="s">
        <v>238</v>
      </c>
      <c r="M1308" s="488" t="s">
        <v>240</v>
      </c>
      <c r="N1308" s="466"/>
      <c r="O1308" s="112">
        <f>+O1307</f>
        <v>0</v>
      </c>
      <c r="P1308" s="86"/>
      <c r="Q1308" s="86"/>
      <c r="R1308" s="86"/>
      <c r="S1308" s="86"/>
    </row>
    <row r="1309" spans="1:19" ht="18" customHeight="1">
      <c r="A1309" s="495" t="s">
        <v>241</v>
      </c>
      <c r="B1309" s="466"/>
      <c r="C1309" s="495" t="s">
        <v>242</v>
      </c>
      <c r="D1309" s="466"/>
      <c r="E1309" s="86"/>
      <c r="F1309" s="86"/>
      <c r="G1309" s="86"/>
      <c r="H1309" s="86"/>
      <c r="I1309" s="86"/>
      <c r="J1309" s="86"/>
      <c r="K1309" s="86"/>
      <c r="L1309" s="86"/>
      <c r="M1309" s="86"/>
      <c r="N1309" s="86"/>
      <c r="O1309" s="86"/>
      <c r="P1309" s="86"/>
      <c r="Q1309" s="86"/>
      <c r="R1309" s="86"/>
      <c r="S1309" s="86"/>
    </row>
    <row r="1310" spans="1:19" ht="1.5" customHeight="1">
      <c r="A1310" s="86"/>
      <c r="B1310" s="86"/>
      <c r="C1310" s="86"/>
      <c r="D1310" s="86"/>
      <c r="E1310" s="86"/>
      <c r="F1310" s="86"/>
      <c r="G1310" s="86"/>
      <c r="H1310" s="86"/>
      <c r="I1310" s="86"/>
      <c r="J1310" s="86"/>
      <c r="K1310" s="86"/>
      <c r="L1310" s="86"/>
      <c r="M1310" s="86"/>
      <c r="N1310" s="86"/>
      <c r="O1310" s="86"/>
      <c r="P1310" s="86"/>
      <c r="Q1310" s="86"/>
      <c r="R1310" s="86"/>
      <c r="S1310" s="86"/>
    </row>
    <row r="1311" spans="1:19" ht="19.5" customHeight="1">
      <c r="A1311" s="496" t="s">
        <v>235</v>
      </c>
      <c r="B1311" s="457"/>
      <c r="C1311" s="457"/>
      <c r="D1311" s="457"/>
      <c r="E1311" s="458"/>
      <c r="F1311" s="491" t="s">
        <v>231</v>
      </c>
      <c r="G1311" s="457"/>
      <c r="H1311" s="457"/>
      <c r="I1311" s="457"/>
      <c r="J1311" s="458"/>
      <c r="K1311" s="491" t="s">
        <v>13</v>
      </c>
      <c r="L1311" s="458"/>
      <c r="M1311" s="491" t="s">
        <v>12</v>
      </c>
      <c r="N1311" s="458"/>
      <c r="O1311" s="108" t="s">
        <v>236</v>
      </c>
      <c r="P1311" s="86"/>
      <c r="Q1311" s="86"/>
      <c r="R1311" s="86"/>
      <c r="S1311" s="86"/>
    </row>
    <row r="1312" spans="1:19" ht="18" customHeight="1">
      <c r="A1312" s="492"/>
      <c r="B1312" s="470"/>
      <c r="C1312" s="470"/>
      <c r="D1312" s="470"/>
      <c r="E1312" s="471"/>
      <c r="F1312" s="499"/>
      <c r="G1312" s="470"/>
      <c r="H1312" s="470"/>
      <c r="I1312" s="470"/>
      <c r="J1312" s="471"/>
      <c r="K1312" s="487">
        <v>0</v>
      </c>
      <c r="L1312" s="471"/>
      <c r="M1312" s="487">
        <v>0</v>
      </c>
      <c r="N1312" s="471"/>
      <c r="O1312" s="113">
        <f>+K1312*M1312</f>
        <v>0</v>
      </c>
      <c r="P1312" s="86"/>
      <c r="Q1312" s="86"/>
      <c r="R1312" s="86"/>
      <c r="S1312" s="86"/>
    </row>
    <row r="1313" spans="1:19" ht="18" customHeight="1">
      <c r="A1313" s="493"/>
      <c r="B1313" s="466"/>
      <c r="C1313" s="466"/>
      <c r="D1313" s="466"/>
      <c r="E1313" s="466"/>
      <c r="F1313" s="494"/>
      <c r="G1313" s="466"/>
      <c r="H1313" s="494"/>
      <c r="I1313" s="466"/>
      <c r="J1313" s="466"/>
      <c r="K1313" s="466"/>
      <c r="L1313" s="111" t="s">
        <v>238</v>
      </c>
      <c r="M1313" s="488" t="s">
        <v>242</v>
      </c>
      <c r="N1313" s="466"/>
      <c r="O1313" s="112">
        <f>+O1312</f>
        <v>0</v>
      </c>
      <c r="P1313" s="86"/>
      <c r="Q1313" s="86"/>
      <c r="R1313" s="86"/>
      <c r="S1313" s="86"/>
    </row>
    <row r="1314" spans="1:19" ht="18" customHeight="1">
      <c r="A1314" s="495" t="s">
        <v>243</v>
      </c>
      <c r="B1314" s="466"/>
      <c r="C1314" s="495" t="s">
        <v>244</v>
      </c>
      <c r="D1314" s="466"/>
      <c r="E1314" s="86"/>
      <c r="F1314" s="86"/>
      <c r="G1314" s="86"/>
      <c r="H1314" s="86"/>
      <c r="I1314" s="86"/>
      <c r="J1314" s="86"/>
      <c r="K1314" s="86"/>
      <c r="L1314" s="86"/>
      <c r="M1314" s="86"/>
      <c r="N1314" s="86"/>
      <c r="O1314" s="86"/>
      <c r="P1314" s="86"/>
      <c r="Q1314" s="86"/>
      <c r="R1314" s="86"/>
      <c r="S1314" s="86"/>
    </row>
    <row r="1315" spans="1:19" ht="1.5" customHeight="1">
      <c r="A1315" s="86"/>
      <c r="B1315" s="86"/>
      <c r="C1315" s="86"/>
      <c r="D1315" s="86"/>
      <c r="E1315" s="86"/>
      <c r="F1315" s="86"/>
      <c r="G1315" s="86"/>
      <c r="H1315" s="86"/>
      <c r="I1315" s="86"/>
      <c r="J1315" s="86"/>
      <c r="K1315" s="86"/>
      <c r="L1315" s="86"/>
      <c r="M1315" s="86"/>
      <c r="N1315" s="86"/>
      <c r="O1315" s="86"/>
      <c r="P1315" s="86"/>
      <c r="Q1315" s="86"/>
      <c r="R1315" s="86"/>
      <c r="S1315" s="86"/>
    </row>
    <row r="1316" spans="1:19" ht="18.75" customHeight="1">
      <c r="A1316" s="496" t="s">
        <v>235</v>
      </c>
      <c r="B1316" s="457"/>
      <c r="C1316" s="457"/>
      <c r="D1316" s="457"/>
      <c r="E1316" s="458"/>
      <c r="F1316" s="491" t="s">
        <v>231</v>
      </c>
      <c r="G1316" s="457"/>
      <c r="H1316" s="457"/>
      <c r="I1316" s="457"/>
      <c r="J1316" s="458"/>
      <c r="K1316" s="491" t="s">
        <v>13</v>
      </c>
      <c r="L1316" s="458"/>
      <c r="M1316" s="491" t="s">
        <v>12</v>
      </c>
      <c r="N1316" s="458"/>
      <c r="O1316" s="108" t="s">
        <v>236</v>
      </c>
      <c r="P1316" s="86"/>
      <c r="Q1316" s="86"/>
      <c r="R1316" s="86"/>
      <c r="S1316" s="86"/>
    </row>
    <row r="1317" spans="1:19" ht="18" customHeight="1">
      <c r="A1317" s="492"/>
      <c r="B1317" s="470"/>
      <c r="C1317" s="470"/>
      <c r="D1317" s="470"/>
      <c r="E1317" s="471"/>
      <c r="F1317" s="499"/>
      <c r="G1317" s="470"/>
      <c r="H1317" s="470"/>
      <c r="I1317" s="470"/>
      <c r="J1317" s="471"/>
      <c r="K1317" s="487">
        <v>0</v>
      </c>
      <c r="L1317" s="471"/>
      <c r="M1317" s="487">
        <v>0</v>
      </c>
      <c r="N1317" s="471"/>
      <c r="O1317" s="113">
        <f>+K1317*M1317</f>
        <v>0</v>
      </c>
      <c r="P1317" s="86"/>
      <c r="Q1317" s="86"/>
      <c r="R1317" s="86"/>
      <c r="S1317" s="86"/>
    </row>
    <row r="1318" spans="1:19" ht="18" customHeight="1">
      <c r="A1318" s="493"/>
      <c r="B1318" s="466"/>
      <c r="C1318" s="466"/>
      <c r="D1318" s="466"/>
      <c r="E1318" s="466"/>
      <c r="F1318" s="494"/>
      <c r="G1318" s="466"/>
      <c r="H1318" s="494"/>
      <c r="I1318" s="466"/>
      <c r="J1318" s="466"/>
      <c r="K1318" s="466"/>
      <c r="L1318" s="111" t="s">
        <v>238</v>
      </c>
      <c r="M1318" s="488" t="s">
        <v>244</v>
      </c>
      <c r="N1318" s="466"/>
      <c r="O1318" s="112">
        <f>+O1317</f>
        <v>0</v>
      </c>
      <c r="P1318" s="86"/>
      <c r="Q1318" s="86"/>
      <c r="R1318" s="86"/>
      <c r="S1318" s="86"/>
    </row>
    <row r="1319" spans="1:19" ht="3.75" customHeight="1">
      <c r="A1319" s="86"/>
      <c r="B1319" s="86"/>
      <c r="C1319" s="86"/>
      <c r="D1319" s="86"/>
      <c r="E1319" s="86"/>
      <c r="F1319" s="86"/>
      <c r="G1319" s="86"/>
      <c r="H1319" s="86"/>
      <c r="I1319" s="86"/>
      <c r="J1319" s="86"/>
      <c r="K1319" s="86"/>
      <c r="L1319" s="86"/>
      <c r="M1319" s="86"/>
      <c r="N1319" s="86"/>
      <c r="O1319" s="86"/>
      <c r="P1319" s="86"/>
      <c r="Q1319" s="86"/>
      <c r="R1319" s="86"/>
      <c r="S1319" s="86"/>
    </row>
    <row r="1320" spans="1:19" ht="18.75" customHeight="1">
      <c r="A1320" s="86"/>
      <c r="B1320" s="86"/>
      <c r="C1320" s="86"/>
      <c r="D1320" s="86"/>
      <c r="E1320" s="86"/>
      <c r="F1320" s="86"/>
      <c r="G1320" s="86"/>
      <c r="H1320" s="86"/>
      <c r="I1320" s="489" t="s">
        <v>245</v>
      </c>
      <c r="J1320" s="457"/>
      <c r="K1320" s="457"/>
      <c r="L1320" s="457"/>
      <c r="M1320" s="458"/>
      <c r="N1320" s="484">
        <f>+O1318+O1313+O1308+O1303</f>
        <v>43775349</v>
      </c>
      <c r="O1320" s="458"/>
      <c r="P1320" s="86"/>
      <c r="Q1320" s="86"/>
      <c r="R1320" s="86"/>
      <c r="S1320" s="86"/>
    </row>
    <row r="1321" spans="1:19" ht="18.75" customHeight="1">
      <c r="A1321" s="86"/>
      <c r="B1321" s="86"/>
      <c r="C1321" s="86"/>
      <c r="D1321" s="86"/>
      <c r="E1321" s="86"/>
      <c r="F1321" s="86"/>
      <c r="G1321" s="86"/>
      <c r="H1321" s="86"/>
      <c r="I1321" s="107"/>
      <c r="J1321" s="107"/>
      <c r="K1321" s="107"/>
      <c r="L1321" s="107"/>
      <c r="M1321" s="107"/>
      <c r="N1321" s="115"/>
      <c r="O1321" s="115"/>
      <c r="P1321" s="86"/>
      <c r="Q1321" s="86"/>
      <c r="R1321" s="86"/>
      <c r="S1321" s="86"/>
    </row>
    <row r="1322" spans="1:19" ht="70.5" customHeight="1">
      <c r="A1322" s="107"/>
      <c r="B1322" s="497"/>
      <c r="C1322" s="466"/>
      <c r="D1322" s="476"/>
      <c r="E1322" s="466"/>
      <c r="F1322" s="466"/>
      <c r="G1322" s="466"/>
      <c r="H1322" s="466"/>
      <c r="I1322" s="466"/>
      <c r="J1322" s="466"/>
      <c r="K1322" s="466"/>
      <c r="L1322" s="466"/>
      <c r="M1322" s="466"/>
      <c r="N1322" s="466"/>
      <c r="O1322" s="466"/>
      <c r="P1322" s="466"/>
      <c r="Q1322" s="86"/>
      <c r="R1322" s="86"/>
      <c r="S1322" s="86"/>
    </row>
    <row r="1323" spans="1:19" ht="9.75" customHeight="1">
      <c r="A1323" s="477"/>
      <c r="B1323" s="470"/>
      <c r="C1323" s="470"/>
      <c r="D1323" s="470"/>
      <c r="E1323" s="470"/>
      <c r="F1323" s="470"/>
      <c r="G1323" s="470"/>
      <c r="H1323" s="470"/>
      <c r="I1323" s="470"/>
      <c r="J1323" s="470"/>
      <c r="K1323" s="470"/>
      <c r="L1323" s="470"/>
      <c r="M1323" s="470"/>
      <c r="N1323" s="470"/>
      <c r="O1323" s="470"/>
      <c r="P1323" s="470"/>
      <c r="Q1323" s="86"/>
      <c r="R1323" s="86"/>
      <c r="S1323" s="86"/>
    </row>
    <row r="1324" spans="1:19" ht="30" customHeight="1">
      <c r="A1324" s="498" t="s">
        <v>226</v>
      </c>
      <c r="B1324" s="466"/>
      <c r="C1324" s="466"/>
      <c r="D1324" s="466"/>
      <c r="E1324" s="466"/>
      <c r="F1324" s="466"/>
      <c r="G1324" s="498" t="s">
        <v>227</v>
      </c>
      <c r="H1324" s="466"/>
      <c r="I1324" s="466"/>
      <c r="J1324" s="476" t="s">
        <v>309</v>
      </c>
      <c r="K1324" s="466"/>
      <c r="L1324" s="466"/>
      <c r="M1324" s="466"/>
      <c r="N1324" s="466"/>
      <c r="O1324" s="466"/>
      <c r="P1324" s="467"/>
      <c r="Q1324" s="86"/>
      <c r="R1324" s="86"/>
      <c r="S1324" s="86"/>
    </row>
    <row r="1325" spans="1:19" ht="39" customHeight="1">
      <c r="A1325" s="498"/>
      <c r="B1325" s="466"/>
      <c r="C1325" s="466"/>
      <c r="D1325" s="466"/>
      <c r="E1325" s="466"/>
      <c r="F1325" s="466"/>
      <c r="G1325" s="498" t="s">
        <v>229</v>
      </c>
      <c r="H1325" s="466"/>
      <c r="I1325" s="466"/>
      <c r="J1325" s="476" t="s">
        <v>321</v>
      </c>
      <c r="K1325" s="466"/>
      <c r="L1325" s="466"/>
      <c r="M1325" s="466"/>
      <c r="N1325" s="466"/>
      <c r="O1325" s="466"/>
      <c r="P1325" s="467"/>
      <c r="Q1325" s="86"/>
      <c r="R1325" s="86"/>
      <c r="S1325" s="86"/>
    </row>
    <row r="1326" spans="1:19" ht="68.25" customHeight="1">
      <c r="A1326" s="498"/>
      <c r="B1326" s="466"/>
      <c r="C1326" s="466"/>
      <c r="D1326" s="466"/>
      <c r="E1326" s="466"/>
      <c r="F1326" s="466"/>
      <c r="G1326" s="498" t="s">
        <v>10</v>
      </c>
      <c r="H1326" s="466"/>
      <c r="I1326" s="466"/>
      <c r="J1326" s="476" t="s">
        <v>336</v>
      </c>
      <c r="K1326" s="466"/>
      <c r="L1326" s="466"/>
      <c r="M1326" s="466"/>
      <c r="N1326" s="466"/>
      <c r="O1326" s="466"/>
      <c r="P1326" s="467"/>
      <c r="Q1326" s="86"/>
      <c r="R1326" s="86"/>
      <c r="S1326" s="86"/>
    </row>
    <row r="1327" spans="1:19" ht="18" customHeight="1">
      <c r="A1327" s="492"/>
      <c r="B1327" s="470"/>
      <c r="C1327" s="470"/>
      <c r="D1327" s="470"/>
      <c r="E1327" s="470"/>
      <c r="F1327" s="470"/>
      <c r="G1327" s="505" t="s">
        <v>231</v>
      </c>
      <c r="H1327" s="470"/>
      <c r="I1327" s="470"/>
      <c r="J1327" s="477" t="s">
        <v>232</v>
      </c>
      <c r="K1327" s="470"/>
      <c r="L1327" s="470"/>
      <c r="M1327" s="470"/>
      <c r="N1327" s="470"/>
      <c r="O1327" s="470"/>
      <c r="P1327" s="471"/>
      <c r="Q1327" s="86"/>
      <c r="R1327" s="86"/>
      <c r="S1327" s="86"/>
    </row>
    <row r="1328" spans="1:19" ht="7.5" customHeight="1">
      <c r="A1328" s="86"/>
      <c r="B1328" s="86"/>
      <c r="C1328" s="86"/>
      <c r="D1328" s="86"/>
      <c r="E1328" s="86"/>
      <c r="F1328" s="86"/>
      <c r="G1328" s="86"/>
      <c r="H1328" s="86"/>
      <c r="I1328" s="86"/>
      <c r="J1328" s="86"/>
      <c r="K1328" s="86"/>
      <c r="L1328" s="86"/>
      <c r="M1328" s="86"/>
      <c r="N1328" s="86"/>
      <c r="O1328" s="86"/>
      <c r="P1328" s="86"/>
      <c r="Q1328" s="86"/>
      <c r="R1328" s="86"/>
      <c r="S1328" s="86"/>
    </row>
    <row r="1329" spans="1:19" ht="18" customHeight="1">
      <c r="A1329" s="495" t="s">
        <v>233</v>
      </c>
      <c r="B1329" s="466"/>
      <c r="C1329" s="495" t="s">
        <v>234</v>
      </c>
      <c r="D1329" s="466"/>
      <c r="E1329" s="86"/>
      <c r="F1329" s="86"/>
      <c r="G1329" s="86"/>
      <c r="H1329" s="86"/>
      <c r="I1329" s="86"/>
      <c r="J1329" s="86"/>
      <c r="K1329" s="86"/>
      <c r="L1329" s="86"/>
      <c r="M1329" s="86"/>
      <c r="N1329" s="86"/>
      <c r="O1329" s="86"/>
      <c r="P1329" s="86"/>
      <c r="Q1329" s="86"/>
      <c r="R1329" s="86"/>
      <c r="S1329" s="86"/>
    </row>
    <row r="1330" spans="1:19" ht="1.5" customHeight="1">
      <c r="A1330" s="86"/>
      <c r="B1330" s="86"/>
      <c r="C1330" s="86"/>
      <c r="D1330" s="86"/>
      <c r="E1330" s="86"/>
      <c r="F1330" s="86"/>
      <c r="G1330" s="86"/>
      <c r="H1330" s="86"/>
      <c r="I1330" s="86"/>
      <c r="J1330" s="86"/>
      <c r="K1330" s="86"/>
      <c r="L1330" s="86"/>
      <c r="M1330" s="86"/>
      <c r="N1330" s="86"/>
      <c r="O1330" s="86"/>
      <c r="P1330" s="86"/>
      <c r="Q1330" s="86"/>
      <c r="R1330" s="86"/>
      <c r="S1330" s="86"/>
    </row>
    <row r="1331" spans="1:19" ht="18.75" customHeight="1">
      <c r="A1331" s="496" t="s">
        <v>235</v>
      </c>
      <c r="B1331" s="457"/>
      <c r="C1331" s="457"/>
      <c r="D1331" s="457"/>
      <c r="E1331" s="458"/>
      <c r="F1331" s="491" t="s">
        <v>231</v>
      </c>
      <c r="G1331" s="457"/>
      <c r="H1331" s="457"/>
      <c r="I1331" s="457"/>
      <c r="J1331" s="458"/>
      <c r="K1331" s="491" t="s">
        <v>13</v>
      </c>
      <c r="L1331" s="458"/>
      <c r="M1331" s="491" t="s">
        <v>12</v>
      </c>
      <c r="N1331" s="458"/>
      <c r="O1331" s="108" t="s">
        <v>236</v>
      </c>
      <c r="P1331" s="86"/>
      <c r="Q1331" s="86"/>
      <c r="R1331" s="86"/>
      <c r="S1331" s="86"/>
    </row>
    <row r="1332" spans="1:19" ht="24.75" customHeight="1">
      <c r="A1332" s="492" t="s">
        <v>337</v>
      </c>
      <c r="B1332" s="470"/>
      <c r="C1332" s="470"/>
      <c r="D1332" s="470"/>
      <c r="E1332" s="471"/>
      <c r="F1332" s="503" t="s">
        <v>134</v>
      </c>
      <c r="G1332" s="470"/>
      <c r="H1332" s="470"/>
      <c r="I1332" s="470"/>
      <c r="J1332" s="471"/>
      <c r="K1332" s="504">
        <v>43775349</v>
      </c>
      <c r="L1332" s="471"/>
      <c r="M1332" s="490">
        <v>1</v>
      </c>
      <c r="N1332" s="471"/>
      <c r="O1332" s="109">
        <f>+M1332*K1332</f>
        <v>43775349</v>
      </c>
      <c r="P1332" s="86"/>
      <c r="Q1332" s="110">
        <v>15430371.420000084</v>
      </c>
      <c r="R1332" s="86"/>
      <c r="S1332" s="86"/>
    </row>
    <row r="1333" spans="1:19" ht="18" customHeight="1">
      <c r="A1333" s="493"/>
      <c r="B1333" s="466"/>
      <c r="C1333" s="466"/>
      <c r="D1333" s="466"/>
      <c r="E1333" s="466"/>
      <c r="F1333" s="494"/>
      <c r="G1333" s="466"/>
      <c r="H1333" s="494"/>
      <c r="I1333" s="466"/>
      <c r="J1333" s="466"/>
      <c r="K1333" s="466"/>
      <c r="L1333" s="111" t="s">
        <v>238</v>
      </c>
      <c r="M1333" s="488" t="s">
        <v>234</v>
      </c>
      <c r="N1333" s="466"/>
      <c r="O1333" s="112">
        <f>+O1332</f>
        <v>43775349</v>
      </c>
      <c r="P1333" s="86"/>
      <c r="Q1333" s="86"/>
      <c r="R1333" s="86"/>
      <c r="S1333" s="86"/>
    </row>
    <row r="1334" spans="1:19" ht="18" customHeight="1">
      <c r="A1334" s="495" t="s">
        <v>239</v>
      </c>
      <c r="B1334" s="466"/>
      <c r="C1334" s="495" t="s">
        <v>240</v>
      </c>
      <c r="D1334" s="466"/>
      <c r="E1334" s="86"/>
      <c r="F1334" s="86"/>
      <c r="G1334" s="86"/>
      <c r="H1334" s="86"/>
      <c r="I1334" s="86"/>
      <c r="J1334" s="86"/>
      <c r="K1334" s="86"/>
      <c r="L1334" s="86"/>
      <c r="M1334" s="86"/>
      <c r="N1334" s="86"/>
      <c r="O1334" s="86"/>
      <c r="P1334" s="86"/>
      <c r="Q1334" s="86"/>
      <c r="R1334" s="86"/>
      <c r="S1334" s="86"/>
    </row>
    <row r="1335" spans="1:19" ht="2.25" customHeight="1">
      <c r="A1335" s="86"/>
      <c r="B1335" s="86"/>
      <c r="C1335" s="86"/>
      <c r="D1335" s="86"/>
      <c r="E1335" s="86"/>
      <c r="F1335" s="86"/>
      <c r="G1335" s="86"/>
      <c r="H1335" s="86"/>
      <c r="I1335" s="86"/>
      <c r="J1335" s="86"/>
      <c r="K1335" s="86"/>
      <c r="L1335" s="86"/>
      <c r="M1335" s="86"/>
      <c r="N1335" s="86"/>
      <c r="O1335" s="86"/>
      <c r="P1335" s="86"/>
      <c r="Q1335" s="86"/>
      <c r="R1335" s="86"/>
      <c r="S1335" s="86"/>
    </row>
    <row r="1336" spans="1:19" ht="18.75" customHeight="1">
      <c r="A1336" s="496" t="s">
        <v>235</v>
      </c>
      <c r="B1336" s="457"/>
      <c r="C1336" s="457"/>
      <c r="D1336" s="457"/>
      <c r="E1336" s="458"/>
      <c r="F1336" s="491" t="s">
        <v>231</v>
      </c>
      <c r="G1336" s="457"/>
      <c r="H1336" s="457"/>
      <c r="I1336" s="457"/>
      <c r="J1336" s="458"/>
      <c r="K1336" s="491" t="s">
        <v>13</v>
      </c>
      <c r="L1336" s="458"/>
      <c r="M1336" s="491" t="s">
        <v>12</v>
      </c>
      <c r="N1336" s="458"/>
      <c r="O1336" s="108" t="s">
        <v>236</v>
      </c>
      <c r="P1336" s="86"/>
      <c r="Q1336" s="86"/>
      <c r="R1336" s="86"/>
      <c r="S1336" s="86"/>
    </row>
    <row r="1337" spans="1:19" ht="18" customHeight="1">
      <c r="A1337" s="492"/>
      <c r="B1337" s="470"/>
      <c r="C1337" s="470"/>
      <c r="D1337" s="470"/>
      <c r="E1337" s="471"/>
      <c r="F1337" s="499"/>
      <c r="G1337" s="470"/>
      <c r="H1337" s="470"/>
      <c r="I1337" s="470"/>
      <c r="J1337" s="471"/>
      <c r="K1337" s="487">
        <v>0</v>
      </c>
      <c r="L1337" s="471"/>
      <c r="M1337" s="487">
        <v>0</v>
      </c>
      <c r="N1337" s="471"/>
      <c r="O1337" s="113">
        <f>+K1337*M1337</f>
        <v>0</v>
      </c>
      <c r="P1337" s="86"/>
      <c r="Q1337" s="86"/>
      <c r="R1337" s="86"/>
      <c r="S1337" s="86"/>
    </row>
    <row r="1338" spans="1:19" ht="18" customHeight="1">
      <c r="A1338" s="493"/>
      <c r="B1338" s="466"/>
      <c r="C1338" s="466"/>
      <c r="D1338" s="466"/>
      <c r="E1338" s="466"/>
      <c r="F1338" s="494"/>
      <c r="G1338" s="466"/>
      <c r="H1338" s="494"/>
      <c r="I1338" s="466"/>
      <c r="J1338" s="466"/>
      <c r="K1338" s="466"/>
      <c r="L1338" s="111" t="s">
        <v>238</v>
      </c>
      <c r="M1338" s="488" t="s">
        <v>240</v>
      </c>
      <c r="N1338" s="466"/>
      <c r="O1338" s="112">
        <f>+O1337</f>
        <v>0</v>
      </c>
      <c r="P1338" s="86"/>
      <c r="Q1338" s="86"/>
      <c r="R1338" s="86"/>
      <c r="S1338" s="86"/>
    </row>
    <row r="1339" spans="1:19" ht="18" customHeight="1">
      <c r="A1339" s="495" t="s">
        <v>241</v>
      </c>
      <c r="B1339" s="466"/>
      <c r="C1339" s="495" t="s">
        <v>242</v>
      </c>
      <c r="D1339" s="466"/>
      <c r="E1339" s="86"/>
      <c r="F1339" s="86"/>
      <c r="G1339" s="86"/>
      <c r="H1339" s="86"/>
      <c r="I1339" s="86"/>
      <c r="J1339" s="86"/>
      <c r="K1339" s="86"/>
      <c r="L1339" s="86"/>
      <c r="M1339" s="86"/>
      <c r="N1339" s="86"/>
      <c r="O1339" s="86"/>
      <c r="P1339" s="86"/>
      <c r="Q1339" s="86"/>
      <c r="R1339" s="86"/>
      <c r="S1339" s="86"/>
    </row>
    <row r="1340" spans="1:19" ht="1.5" customHeight="1">
      <c r="A1340" s="86"/>
      <c r="B1340" s="86"/>
      <c r="C1340" s="86"/>
      <c r="D1340" s="86"/>
      <c r="E1340" s="86"/>
      <c r="F1340" s="86"/>
      <c r="G1340" s="86"/>
      <c r="H1340" s="86"/>
      <c r="I1340" s="86"/>
      <c r="J1340" s="86"/>
      <c r="K1340" s="86"/>
      <c r="L1340" s="86"/>
      <c r="M1340" s="86"/>
      <c r="N1340" s="86"/>
      <c r="O1340" s="86"/>
      <c r="P1340" s="86"/>
      <c r="Q1340" s="86"/>
      <c r="R1340" s="86"/>
      <c r="S1340" s="86"/>
    </row>
    <row r="1341" spans="1:19" ht="19.5" customHeight="1">
      <c r="A1341" s="496" t="s">
        <v>235</v>
      </c>
      <c r="B1341" s="457"/>
      <c r="C1341" s="457"/>
      <c r="D1341" s="457"/>
      <c r="E1341" s="458"/>
      <c r="F1341" s="491" t="s">
        <v>231</v>
      </c>
      <c r="G1341" s="457"/>
      <c r="H1341" s="457"/>
      <c r="I1341" s="457"/>
      <c r="J1341" s="458"/>
      <c r="K1341" s="491" t="s">
        <v>13</v>
      </c>
      <c r="L1341" s="458"/>
      <c r="M1341" s="491" t="s">
        <v>12</v>
      </c>
      <c r="N1341" s="458"/>
      <c r="O1341" s="108" t="s">
        <v>236</v>
      </c>
      <c r="P1341" s="86"/>
      <c r="Q1341" s="86"/>
      <c r="R1341" s="86"/>
      <c r="S1341" s="86"/>
    </row>
    <row r="1342" spans="1:19" ht="18" customHeight="1">
      <c r="A1342" s="492"/>
      <c r="B1342" s="470"/>
      <c r="C1342" s="470"/>
      <c r="D1342" s="470"/>
      <c r="E1342" s="471"/>
      <c r="F1342" s="499"/>
      <c r="G1342" s="470"/>
      <c r="H1342" s="470"/>
      <c r="I1342" s="470"/>
      <c r="J1342" s="471"/>
      <c r="K1342" s="487">
        <v>0</v>
      </c>
      <c r="L1342" s="471"/>
      <c r="M1342" s="487">
        <v>0</v>
      </c>
      <c r="N1342" s="471"/>
      <c r="O1342" s="113">
        <f>+K1342*M1342</f>
        <v>0</v>
      </c>
      <c r="P1342" s="86"/>
      <c r="Q1342" s="86"/>
      <c r="R1342" s="86"/>
      <c r="S1342" s="86"/>
    </row>
    <row r="1343" spans="1:19" ht="18" customHeight="1">
      <c r="A1343" s="493"/>
      <c r="B1343" s="466"/>
      <c r="C1343" s="466"/>
      <c r="D1343" s="466"/>
      <c r="E1343" s="466"/>
      <c r="F1343" s="494"/>
      <c r="G1343" s="466"/>
      <c r="H1343" s="494"/>
      <c r="I1343" s="466"/>
      <c r="J1343" s="466"/>
      <c r="K1343" s="466"/>
      <c r="L1343" s="111" t="s">
        <v>238</v>
      </c>
      <c r="M1343" s="488" t="s">
        <v>242</v>
      </c>
      <c r="N1343" s="466"/>
      <c r="O1343" s="112">
        <f>+O1342</f>
        <v>0</v>
      </c>
      <c r="P1343" s="86"/>
      <c r="Q1343" s="86"/>
      <c r="R1343" s="86"/>
      <c r="S1343" s="86"/>
    </row>
    <row r="1344" spans="1:19" ht="18" customHeight="1">
      <c r="A1344" s="495" t="s">
        <v>243</v>
      </c>
      <c r="B1344" s="466"/>
      <c r="C1344" s="495" t="s">
        <v>244</v>
      </c>
      <c r="D1344" s="466"/>
      <c r="E1344" s="86"/>
      <c r="F1344" s="86"/>
      <c r="G1344" s="86"/>
      <c r="H1344" s="86"/>
      <c r="I1344" s="86"/>
      <c r="J1344" s="86"/>
      <c r="K1344" s="86"/>
      <c r="L1344" s="86"/>
      <c r="M1344" s="86"/>
      <c r="N1344" s="86"/>
      <c r="O1344" s="86"/>
      <c r="P1344" s="86"/>
      <c r="Q1344" s="86"/>
      <c r="R1344" s="86"/>
      <c r="S1344" s="86"/>
    </row>
    <row r="1345" spans="1:19" ht="1.5" customHeight="1">
      <c r="A1345" s="86"/>
      <c r="B1345" s="86"/>
      <c r="C1345" s="86"/>
      <c r="D1345" s="86"/>
      <c r="E1345" s="86"/>
      <c r="F1345" s="86"/>
      <c r="G1345" s="86"/>
      <c r="H1345" s="86"/>
      <c r="I1345" s="86"/>
      <c r="J1345" s="86"/>
      <c r="K1345" s="86"/>
      <c r="L1345" s="86"/>
      <c r="M1345" s="86"/>
      <c r="N1345" s="86"/>
      <c r="O1345" s="86"/>
      <c r="P1345" s="86"/>
      <c r="Q1345" s="86"/>
      <c r="R1345" s="86"/>
      <c r="S1345" s="86"/>
    </row>
    <row r="1346" spans="1:19" ht="18.75" customHeight="1">
      <c r="A1346" s="496" t="s">
        <v>235</v>
      </c>
      <c r="B1346" s="457"/>
      <c r="C1346" s="457"/>
      <c r="D1346" s="457"/>
      <c r="E1346" s="458"/>
      <c r="F1346" s="491" t="s">
        <v>231</v>
      </c>
      <c r="G1346" s="457"/>
      <c r="H1346" s="457"/>
      <c r="I1346" s="457"/>
      <c r="J1346" s="458"/>
      <c r="K1346" s="491" t="s">
        <v>13</v>
      </c>
      <c r="L1346" s="458"/>
      <c r="M1346" s="491" t="s">
        <v>12</v>
      </c>
      <c r="N1346" s="458"/>
      <c r="O1346" s="108" t="s">
        <v>236</v>
      </c>
      <c r="P1346" s="86"/>
      <c r="Q1346" s="86"/>
      <c r="R1346" s="86"/>
      <c r="S1346" s="86"/>
    </row>
    <row r="1347" spans="1:19" ht="18" customHeight="1">
      <c r="A1347" s="492"/>
      <c r="B1347" s="470"/>
      <c r="C1347" s="470"/>
      <c r="D1347" s="470"/>
      <c r="E1347" s="471"/>
      <c r="F1347" s="499"/>
      <c r="G1347" s="470"/>
      <c r="H1347" s="470"/>
      <c r="I1347" s="470"/>
      <c r="J1347" s="471"/>
      <c r="K1347" s="487">
        <v>0</v>
      </c>
      <c r="L1347" s="471"/>
      <c r="M1347" s="487">
        <v>0</v>
      </c>
      <c r="N1347" s="471"/>
      <c r="O1347" s="113">
        <f>+K1347*M1347</f>
        <v>0</v>
      </c>
      <c r="P1347" s="86"/>
      <c r="Q1347" s="86"/>
      <c r="R1347" s="86"/>
      <c r="S1347" s="86"/>
    </row>
    <row r="1348" spans="1:19" ht="18" customHeight="1">
      <c r="A1348" s="493"/>
      <c r="B1348" s="466"/>
      <c r="C1348" s="466"/>
      <c r="D1348" s="466"/>
      <c r="E1348" s="466"/>
      <c r="F1348" s="494"/>
      <c r="G1348" s="466"/>
      <c r="H1348" s="494"/>
      <c r="I1348" s="466"/>
      <c r="J1348" s="466"/>
      <c r="K1348" s="466"/>
      <c r="L1348" s="111" t="s">
        <v>238</v>
      </c>
      <c r="M1348" s="488" t="s">
        <v>244</v>
      </c>
      <c r="N1348" s="466"/>
      <c r="O1348" s="112">
        <f>+O1347</f>
        <v>0</v>
      </c>
      <c r="P1348" s="86"/>
      <c r="Q1348" s="86"/>
      <c r="R1348" s="86"/>
      <c r="S1348" s="86"/>
    </row>
    <row r="1349" spans="1:19" ht="3.75" customHeight="1">
      <c r="A1349" s="86"/>
      <c r="B1349" s="86"/>
      <c r="C1349" s="86"/>
      <c r="D1349" s="86"/>
      <c r="E1349" s="86"/>
      <c r="F1349" s="86"/>
      <c r="G1349" s="86"/>
      <c r="H1349" s="86"/>
      <c r="I1349" s="86"/>
      <c r="J1349" s="86"/>
      <c r="K1349" s="86"/>
      <c r="L1349" s="86"/>
      <c r="M1349" s="86"/>
      <c r="N1349" s="86"/>
      <c r="O1349" s="86"/>
      <c r="P1349" s="86"/>
      <c r="Q1349" s="86"/>
      <c r="R1349" s="86"/>
      <c r="S1349" s="86"/>
    </row>
    <row r="1350" spans="1:19" ht="18.75" customHeight="1">
      <c r="A1350" s="86"/>
      <c r="B1350" s="86"/>
      <c r="C1350" s="86"/>
      <c r="D1350" s="86"/>
      <c r="E1350" s="86"/>
      <c r="F1350" s="86"/>
      <c r="G1350" s="86"/>
      <c r="H1350" s="86"/>
      <c r="I1350" s="489" t="s">
        <v>245</v>
      </c>
      <c r="J1350" s="457"/>
      <c r="K1350" s="457"/>
      <c r="L1350" s="457"/>
      <c r="M1350" s="458"/>
      <c r="N1350" s="484">
        <f>+O1348+O1343+O1338+O1333</f>
        <v>43775349</v>
      </c>
      <c r="O1350" s="458"/>
      <c r="P1350" s="86"/>
      <c r="Q1350" s="86"/>
      <c r="R1350" s="86"/>
      <c r="S1350" s="86"/>
    </row>
    <row r="1351" spans="1:19" ht="18.75" customHeight="1">
      <c r="A1351" s="86"/>
      <c r="B1351" s="86"/>
      <c r="C1351" s="86"/>
      <c r="D1351" s="86"/>
      <c r="E1351" s="86"/>
      <c r="F1351" s="86"/>
      <c r="G1351" s="86"/>
      <c r="H1351" s="86"/>
      <c r="I1351" s="107"/>
      <c r="J1351" s="107"/>
      <c r="K1351" s="107"/>
      <c r="L1351" s="107"/>
      <c r="M1351" s="107"/>
      <c r="N1351" s="115"/>
      <c r="O1351" s="115"/>
      <c r="P1351" s="86"/>
      <c r="Q1351" s="86"/>
      <c r="R1351" s="86"/>
      <c r="S1351" s="86"/>
    </row>
    <row r="1352" spans="1:19" ht="70.5" customHeight="1">
      <c r="A1352" s="107"/>
      <c r="B1352" s="497"/>
      <c r="C1352" s="466"/>
      <c r="D1352" s="476"/>
      <c r="E1352" s="466"/>
      <c r="F1352" s="466"/>
      <c r="G1352" s="466"/>
      <c r="H1352" s="466"/>
      <c r="I1352" s="466"/>
      <c r="J1352" s="466"/>
      <c r="K1352" s="466"/>
      <c r="L1352" s="466"/>
      <c r="M1352" s="466"/>
      <c r="N1352" s="466"/>
      <c r="O1352" s="466"/>
      <c r="P1352" s="466"/>
      <c r="Q1352" s="86"/>
      <c r="R1352" s="86"/>
      <c r="S1352" s="86"/>
    </row>
    <row r="1353" spans="1:19" ht="9.75" customHeight="1">
      <c r="A1353" s="477"/>
      <c r="B1353" s="470"/>
      <c r="C1353" s="470"/>
      <c r="D1353" s="470"/>
      <c r="E1353" s="470"/>
      <c r="F1353" s="470"/>
      <c r="G1353" s="470"/>
      <c r="H1353" s="470"/>
      <c r="I1353" s="470"/>
      <c r="J1353" s="470"/>
      <c r="K1353" s="470"/>
      <c r="L1353" s="470"/>
      <c r="M1353" s="470"/>
      <c r="N1353" s="470"/>
      <c r="O1353" s="470"/>
      <c r="P1353" s="470"/>
      <c r="Q1353" s="86"/>
      <c r="R1353" s="86"/>
      <c r="S1353" s="86"/>
    </row>
    <row r="1354" spans="1:19" ht="30" customHeight="1">
      <c r="A1354" s="498" t="s">
        <v>226</v>
      </c>
      <c r="B1354" s="466"/>
      <c r="C1354" s="466"/>
      <c r="D1354" s="466"/>
      <c r="E1354" s="466"/>
      <c r="F1354" s="466"/>
      <c r="G1354" s="498" t="s">
        <v>227</v>
      </c>
      <c r="H1354" s="466"/>
      <c r="I1354" s="466"/>
      <c r="J1354" s="476" t="s">
        <v>309</v>
      </c>
      <c r="K1354" s="466"/>
      <c r="L1354" s="466"/>
      <c r="M1354" s="466"/>
      <c r="N1354" s="466"/>
      <c r="O1354" s="466"/>
      <c r="P1354" s="467"/>
      <c r="Q1354" s="86"/>
      <c r="R1354" s="86"/>
      <c r="S1354" s="86"/>
    </row>
    <row r="1355" spans="1:19" ht="39" customHeight="1">
      <c r="A1355" s="498"/>
      <c r="B1355" s="466"/>
      <c r="C1355" s="466"/>
      <c r="D1355" s="466"/>
      <c r="E1355" s="466"/>
      <c r="F1355" s="466"/>
      <c r="G1355" s="498" t="s">
        <v>229</v>
      </c>
      <c r="H1355" s="466"/>
      <c r="I1355" s="466"/>
      <c r="J1355" s="476" t="s">
        <v>321</v>
      </c>
      <c r="K1355" s="466"/>
      <c r="L1355" s="466"/>
      <c r="M1355" s="466"/>
      <c r="N1355" s="466"/>
      <c r="O1355" s="466"/>
      <c r="P1355" s="467"/>
      <c r="Q1355" s="86"/>
      <c r="R1355" s="86"/>
      <c r="S1355" s="86"/>
    </row>
    <row r="1356" spans="1:19" ht="68.25" customHeight="1">
      <c r="A1356" s="498"/>
      <c r="B1356" s="466"/>
      <c r="C1356" s="466"/>
      <c r="D1356" s="466"/>
      <c r="E1356" s="466"/>
      <c r="F1356" s="466"/>
      <c r="G1356" s="498" t="s">
        <v>10</v>
      </c>
      <c r="H1356" s="466"/>
      <c r="I1356" s="466"/>
      <c r="J1356" s="476" t="s">
        <v>338</v>
      </c>
      <c r="K1356" s="466"/>
      <c r="L1356" s="466"/>
      <c r="M1356" s="466"/>
      <c r="N1356" s="466"/>
      <c r="O1356" s="466"/>
      <c r="P1356" s="467"/>
      <c r="Q1356" s="86"/>
      <c r="R1356" s="86"/>
      <c r="S1356" s="86"/>
    </row>
    <row r="1357" spans="1:19" ht="18" customHeight="1">
      <c r="A1357" s="492"/>
      <c r="B1357" s="470"/>
      <c r="C1357" s="470"/>
      <c r="D1357" s="470"/>
      <c r="E1357" s="470"/>
      <c r="F1357" s="470"/>
      <c r="G1357" s="505" t="s">
        <v>231</v>
      </c>
      <c r="H1357" s="470"/>
      <c r="I1357" s="470"/>
      <c r="J1357" s="477" t="s">
        <v>232</v>
      </c>
      <c r="K1357" s="470"/>
      <c r="L1357" s="470"/>
      <c r="M1357" s="470"/>
      <c r="N1357" s="470"/>
      <c r="O1357" s="470"/>
      <c r="P1357" s="471"/>
      <c r="Q1357" s="86"/>
      <c r="R1357" s="86"/>
      <c r="S1357" s="86"/>
    </row>
    <row r="1358" spans="1:19" ht="7.5" customHeight="1">
      <c r="A1358" s="86"/>
      <c r="B1358" s="86"/>
      <c r="C1358" s="86"/>
      <c r="D1358" s="86"/>
      <c r="E1358" s="86"/>
      <c r="F1358" s="86"/>
      <c r="G1358" s="86"/>
      <c r="H1358" s="86"/>
      <c r="I1358" s="86"/>
      <c r="J1358" s="86"/>
      <c r="K1358" s="86"/>
      <c r="L1358" s="86"/>
      <c r="M1358" s="86"/>
      <c r="N1358" s="86"/>
      <c r="O1358" s="86"/>
      <c r="P1358" s="86"/>
      <c r="Q1358" s="86"/>
      <c r="R1358" s="86"/>
      <c r="S1358" s="86"/>
    </row>
    <row r="1359" spans="1:19" ht="18" customHeight="1">
      <c r="A1359" s="495" t="s">
        <v>233</v>
      </c>
      <c r="B1359" s="466"/>
      <c r="C1359" s="495" t="s">
        <v>234</v>
      </c>
      <c r="D1359" s="466"/>
      <c r="E1359" s="86"/>
      <c r="F1359" s="86"/>
      <c r="G1359" s="86"/>
      <c r="H1359" s="86"/>
      <c r="I1359" s="86"/>
      <c r="J1359" s="86"/>
      <c r="K1359" s="86"/>
      <c r="L1359" s="86"/>
      <c r="M1359" s="86"/>
      <c r="N1359" s="86"/>
      <c r="O1359" s="86"/>
      <c r="P1359" s="86"/>
      <c r="Q1359" s="86"/>
      <c r="R1359" s="86"/>
      <c r="S1359" s="86"/>
    </row>
    <row r="1360" spans="1:19" ht="1.5" customHeight="1">
      <c r="A1360" s="86"/>
      <c r="B1360" s="86"/>
      <c r="C1360" s="86"/>
      <c r="D1360" s="86"/>
      <c r="E1360" s="86"/>
      <c r="F1360" s="86"/>
      <c r="G1360" s="86"/>
      <c r="H1360" s="86"/>
      <c r="I1360" s="86"/>
      <c r="J1360" s="86"/>
      <c r="K1360" s="86"/>
      <c r="L1360" s="86"/>
      <c r="M1360" s="86"/>
      <c r="N1360" s="86"/>
      <c r="O1360" s="86"/>
      <c r="P1360" s="86"/>
      <c r="Q1360" s="86"/>
      <c r="R1360" s="86"/>
      <c r="S1360" s="86"/>
    </row>
    <row r="1361" spans="1:19" ht="18.75" customHeight="1">
      <c r="A1361" s="496" t="s">
        <v>235</v>
      </c>
      <c r="B1361" s="457"/>
      <c r="C1361" s="457"/>
      <c r="D1361" s="457"/>
      <c r="E1361" s="458"/>
      <c r="F1361" s="491" t="s">
        <v>231</v>
      </c>
      <c r="G1361" s="457"/>
      <c r="H1361" s="457"/>
      <c r="I1361" s="457"/>
      <c r="J1361" s="458"/>
      <c r="K1361" s="491" t="s">
        <v>13</v>
      </c>
      <c r="L1361" s="458"/>
      <c r="M1361" s="491" t="s">
        <v>12</v>
      </c>
      <c r="N1361" s="458"/>
      <c r="O1361" s="108" t="s">
        <v>236</v>
      </c>
      <c r="P1361" s="86"/>
      <c r="Q1361" s="86"/>
      <c r="R1361" s="86"/>
      <c r="S1361" s="86"/>
    </row>
    <row r="1362" spans="1:19" ht="24.75" customHeight="1">
      <c r="A1362" s="492" t="s">
        <v>339</v>
      </c>
      <c r="B1362" s="470"/>
      <c r="C1362" s="470"/>
      <c r="D1362" s="470"/>
      <c r="E1362" s="471"/>
      <c r="F1362" s="503" t="s">
        <v>134</v>
      </c>
      <c r="G1362" s="470"/>
      <c r="H1362" s="470"/>
      <c r="I1362" s="470"/>
      <c r="J1362" s="471"/>
      <c r="K1362" s="504">
        <v>43775349</v>
      </c>
      <c r="L1362" s="471"/>
      <c r="M1362" s="490">
        <v>1</v>
      </c>
      <c r="N1362" s="471"/>
      <c r="O1362" s="109">
        <f>+M1362*K1362</f>
        <v>43775349</v>
      </c>
      <c r="P1362" s="86"/>
      <c r="Q1362" s="110">
        <v>15430371.420000084</v>
      </c>
      <c r="R1362" s="86"/>
      <c r="S1362" s="86"/>
    </row>
    <row r="1363" spans="1:19" ht="18" customHeight="1">
      <c r="A1363" s="493"/>
      <c r="B1363" s="466"/>
      <c r="C1363" s="466"/>
      <c r="D1363" s="466"/>
      <c r="E1363" s="466"/>
      <c r="F1363" s="494"/>
      <c r="G1363" s="466"/>
      <c r="H1363" s="494"/>
      <c r="I1363" s="466"/>
      <c r="J1363" s="466"/>
      <c r="K1363" s="466"/>
      <c r="L1363" s="111" t="s">
        <v>238</v>
      </c>
      <c r="M1363" s="488" t="s">
        <v>234</v>
      </c>
      <c r="N1363" s="466"/>
      <c r="O1363" s="112">
        <f>+O1362</f>
        <v>43775349</v>
      </c>
      <c r="P1363" s="86"/>
      <c r="Q1363" s="86"/>
      <c r="R1363" s="86"/>
      <c r="S1363" s="86"/>
    </row>
    <row r="1364" spans="1:19" ht="18" customHeight="1">
      <c r="A1364" s="495" t="s">
        <v>239</v>
      </c>
      <c r="B1364" s="466"/>
      <c r="C1364" s="495" t="s">
        <v>240</v>
      </c>
      <c r="D1364" s="466"/>
      <c r="E1364" s="86"/>
      <c r="F1364" s="86"/>
      <c r="G1364" s="86"/>
      <c r="H1364" s="86"/>
      <c r="I1364" s="86"/>
      <c r="J1364" s="86"/>
      <c r="K1364" s="86"/>
      <c r="L1364" s="86"/>
      <c r="M1364" s="86"/>
      <c r="N1364" s="86"/>
      <c r="O1364" s="86"/>
      <c r="P1364" s="86"/>
      <c r="Q1364" s="86"/>
      <c r="R1364" s="86"/>
      <c r="S1364" s="86"/>
    </row>
    <row r="1365" spans="1:19" ht="2.25" customHeight="1">
      <c r="A1365" s="86"/>
      <c r="B1365" s="86"/>
      <c r="C1365" s="86"/>
      <c r="D1365" s="86"/>
      <c r="E1365" s="86"/>
      <c r="F1365" s="86"/>
      <c r="G1365" s="86"/>
      <c r="H1365" s="86"/>
      <c r="I1365" s="86"/>
      <c r="J1365" s="86"/>
      <c r="K1365" s="86"/>
      <c r="L1365" s="86"/>
      <c r="M1365" s="86"/>
      <c r="N1365" s="86"/>
      <c r="O1365" s="86"/>
      <c r="P1365" s="86"/>
      <c r="Q1365" s="86"/>
      <c r="R1365" s="86"/>
      <c r="S1365" s="86"/>
    </row>
    <row r="1366" spans="1:19" ht="18.75" customHeight="1">
      <c r="A1366" s="496" t="s">
        <v>235</v>
      </c>
      <c r="B1366" s="457"/>
      <c r="C1366" s="457"/>
      <c r="D1366" s="457"/>
      <c r="E1366" s="458"/>
      <c r="F1366" s="491" t="s">
        <v>231</v>
      </c>
      <c r="G1366" s="457"/>
      <c r="H1366" s="457"/>
      <c r="I1366" s="457"/>
      <c r="J1366" s="458"/>
      <c r="K1366" s="491" t="s">
        <v>13</v>
      </c>
      <c r="L1366" s="458"/>
      <c r="M1366" s="491" t="s">
        <v>12</v>
      </c>
      <c r="N1366" s="458"/>
      <c r="O1366" s="108" t="s">
        <v>236</v>
      </c>
      <c r="P1366" s="86"/>
      <c r="Q1366" s="86"/>
      <c r="R1366" s="86"/>
      <c r="S1366" s="86"/>
    </row>
    <row r="1367" spans="1:19" ht="18" customHeight="1">
      <c r="A1367" s="492"/>
      <c r="B1367" s="470"/>
      <c r="C1367" s="470"/>
      <c r="D1367" s="470"/>
      <c r="E1367" s="471"/>
      <c r="F1367" s="499"/>
      <c r="G1367" s="470"/>
      <c r="H1367" s="470"/>
      <c r="I1367" s="470"/>
      <c r="J1367" s="471"/>
      <c r="K1367" s="487">
        <v>0</v>
      </c>
      <c r="L1367" s="471"/>
      <c r="M1367" s="487">
        <v>0</v>
      </c>
      <c r="N1367" s="471"/>
      <c r="O1367" s="113">
        <f>+K1367*M1367</f>
        <v>0</v>
      </c>
      <c r="P1367" s="86"/>
      <c r="Q1367" s="86"/>
      <c r="R1367" s="86"/>
      <c r="S1367" s="86"/>
    </row>
    <row r="1368" spans="1:19" ht="18" customHeight="1">
      <c r="A1368" s="493"/>
      <c r="B1368" s="466"/>
      <c r="C1368" s="466"/>
      <c r="D1368" s="466"/>
      <c r="E1368" s="466"/>
      <c r="F1368" s="494"/>
      <c r="G1368" s="466"/>
      <c r="H1368" s="494"/>
      <c r="I1368" s="466"/>
      <c r="J1368" s="466"/>
      <c r="K1368" s="466"/>
      <c r="L1368" s="111" t="s">
        <v>238</v>
      </c>
      <c r="M1368" s="488" t="s">
        <v>240</v>
      </c>
      <c r="N1368" s="466"/>
      <c r="O1368" s="112">
        <f>+O1367</f>
        <v>0</v>
      </c>
      <c r="P1368" s="86"/>
      <c r="Q1368" s="86"/>
      <c r="R1368" s="86"/>
      <c r="S1368" s="86"/>
    </row>
    <row r="1369" spans="1:19" ht="18" customHeight="1">
      <c r="A1369" s="495" t="s">
        <v>241</v>
      </c>
      <c r="B1369" s="466"/>
      <c r="C1369" s="495" t="s">
        <v>242</v>
      </c>
      <c r="D1369" s="466"/>
      <c r="E1369" s="86"/>
      <c r="F1369" s="86"/>
      <c r="G1369" s="86"/>
      <c r="H1369" s="86"/>
      <c r="I1369" s="86"/>
      <c r="J1369" s="86"/>
      <c r="K1369" s="86"/>
      <c r="L1369" s="86"/>
      <c r="M1369" s="86"/>
      <c r="N1369" s="86"/>
      <c r="O1369" s="86"/>
      <c r="P1369" s="86"/>
      <c r="Q1369" s="86"/>
      <c r="R1369" s="86"/>
      <c r="S1369" s="86"/>
    </row>
    <row r="1370" spans="1:19" ht="1.5" customHeight="1">
      <c r="A1370" s="86"/>
      <c r="B1370" s="86"/>
      <c r="C1370" s="86"/>
      <c r="D1370" s="86"/>
      <c r="E1370" s="86"/>
      <c r="F1370" s="86"/>
      <c r="G1370" s="86"/>
      <c r="H1370" s="86"/>
      <c r="I1370" s="86"/>
      <c r="J1370" s="86"/>
      <c r="K1370" s="86"/>
      <c r="L1370" s="86"/>
      <c r="M1370" s="86"/>
      <c r="N1370" s="86"/>
      <c r="O1370" s="86"/>
      <c r="P1370" s="86"/>
      <c r="Q1370" s="86"/>
      <c r="R1370" s="86"/>
      <c r="S1370" s="86"/>
    </row>
    <row r="1371" spans="1:19" ht="19.5" customHeight="1">
      <c r="A1371" s="496" t="s">
        <v>235</v>
      </c>
      <c r="B1371" s="457"/>
      <c r="C1371" s="457"/>
      <c r="D1371" s="457"/>
      <c r="E1371" s="458"/>
      <c r="F1371" s="491" t="s">
        <v>231</v>
      </c>
      <c r="G1371" s="457"/>
      <c r="H1371" s="457"/>
      <c r="I1371" s="457"/>
      <c r="J1371" s="458"/>
      <c r="K1371" s="491" t="s">
        <v>13</v>
      </c>
      <c r="L1371" s="458"/>
      <c r="M1371" s="491" t="s">
        <v>12</v>
      </c>
      <c r="N1371" s="458"/>
      <c r="O1371" s="108" t="s">
        <v>236</v>
      </c>
      <c r="P1371" s="86"/>
      <c r="Q1371" s="86"/>
      <c r="R1371" s="86"/>
      <c r="S1371" s="86"/>
    </row>
    <row r="1372" spans="1:19" ht="18" customHeight="1">
      <c r="A1372" s="492"/>
      <c r="B1372" s="470"/>
      <c r="C1372" s="470"/>
      <c r="D1372" s="470"/>
      <c r="E1372" s="471"/>
      <c r="F1372" s="499"/>
      <c r="G1372" s="470"/>
      <c r="H1372" s="470"/>
      <c r="I1372" s="470"/>
      <c r="J1372" s="471"/>
      <c r="K1372" s="487">
        <v>0</v>
      </c>
      <c r="L1372" s="471"/>
      <c r="M1372" s="487">
        <v>0</v>
      </c>
      <c r="N1372" s="471"/>
      <c r="O1372" s="113">
        <f>+K1372*M1372</f>
        <v>0</v>
      </c>
      <c r="P1372" s="86"/>
      <c r="Q1372" s="86"/>
      <c r="R1372" s="86"/>
      <c r="S1372" s="86"/>
    </row>
    <row r="1373" spans="1:19" ht="18" customHeight="1">
      <c r="A1373" s="493"/>
      <c r="B1373" s="466"/>
      <c r="C1373" s="466"/>
      <c r="D1373" s="466"/>
      <c r="E1373" s="466"/>
      <c r="F1373" s="494"/>
      <c r="G1373" s="466"/>
      <c r="H1373" s="494"/>
      <c r="I1373" s="466"/>
      <c r="J1373" s="466"/>
      <c r="K1373" s="466"/>
      <c r="L1373" s="111" t="s">
        <v>238</v>
      </c>
      <c r="M1373" s="488" t="s">
        <v>242</v>
      </c>
      <c r="N1373" s="466"/>
      <c r="O1373" s="112">
        <f>+O1372</f>
        <v>0</v>
      </c>
      <c r="P1373" s="86"/>
      <c r="Q1373" s="86"/>
      <c r="R1373" s="86"/>
      <c r="S1373" s="86"/>
    </row>
    <row r="1374" spans="1:19" ht="18" customHeight="1">
      <c r="A1374" s="495" t="s">
        <v>243</v>
      </c>
      <c r="B1374" s="466"/>
      <c r="C1374" s="495" t="s">
        <v>244</v>
      </c>
      <c r="D1374" s="466"/>
      <c r="E1374" s="86"/>
      <c r="F1374" s="86"/>
      <c r="G1374" s="86"/>
      <c r="H1374" s="86"/>
      <c r="I1374" s="86"/>
      <c r="J1374" s="86"/>
      <c r="K1374" s="86"/>
      <c r="L1374" s="86"/>
      <c r="M1374" s="86"/>
      <c r="N1374" s="86"/>
      <c r="O1374" s="86"/>
      <c r="P1374" s="86"/>
      <c r="Q1374" s="86"/>
      <c r="R1374" s="86"/>
      <c r="S1374" s="86"/>
    </row>
    <row r="1375" spans="1:19" ht="1.5" customHeight="1">
      <c r="A1375" s="86"/>
      <c r="B1375" s="86"/>
      <c r="C1375" s="86"/>
      <c r="D1375" s="86"/>
      <c r="E1375" s="86"/>
      <c r="F1375" s="86"/>
      <c r="G1375" s="86"/>
      <c r="H1375" s="86"/>
      <c r="I1375" s="86"/>
      <c r="J1375" s="86"/>
      <c r="K1375" s="86"/>
      <c r="L1375" s="86"/>
      <c r="M1375" s="86"/>
      <c r="N1375" s="86"/>
      <c r="O1375" s="86"/>
      <c r="P1375" s="86"/>
      <c r="Q1375" s="86"/>
      <c r="R1375" s="86"/>
      <c r="S1375" s="86"/>
    </row>
    <row r="1376" spans="1:19" ht="18.75" customHeight="1">
      <c r="A1376" s="496" t="s">
        <v>235</v>
      </c>
      <c r="B1376" s="457"/>
      <c r="C1376" s="457"/>
      <c r="D1376" s="457"/>
      <c r="E1376" s="458"/>
      <c r="F1376" s="491" t="s">
        <v>231</v>
      </c>
      <c r="G1376" s="457"/>
      <c r="H1376" s="457"/>
      <c r="I1376" s="457"/>
      <c r="J1376" s="458"/>
      <c r="K1376" s="491" t="s">
        <v>13</v>
      </c>
      <c r="L1376" s="458"/>
      <c r="M1376" s="491" t="s">
        <v>12</v>
      </c>
      <c r="N1376" s="458"/>
      <c r="O1376" s="108" t="s">
        <v>236</v>
      </c>
      <c r="P1376" s="86"/>
      <c r="Q1376" s="86"/>
      <c r="R1376" s="86"/>
      <c r="S1376" s="86"/>
    </row>
    <row r="1377" spans="1:19" ht="18" customHeight="1">
      <c r="A1377" s="492"/>
      <c r="B1377" s="470"/>
      <c r="C1377" s="470"/>
      <c r="D1377" s="470"/>
      <c r="E1377" s="471"/>
      <c r="F1377" s="499"/>
      <c r="G1377" s="470"/>
      <c r="H1377" s="470"/>
      <c r="I1377" s="470"/>
      <c r="J1377" s="471"/>
      <c r="K1377" s="487">
        <v>0</v>
      </c>
      <c r="L1377" s="471"/>
      <c r="M1377" s="487">
        <v>0</v>
      </c>
      <c r="N1377" s="471"/>
      <c r="O1377" s="113">
        <f>+K1377*M1377</f>
        <v>0</v>
      </c>
      <c r="P1377" s="86"/>
      <c r="Q1377" s="86"/>
      <c r="R1377" s="86"/>
      <c r="S1377" s="86"/>
    </row>
    <row r="1378" spans="1:19" ht="18" customHeight="1">
      <c r="A1378" s="493"/>
      <c r="B1378" s="466"/>
      <c r="C1378" s="466"/>
      <c r="D1378" s="466"/>
      <c r="E1378" s="466"/>
      <c r="F1378" s="494"/>
      <c r="G1378" s="466"/>
      <c r="H1378" s="494"/>
      <c r="I1378" s="466"/>
      <c r="J1378" s="466"/>
      <c r="K1378" s="466"/>
      <c r="L1378" s="111" t="s">
        <v>238</v>
      </c>
      <c r="M1378" s="488" t="s">
        <v>244</v>
      </c>
      <c r="N1378" s="466"/>
      <c r="O1378" s="112">
        <f>+O1377</f>
        <v>0</v>
      </c>
      <c r="P1378" s="86"/>
      <c r="Q1378" s="86"/>
      <c r="R1378" s="86"/>
      <c r="S1378" s="86"/>
    </row>
    <row r="1379" spans="1:19" ht="3.75" customHeight="1">
      <c r="A1379" s="86"/>
      <c r="B1379" s="86"/>
      <c r="C1379" s="86"/>
      <c r="D1379" s="86"/>
      <c r="E1379" s="86"/>
      <c r="F1379" s="86"/>
      <c r="G1379" s="86"/>
      <c r="H1379" s="86"/>
      <c r="I1379" s="86"/>
      <c r="J1379" s="86"/>
      <c r="K1379" s="86"/>
      <c r="L1379" s="86"/>
      <c r="M1379" s="86"/>
      <c r="N1379" s="86"/>
      <c r="O1379" s="86"/>
      <c r="P1379" s="86"/>
      <c r="Q1379" s="86"/>
      <c r="R1379" s="86"/>
      <c r="S1379" s="86"/>
    </row>
    <row r="1380" spans="1:19" ht="18.75" customHeight="1">
      <c r="A1380" s="86"/>
      <c r="B1380" s="86"/>
      <c r="C1380" s="86"/>
      <c r="D1380" s="86"/>
      <c r="E1380" s="86"/>
      <c r="F1380" s="86"/>
      <c r="G1380" s="86"/>
      <c r="H1380" s="86"/>
      <c r="I1380" s="489" t="s">
        <v>245</v>
      </c>
      <c r="J1380" s="457"/>
      <c r="K1380" s="457"/>
      <c r="L1380" s="457"/>
      <c r="M1380" s="458"/>
      <c r="N1380" s="484">
        <f>+O1378+O1373+O1368+O1363</f>
        <v>43775349</v>
      </c>
      <c r="O1380" s="458"/>
      <c r="P1380" s="86"/>
      <c r="Q1380" s="86"/>
      <c r="R1380" s="86"/>
      <c r="S1380" s="86"/>
    </row>
    <row r="1381" spans="1:19" ht="18.75" customHeight="1">
      <c r="A1381" s="86"/>
      <c r="B1381" s="86"/>
      <c r="C1381" s="86"/>
      <c r="D1381" s="86"/>
      <c r="E1381" s="86"/>
      <c r="F1381" s="86"/>
      <c r="G1381" s="86"/>
      <c r="H1381" s="86"/>
      <c r="I1381" s="107"/>
      <c r="J1381" s="107"/>
      <c r="K1381" s="107"/>
      <c r="L1381" s="107"/>
      <c r="M1381" s="107"/>
      <c r="N1381" s="115"/>
      <c r="O1381" s="115"/>
      <c r="P1381" s="86"/>
      <c r="Q1381" s="86"/>
      <c r="R1381" s="86"/>
      <c r="S1381" s="86"/>
    </row>
    <row r="1382" spans="1:19" ht="70.5" customHeight="1">
      <c r="A1382" s="107"/>
      <c r="B1382" s="497"/>
      <c r="C1382" s="466"/>
      <c r="D1382" s="476"/>
      <c r="E1382" s="466"/>
      <c r="F1382" s="466"/>
      <c r="G1382" s="466"/>
      <c r="H1382" s="466"/>
      <c r="I1382" s="466"/>
      <c r="J1382" s="466"/>
      <c r="K1382" s="466"/>
      <c r="L1382" s="466"/>
      <c r="M1382" s="466"/>
      <c r="N1382" s="466"/>
      <c r="O1382" s="466"/>
      <c r="P1382" s="466"/>
      <c r="Q1382" s="86"/>
      <c r="R1382" s="86"/>
      <c r="S1382" s="86"/>
    </row>
    <row r="1383" spans="1:19" ht="9.75" customHeight="1">
      <c r="A1383" s="477"/>
      <c r="B1383" s="470"/>
      <c r="C1383" s="470"/>
      <c r="D1383" s="470"/>
      <c r="E1383" s="470"/>
      <c r="F1383" s="470"/>
      <c r="G1383" s="470"/>
      <c r="H1383" s="470"/>
      <c r="I1383" s="470"/>
      <c r="J1383" s="470"/>
      <c r="K1383" s="470"/>
      <c r="L1383" s="470"/>
      <c r="M1383" s="470"/>
      <c r="N1383" s="470"/>
      <c r="O1383" s="470"/>
      <c r="P1383" s="470"/>
      <c r="Q1383" s="86"/>
      <c r="R1383" s="86"/>
      <c r="S1383" s="86"/>
    </row>
    <row r="1384" spans="1:19" ht="30" customHeight="1">
      <c r="A1384" s="498" t="s">
        <v>226</v>
      </c>
      <c r="B1384" s="466"/>
      <c r="C1384" s="466"/>
      <c r="D1384" s="466"/>
      <c r="E1384" s="466"/>
      <c r="F1384" s="466"/>
      <c r="G1384" s="498" t="s">
        <v>227</v>
      </c>
      <c r="H1384" s="466"/>
      <c r="I1384" s="466"/>
      <c r="J1384" s="476" t="s">
        <v>309</v>
      </c>
      <c r="K1384" s="466"/>
      <c r="L1384" s="466"/>
      <c r="M1384" s="466"/>
      <c r="N1384" s="466"/>
      <c r="O1384" s="466"/>
      <c r="P1384" s="467"/>
      <c r="Q1384" s="86"/>
      <c r="R1384" s="86"/>
      <c r="S1384" s="86"/>
    </row>
    <row r="1385" spans="1:19" ht="39" customHeight="1">
      <c r="A1385" s="498"/>
      <c r="B1385" s="466"/>
      <c r="C1385" s="466"/>
      <c r="D1385" s="466"/>
      <c r="E1385" s="466"/>
      <c r="F1385" s="466"/>
      <c r="G1385" s="498" t="s">
        <v>229</v>
      </c>
      <c r="H1385" s="466"/>
      <c r="I1385" s="466"/>
      <c r="J1385" s="476" t="s">
        <v>321</v>
      </c>
      <c r="K1385" s="466"/>
      <c r="L1385" s="466"/>
      <c r="M1385" s="466"/>
      <c r="N1385" s="466"/>
      <c r="O1385" s="466"/>
      <c r="P1385" s="467"/>
      <c r="Q1385" s="86"/>
      <c r="R1385" s="86"/>
      <c r="S1385" s="86"/>
    </row>
    <row r="1386" spans="1:19" ht="68.25" customHeight="1">
      <c r="A1386" s="498"/>
      <c r="B1386" s="466"/>
      <c r="C1386" s="466"/>
      <c r="D1386" s="466"/>
      <c r="E1386" s="466"/>
      <c r="F1386" s="466"/>
      <c r="G1386" s="498" t="s">
        <v>10</v>
      </c>
      <c r="H1386" s="466"/>
      <c r="I1386" s="466"/>
      <c r="J1386" s="476" t="s">
        <v>340</v>
      </c>
      <c r="K1386" s="466"/>
      <c r="L1386" s="466"/>
      <c r="M1386" s="466"/>
      <c r="N1386" s="466"/>
      <c r="O1386" s="466"/>
      <c r="P1386" s="467"/>
      <c r="Q1386" s="86"/>
      <c r="R1386" s="86"/>
      <c r="S1386" s="86"/>
    </row>
    <row r="1387" spans="1:19" ht="18" customHeight="1">
      <c r="A1387" s="492"/>
      <c r="B1387" s="470"/>
      <c r="C1387" s="470"/>
      <c r="D1387" s="470"/>
      <c r="E1387" s="470"/>
      <c r="F1387" s="470"/>
      <c r="G1387" s="505" t="s">
        <v>231</v>
      </c>
      <c r="H1387" s="470"/>
      <c r="I1387" s="470"/>
      <c r="J1387" s="477" t="s">
        <v>232</v>
      </c>
      <c r="K1387" s="470"/>
      <c r="L1387" s="470"/>
      <c r="M1387" s="470"/>
      <c r="N1387" s="470"/>
      <c r="O1387" s="470"/>
      <c r="P1387" s="471"/>
      <c r="Q1387" s="86"/>
      <c r="R1387" s="86"/>
      <c r="S1387" s="86"/>
    </row>
    <row r="1388" spans="1:19" ht="7.5" customHeight="1">
      <c r="A1388" s="86"/>
      <c r="B1388" s="86"/>
      <c r="C1388" s="86"/>
      <c r="D1388" s="86"/>
      <c r="E1388" s="86"/>
      <c r="F1388" s="86"/>
      <c r="G1388" s="86"/>
      <c r="H1388" s="86"/>
      <c r="I1388" s="86"/>
      <c r="J1388" s="86"/>
      <c r="K1388" s="86"/>
      <c r="L1388" s="86"/>
      <c r="M1388" s="86"/>
      <c r="N1388" s="86"/>
      <c r="O1388" s="86"/>
      <c r="P1388" s="86"/>
      <c r="Q1388" s="86"/>
      <c r="R1388" s="86"/>
      <c r="S1388" s="86"/>
    </row>
    <row r="1389" spans="1:19" ht="18" customHeight="1">
      <c r="A1389" s="495" t="s">
        <v>233</v>
      </c>
      <c r="B1389" s="466"/>
      <c r="C1389" s="495" t="s">
        <v>234</v>
      </c>
      <c r="D1389" s="466"/>
      <c r="E1389" s="86"/>
      <c r="F1389" s="86"/>
      <c r="G1389" s="86"/>
      <c r="H1389" s="86"/>
      <c r="I1389" s="86"/>
      <c r="J1389" s="86"/>
      <c r="K1389" s="86"/>
      <c r="L1389" s="86"/>
      <c r="M1389" s="86"/>
      <c r="N1389" s="86"/>
      <c r="O1389" s="86"/>
      <c r="P1389" s="86"/>
      <c r="Q1389" s="86"/>
      <c r="R1389" s="86"/>
      <c r="S1389" s="86"/>
    </row>
    <row r="1390" spans="1:19" ht="1.5" customHeight="1">
      <c r="A1390" s="86"/>
      <c r="B1390" s="86"/>
      <c r="C1390" s="86"/>
      <c r="D1390" s="86"/>
      <c r="E1390" s="86"/>
      <c r="F1390" s="86"/>
      <c r="G1390" s="86"/>
      <c r="H1390" s="86"/>
      <c r="I1390" s="86"/>
      <c r="J1390" s="86"/>
      <c r="K1390" s="86"/>
      <c r="L1390" s="86"/>
      <c r="M1390" s="86"/>
      <c r="N1390" s="86"/>
      <c r="O1390" s="86"/>
      <c r="P1390" s="86"/>
      <c r="Q1390" s="86"/>
      <c r="R1390" s="86"/>
      <c r="S1390" s="86"/>
    </row>
    <row r="1391" spans="1:19" ht="18.75" customHeight="1">
      <c r="A1391" s="496" t="s">
        <v>235</v>
      </c>
      <c r="B1391" s="457"/>
      <c r="C1391" s="457"/>
      <c r="D1391" s="457"/>
      <c r="E1391" s="458"/>
      <c r="F1391" s="491" t="s">
        <v>231</v>
      </c>
      <c r="G1391" s="457"/>
      <c r="H1391" s="457"/>
      <c r="I1391" s="457"/>
      <c r="J1391" s="458"/>
      <c r="K1391" s="491" t="s">
        <v>13</v>
      </c>
      <c r="L1391" s="458"/>
      <c r="M1391" s="491" t="s">
        <v>12</v>
      </c>
      <c r="N1391" s="458"/>
      <c r="O1391" s="108" t="s">
        <v>236</v>
      </c>
      <c r="P1391" s="86"/>
      <c r="Q1391" s="86"/>
      <c r="R1391" s="86"/>
      <c r="S1391" s="86"/>
    </row>
    <row r="1392" spans="1:19" ht="24.75" customHeight="1">
      <c r="A1392" s="492" t="s">
        <v>341</v>
      </c>
      <c r="B1392" s="470"/>
      <c r="C1392" s="470"/>
      <c r="D1392" s="470"/>
      <c r="E1392" s="471"/>
      <c r="F1392" s="503" t="s">
        <v>134</v>
      </c>
      <c r="G1392" s="470"/>
      <c r="H1392" s="470"/>
      <c r="I1392" s="470"/>
      <c r="J1392" s="471"/>
      <c r="K1392" s="504">
        <v>43775349</v>
      </c>
      <c r="L1392" s="471"/>
      <c r="M1392" s="490">
        <v>1</v>
      </c>
      <c r="N1392" s="471"/>
      <c r="O1392" s="109">
        <f>+M1392*K1392</f>
        <v>43775349</v>
      </c>
      <c r="P1392" s="86"/>
      <c r="Q1392" s="110">
        <v>15430371.420000084</v>
      </c>
      <c r="R1392" s="86"/>
      <c r="S1392" s="86"/>
    </row>
    <row r="1393" spans="1:19" ht="18" customHeight="1">
      <c r="A1393" s="493"/>
      <c r="B1393" s="466"/>
      <c r="C1393" s="466"/>
      <c r="D1393" s="466"/>
      <c r="E1393" s="466"/>
      <c r="F1393" s="494"/>
      <c r="G1393" s="466"/>
      <c r="H1393" s="494"/>
      <c r="I1393" s="466"/>
      <c r="J1393" s="466"/>
      <c r="K1393" s="466"/>
      <c r="L1393" s="111" t="s">
        <v>238</v>
      </c>
      <c r="M1393" s="488" t="s">
        <v>234</v>
      </c>
      <c r="N1393" s="466"/>
      <c r="O1393" s="112">
        <f>+O1392</f>
        <v>43775349</v>
      </c>
      <c r="P1393" s="86"/>
      <c r="Q1393" s="86"/>
      <c r="R1393" s="86"/>
      <c r="S1393" s="86"/>
    </row>
    <row r="1394" spans="1:19" ht="18" customHeight="1">
      <c r="A1394" s="495" t="s">
        <v>239</v>
      </c>
      <c r="B1394" s="466"/>
      <c r="C1394" s="495" t="s">
        <v>240</v>
      </c>
      <c r="D1394" s="466"/>
      <c r="E1394" s="86"/>
      <c r="F1394" s="86"/>
      <c r="G1394" s="86"/>
      <c r="H1394" s="86"/>
      <c r="I1394" s="86"/>
      <c r="J1394" s="86"/>
      <c r="K1394" s="86"/>
      <c r="L1394" s="86"/>
      <c r="M1394" s="86"/>
      <c r="N1394" s="86"/>
      <c r="O1394" s="86"/>
      <c r="P1394" s="86"/>
      <c r="Q1394" s="86"/>
      <c r="R1394" s="86"/>
      <c r="S1394" s="86"/>
    </row>
    <row r="1395" spans="1:19" ht="2.25" customHeight="1">
      <c r="A1395" s="86"/>
      <c r="B1395" s="86"/>
      <c r="C1395" s="86"/>
      <c r="D1395" s="86"/>
      <c r="E1395" s="86"/>
      <c r="F1395" s="86"/>
      <c r="G1395" s="86"/>
      <c r="H1395" s="86"/>
      <c r="I1395" s="86"/>
      <c r="J1395" s="86"/>
      <c r="K1395" s="86"/>
      <c r="L1395" s="86"/>
      <c r="M1395" s="86"/>
      <c r="N1395" s="86"/>
      <c r="O1395" s="86"/>
      <c r="P1395" s="86"/>
      <c r="Q1395" s="86"/>
      <c r="R1395" s="86"/>
      <c r="S1395" s="86"/>
    </row>
    <row r="1396" spans="1:19" ht="18.75" customHeight="1">
      <c r="A1396" s="496" t="s">
        <v>235</v>
      </c>
      <c r="B1396" s="457"/>
      <c r="C1396" s="457"/>
      <c r="D1396" s="457"/>
      <c r="E1396" s="458"/>
      <c r="F1396" s="491" t="s">
        <v>231</v>
      </c>
      <c r="G1396" s="457"/>
      <c r="H1396" s="457"/>
      <c r="I1396" s="457"/>
      <c r="J1396" s="458"/>
      <c r="K1396" s="491" t="s">
        <v>13</v>
      </c>
      <c r="L1396" s="458"/>
      <c r="M1396" s="491" t="s">
        <v>12</v>
      </c>
      <c r="N1396" s="458"/>
      <c r="O1396" s="108" t="s">
        <v>236</v>
      </c>
      <c r="P1396" s="86"/>
      <c r="Q1396" s="86"/>
      <c r="R1396" s="86"/>
      <c r="S1396" s="86"/>
    </row>
    <row r="1397" spans="1:19" ht="18" customHeight="1">
      <c r="A1397" s="492"/>
      <c r="B1397" s="470"/>
      <c r="C1397" s="470"/>
      <c r="D1397" s="470"/>
      <c r="E1397" s="471"/>
      <c r="F1397" s="499"/>
      <c r="G1397" s="470"/>
      <c r="H1397" s="470"/>
      <c r="I1397" s="470"/>
      <c r="J1397" s="471"/>
      <c r="K1397" s="487">
        <v>0</v>
      </c>
      <c r="L1397" s="471"/>
      <c r="M1397" s="487">
        <v>0</v>
      </c>
      <c r="N1397" s="471"/>
      <c r="O1397" s="113">
        <f>+K1397*M1397</f>
        <v>0</v>
      </c>
      <c r="P1397" s="86"/>
      <c r="Q1397" s="86"/>
      <c r="R1397" s="86"/>
      <c r="S1397" s="86"/>
    </row>
    <row r="1398" spans="1:19" ht="18" customHeight="1">
      <c r="A1398" s="493"/>
      <c r="B1398" s="466"/>
      <c r="C1398" s="466"/>
      <c r="D1398" s="466"/>
      <c r="E1398" s="466"/>
      <c r="F1398" s="494"/>
      <c r="G1398" s="466"/>
      <c r="H1398" s="494"/>
      <c r="I1398" s="466"/>
      <c r="J1398" s="466"/>
      <c r="K1398" s="466"/>
      <c r="L1398" s="111" t="s">
        <v>238</v>
      </c>
      <c r="M1398" s="488" t="s">
        <v>240</v>
      </c>
      <c r="N1398" s="466"/>
      <c r="O1398" s="112">
        <f>+O1397</f>
        <v>0</v>
      </c>
      <c r="P1398" s="86"/>
      <c r="Q1398" s="86"/>
      <c r="R1398" s="86"/>
      <c r="S1398" s="86"/>
    </row>
    <row r="1399" spans="1:19" ht="18" customHeight="1">
      <c r="A1399" s="495" t="s">
        <v>241</v>
      </c>
      <c r="B1399" s="466"/>
      <c r="C1399" s="495" t="s">
        <v>242</v>
      </c>
      <c r="D1399" s="466"/>
      <c r="E1399" s="86"/>
      <c r="F1399" s="86"/>
      <c r="G1399" s="86"/>
      <c r="H1399" s="86"/>
      <c r="I1399" s="86"/>
      <c r="J1399" s="86"/>
      <c r="K1399" s="86"/>
      <c r="L1399" s="86"/>
      <c r="M1399" s="86"/>
      <c r="N1399" s="86"/>
      <c r="O1399" s="86"/>
      <c r="P1399" s="86"/>
      <c r="Q1399" s="86"/>
      <c r="R1399" s="86"/>
      <c r="S1399" s="86"/>
    </row>
    <row r="1400" spans="1:19" ht="1.5" customHeight="1">
      <c r="A1400" s="86"/>
      <c r="B1400" s="86"/>
      <c r="C1400" s="86"/>
      <c r="D1400" s="86"/>
      <c r="E1400" s="86"/>
      <c r="F1400" s="86"/>
      <c r="G1400" s="86"/>
      <c r="H1400" s="86"/>
      <c r="I1400" s="86"/>
      <c r="J1400" s="86"/>
      <c r="K1400" s="86"/>
      <c r="L1400" s="86"/>
      <c r="M1400" s="86"/>
      <c r="N1400" s="86"/>
      <c r="O1400" s="86"/>
      <c r="P1400" s="86"/>
      <c r="Q1400" s="86"/>
      <c r="R1400" s="86"/>
      <c r="S1400" s="86"/>
    </row>
    <row r="1401" spans="1:19" ht="19.5" customHeight="1">
      <c r="A1401" s="496" t="s">
        <v>235</v>
      </c>
      <c r="B1401" s="457"/>
      <c r="C1401" s="457"/>
      <c r="D1401" s="457"/>
      <c r="E1401" s="458"/>
      <c r="F1401" s="491" t="s">
        <v>231</v>
      </c>
      <c r="G1401" s="457"/>
      <c r="H1401" s="457"/>
      <c r="I1401" s="457"/>
      <c r="J1401" s="458"/>
      <c r="K1401" s="491" t="s">
        <v>13</v>
      </c>
      <c r="L1401" s="458"/>
      <c r="M1401" s="491" t="s">
        <v>12</v>
      </c>
      <c r="N1401" s="458"/>
      <c r="O1401" s="108" t="s">
        <v>236</v>
      </c>
      <c r="P1401" s="86"/>
      <c r="Q1401" s="86"/>
      <c r="R1401" s="86"/>
      <c r="S1401" s="86"/>
    </row>
    <row r="1402" spans="1:19" ht="18" customHeight="1">
      <c r="A1402" s="492"/>
      <c r="B1402" s="470"/>
      <c r="C1402" s="470"/>
      <c r="D1402" s="470"/>
      <c r="E1402" s="471"/>
      <c r="F1402" s="499"/>
      <c r="G1402" s="470"/>
      <c r="H1402" s="470"/>
      <c r="I1402" s="470"/>
      <c r="J1402" s="471"/>
      <c r="K1402" s="487">
        <v>0</v>
      </c>
      <c r="L1402" s="471"/>
      <c r="M1402" s="487">
        <v>0</v>
      </c>
      <c r="N1402" s="471"/>
      <c r="O1402" s="113">
        <f>+K1402*M1402</f>
        <v>0</v>
      </c>
      <c r="P1402" s="86"/>
      <c r="Q1402" s="86"/>
      <c r="R1402" s="86"/>
      <c r="S1402" s="86"/>
    </row>
    <row r="1403" spans="1:19" ht="18" customHeight="1">
      <c r="A1403" s="493"/>
      <c r="B1403" s="466"/>
      <c r="C1403" s="466"/>
      <c r="D1403" s="466"/>
      <c r="E1403" s="466"/>
      <c r="F1403" s="494"/>
      <c r="G1403" s="466"/>
      <c r="H1403" s="494"/>
      <c r="I1403" s="466"/>
      <c r="J1403" s="466"/>
      <c r="K1403" s="466"/>
      <c r="L1403" s="111" t="s">
        <v>238</v>
      </c>
      <c r="M1403" s="488" t="s">
        <v>242</v>
      </c>
      <c r="N1403" s="466"/>
      <c r="O1403" s="112">
        <f>+O1402</f>
        <v>0</v>
      </c>
      <c r="P1403" s="86"/>
      <c r="Q1403" s="86"/>
      <c r="R1403" s="86"/>
      <c r="S1403" s="86"/>
    </row>
    <row r="1404" spans="1:19" ht="18" customHeight="1">
      <c r="A1404" s="495" t="s">
        <v>243</v>
      </c>
      <c r="B1404" s="466"/>
      <c r="C1404" s="495" t="s">
        <v>244</v>
      </c>
      <c r="D1404" s="466"/>
      <c r="E1404" s="86"/>
      <c r="F1404" s="86"/>
      <c r="G1404" s="86"/>
      <c r="H1404" s="86"/>
      <c r="I1404" s="86"/>
      <c r="J1404" s="86"/>
      <c r="K1404" s="86"/>
      <c r="L1404" s="86"/>
      <c r="M1404" s="86"/>
      <c r="N1404" s="86"/>
      <c r="O1404" s="86"/>
      <c r="P1404" s="86"/>
      <c r="Q1404" s="86"/>
      <c r="R1404" s="86"/>
      <c r="S1404" s="86"/>
    </row>
    <row r="1405" spans="1:19" ht="1.5" customHeight="1">
      <c r="A1405" s="86"/>
      <c r="B1405" s="86"/>
      <c r="C1405" s="86"/>
      <c r="D1405" s="86"/>
      <c r="E1405" s="86"/>
      <c r="F1405" s="86"/>
      <c r="G1405" s="86"/>
      <c r="H1405" s="86"/>
      <c r="I1405" s="86"/>
      <c r="J1405" s="86"/>
      <c r="K1405" s="86"/>
      <c r="L1405" s="86"/>
      <c r="M1405" s="86"/>
      <c r="N1405" s="86"/>
      <c r="O1405" s="86"/>
      <c r="P1405" s="86"/>
      <c r="Q1405" s="86"/>
      <c r="R1405" s="86"/>
      <c r="S1405" s="86"/>
    </row>
    <row r="1406" spans="1:19" ht="18.75" customHeight="1">
      <c r="A1406" s="496" t="s">
        <v>235</v>
      </c>
      <c r="B1406" s="457"/>
      <c r="C1406" s="457"/>
      <c r="D1406" s="457"/>
      <c r="E1406" s="458"/>
      <c r="F1406" s="491" t="s">
        <v>231</v>
      </c>
      <c r="G1406" s="457"/>
      <c r="H1406" s="457"/>
      <c r="I1406" s="457"/>
      <c r="J1406" s="458"/>
      <c r="K1406" s="491" t="s">
        <v>13</v>
      </c>
      <c r="L1406" s="458"/>
      <c r="M1406" s="491" t="s">
        <v>12</v>
      </c>
      <c r="N1406" s="458"/>
      <c r="O1406" s="108" t="s">
        <v>236</v>
      </c>
      <c r="P1406" s="86"/>
      <c r="Q1406" s="86"/>
      <c r="R1406" s="86"/>
      <c r="S1406" s="86"/>
    </row>
    <row r="1407" spans="1:19" ht="18" customHeight="1">
      <c r="A1407" s="492"/>
      <c r="B1407" s="470"/>
      <c r="C1407" s="470"/>
      <c r="D1407" s="470"/>
      <c r="E1407" s="471"/>
      <c r="F1407" s="499"/>
      <c r="G1407" s="470"/>
      <c r="H1407" s="470"/>
      <c r="I1407" s="470"/>
      <c r="J1407" s="471"/>
      <c r="K1407" s="487">
        <v>0</v>
      </c>
      <c r="L1407" s="471"/>
      <c r="M1407" s="487">
        <v>0</v>
      </c>
      <c r="N1407" s="471"/>
      <c r="O1407" s="113">
        <f>+K1407*M1407</f>
        <v>0</v>
      </c>
      <c r="P1407" s="86"/>
      <c r="Q1407" s="86"/>
      <c r="R1407" s="86"/>
      <c r="S1407" s="86"/>
    </row>
    <row r="1408" spans="1:19" ht="18" customHeight="1">
      <c r="A1408" s="493"/>
      <c r="B1408" s="466"/>
      <c r="C1408" s="466"/>
      <c r="D1408" s="466"/>
      <c r="E1408" s="466"/>
      <c r="F1408" s="494"/>
      <c r="G1408" s="466"/>
      <c r="H1408" s="494"/>
      <c r="I1408" s="466"/>
      <c r="J1408" s="466"/>
      <c r="K1408" s="466"/>
      <c r="L1408" s="111" t="s">
        <v>238</v>
      </c>
      <c r="M1408" s="488" t="s">
        <v>244</v>
      </c>
      <c r="N1408" s="466"/>
      <c r="O1408" s="112">
        <f>+O1407</f>
        <v>0</v>
      </c>
      <c r="P1408" s="86"/>
      <c r="Q1408" s="86"/>
      <c r="R1408" s="86"/>
      <c r="S1408" s="86"/>
    </row>
    <row r="1409" spans="1:19" ht="3.75" customHeight="1">
      <c r="A1409" s="86"/>
      <c r="B1409" s="86"/>
      <c r="C1409" s="86"/>
      <c r="D1409" s="86"/>
      <c r="E1409" s="86"/>
      <c r="F1409" s="86"/>
      <c r="G1409" s="86"/>
      <c r="H1409" s="86"/>
      <c r="I1409" s="86"/>
      <c r="J1409" s="86"/>
      <c r="K1409" s="86"/>
      <c r="L1409" s="86"/>
      <c r="M1409" s="86"/>
      <c r="N1409" s="86"/>
      <c r="O1409" s="86"/>
      <c r="P1409" s="86"/>
      <c r="Q1409" s="86"/>
      <c r="R1409" s="86"/>
      <c r="S1409" s="86"/>
    </row>
    <row r="1410" spans="1:19" ht="18.75" customHeight="1">
      <c r="A1410" s="86"/>
      <c r="B1410" s="86"/>
      <c r="C1410" s="86"/>
      <c r="D1410" s="86"/>
      <c r="E1410" s="86"/>
      <c r="F1410" s="86"/>
      <c r="G1410" s="86"/>
      <c r="H1410" s="86"/>
      <c r="I1410" s="489" t="s">
        <v>245</v>
      </c>
      <c r="J1410" s="457"/>
      <c r="K1410" s="457"/>
      <c r="L1410" s="457"/>
      <c r="M1410" s="458"/>
      <c r="N1410" s="484">
        <f>+O1408+O1403+O1398+O1393</f>
        <v>43775349</v>
      </c>
      <c r="O1410" s="458"/>
      <c r="P1410" s="86"/>
      <c r="Q1410" s="86"/>
      <c r="R1410" s="86"/>
      <c r="S1410" s="86"/>
    </row>
    <row r="1411" spans="1:19" ht="18.75" customHeight="1">
      <c r="A1411" s="86"/>
      <c r="B1411" s="86"/>
      <c r="C1411" s="86"/>
      <c r="D1411" s="86"/>
      <c r="E1411" s="86"/>
      <c r="F1411" s="86"/>
      <c r="G1411" s="86"/>
      <c r="H1411" s="86"/>
      <c r="I1411" s="107"/>
      <c r="J1411" s="107"/>
      <c r="K1411" s="107"/>
      <c r="L1411" s="107"/>
      <c r="M1411" s="107"/>
      <c r="N1411" s="115"/>
      <c r="O1411" s="115"/>
      <c r="P1411" s="86"/>
      <c r="Q1411" s="86"/>
      <c r="R1411" s="86"/>
      <c r="S1411" s="86"/>
    </row>
    <row r="1412" spans="1:19" ht="70.5" customHeight="1">
      <c r="A1412" s="107"/>
      <c r="B1412" s="497"/>
      <c r="C1412" s="466"/>
      <c r="D1412" s="476"/>
      <c r="E1412" s="466"/>
      <c r="F1412" s="466"/>
      <c r="G1412" s="466"/>
      <c r="H1412" s="466"/>
      <c r="I1412" s="466"/>
      <c r="J1412" s="466"/>
      <c r="K1412" s="466"/>
      <c r="L1412" s="466"/>
      <c r="M1412" s="466"/>
      <c r="N1412" s="466"/>
      <c r="O1412" s="466"/>
      <c r="P1412" s="466"/>
      <c r="Q1412" s="86"/>
      <c r="R1412" s="86"/>
      <c r="S1412" s="86"/>
    </row>
    <row r="1413" spans="1:19" ht="9.75" customHeight="1">
      <c r="A1413" s="477"/>
      <c r="B1413" s="470"/>
      <c r="C1413" s="470"/>
      <c r="D1413" s="470"/>
      <c r="E1413" s="470"/>
      <c r="F1413" s="470"/>
      <c r="G1413" s="470"/>
      <c r="H1413" s="470"/>
      <c r="I1413" s="470"/>
      <c r="J1413" s="470"/>
      <c r="K1413" s="470"/>
      <c r="L1413" s="470"/>
      <c r="M1413" s="470"/>
      <c r="N1413" s="470"/>
      <c r="O1413" s="470"/>
      <c r="P1413" s="470"/>
      <c r="Q1413" s="86"/>
      <c r="R1413" s="86"/>
      <c r="S1413" s="86"/>
    </row>
    <row r="1414" spans="1:19" ht="30" customHeight="1">
      <c r="A1414" s="498" t="s">
        <v>226</v>
      </c>
      <c r="B1414" s="466"/>
      <c r="C1414" s="466"/>
      <c r="D1414" s="466"/>
      <c r="E1414" s="466"/>
      <c r="F1414" s="466"/>
      <c r="G1414" s="498" t="s">
        <v>227</v>
      </c>
      <c r="H1414" s="466"/>
      <c r="I1414" s="466"/>
      <c r="J1414" s="476" t="s">
        <v>309</v>
      </c>
      <c r="K1414" s="466"/>
      <c r="L1414" s="466"/>
      <c r="M1414" s="466"/>
      <c r="N1414" s="466"/>
      <c r="O1414" s="466"/>
      <c r="P1414" s="467"/>
      <c r="Q1414" s="86"/>
      <c r="R1414" s="86"/>
      <c r="S1414" s="86"/>
    </row>
    <row r="1415" spans="1:19" ht="39" customHeight="1">
      <c r="A1415" s="498"/>
      <c r="B1415" s="466"/>
      <c r="C1415" s="466"/>
      <c r="D1415" s="466"/>
      <c r="E1415" s="466"/>
      <c r="F1415" s="466"/>
      <c r="G1415" s="498" t="s">
        <v>229</v>
      </c>
      <c r="H1415" s="466"/>
      <c r="I1415" s="466"/>
      <c r="J1415" s="476" t="s">
        <v>321</v>
      </c>
      <c r="K1415" s="466"/>
      <c r="L1415" s="466"/>
      <c r="M1415" s="466"/>
      <c r="N1415" s="466"/>
      <c r="O1415" s="466"/>
      <c r="P1415" s="467"/>
      <c r="Q1415" s="86"/>
      <c r="R1415" s="86"/>
      <c r="S1415" s="86"/>
    </row>
    <row r="1416" spans="1:19" ht="68.25" customHeight="1">
      <c r="A1416" s="498"/>
      <c r="B1416" s="466"/>
      <c r="C1416" s="466"/>
      <c r="D1416" s="466"/>
      <c r="E1416" s="466"/>
      <c r="F1416" s="466"/>
      <c r="G1416" s="498" t="s">
        <v>10</v>
      </c>
      <c r="H1416" s="466"/>
      <c r="I1416" s="466"/>
      <c r="J1416" s="476" t="s">
        <v>342</v>
      </c>
      <c r="K1416" s="466"/>
      <c r="L1416" s="466"/>
      <c r="M1416" s="466"/>
      <c r="N1416" s="466"/>
      <c r="O1416" s="466"/>
      <c r="P1416" s="467"/>
      <c r="Q1416" s="86"/>
      <c r="R1416" s="86"/>
      <c r="S1416" s="86"/>
    </row>
    <row r="1417" spans="1:19" ht="18" customHeight="1">
      <c r="A1417" s="492"/>
      <c r="B1417" s="470"/>
      <c r="C1417" s="470"/>
      <c r="D1417" s="470"/>
      <c r="E1417" s="470"/>
      <c r="F1417" s="470"/>
      <c r="G1417" s="505" t="s">
        <v>231</v>
      </c>
      <c r="H1417" s="470"/>
      <c r="I1417" s="470"/>
      <c r="J1417" s="477" t="s">
        <v>232</v>
      </c>
      <c r="K1417" s="470"/>
      <c r="L1417" s="470"/>
      <c r="M1417" s="470"/>
      <c r="N1417" s="470"/>
      <c r="O1417" s="470"/>
      <c r="P1417" s="471"/>
      <c r="Q1417" s="86"/>
      <c r="R1417" s="86"/>
      <c r="S1417" s="86"/>
    </row>
    <row r="1418" spans="1:19" ht="7.5" customHeight="1">
      <c r="A1418" s="86"/>
      <c r="B1418" s="86"/>
      <c r="C1418" s="86"/>
      <c r="D1418" s="86"/>
      <c r="E1418" s="86"/>
      <c r="F1418" s="86"/>
      <c r="G1418" s="86"/>
      <c r="H1418" s="86"/>
      <c r="I1418" s="86"/>
      <c r="J1418" s="86"/>
      <c r="K1418" s="86"/>
      <c r="L1418" s="86"/>
      <c r="M1418" s="86"/>
      <c r="N1418" s="86"/>
      <c r="O1418" s="86"/>
      <c r="P1418" s="86"/>
      <c r="Q1418" s="86"/>
      <c r="R1418" s="86"/>
      <c r="S1418" s="86"/>
    </row>
    <row r="1419" spans="1:19" ht="18" customHeight="1">
      <c r="A1419" s="495" t="s">
        <v>233</v>
      </c>
      <c r="B1419" s="466"/>
      <c r="C1419" s="495" t="s">
        <v>234</v>
      </c>
      <c r="D1419" s="466"/>
      <c r="E1419" s="86"/>
      <c r="F1419" s="86"/>
      <c r="G1419" s="86"/>
      <c r="H1419" s="86"/>
      <c r="I1419" s="86"/>
      <c r="J1419" s="86"/>
      <c r="K1419" s="86"/>
      <c r="L1419" s="86"/>
      <c r="M1419" s="86"/>
      <c r="N1419" s="86"/>
      <c r="O1419" s="86"/>
      <c r="P1419" s="86"/>
      <c r="Q1419" s="86"/>
      <c r="R1419" s="86"/>
      <c r="S1419" s="86"/>
    </row>
    <row r="1420" spans="1:19" ht="1.5" customHeight="1">
      <c r="A1420" s="86"/>
      <c r="B1420" s="86"/>
      <c r="C1420" s="86"/>
      <c r="D1420" s="86"/>
      <c r="E1420" s="86"/>
      <c r="F1420" s="86"/>
      <c r="G1420" s="86"/>
      <c r="H1420" s="86"/>
      <c r="I1420" s="86"/>
      <c r="J1420" s="86"/>
      <c r="K1420" s="86"/>
      <c r="L1420" s="86"/>
      <c r="M1420" s="86"/>
      <c r="N1420" s="86"/>
      <c r="O1420" s="86"/>
      <c r="P1420" s="86"/>
      <c r="Q1420" s="86"/>
      <c r="R1420" s="86"/>
      <c r="S1420" s="86"/>
    </row>
    <row r="1421" spans="1:19" ht="18.75" customHeight="1">
      <c r="A1421" s="496" t="s">
        <v>235</v>
      </c>
      <c r="B1421" s="457"/>
      <c r="C1421" s="457"/>
      <c r="D1421" s="457"/>
      <c r="E1421" s="458"/>
      <c r="F1421" s="491" t="s">
        <v>231</v>
      </c>
      <c r="G1421" s="457"/>
      <c r="H1421" s="457"/>
      <c r="I1421" s="457"/>
      <c r="J1421" s="458"/>
      <c r="K1421" s="491" t="s">
        <v>13</v>
      </c>
      <c r="L1421" s="458"/>
      <c r="M1421" s="491" t="s">
        <v>12</v>
      </c>
      <c r="N1421" s="458"/>
      <c r="O1421" s="108" t="s">
        <v>236</v>
      </c>
      <c r="P1421" s="86"/>
      <c r="Q1421" s="86"/>
      <c r="R1421" s="86"/>
      <c r="S1421" s="86"/>
    </row>
    <row r="1422" spans="1:19" ht="24.75" customHeight="1">
      <c r="A1422" s="492" t="s">
        <v>343</v>
      </c>
      <c r="B1422" s="470"/>
      <c r="C1422" s="470"/>
      <c r="D1422" s="470"/>
      <c r="E1422" s="471"/>
      <c r="F1422" s="503" t="s">
        <v>134</v>
      </c>
      <c r="G1422" s="470"/>
      <c r="H1422" s="470"/>
      <c r="I1422" s="470"/>
      <c r="J1422" s="471"/>
      <c r="K1422" s="504">
        <v>27201401</v>
      </c>
      <c r="L1422" s="471"/>
      <c r="M1422" s="490">
        <v>1</v>
      </c>
      <c r="N1422" s="471"/>
      <c r="O1422" s="109">
        <f>+M1422*K1422</f>
        <v>27201401</v>
      </c>
      <c r="P1422" s="86"/>
      <c r="Q1422" s="110">
        <v>15430371.420000084</v>
      </c>
      <c r="R1422" s="86"/>
      <c r="S1422" s="86"/>
    </row>
    <row r="1423" spans="1:19" ht="18" customHeight="1">
      <c r="A1423" s="493"/>
      <c r="B1423" s="466"/>
      <c r="C1423" s="466"/>
      <c r="D1423" s="466"/>
      <c r="E1423" s="466"/>
      <c r="F1423" s="494"/>
      <c r="G1423" s="466"/>
      <c r="H1423" s="494"/>
      <c r="I1423" s="466"/>
      <c r="J1423" s="466"/>
      <c r="K1423" s="466"/>
      <c r="L1423" s="111" t="s">
        <v>238</v>
      </c>
      <c r="M1423" s="488" t="s">
        <v>234</v>
      </c>
      <c r="N1423" s="466"/>
      <c r="O1423" s="112">
        <f>+O1422</f>
        <v>27201401</v>
      </c>
      <c r="P1423" s="86"/>
      <c r="Q1423" s="86"/>
      <c r="R1423" s="86"/>
      <c r="S1423" s="86"/>
    </row>
    <row r="1424" spans="1:19" ht="18" customHeight="1">
      <c r="A1424" s="495" t="s">
        <v>239</v>
      </c>
      <c r="B1424" s="466"/>
      <c r="C1424" s="495" t="s">
        <v>240</v>
      </c>
      <c r="D1424" s="466"/>
      <c r="E1424" s="86"/>
      <c r="F1424" s="86"/>
      <c r="G1424" s="86"/>
      <c r="H1424" s="86"/>
      <c r="I1424" s="86"/>
      <c r="J1424" s="86"/>
      <c r="K1424" s="86"/>
      <c r="L1424" s="86"/>
      <c r="M1424" s="86"/>
      <c r="N1424" s="86"/>
      <c r="O1424" s="86"/>
      <c r="P1424" s="86"/>
      <c r="Q1424" s="86"/>
      <c r="R1424" s="86"/>
      <c r="S1424" s="86"/>
    </row>
    <row r="1425" spans="1:19" ht="2.25" customHeight="1">
      <c r="A1425" s="86"/>
      <c r="B1425" s="86"/>
      <c r="C1425" s="86"/>
      <c r="D1425" s="86"/>
      <c r="E1425" s="86"/>
      <c r="F1425" s="86"/>
      <c r="G1425" s="86"/>
      <c r="H1425" s="86"/>
      <c r="I1425" s="86"/>
      <c r="J1425" s="86"/>
      <c r="K1425" s="86"/>
      <c r="L1425" s="86"/>
      <c r="M1425" s="86"/>
      <c r="N1425" s="86"/>
      <c r="O1425" s="86"/>
      <c r="P1425" s="86"/>
      <c r="Q1425" s="86"/>
      <c r="R1425" s="86"/>
      <c r="S1425" s="86"/>
    </row>
    <row r="1426" spans="1:19" ht="18.75" customHeight="1">
      <c r="A1426" s="496" t="s">
        <v>235</v>
      </c>
      <c r="B1426" s="457"/>
      <c r="C1426" s="457"/>
      <c r="D1426" s="457"/>
      <c r="E1426" s="458"/>
      <c r="F1426" s="491" t="s">
        <v>231</v>
      </c>
      <c r="G1426" s="457"/>
      <c r="H1426" s="457"/>
      <c r="I1426" s="457"/>
      <c r="J1426" s="458"/>
      <c r="K1426" s="491" t="s">
        <v>13</v>
      </c>
      <c r="L1426" s="458"/>
      <c r="M1426" s="491" t="s">
        <v>12</v>
      </c>
      <c r="N1426" s="458"/>
      <c r="O1426" s="108" t="s">
        <v>236</v>
      </c>
      <c r="P1426" s="86"/>
      <c r="Q1426" s="86"/>
      <c r="R1426" s="86"/>
      <c r="S1426" s="86"/>
    </row>
    <row r="1427" spans="1:19" ht="18" customHeight="1">
      <c r="A1427" s="492"/>
      <c r="B1427" s="470"/>
      <c r="C1427" s="470"/>
      <c r="D1427" s="470"/>
      <c r="E1427" s="471"/>
      <c r="F1427" s="499"/>
      <c r="G1427" s="470"/>
      <c r="H1427" s="470"/>
      <c r="I1427" s="470"/>
      <c r="J1427" s="471"/>
      <c r="K1427" s="487">
        <v>0</v>
      </c>
      <c r="L1427" s="471"/>
      <c r="M1427" s="487">
        <v>0</v>
      </c>
      <c r="N1427" s="471"/>
      <c r="O1427" s="113">
        <f>+K1427*M1427</f>
        <v>0</v>
      </c>
      <c r="P1427" s="86"/>
      <c r="Q1427" s="86"/>
      <c r="R1427" s="86"/>
      <c r="S1427" s="86"/>
    </row>
    <row r="1428" spans="1:19" ht="18" customHeight="1">
      <c r="A1428" s="493"/>
      <c r="B1428" s="466"/>
      <c r="C1428" s="466"/>
      <c r="D1428" s="466"/>
      <c r="E1428" s="466"/>
      <c r="F1428" s="494"/>
      <c r="G1428" s="466"/>
      <c r="H1428" s="494"/>
      <c r="I1428" s="466"/>
      <c r="J1428" s="466"/>
      <c r="K1428" s="466"/>
      <c r="L1428" s="111" t="s">
        <v>238</v>
      </c>
      <c r="M1428" s="488" t="s">
        <v>240</v>
      </c>
      <c r="N1428" s="466"/>
      <c r="O1428" s="112">
        <f>+O1427</f>
        <v>0</v>
      </c>
      <c r="P1428" s="86"/>
      <c r="Q1428" s="86"/>
      <c r="R1428" s="86"/>
      <c r="S1428" s="86"/>
    </row>
    <row r="1429" spans="1:19" ht="18" customHeight="1">
      <c r="A1429" s="495" t="s">
        <v>241</v>
      </c>
      <c r="B1429" s="466"/>
      <c r="C1429" s="495" t="s">
        <v>242</v>
      </c>
      <c r="D1429" s="466"/>
      <c r="E1429" s="86"/>
      <c r="F1429" s="86"/>
      <c r="G1429" s="86"/>
      <c r="H1429" s="86"/>
      <c r="I1429" s="86"/>
      <c r="J1429" s="86"/>
      <c r="K1429" s="86"/>
      <c r="L1429" s="86"/>
      <c r="M1429" s="86"/>
      <c r="N1429" s="86"/>
      <c r="O1429" s="86"/>
      <c r="P1429" s="86"/>
      <c r="Q1429" s="86"/>
      <c r="R1429" s="86"/>
      <c r="S1429" s="86"/>
    </row>
    <row r="1430" spans="1:19" ht="1.5" customHeight="1">
      <c r="A1430" s="86"/>
      <c r="B1430" s="86"/>
      <c r="C1430" s="86"/>
      <c r="D1430" s="86"/>
      <c r="E1430" s="86"/>
      <c r="F1430" s="86"/>
      <c r="G1430" s="86"/>
      <c r="H1430" s="86"/>
      <c r="I1430" s="86"/>
      <c r="J1430" s="86"/>
      <c r="K1430" s="86"/>
      <c r="L1430" s="86"/>
      <c r="M1430" s="86"/>
      <c r="N1430" s="86"/>
      <c r="O1430" s="86"/>
      <c r="P1430" s="86"/>
      <c r="Q1430" s="86"/>
      <c r="R1430" s="86"/>
      <c r="S1430" s="86"/>
    </row>
    <row r="1431" spans="1:19" ht="19.5" customHeight="1">
      <c r="A1431" s="496" t="s">
        <v>235</v>
      </c>
      <c r="B1431" s="457"/>
      <c r="C1431" s="457"/>
      <c r="D1431" s="457"/>
      <c r="E1431" s="458"/>
      <c r="F1431" s="491" t="s">
        <v>231</v>
      </c>
      <c r="G1431" s="457"/>
      <c r="H1431" s="457"/>
      <c r="I1431" s="457"/>
      <c r="J1431" s="458"/>
      <c r="K1431" s="491" t="s">
        <v>13</v>
      </c>
      <c r="L1431" s="458"/>
      <c r="M1431" s="491" t="s">
        <v>12</v>
      </c>
      <c r="N1431" s="458"/>
      <c r="O1431" s="108" t="s">
        <v>236</v>
      </c>
      <c r="P1431" s="86"/>
      <c r="Q1431" s="86"/>
      <c r="R1431" s="86"/>
      <c r="S1431" s="86"/>
    </row>
    <row r="1432" spans="1:19" ht="18" customHeight="1">
      <c r="A1432" s="492"/>
      <c r="B1432" s="470"/>
      <c r="C1432" s="470"/>
      <c r="D1432" s="470"/>
      <c r="E1432" s="471"/>
      <c r="F1432" s="499"/>
      <c r="G1432" s="470"/>
      <c r="H1432" s="470"/>
      <c r="I1432" s="470"/>
      <c r="J1432" s="471"/>
      <c r="K1432" s="487">
        <v>0</v>
      </c>
      <c r="L1432" s="471"/>
      <c r="M1432" s="487">
        <v>0</v>
      </c>
      <c r="N1432" s="471"/>
      <c r="O1432" s="113">
        <f>+K1432*M1432</f>
        <v>0</v>
      </c>
      <c r="P1432" s="86"/>
      <c r="Q1432" s="86"/>
      <c r="R1432" s="86"/>
      <c r="S1432" s="86"/>
    </row>
    <row r="1433" spans="1:19" ht="18" customHeight="1">
      <c r="A1433" s="493"/>
      <c r="B1433" s="466"/>
      <c r="C1433" s="466"/>
      <c r="D1433" s="466"/>
      <c r="E1433" s="466"/>
      <c r="F1433" s="494"/>
      <c r="G1433" s="466"/>
      <c r="H1433" s="494"/>
      <c r="I1433" s="466"/>
      <c r="J1433" s="466"/>
      <c r="K1433" s="466"/>
      <c r="L1433" s="111" t="s">
        <v>238</v>
      </c>
      <c r="M1433" s="488" t="s">
        <v>242</v>
      </c>
      <c r="N1433" s="466"/>
      <c r="O1433" s="112">
        <f>+O1432</f>
        <v>0</v>
      </c>
      <c r="P1433" s="86"/>
      <c r="Q1433" s="86"/>
      <c r="R1433" s="86"/>
      <c r="S1433" s="86"/>
    </row>
    <row r="1434" spans="1:19" ht="18" customHeight="1">
      <c r="A1434" s="495" t="s">
        <v>243</v>
      </c>
      <c r="B1434" s="466"/>
      <c r="C1434" s="495" t="s">
        <v>244</v>
      </c>
      <c r="D1434" s="466"/>
      <c r="E1434" s="86"/>
      <c r="F1434" s="86"/>
      <c r="G1434" s="86"/>
      <c r="H1434" s="86"/>
      <c r="I1434" s="86"/>
      <c r="J1434" s="86"/>
      <c r="K1434" s="86"/>
      <c r="L1434" s="86"/>
      <c r="M1434" s="86"/>
      <c r="N1434" s="86"/>
      <c r="O1434" s="86"/>
      <c r="P1434" s="86"/>
      <c r="Q1434" s="86"/>
      <c r="R1434" s="86"/>
      <c r="S1434" s="86"/>
    </row>
    <row r="1435" spans="1:19" ht="1.5" customHeight="1">
      <c r="A1435" s="86"/>
      <c r="B1435" s="86"/>
      <c r="C1435" s="86"/>
      <c r="D1435" s="86"/>
      <c r="E1435" s="86"/>
      <c r="F1435" s="86"/>
      <c r="G1435" s="86"/>
      <c r="H1435" s="86"/>
      <c r="I1435" s="86"/>
      <c r="J1435" s="86"/>
      <c r="K1435" s="86"/>
      <c r="L1435" s="86"/>
      <c r="M1435" s="86"/>
      <c r="N1435" s="86"/>
      <c r="O1435" s="86"/>
      <c r="P1435" s="86"/>
      <c r="Q1435" s="86"/>
      <c r="R1435" s="86"/>
      <c r="S1435" s="86"/>
    </row>
    <row r="1436" spans="1:19" ht="18.75" customHeight="1">
      <c r="A1436" s="496" t="s">
        <v>235</v>
      </c>
      <c r="B1436" s="457"/>
      <c r="C1436" s="457"/>
      <c r="D1436" s="457"/>
      <c r="E1436" s="458"/>
      <c r="F1436" s="491" t="s">
        <v>231</v>
      </c>
      <c r="G1436" s="457"/>
      <c r="H1436" s="457"/>
      <c r="I1436" s="457"/>
      <c r="J1436" s="458"/>
      <c r="K1436" s="491" t="s">
        <v>13</v>
      </c>
      <c r="L1436" s="458"/>
      <c r="M1436" s="491" t="s">
        <v>12</v>
      </c>
      <c r="N1436" s="458"/>
      <c r="O1436" s="108" t="s">
        <v>236</v>
      </c>
      <c r="P1436" s="86"/>
      <c r="Q1436" s="86"/>
      <c r="R1436" s="86"/>
      <c r="S1436" s="86"/>
    </row>
    <row r="1437" spans="1:19" ht="18" customHeight="1">
      <c r="A1437" s="492"/>
      <c r="B1437" s="470"/>
      <c r="C1437" s="470"/>
      <c r="D1437" s="470"/>
      <c r="E1437" s="471"/>
      <c r="F1437" s="499"/>
      <c r="G1437" s="470"/>
      <c r="H1437" s="470"/>
      <c r="I1437" s="470"/>
      <c r="J1437" s="471"/>
      <c r="K1437" s="487">
        <v>0</v>
      </c>
      <c r="L1437" s="471"/>
      <c r="M1437" s="487">
        <v>0</v>
      </c>
      <c r="N1437" s="471"/>
      <c r="O1437" s="113">
        <f>+K1437*M1437</f>
        <v>0</v>
      </c>
      <c r="P1437" s="86"/>
      <c r="Q1437" s="86"/>
      <c r="R1437" s="86"/>
      <c r="S1437" s="86"/>
    </row>
    <row r="1438" spans="1:19" ht="18" customHeight="1">
      <c r="A1438" s="493"/>
      <c r="B1438" s="466"/>
      <c r="C1438" s="466"/>
      <c r="D1438" s="466"/>
      <c r="E1438" s="466"/>
      <c r="F1438" s="494"/>
      <c r="G1438" s="466"/>
      <c r="H1438" s="494"/>
      <c r="I1438" s="466"/>
      <c r="J1438" s="466"/>
      <c r="K1438" s="466"/>
      <c r="L1438" s="111" t="s">
        <v>238</v>
      </c>
      <c r="M1438" s="488" t="s">
        <v>244</v>
      </c>
      <c r="N1438" s="466"/>
      <c r="O1438" s="112">
        <f>+O1437</f>
        <v>0</v>
      </c>
      <c r="P1438" s="86"/>
      <c r="Q1438" s="86"/>
      <c r="R1438" s="86"/>
      <c r="S1438" s="86"/>
    </row>
    <row r="1439" spans="1:19" ht="3.75" customHeight="1">
      <c r="A1439" s="86"/>
      <c r="B1439" s="86"/>
      <c r="C1439" s="86"/>
      <c r="D1439" s="86"/>
      <c r="E1439" s="86"/>
      <c r="F1439" s="86"/>
      <c r="G1439" s="86"/>
      <c r="H1439" s="86"/>
      <c r="I1439" s="86"/>
      <c r="J1439" s="86"/>
      <c r="K1439" s="86"/>
      <c r="L1439" s="86"/>
      <c r="M1439" s="86"/>
      <c r="N1439" s="86"/>
      <c r="O1439" s="86"/>
      <c r="P1439" s="86"/>
      <c r="Q1439" s="86"/>
      <c r="R1439" s="86"/>
      <c r="S1439" s="86"/>
    </row>
    <row r="1440" spans="1:19" ht="18.75" customHeight="1">
      <c r="A1440" s="86"/>
      <c r="B1440" s="86"/>
      <c r="C1440" s="86"/>
      <c r="D1440" s="86"/>
      <c r="E1440" s="86"/>
      <c r="F1440" s="86"/>
      <c r="G1440" s="86"/>
      <c r="H1440" s="86"/>
      <c r="I1440" s="489" t="s">
        <v>245</v>
      </c>
      <c r="J1440" s="457"/>
      <c r="K1440" s="457"/>
      <c r="L1440" s="457"/>
      <c r="M1440" s="458"/>
      <c r="N1440" s="484">
        <f>+O1438+O1433+O1428+O1423</f>
        <v>27201401</v>
      </c>
      <c r="O1440" s="458"/>
      <c r="P1440" s="86"/>
      <c r="Q1440" s="86"/>
      <c r="R1440" s="86"/>
      <c r="S1440" s="86"/>
    </row>
    <row r="1441" spans="1:19" ht="18.75" customHeight="1">
      <c r="A1441" s="86"/>
      <c r="B1441" s="86"/>
      <c r="C1441" s="86"/>
      <c r="D1441" s="86"/>
      <c r="E1441" s="86"/>
      <c r="F1441" s="86"/>
      <c r="G1441" s="86"/>
      <c r="H1441" s="86"/>
      <c r="I1441" s="107"/>
      <c r="J1441" s="107"/>
      <c r="K1441" s="107"/>
      <c r="L1441" s="107"/>
      <c r="M1441" s="107"/>
      <c r="N1441" s="115"/>
      <c r="O1441" s="115"/>
      <c r="P1441" s="86"/>
      <c r="Q1441" s="86"/>
      <c r="R1441" s="86"/>
      <c r="S1441" s="86"/>
    </row>
    <row r="1442" spans="1:19" ht="70.5" customHeight="1">
      <c r="A1442" s="107"/>
      <c r="B1442" s="497"/>
      <c r="C1442" s="466"/>
      <c r="D1442" s="476"/>
      <c r="E1442" s="466"/>
      <c r="F1442" s="466"/>
      <c r="G1442" s="466"/>
      <c r="H1442" s="466"/>
      <c r="I1442" s="466"/>
      <c r="J1442" s="466"/>
      <c r="K1442" s="466"/>
      <c r="L1442" s="466"/>
      <c r="M1442" s="466"/>
      <c r="N1442" s="466"/>
      <c r="O1442" s="466"/>
      <c r="P1442" s="466"/>
      <c r="Q1442" s="86"/>
      <c r="R1442" s="86"/>
      <c r="S1442" s="86"/>
    </row>
    <row r="1443" spans="1:19" ht="9.75" customHeight="1">
      <c r="A1443" s="477"/>
      <c r="B1443" s="470"/>
      <c r="C1443" s="470"/>
      <c r="D1443" s="470"/>
      <c r="E1443" s="470"/>
      <c r="F1443" s="470"/>
      <c r="G1443" s="470"/>
      <c r="H1443" s="470"/>
      <c r="I1443" s="470"/>
      <c r="J1443" s="470"/>
      <c r="K1443" s="470"/>
      <c r="L1443" s="470"/>
      <c r="M1443" s="470"/>
      <c r="N1443" s="470"/>
      <c r="O1443" s="470"/>
      <c r="P1443" s="470"/>
      <c r="Q1443" s="86"/>
      <c r="R1443" s="86"/>
      <c r="S1443" s="86"/>
    </row>
    <row r="1444" spans="1:19" ht="30" customHeight="1">
      <c r="A1444" s="498" t="s">
        <v>226</v>
      </c>
      <c r="B1444" s="466"/>
      <c r="C1444" s="466"/>
      <c r="D1444" s="466"/>
      <c r="E1444" s="466"/>
      <c r="F1444" s="466"/>
      <c r="G1444" s="498" t="s">
        <v>227</v>
      </c>
      <c r="H1444" s="466"/>
      <c r="I1444" s="466"/>
      <c r="J1444" s="476" t="s">
        <v>344</v>
      </c>
      <c r="K1444" s="466"/>
      <c r="L1444" s="466"/>
      <c r="M1444" s="466"/>
      <c r="N1444" s="466"/>
      <c r="O1444" s="466"/>
      <c r="P1444" s="467"/>
      <c r="Q1444" s="86"/>
      <c r="R1444" s="86"/>
      <c r="S1444" s="86"/>
    </row>
    <row r="1445" spans="1:19" ht="39" customHeight="1">
      <c r="A1445" s="498"/>
      <c r="B1445" s="466"/>
      <c r="C1445" s="466"/>
      <c r="D1445" s="466"/>
      <c r="E1445" s="466"/>
      <c r="F1445" s="466"/>
      <c r="G1445" s="498" t="s">
        <v>229</v>
      </c>
      <c r="H1445" s="466"/>
      <c r="I1445" s="466"/>
      <c r="J1445" s="476" t="s">
        <v>345</v>
      </c>
      <c r="K1445" s="466"/>
      <c r="L1445" s="466"/>
      <c r="M1445" s="466"/>
      <c r="N1445" s="466"/>
      <c r="O1445" s="466"/>
      <c r="P1445" s="467"/>
      <c r="Q1445" s="86"/>
      <c r="R1445" s="86"/>
      <c r="S1445" s="86"/>
    </row>
    <row r="1446" spans="1:19" ht="68.25" customHeight="1">
      <c r="A1446" s="498"/>
      <c r="B1446" s="466"/>
      <c r="C1446" s="466"/>
      <c r="D1446" s="466"/>
      <c r="E1446" s="466"/>
      <c r="F1446" s="466"/>
      <c r="G1446" s="498" t="s">
        <v>10</v>
      </c>
      <c r="H1446" s="466"/>
      <c r="I1446" s="466"/>
      <c r="J1446" s="476" t="s">
        <v>346</v>
      </c>
      <c r="K1446" s="466"/>
      <c r="L1446" s="466"/>
      <c r="M1446" s="466"/>
      <c r="N1446" s="466"/>
      <c r="O1446" s="466"/>
      <c r="P1446" s="467"/>
      <c r="Q1446" s="86"/>
      <c r="R1446" s="86"/>
      <c r="S1446" s="86"/>
    </row>
    <row r="1447" spans="1:19" ht="18" customHeight="1">
      <c r="A1447" s="492"/>
      <c r="B1447" s="470"/>
      <c r="C1447" s="470"/>
      <c r="D1447" s="470"/>
      <c r="E1447" s="470"/>
      <c r="F1447" s="470"/>
      <c r="G1447" s="505" t="s">
        <v>231</v>
      </c>
      <c r="H1447" s="470"/>
      <c r="I1447" s="470"/>
      <c r="J1447" s="477" t="s">
        <v>232</v>
      </c>
      <c r="K1447" s="470"/>
      <c r="L1447" s="470"/>
      <c r="M1447" s="470"/>
      <c r="N1447" s="470"/>
      <c r="O1447" s="470"/>
      <c r="P1447" s="471"/>
      <c r="Q1447" s="86"/>
      <c r="R1447" s="86"/>
      <c r="S1447" s="86"/>
    </row>
    <row r="1448" spans="1:19" ht="7.5" customHeight="1">
      <c r="A1448" s="86"/>
      <c r="B1448" s="86"/>
      <c r="C1448" s="86"/>
      <c r="D1448" s="86"/>
      <c r="E1448" s="86"/>
      <c r="F1448" s="86"/>
      <c r="G1448" s="86"/>
      <c r="H1448" s="86"/>
      <c r="I1448" s="86"/>
      <c r="J1448" s="86"/>
      <c r="K1448" s="86"/>
      <c r="L1448" s="86"/>
      <c r="M1448" s="86"/>
      <c r="N1448" s="86"/>
      <c r="O1448" s="86"/>
      <c r="P1448" s="86"/>
      <c r="Q1448" s="86"/>
      <c r="R1448" s="86"/>
      <c r="S1448" s="86"/>
    </row>
    <row r="1449" spans="1:19" ht="18" customHeight="1">
      <c r="A1449" s="495" t="s">
        <v>233</v>
      </c>
      <c r="B1449" s="466"/>
      <c r="C1449" s="495" t="s">
        <v>234</v>
      </c>
      <c r="D1449" s="466"/>
      <c r="E1449" s="86"/>
      <c r="F1449" s="86"/>
      <c r="G1449" s="86"/>
      <c r="H1449" s="86"/>
      <c r="I1449" s="86"/>
      <c r="J1449" s="86"/>
      <c r="K1449" s="86"/>
      <c r="L1449" s="86"/>
      <c r="M1449" s="86"/>
      <c r="N1449" s="86"/>
      <c r="O1449" s="86"/>
      <c r="P1449" s="86"/>
      <c r="Q1449" s="86"/>
      <c r="R1449" s="86"/>
      <c r="S1449" s="86"/>
    </row>
    <row r="1450" spans="1:19" ht="1.5" customHeight="1">
      <c r="A1450" s="86"/>
      <c r="B1450" s="86"/>
      <c r="C1450" s="86"/>
      <c r="D1450" s="86"/>
      <c r="E1450" s="86"/>
      <c r="F1450" s="86"/>
      <c r="G1450" s="86"/>
      <c r="H1450" s="86"/>
      <c r="I1450" s="86"/>
      <c r="J1450" s="86"/>
      <c r="K1450" s="86"/>
      <c r="L1450" s="86"/>
      <c r="M1450" s="86"/>
      <c r="N1450" s="86"/>
      <c r="O1450" s="86"/>
      <c r="P1450" s="86"/>
      <c r="Q1450" s="86"/>
      <c r="R1450" s="86"/>
      <c r="S1450" s="86"/>
    </row>
    <row r="1451" spans="1:19" ht="18.75" customHeight="1">
      <c r="A1451" s="496" t="s">
        <v>235</v>
      </c>
      <c r="B1451" s="457"/>
      <c r="C1451" s="457"/>
      <c r="D1451" s="457"/>
      <c r="E1451" s="458"/>
      <c r="F1451" s="491" t="s">
        <v>231</v>
      </c>
      <c r="G1451" s="457"/>
      <c r="H1451" s="457"/>
      <c r="I1451" s="457"/>
      <c r="J1451" s="458"/>
      <c r="K1451" s="491" t="s">
        <v>13</v>
      </c>
      <c r="L1451" s="458"/>
      <c r="M1451" s="491" t="s">
        <v>12</v>
      </c>
      <c r="N1451" s="458"/>
      <c r="O1451" s="108" t="s">
        <v>236</v>
      </c>
      <c r="P1451" s="86"/>
      <c r="Q1451" s="86"/>
      <c r="R1451" s="86"/>
      <c r="S1451" s="86"/>
    </row>
    <row r="1452" spans="1:19" ht="24.75" customHeight="1">
      <c r="A1452" s="492" t="s">
        <v>347</v>
      </c>
      <c r="B1452" s="470"/>
      <c r="C1452" s="470"/>
      <c r="D1452" s="470"/>
      <c r="E1452" s="471"/>
      <c r="F1452" s="503" t="s">
        <v>134</v>
      </c>
      <c r="G1452" s="470"/>
      <c r="H1452" s="470"/>
      <c r="I1452" s="470"/>
      <c r="J1452" s="471"/>
      <c r="K1452" s="506">
        <v>14559415</v>
      </c>
      <c r="L1452" s="471"/>
      <c r="M1452" s="490">
        <v>1</v>
      </c>
      <c r="N1452" s="471"/>
      <c r="O1452" s="109">
        <f>+M1452*K1452</f>
        <v>14559415</v>
      </c>
      <c r="P1452" s="86"/>
      <c r="Q1452" s="110">
        <v>15430371.420000084</v>
      </c>
      <c r="R1452" s="86"/>
      <c r="S1452" s="86"/>
    </row>
    <row r="1453" spans="1:19" ht="18" customHeight="1">
      <c r="A1453" s="493"/>
      <c r="B1453" s="466"/>
      <c r="C1453" s="466"/>
      <c r="D1453" s="466"/>
      <c r="E1453" s="466"/>
      <c r="F1453" s="494"/>
      <c r="G1453" s="466"/>
      <c r="H1453" s="494"/>
      <c r="I1453" s="466"/>
      <c r="J1453" s="466"/>
      <c r="K1453" s="466"/>
      <c r="L1453" s="111" t="s">
        <v>238</v>
      </c>
      <c r="M1453" s="488" t="s">
        <v>234</v>
      </c>
      <c r="N1453" s="466"/>
      <c r="O1453" s="112">
        <f>+O1452</f>
        <v>14559415</v>
      </c>
      <c r="P1453" s="86"/>
      <c r="Q1453" s="86"/>
      <c r="R1453" s="86"/>
      <c r="S1453" s="86"/>
    </row>
    <row r="1454" spans="1:19" ht="18" customHeight="1">
      <c r="A1454" s="495" t="s">
        <v>239</v>
      </c>
      <c r="B1454" s="466"/>
      <c r="C1454" s="495" t="s">
        <v>240</v>
      </c>
      <c r="D1454" s="466"/>
      <c r="E1454" s="86"/>
      <c r="F1454" s="86"/>
      <c r="G1454" s="86"/>
      <c r="H1454" s="86"/>
      <c r="I1454" s="86"/>
      <c r="J1454" s="86"/>
      <c r="K1454" s="86"/>
      <c r="L1454" s="86"/>
      <c r="M1454" s="86"/>
      <c r="N1454" s="86"/>
      <c r="O1454" s="86"/>
      <c r="P1454" s="86"/>
      <c r="Q1454" s="86"/>
      <c r="R1454" s="86"/>
      <c r="S1454" s="86"/>
    </row>
    <row r="1455" spans="1:19" ht="2.25" customHeight="1">
      <c r="A1455" s="86"/>
      <c r="B1455" s="86"/>
      <c r="C1455" s="86"/>
      <c r="D1455" s="86"/>
      <c r="E1455" s="86"/>
      <c r="F1455" s="86"/>
      <c r="G1455" s="86"/>
      <c r="H1455" s="86"/>
      <c r="I1455" s="86"/>
      <c r="J1455" s="86"/>
      <c r="K1455" s="86"/>
      <c r="L1455" s="86"/>
      <c r="M1455" s="86"/>
      <c r="N1455" s="86"/>
      <c r="O1455" s="86"/>
      <c r="P1455" s="86"/>
      <c r="Q1455" s="86"/>
      <c r="R1455" s="86"/>
      <c r="S1455" s="86"/>
    </row>
    <row r="1456" spans="1:19" ht="18.75" customHeight="1">
      <c r="A1456" s="496" t="s">
        <v>235</v>
      </c>
      <c r="B1456" s="457"/>
      <c r="C1456" s="457"/>
      <c r="D1456" s="457"/>
      <c r="E1456" s="458"/>
      <c r="F1456" s="491" t="s">
        <v>231</v>
      </c>
      <c r="G1456" s="457"/>
      <c r="H1456" s="457"/>
      <c r="I1456" s="457"/>
      <c r="J1456" s="458"/>
      <c r="K1456" s="491" t="s">
        <v>13</v>
      </c>
      <c r="L1456" s="458"/>
      <c r="M1456" s="491" t="s">
        <v>12</v>
      </c>
      <c r="N1456" s="458"/>
      <c r="O1456" s="108" t="s">
        <v>236</v>
      </c>
      <c r="P1456" s="86"/>
      <c r="Q1456" s="86"/>
      <c r="R1456" s="86"/>
      <c r="S1456" s="86"/>
    </row>
    <row r="1457" spans="1:19" ht="18" customHeight="1">
      <c r="A1457" s="492"/>
      <c r="B1457" s="470"/>
      <c r="C1457" s="470"/>
      <c r="D1457" s="470"/>
      <c r="E1457" s="471"/>
      <c r="F1457" s="499"/>
      <c r="G1457" s="470"/>
      <c r="H1457" s="470"/>
      <c r="I1457" s="470"/>
      <c r="J1457" s="471"/>
      <c r="K1457" s="487">
        <v>0</v>
      </c>
      <c r="L1457" s="471"/>
      <c r="M1457" s="487">
        <v>0</v>
      </c>
      <c r="N1457" s="471"/>
      <c r="O1457" s="113">
        <f>+K1457*M1457</f>
        <v>0</v>
      </c>
      <c r="P1457" s="86"/>
      <c r="Q1457" s="86"/>
      <c r="R1457" s="86"/>
      <c r="S1457" s="86"/>
    </row>
    <row r="1458" spans="1:19" ht="18" customHeight="1">
      <c r="A1458" s="493"/>
      <c r="B1458" s="466"/>
      <c r="C1458" s="466"/>
      <c r="D1458" s="466"/>
      <c r="E1458" s="466"/>
      <c r="F1458" s="494"/>
      <c r="G1458" s="466"/>
      <c r="H1458" s="494"/>
      <c r="I1458" s="466"/>
      <c r="J1458" s="466"/>
      <c r="K1458" s="466"/>
      <c r="L1458" s="111" t="s">
        <v>238</v>
      </c>
      <c r="M1458" s="488" t="s">
        <v>240</v>
      </c>
      <c r="N1458" s="466"/>
      <c r="O1458" s="112">
        <f>+O1457</f>
        <v>0</v>
      </c>
      <c r="P1458" s="86"/>
      <c r="Q1458" s="86"/>
      <c r="R1458" s="86"/>
      <c r="S1458" s="86"/>
    </row>
    <row r="1459" spans="1:19" ht="18" customHeight="1">
      <c r="A1459" s="495" t="s">
        <v>241</v>
      </c>
      <c r="B1459" s="466"/>
      <c r="C1459" s="495" t="s">
        <v>242</v>
      </c>
      <c r="D1459" s="466"/>
      <c r="E1459" s="86"/>
      <c r="F1459" s="86"/>
      <c r="G1459" s="86"/>
      <c r="H1459" s="86"/>
      <c r="I1459" s="86"/>
      <c r="J1459" s="86"/>
      <c r="K1459" s="86"/>
      <c r="L1459" s="86"/>
      <c r="M1459" s="86"/>
      <c r="N1459" s="86"/>
      <c r="O1459" s="86"/>
      <c r="P1459" s="86"/>
      <c r="Q1459" s="86"/>
      <c r="R1459" s="86"/>
      <c r="S1459" s="86"/>
    </row>
    <row r="1460" spans="1:19" ht="1.5" customHeight="1">
      <c r="A1460" s="86"/>
      <c r="B1460" s="86"/>
      <c r="C1460" s="86"/>
      <c r="D1460" s="86"/>
      <c r="E1460" s="86"/>
      <c r="F1460" s="86"/>
      <c r="G1460" s="86"/>
      <c r="H1460" s="86"/>
      <c r="I1460" s="86"/>
      <c r="J1460" s="86"/>
      <c r="K1460" s="86"/>
      <c r="L1460" s="86"/>
      <c r="M1460" s="86"/>
      <c r="N1460" s="86"/>
      <c r="O1460" s="86"/>
      <c r="P1460" s="86"/>
      <c r="Q1460" s="86"/>
      <c r="R1460" s="86"/>
      <c r="S1460" s="86"/>
    </row>
    <row r="1461" spans="1:19" ht="19.5" customHeight="1">
      <c r="A1461" s="496" t="s">
        <v>235</v>
      </c>
      <c r="B1461" s="457"/>
      <c r="C1461" s="457"/>
      <c r="D1461" s="457"/>
      <c r="E1461" s="458"/>
      <c r="F1461" s="491" t="s">
        <v>231</v>
      </c>
      <c r="G1461" s="457"/>
      <c r="H1461" s="457"/>
      <c r="I1461" s="457"/>
      <c r="J1461" s="458"/>
      <c r="K1461" s="491" t="s">
        <v>13</v>
      </c>
      <c r="L1461" s="458"/>
      <c r="M1461" s="491" t="s">
        <v>12</v>
      </c>
      <c r="N1461" s="458"/>
      <c r="O1461" s="108" t="s">
        <v>236</v>
      </c>
      <c r="P1461" s="86"/>
      <c r="Q1461" s="86"/>
      <c r="R1461" s="86"/>
      <c r="S1461" s="86"/>
    </row>
    <row r="1462" spans="1:19" ht="18" customHeight="1">
      <c r="A1462" s="492"/>
      <c r="B1462" s="470"/>
      <c r="C1462" s="470"/>
      <c r="D1462" s="470"/>
      <c r="E1462" s="471"/>
      <c r="F1462" s="499"/>
      <c r="G1462" s="470"/>
      <c r="H1462" s="470"/>
      <c r="I1462" s="470"/>
      <c r="J1462" s="471"/>
      <c r="K1462" s="487">
        <v>0</v>
      </c>
      <c r="L1462" s="471"/>
      <c r="M1462" s="487">
        <v>0</v>
      </c>
      <c r="N1462" s="471"/>
      <c r="O1462" s="113">
        <f>+K1462*M1462</f>
        <v>0</v>
      </c>
      <c r="P1462" s="86"/>
      <c r="Q1462" s="86"/>
      <c r="R1462" s="86"/>
      <c r="S1462" s="86"/>
    </row>
    <row r="1463" spans="1:19" ht="18" customHeight="1">
      <c r="A1463" s="493"/>
      <c r="B1463" s="466"/>
      <c r="C1463" s="466"/>
      <c r="D1463" s="466"/>
      <c r="E1463" s="466"/>
      <c r="F1463" s="494"/>
      <c r="G1463" s="466"/>
      <c r="H1463" s="494"/>
      <c r="I1463" s="466"/>
      <c r="J1463" s="466"/>
      <c r="K1463" s="466"/>
      <c r="L1463" s="111" t="s">
        <v>238</v>
      </c>
      <c r="M1463" s="488" t="s">
        <v>242</v>
      </c>
      <c r="N1463" s="466"/>
      <c r="O1463" s="112">
        <f>+O1462</f>
        <v>0</v>
      </c>
      <c r="P1463" s="86"/>
      <c r="Q1463" s="86"/>
      <c r="R1463" s="86"/>
      <c r="S1463" s="86"/>
    </row>
    <row r="1464" spans="1:19" ht="18" customHeight="1">
      <c r="A1464" s="495" t="s">
        <v>243</v>
      </c>
      <c r="B1464" s="466"/>
      <c r="C1464" s="495" t="s">
        <v>244</v>
      </c>
      <c r="D1464" s="466"/>
      <c r="E1464" s="86"/>
      <c r="F1464" s="86"/>
      <c r="G1464" s="86"/>
      <c r="H1464" s="86"/>
      <c r="I1464" s="86"/>
      <c r="J1464" s="86"/>
      <c r="K1464" s="86"/>
      <c r="L1464" s="86"/>
      <c r="M1464" s="86"/>
      <c r="N1464" s="86"/>
      <c r="O1464" s="86"/>
      <c r="P1464" s="86"/>
      <c r="Q1464" s="86"/>
      <c r="R1464" s="86"/>
      <c r="S1464" s="86"/>
    </row>
    <row r="1465" spans="1:19" ht="1.5" customHeight="1">
      <c r="A1465" s="86"/>
      <c r="B1465" s="86"/>
      <c r="C1465" s="86"/>
      <c r="D1465" s="86"/>
      <c r="E1465" s="86"/>
      <c r="F1465" s="86"/>
      <c r="G1465" s="86"/>
      <c r="H1465" s="86"/>
      <c r="I1465" s="86"/>
      <c r="J1465" s="86"/>
      <c r="K1465" s="86"/>
      <c r="L1465" s="86"/>
      <c r="M1465" s="86"/>
      <c r="N1465" s="86"/>
      <c r="O1465" s="86"/>
      <c r="P1465" s="86"/>
      <c r="Q1465" s="86"/>
      <c r="R1465" s="86"/>
      <c r="S1465" s="86"/>
    </row>
    <row r="1466" spans="1:19" ht="18.75" customHeight="1">
      <c r="A1466" s="496" t="s">
        <v>235</v>
      </c>
      <c r="B1466" s="457"/>
      <c r="C1466" s="457"/>
      <c r="D1466" s="457"/>
      <c r="E1466" s="458"/>
      <c r="F1466" s="491" t="s">
        <v>231</v>
      </c>
      <c r="G1466" s="457"/>
      <c r="H1466" s="457"/>
      <c r="I1466" s="457"/>
      <c r="J1466" s="458"/>
      <c r="K1466" s="491" t="s">
        <v>13</v>
      </c>
      <c r="L1466" s="458"/>
      <c r="M1466" s="491" t="s">
        <v>12</v>
      </c>
      <c r="N1466" s="458"/>
      <c r="O1466" s="108" t="s">
        <v>236</v>
      </c>
      <c r="P1466" s="86"/>
      <c r="Q1466" s="86"/>
      <c r="R1466" s="86"/>
      <c r="S1466" s="86"/>
    </row>
    <row r="1467" spans="1:19" ht="18" customHeight="1">
      <c r="A1467" s="492"/>
      <c r="B1467" s="470"/>
      <c r="C1467" s="470"/>
      <c r="D1467" s="470"/>
      <c r="E1467" s="471"/>
      <c r="F1467" s="499"/>
      <c r="G1467" s="470"/>
      <c r="H1467" s="470"/>
      <c r="I1467" s="470"/>
      <c r="J1467" s="471"/>
      <c r="K1467" s="487">
        <v>0</v>
      </c>
      <c r="L1467" s="471"/>
      <c r="M1467" s="487">
        <v>0</v>
      </c>
      <c r="N1467" s="471"/>
      <c r="O1467" s="113">
        <f>+K1467*M1467</f>
        <v>0</v>
      </c>
      <c r="P1467" s="86"/>
      <c r="Q1467" s="86"/>
      <c r="R1467" s="86"/>
      <c r="S1467" s="86"/>
    </row>
    <row r="1468" spans="1:19" ht="18" customHeight="1">
      <c r="A1468" s="493"/>
      <c r="B1468" s="466"/>
      <c r="C1468" s="466"/>
      <c r="D1468" s="466"/>
      <c r="E1468" s="466"/>
      <c r="F1468" s="494"/>
      <c r="G1468" s="466"/>
      <c r="H1468" s="494"/>
      <c r="I1468" s="466"/>
      <c r="J1468" s="466"/>
      <c r="K1468" s="466"/>
      <c r="L1468" s="111" t="s">
        <v>238</v>
      </c>
      <c r="M1468" s="488" t="s">
        <v>244</v>
      </c>
      <c r="N1468" s="466"/>
      <c r="O1468" s="112">
        <f>+O1467</f>
        <v>0</v>
      </c>
      <c r="P1468" s="86"/>
      <c r="Q1468" s="86"/>
      <c r="R1468" s="86"/>
      <c r="S1468" s="86"/>
    </row>
    <row r="1469" spans="1:19" ht="3.75" customHeight="1">
      <c r="A1469" s="86"/>
      <c r="B1469" s="86"/>
      <c r="C1469" s="86"/>
      <c r="D1469" s="86"/>
      <c r="E1469" s="86"/>
      <c r="F1469" s="86"/>
      <c r="G1469" s="86"/>
      <c r="H1469" s="86"/>
      <c r="I1469" s="86"/>
      <c r="J1469" s="86"/>
      <c r="K1469" s="86"/>
      <c r="L1469" s="86"/>
      <c r="M1469" s="86"/>
      <c r="N1469" s="86"/>
      <c r="O1469" s="86"/>
      <c r="P1469" s="86"/>
      <c r="Q1469" s="86"/>
      <c r="R1469" s="86"/>
      <c r="S1469" s="86"/>
    </row>
    <row r="1470" spans="1:19" ht="18.75" customHeight="1">
      <c r="A1470" s="86"/>
      <c r="B1470" s="86"/>
      <c r="C1470" s="86"/>
      <c r="D1470" s="86"/>
      <c r="E1470" s="86"/>
      <c r="F1470" s="86"/>
      <c r="G1470" s="86"/>
      <c r="H1470" s="86"/>
      <c r="I1470" s="489" t="s">
        <v>245</v>
      </c>
      <c r="J1470" s="457"/>
      <c r="K1470" s="457"/>
      <c r="L1470" s="457"/>
      <c r="M1470" s="458"/>
      <c r="N1470" s="484">
        <f>+O1468+O1463+O1458+O1453</f>
        <v>14559415</v>
      </c>
      <c r="O1470" s="458"/>
      <c r="P1470" s="86"/>
      <c r="Q1470" s="86"/>
      <c r="R1470" s="86"/>
      <c r="S1470" s="86"/>
    </row>
    <row r="1471" spans="1:19" ht="18.75" customHeight="1">
      <c r="A1471" s="86"/>
      <c r="B1471" s="86"/>
      <c r="C1471" s="86"/>
      <c r="D1471" s="86"/>
      <c r="E1471" s="86"/>
      <c r="F1471" s="86"/>
      <c r="G1471" s="86"/>
      <c r="H1471" s="86"/>
      <c r="I1471" s="107"/>
      <c r="J1471" s="107"/>
      <c r="K1471" s="107"/>
      <c r="L1471" s="107"/>
      <c r="M1471" s="107"/>
      <c r="N1471" s="115"/>
      <c r="O1471" s="115"/>
      <c r="P1471" s="86"/>
      <c r="Q1471" s="86"/>
      <c r="R1471" s="86"/>
      <c r="S1471" s="86"/>
    </row>
    <row r="1472" spans="1:19" ht="70.5" customHeight="1">
      <c r="A1472" s="107"/>
      <c r="B1472" s="497"/>
      <c r="C1472" s="466"/>
      <c r="D1472" s="476"/>
      <c r="E1472" s="466"/>
      <c r="F1472" s="466"/>
      <c r="G1472" s="466"/>
      <c r="H1472" s="466"/>
      <c r="I1472" s="466"/>
      <c r="J1472" s="466"/>
      <c r="K1472" s="466"/>
      <c r="L1472" s="466"/>
      <c r="M1472" s="466"/>
      <c r="N1472" s="466"/>
      <c r="O1472" s="466"/>
      <c r="P1472" s="466"/>
      <c r="Q1472" s="86"/>
      <c r="R1472" s="86"/>
      <c r="S1472" s="86"/>
    </row>
    <row r="1473" spans="1:19" ht="9.75" customHeight="1">
      <c r="A1473" s="477"/>
      <c r="B1473" s="470"/>
      <c r="C1473" s="470"/>
      <c r="D1473" s="470"/>
      <c r="E1473" s="470"/>
      <c r="F1473" s="470"/>
      <c r="G1473" s="470"/>
      <c r="H1473" s="470"/>
      <c r="I1473" s="470"/>
      <c r="J1473" s="470"/>
      <c r="K1473" s="470"/>
      <c r="L1473" s="470"/>
      <c r="M1473" s="470"/>
      <c r="N1473" s="470"/>
      <c r="O1473" s="470"/>
      <c r="P1473" s="470"/>
      <c r="Q1473" s="86"/>
      <c r="R1473" s="86"/>
      <c r="S1473" s="86"/>
    </row>
    <row r="1474" spans="1:19" ht="30" customHeight="1">
      <c r="A1474" s="498" t="s">
        <v>226</v>
      </c>
      <c r="B1474" s="466"/>
      <c r="C1474" s="466"/>
      <c r="D1474" s="466"/>
      <c r="E1474" s="466"/>
      <c r="F1474" s="466"/>
      <c r="G1474" s="498" t="s">
        <v>227</v>
      </c>
      <c r="H1474" s="466"/>
      <c r="I1474" s="466"/>
      <c r="J1474" s="476" t="s">
        <v>344</v>
      </c>
      <c r="K1474" s="466"/>
      <c r="L1474" s="466"/>
      <c r="M1474" s="466"/>
      <c r="N1474" s="466"/>
      <c r="O1474" s="466"/>
      <c r="P1474" s="467"/>
      <c r="Q1474" s="86"/>
      <c r="R1474" s="86"/>
      <c r="S1474" s="86"/>
    </row>
    <row r="1475" spans="1:19" ht="39" customHeight="1">
      <c r="A1475" s="498"/>
      <c r="B1475" s="466"/>
      <c r="C1475" s="466"/>
      <c r="D1475" s="466"/>
      <c r="E1475" s="466"/>
      <c r="F1475" s="466"/>
      <c r="G1475" s="498" t="s">
        <v>229</v>
      </c>
      <c r="H1475" s="466"/>
      <c r="I1475" s="466"/>
      <c r="J1475" s="476" t="s">
        <v>345</v>
      </c>
      <c r="K1475" s="466"/>
      <c r="L1475" s="466"/>
      <c r="M1475" s="466"/>
      <c r="N1475" s="466"/>
      <c r="O1475" s="466"/>
      <c r="P1475" s="467"/>
      <c r="Q1475" s="86"/>
      <c r="R1475" s="86"/>
      <c r="S1475" s="86"/>
    </row>
    <row r="1476" spans="1:19" ht="68.25" customHeight="1">
      <c r="A1476" s="498"/>
      <c r="B1476" s="466"/>
      <c r="C1476" s="466"/>
      <c r="D1476" s="466"/>
      <c r="E1476" s="466"/>
      <c r="F1476" s="466"/>
      <c r="G1476" s="498" t="s">
        <v>10</v>
      </c>
      <c r="H1476" s="466"/>
      <c r="I1476" s="466"/>
      <c r="J1476" s="476" t="s">
        <v>348</v>
      </c>
      <c r="K1476" s="466"/>
      <c r="L1476" s="466"/>
      <c r="M1476" s="466"/>
      <c r="N1476" s="466"/>
      <c r="O1476" s="466"/>
      <c r="P1476" s="467"/>
      <c r="Q1476" s="86"/>
      <c r="R1476" s="86"/>
      <c r="S1476" s="86"/>
    </row>
    <row r="1477" spans="1:19" ht="18" customHeight="1">
      <c r="A1477" s="492"/>
      <c r="B1477" s="470"/>
      <c r="C1477" s="470"/>
      <c r="D1477" s="470"/>
      <c r="E1477" s="470"/>
      <c r="F1477" s="470"/>
      <c r="G1477" s="505" t="s">
        <v>231</v>
      </c>
      <c r="H1477" s="470"/>
      <c r="I1477" s="470"/>
      <c r="J1477" s="477" t="s">
        <v>232</v>
      </c>
      <c r="K1477" s="470"/>
      <c r="L1477" s="470"/>
      <c r="M1477" s="470"/>
      <c r="N1477" s="470"/>
      <c r="O1477" s="470"/>
      <c r="P1477" s="471"/>
      <c r="Q1477" s="86"/>
      <c r="R1477" s="86"/>
      <c r="S1477" s="86"/>
    </row>
    <row r="1478" spans="1:19" ht="7.5" customHeight="1">
      <c r="A1478" s="86"/>
      <c r="B1478" s="86"/>
      <c r="C1478" s="86"/>
      <c r="D1478" s="86"/>
      <c r="E1478" s="86"/>
      <c r="F1478" s="86"/>
      <c r="G1478" s="86"/>
      <c r="H1478" s="86"/>
      <c r="I1478" s="86"/>
      <c r="J1478" s="86"/>
      <c r="K1478" s="86"/>
      <c r="L1478" s="86"/>
      <c r="M1478" s="86"/>
      <c r="N1478" s="86"/>
      <c r="O1478" s="86"/>
      <c r="P1478" s="86"/>
      <c r="Q1478" s="86"/>
      <c r="R1478" s="86"/>
      <c r="S1478" s="86"/>
    </row>
    <row r="1479" spans="1:19" ht="18" customHeight="1">
      <c r="A1479" s="495" t="s">
        <v>233</v>
      </c>
      <c r="B1479" s="466"/>
      <c r="C1479" s="495" t="s">
        <v>234</v>
      </c>
      <c r="D1479" s="466"/>
      <c r="E1479" s="86"/>
      <c r="F1479" s="86"/>
      <c r="G1479" s="86"/>
      <c r="H1479" s="86"/>
      <c r="I1479" s="86"/>
      <c r="J1479" s="86"/>
      <c r="K1479" s="86"/>
      <c r="L1479" s="86"/>
      <c r="M1479" s="86"/>
      <c r="N1479" s="86"/>
      <c r="O1479" s="86"/>
      <c r="P1479" s="86"/>
      <c r="Q1479" s="86"/>
      <c r="R1479" s="86"/>
      <c r="S1479" s="86"/>
    </row>
    <row r="1480" spans="1:19" ht="1.5" customHeight="1">
      <c r="A1480" s="86"/>
      <c r="B1480" s="86"/>
      <c r="C1480" s="86"/>
      <c r="D1480" s="86"/>
      <c r="E1480" s="86"/>
      <c r="F1480" s="86"/>
      <c r="G1480" s="86"/>
      <c r="H1480" s="86"/>
      <c r="I1480" s="86"/>
      <c r="J1480" s="86"/>
      <c r="K1480" s="86"/>
      <c r="L1480" s="86"/>
      <c r="M1480" s="86"/>
      <c r="N1480" s="86"/>
      <c r="O1480" s="86"/>
      <c r="P1480" s="86"/>
      <c r="Q1480" s="86"/>
      <c r="R1480" s="86"/>
      <c r="S1480" s="86"/>
    </row>
    <row r="1481" spans="1:19" ht="18.75" customHeight="1">
      <c r="A1481" s="496" t="s">
        <v>235</v>
      </c>
      <c r="B1481" s="457"/>
      <c r="C1481" s="457"/>
      <c r="D1481" s="457"/>
      <c r="E1481" s="458"/>
      <c r="F1481" s="491" t="s">
        <v>231</v>
      </c>
      <c r="G1481" s="457"/>
      <c r="H1481" s="457"/>
      <c r="I1481" s="457"/>
      <c r="J1481" s="458"/>
      <c r="K1481" s="491" t="s">
        <v>13</v>
      </c>
      <c r="L1481" s="458"/>
      <c r="M1481" s="491" t="s">
        <v>12</v>
      </c>
      <c r="N1481" s="458"/>
      <c r="O1481" s="108" t="s">
        <v>236</v>
      </c>
      <c r="P1481" s="86"/>
      <c r="Q1481" s="86"/>
      <c r="R1481" s="86"/>
      <c r="S1481" s="86"/>
    </row>
    <row r="1482" spans="1:19" ht="24.75" customHeight="1">
      <c r="A1482" s="492" t="s">
        <v>349</v>
      </c>
      <c r="B1482" s="470"/>
      <c r="C1482" s="470"/>
      <c r="D1482" s="470"/>
      <c r="E1482" s="471"/>
      <c r="F1482" s="503" t="s">
        <v>134</v>
      </c>
      <c r="G1482" s="470"/>
      <c r="H1482" s="470"/>
      <c r="I1482" s="470"/>
      <c r="J1482" s="471"/>
      <c r="K1482" s="506">
        <v>14559415</v>
      </c>
      <c r="L1482" s="471"/>
      <c r="M1482" s="490">
        <v>1</v>
      </c>
      <c r="N1482" s="471"/>
      <c r="O1482" s="109">
        <f>+M1482*K1482</f>
        <v>14559415</v>
      </c>
      <c r="P1482" s="86"/>
      <c r="Q1482" s="110">
        <v>15430371.420000084</v>
      </c>
      <c r="R1482" s="86"/>
      <c r="S1482" s="86"/>
    </row>
    <row r="1483" spans="1:19" ht="18" customHeight="1">
      <c r="A1483" s="493"/>
      <c r="B1483" s="466"/>
      <c r="C1483" s="466"/>
      <c r="D1483" s="466"/>
      <c r="E1483" s="466"/>
      <c r="F1483" s="494"/>
      <c r="G1483" s="466"/>
      <c r="H1483" s="494"/>
      <c r="I1483" s="466"/>
      <c r="J1483" s="466"/>
      <c r="K1483" s="466"/>
      <c r="L1483" s="111" t="s">
        <v>238</v>
      </c>
      <c r="M1483" s="488" t="s">
        <v>234</v>
      </c>
      <c r="N1483" s="466"/>
      <c r="O1483" s="112">
        <f>+O1482</f>
        <v>14559415</v>
      </c>
      <c r="P1483" s="86"/>
      <c r="Q1483" s="86"/>
      <c r="R1483" s="86"/>
      <c r="S1483" s="86"/>
    </row>
    <row r="1484" spans="1:19" ht="18" customHeight="1">
      <c r="A1484" s="495" t="s">
        <v>239</v>
      </c>
      <c r="B1484" s="466"/>
      <c r="C1484" s="495" t="s">
        <v>240</v>
      </c>
      <c r="D1484" s="466"/>
      <c r="E1484" s="86"/>
      <c r="F1484" s="86"/>
      <c r="G1484" s="86"/>
      <c r="H1484" s="86"/>
      <c r="I1484" s="86"/>
      <c r="J1484" s="86"/>
      <c r="K1484" s="86"/>
      <c r="L1484" s="86"/>
      <c r="M1484" s="86"/>
      <c r="N1484" s="86"/>
      <c r="O1484" s="86"/>
      <c r="P1484" s="86"/>
      <c r="Q1484" s="86"/>
      <c r="R1484" s="86"/>
      <c r="S1484" s="86"/>
    </row>
    <row r="1485" spans="1:19" ht="2.25" customHeight="1">
      <c r="A1485" s="86"/>
      <c r="B1485" s="86"/>
      <c r="C1485" s="86"/>
      <c r="D1485" s="86"/>
      <c r="E1485" s="86"/>
      <c r="F1485" s="86"/>
      <c r="G1485" s="86"/>
      <c r="H1485" s="86"/>
      <c r="I1485" s="86"/>
      <c r="J1485" s="86"/>
      <c r="K1485" s="86"/>
      <c r="L1485" s="86"/>
      <c r="M1485" s="86"/>
      <c r="N1485" s="86"/>
      <c r="O1485" s="86"/>
      <c r="P1485" s="86"/>
      <c r="Q1485" s="86"/>
      <c r="R1485" s="86"/>
      <c r="S1485" s="86"/>
    </row>
    <row r="1486" spans="1:19" ht="18.75" customHeight="1">
      <c r="A1486" s="496" t="s">
        <v>235</v>
      </c>
      <c r="B1486" s="457"/>
      <c r="C1486" s="457"/>
      <c r="D1486" s="457"/>
      <c r="E1486" s="458"/>
      <c r="F1486" s="491" t="s">
        <v>231</v>
      </c>
      <c r="G1486" s="457"/>
      <c r="H1486" s="457"/>
      <c r="I1486" s="457"/>
      <c r="J1486" s="458"/>
      <c r="K1486" s="491" t="s">
        <v>13</v>
      </c>
      <c r="L1486" s="458"/>
      <c r="M1486" s="491" t="s">
        <v>12</v>
      </c>
      <c r="N1486" s="458"/>
      <c r="O1486" s="108" t="s">
        <v>236</v>
      </c>
      <c r="P1486" s="86"/>
      <c r="Q1486" s="86"/>
      <c r="R1486" s="86"/>
      <c r="S1486" s="86"/>
    </row>
    <row r="1487" spans="1:19" ht="18" customHeight="1">
      <c r="A1487" s="492"/>
      <c r="B1487" s="470"/>
      <c r="C1487" s="470"/>
      <c r="D1487" s="470"/>
      <c r="E1487" s="471"/>
      <c r="F1487" s="499"/>
      <c r="G1487" s="470"/>
      <c r="H1487" s="470"/>
      <c r="I1487" s="470"/>
      <c r="J1487" s="471"/>
      <c r="K1487" s="487">
        <v>0</v>
      </c>
      <c r="L1487" s="471"/>
      <c r="M1487" s="487">
        <v>0</v>
      </c>
      <c r="N1487" s="471"/>
      <c r="O1487" s="113">
        <f>+K1487*M1487</f>
        <v>0</v>
      </c>
      <c r="P1487" s="86"/>
      <c r="Q1487" s="86"/>
      <c r="R1487" s="86"/>
      <c r="S1487" s="86"/>
    </row>
    <row r="1488" spans="1:19" ht="18" customHeight="1">
      <c r="A1488" s="493"/>
      <c r="B1488" s="466"/>
      <c r="C1488" s="466"/>
      <c r="D1488" s="466"/>
      <c r="E1488" s="466"/>
      <c r="F1488" s="494"/>
      <c r="G1488" s="466"/>
      <c r="H1488" s="494"/>
      <c r="I1488" s="466"/>
      <c r="J1488" s="466"/>
      <c r="K1488" s="466"/>
      <c r="L1488" s="111" t="s">
        <v>238</v>
      </c>
      <c r="M1488" s="488" t="s">
        <v>240</v>
      </c>
      <c r="N1488" s="466"/>
      <c r="O1488" s="112">
        <f>+O1487</f>
        <v>0</v>
      </c>
      <c r="P1488" s="86"/>
      <c r="Q1488" s="86"/>
      <c r="R1488" s="86"/>
      <c r="S1488" s="86"/>
    </row>
    <row r="1489" spans="1:19" ht="18" customHeight="1">
      <c r="A1489" s="495" t="s">
        <v>241</v>
      </c>
      <c r="B1489" s="466"/>
      <c r="C1489" s="495" t="s">
        <v>242</v>
      </c>
      <c r="D1489" s="466"/>
      <c r="E1489" s="86"/>
      <c r="F1489" s="86"/>
      <c r="G1489" s="86"/>
      <c r="H1489" s="86"/>
      <c r="I1489" s="86"/>
      <c r="J1489" s="86"/>
      <c r="K1489" s="86"/>
      <c r="L1489" s="86"/>
      <c r="M1489" s="86"/>
      <c r="N1489" s="86"/>
      <c r="O1489" s="86"/>
      <c r="P1489" s="86"/>
      <c r="Q1489" s="86"/>
      <c r="R1489" s="86"/>
      <c r="S1489" s="86"/>
    </row>
    <row r="1490" spans="1:19" ht="1.5" customHeight="1">
      <c r="A1490" s="86"/>
      <c r="B1490" s="86"/>
      <c r="C1490" s="86"/>
      <c r="D1490" s="86"/>
      <c r="E1490" s="86"/>
      <c r="F1490" s="86"/>
      <c r="G1490" s="86"/>
      <c r="H1490" s="86"/>
      <c r="I1490" s="86"/>
      <c r="J1490" s="86"/>
      <c r="K1490" s="86"/>
      <c r="L1490" s="86"/>
      <c r="M1490" s="86"/>
      <c r="N1490" s="86"/>
      <c r="O1490" s="86"/>
      <c r="P1490" s="86"/>
      <c r="Q1490" s="86"/>
      <c r="R1490" s="86"/>
      <c r="S1490" s="86"/>
    </row>
    <row r="1491" spans="1:19" ht="19.5" customHeight="1">
      <c r="A1491" s="496" t="s">
        <v>235</v>
      </c>
      <c r="B1491" s="457"/>
      <c r="C1491" s="457"/>
      <c r="D1491" s="457"/>
      <c r="E1491" s="458"/>
      <c r="F1491" s="491" t="s">
        <v>231</v>
      </c>
      <c r="G1491" s="457"/>
      <c r="H1491" s="457"/>
      <c r="I1491" s="457"/>
      <c r="J1491" s="458"/>
      <c r="K1491" s="491" t="s">
        <v>13</v>
      </c>
      <c r="L1491" s="458"/>
      <c r="M1491" s="491" t="s">
        <v>12</v>
      </c>
      <c r="N1491" s="458"/>
      <c r="O1491" s="108" t="s">
        <v>236</v>
      </c>
      <c r="P1491" s="86"/>
      <c r="Q1491" s="86"/>
      <c r="R1491" s="86"/>
      <c r="S1491" s="86"/>
    </row>
    <row r="1492" spans="1:19" ht="18" customHeight="1">
      <c r="A1492" s="492"/>
      <c r="B1492" s="470"/>
      <c r="C1492" s="470"/>
      <c r="D1492" s="470"/>
      <c r="E1492" s="471"/>
      <c r="F1492" s="499"/>
      <c r="G1492" s="470"/>
      <c r="H1492" s="470"/>
      <c r="I1492" s="470"/>
      <c r="J1492" s="471"/>
      <c r="K1492" s="487">
        <v>0</v>
      </c>
      <c r="L1492" s="471"/>
      <c r="M1492" s="487">
        <v>0</v>
      </c>
      <c r="N1492" s="471"/>
      <c r="O1492" s="113">
        <f>+K1492*M1492</f>
        <v>0</v>
      </c>
      <c r="P1492" s="86"/>
      <c r="Q1492" s="86"/>
      <c r="R1492" s="86"/>
      <c r="S1492" s="86"/>
    </row>
    <row r="1493" spans="1:19" ht="18" customHeight="1">
      <c r="A1493" s="493"/>
      <c r="B1493" s="466"/>
      <c r="C1493" s="466"/>
      <c r="D1493" s="466"/>
      <c r="E1493" s="466"/>
      <c r="F1493" s="494"/>
      <c r="G1493" s="466"/>
      <c r="H1493" s="494"/>
      <c r="I1493" s="466"/>
      <c r="J1493" s="466"/>
      <c r="K1493" s="466"/>
      <c r="L1493" s="111" t="s">
        <v>238</v>
      </c>
      <c r="M1493" s="488" t="s">
        <v>242</v>
      </c>
      <c r="N1493" s="466"/>
      <c r="O1493" s="112">
        <f>+O1492</f>
        <v>0</v>
      </c>
      <c r="P1493" s="86"/>
      <c r="Q1493" s="86"/>
      <c r="R1493" s="86"/>
      <c r="S1493" s="86"/>
    </row>
    <row r="1494" spans="1:19" ht="18" customHeight="1">
      <c r="A1494" s="495" t="s">
        <v>243</v>
      </c>
      <c r="B1494" s="466"/>
      <c r="C1494" s="495" t="s">
        <v>244</v>
      </c>
      <c r="D1494" s="466"/>
      <c r="E1494" s="86"/>
      <c r="F1494" s="86"/>
      <c r="G1494" s="86"/>
      <c r="H1494" s="86"/>
      <c r="I1494" s="86"/>
      <c r="J1494" s="86"/>
      <c r="K1494" s="86"/>
      <c r="L1494" s="86"/>
      <c r="M1494" s="86"/>
      <c r="N1494" s="86"/>
      <c r="O1494" s="86"/>
      <c r="P1494" s="86"/>
      <c r="Q1494" s="86"/>
      <c r="R1494" s="86"/>
      <c r="S1494" s="86"/>
    </row>
    <row r="1495" spans="1:19" ht="1.5" customHeight="1">
      <c r="A1495" s="86"/>
      <c r="B1495" s="86"/>
      <c r="C1495" s="86"/>
      <c r="D1495" s="86"/>
      <c r="E1495" s="86"/>
      <c r="F1495" s="86"/>
      <c r="G1495" s="86"/>
      <c r="H1495" s="86"/>
      <c r="I1495" s="86"/>
      <c r="J1495" s="86"/>
      <c r="K1495" s="86"/>
      <c r="L1495" s="86"/>
      <c r="M1495" s="86"/>
      <c r="N1495" s="86"/>
      <c r="O1495" s="86"/>
      <c r="P1495" s="86"/>
      <c r="Q1495" s="86"/>
      <c r="R1495" s="86"/>
      <c r="S1495" s="86"/>
    </row>
    <row r="1496" spans="1:19" ht="18.75" customHeight="1">
      <c r="A1496" s="496" t="s">
        <v>235</v>
      </c>
      <c r="B1496" s="457"/>
      <c r="C1496" s="457"/>
      <c r="D1496" s="457"/>
      <c r="E1496" s="458"/>
      <c r="F1496" s="491" t="s">
        <v>231</v>
      </c>
      <c r="G1496" s="457"/>
      <c r="H1496" s="457"/>
      <c r="I1496" s="457"/>
      <c r="J1496" s="458"/>
      <c r="K1496" s="491" t="s">
        <v>13</v>
      </c>
      <c r="L1496" s="458"/>
      <c r="M1496" s="491" t="s">
        <v>12</v>
      </c>
      <c r="N1496" s="458"/>
      <c r="O1496" s="108" t="s">
        <v>236</v>
      </c>
      <c r="P1496" s="86"/>
      <c r="Q1496" s="86"/>
      <c r="R1496" s="86"/>
      <c r="S1496" s="86"/>
    </row>
    <row r="1497" spans="1:19" ht="18" customHeight="1">
      <c r="A1497" s="492"/>
      <c r="B1497" s="470"/>
      <c r="C1497" s="470"/>
      <c r="D1497" s="470"/>
      <c r="E1497" s="471"/>
      <c r="F1497" s="499"/>
      <c r="G1497" s="470"/>
      <c r="H1497" s="470"/>
      <c r="I1497" s="470"/>
      <c r="J1497" s="471"/>
      <c r="K1497" s="487">
        <v>0</v>
      </c>
      <c r="L1497" s="471"/>
      <c r="M1497" s="487">
        <v>0</v>
      </c>
      <c r="N1497" s="471"/>
      <c r="O1497" s="113">
        <f>+K1497*M1497</f>
        <v>0</v>
      </c>
      <c r="P1497" s="86"/>
      <c r="Q1497" s="86"/>
      <c r="R1497" s="86"/>
      <c r="S1497" s="86"/>
    </row>
    <row r="1498" spans="1:19" ht="18" customHeight="1">
      <c r="A1498" s="493"/>
      <c r="B1498" s="466"/>
      <c r="C1498" s="466"/>
      <c r="D1498" s="466"/>
      <c r="E1498" s="466"/>
      <c r="F1498" s="494"/>
      <c r="G1498" s="466"/>
      <c r="H1498" s="494"/>
      <c r="I1498" s="466"/>
      <c r="J1498" s="466"/>
      <c r="K1498" s="466"/>
      <c r="L1498" s="111" t="s">
        <v>238</v>
      </c>
      <c r="M1498" s="488" t="s">
        <v>244</v>
      </c>
      <c r="N1498" s="466"/>
      <c r="O1498" s="112">
        <f>+O1497</f>
        <v>0</v>
      </c>
      <c r="P1498" s="86"/>
      <c r="Q1498" s="86"/>
      <c r="R1498" s="86"/>
      <c r="S1498" s="86"/>
    </row>
    <row r="1499" spans="1:19" ht="3.75" customHeight="1">
      <c r="A1499" s="86"/>
      <c r="B1499" s="86"/>
      <c r="C1499" s="86"/>
      <c r="D1499" s="86"/>
      <c r="E1499" s="86"/>
      <c r="F1499" s="86"/>
      <c r="G1499" s="86"/>
      <c r="H1499" s="86"/>
      <c r="I1499" s="86"/>
      <c r="J1499" s="86"/>
      <c r="K1499" s="86"/>
      <c r="L1499" s="86"/>
      <c r="M1499" s="86"/>
      <c r="N1499" s="86"/>
      <c r="O1499" s="86"/>
      <c r="P1499" s="86"/>
      <c r="Q1499" s="86"/>
      <c r="R1499" s="86"/>
      <c r="S1499" s="86"/>
    </row>
    <row r="1500" spans="1:19" ht="18.75" customHeight="1">
      <c r="A1500" s="86"/>
      <c r="B1500" s="86"/>
      <c r="C1500" s="86"/>
      <c r="D1500" s="86"/>
      <c r="E1500" s="86"/>
      <c r="F1500" s="86"/>
      <c r="G1500" s="86"/>
      <c r="H1500" s="86"/>
      <c r="I1500" s="489" t="s">
        <v>245</v>
      </c>
      <c r="J1500" s="457"/>
      <c r="K1500" s="457"/>
      <c r="L1500" s="457"/>
      <c r="M1500" s="458"/>
      <c r="N1500" s="484">
        <f>+O1498+O1493+O1488+O1483</f>
        <v>14559415</v>
      </c>
      <c r="O1500" s="458"/>
      <c r="P1500" s="86"/>
      <c r="Q1500" s="86"/>
      <c r="R1500" s="86"/>
      <c r="S1500" s="86"/>
    </row>
    <row r="1501" spans="1:19" ht="18.75" customHeight="1">
      <c r="A1501" s="86"/>
      <c r="B1501" s="86"/>
      <c r="C1501" s="86"/>
      <c r="D1501" s="86"/>
      <c r="E1501" s="86"/>
      <c r="F1501" s="86"/>
      <c r="G1501" s="86"/>
      <c r="H1501" s="86"/>
      <c r="I1501" s="107"/>
      <c r="J1501" s="107"/>
      <c r="K1501" s="107"/>
      <c r="L1501" s="107"/>
      <c r="M1501" s="107"/>
      <c r="N1501" s="115"/>
      <c r="O1501" s="115"/>
      <c r="P1501" s="86"/>
      <c r="Q1501" s="86"/>
      <c r="R1501" s="86"/>
      <c r="S1501" s="86"/>
    </row>
    <row r="1502" spans="1:19" ht="70.5" customHeight="1">
      <c r="A1502" s="107"/>
      <c r="B1502" s="497"/>
      <c r="C1502" s="466"/>
      <c r="D1502" s="476"/>
      <c r="E1502" s="466"/>
      <c r="F1502" s="466"/>
      <c r="G1502" s="466"/>
      <c r="H1502" s="466"/>
      <c r="I1502" s="466"/>
      <c r="J1502" s="466"/>
      <c r="K1502" s="466"/>
      <c r="L1502" s="466"/>
      <c r="M1502" s="466"/>
      <c r="N1502" s="466"/>
      <c r="O1502" s="466"/>
      <c r="P1502" s="466"/>
      <c r="Q1502" s="86"/>
      <c r="R1502" s="86"/>
      <c r="S1502" s="86"/>
    </row>
    <row r="1503" spans="1:19" ht="9.75" customHeight="1">
      <c r="A1503" s="477"/>
      <c r="B1503" s="470"/>
      <c r="C1503" s="470"/>
      <c r="D1503" s="470"/>
      <c r="E1503" s="470"/>
      <c r="F1503" s="470"/>
      <c r="G1503" s="470"/>
      <c r="H1503" s="470"/>
      <c r="I1503" s="470"/>
      <c r="J1503" s="470"/>
      <c r="K1503" s="470"/>
      <c r="L1503" s="470"/>
      <c r="M1503" s="470"/>
      <c r="N1503" s="470"/>
      <c r="O1503" s="470"/>
      <c r="P1503" s="470"/>
      <c r="Q1503" s="86"/>
      <c r="R1503" s="86"/>
      <c r="S1503" s="86"/>
    </row>
    <row r="1504" spans="1:19" ht="30" customHeight="1">
      <c r="A1504" s="498" t="s">
        <v>226</v>
      </c>
      <c r="B1504" s="466"/>
      <c r="C1504" s="466"/>
      <c r="D1504" s="466"/>
      <c r="E1504" s="466"/>
      <c r="F1504" s="466"/>
      <c r="G1504" s="498" t="s">
        <v>227</v>
      </c>
      <c r="H1504" s="466"/>
      <c r="I1504" s="466"/>
      <c r="J1504" s="476" t="s">
        <v>344</v>
      </c>
      <c r="K1504" s="466"/>
      <c r="L1504" s="466"/>
      <c r="M1504" s="466"/>
      <c r="N1504" s="466"/>
      <c r="O1504" s="466"/>
      <c r="P1504" s="467"/>
      <c r="Q1504" s="86"/>
      <c r="R1504" s="86"/>
      <c r="S1504" s="86"/>
    </row>
    <row r="1505" spans="1:19" ht="39" customHeight="1">
      <c r="A1505" s="498"/>
      <c r="B1505" s="466"/>
      <c r="C1505" s="466"/>
      <c r="D1505" s="466"/>
      <c r="E1505" s="466"/>
      <c r="F1505" s="466"/>
      <c r="G1505" s="498" t="s">
        <v>229</v>
      </c>
      <c r="H1505" s="466"/>
      <c r="I1505" s="466"/>
      <c r="J1505" s="476" t="s">
        <v>345</v>
      </c>
      <c r="K1505" s="466"/>
      <c r="L1505" s="466"/>
      <c r="M1505" s="466"/>
      <c r="N1505" s="466"/>
      <c r="O1505" s="466"/>
      <c r="P1505" s="467"/>
      <c r="Q1505" s="86"/>
      <c r="R1505" s="86"/>
      <c r="S1505" s="86"/>
    </row>
    <row r="1506" spans="1:19" ht="68.25" customHeight="1">
      <c r="A1506" s="498"/>
      <c r="B1506" s="466"/>
      <c r="C1506" s="466"/>
      <c r="D1506" s="466"/>
      <c r="E1506" s="466"/>
      <c r="F1506" s="466"/>
      <c r="G1506" s="498" t="s">
        <v>10</v>
      </c>
      <c r="H1506" s="466"/>
      <c r="I1506" s="466"/>
      <c r="J1506" s="476" t="s">
        <v>350</v>
      </c>
      <c r="K1506" s="466"/>
      <c r="L1506" s="466"/>
      <c r="M1506" s="466"/>
      <c r="N1506" s="466"/>
      <c r="O1506" s="466"/>
      <c r="P1506" s="467"/>
      <c r="Q1506" s="86"/>
      <c r="R1506" s="86"/>
      <c r="S1506" s="86"/>
    </row>
    <row r="1507" spans="1:19" ht="18" customHeight="1">
      <c r="A1507" s="492"/>
      <c r="B1507" s="470"/>
      <c r="C1507" s="470"/>
      <c r="D1507" s="470"/>
      <c r="E1507" s="470"/>
      <c r="F1507" s="470"/>
      <c r="G1507" s="505" t="s">
        <v>231</v>
      </c>
      <c r="H1507" s="470"/>
      <c r="I1507" s="470"/>
      <c r="J1507" s="477" t="s">
        <v>232</v>
      </c>
      <c r="K1507" s="470"/>
      <c r="L1507" s="470"/>
      <c r="M1507" s="470"/>
      <c r="N1507" s="470"/>
      <c r="O1507" s="470"/>
      <c r="P1507" s="471"/>
      <c r="Q1507" s="86"/>
      <c r="R1507" s="86"/>
      <c r="S1507" s="86"/>
    </row>
    <row r="1508" spans="1:19" ht="7.5" customHeight="1">
      <c r="A1508" s="86"/>
      <c r="B1508" s="86"/>
      <c r="C1508" s="86"/>
      <c r="D1508" s="86"/>
      <c r="E1508" s="86"/>
      <c r="F1508" s="86"/>
      <c r="G1508" s="86"/>
      <c r="H1508" s="86"/>
      <c r="I1508" s="86"/>
      <c r="J1508" s="86"/>
      <c r="K1508" s="86"/>
      <c r="L1508" s="86"/>
      <c r="M1508" s="86"/>
      <c r="N1508" s="86"/>
      <c r="O1508" s="86"/>
      <c r="P1508" s="86"/>
      <c r="Q1508" s="86"/>
      <c r="R1508" s="86"/>
      <c r="S1508" s="86"/>
    </row>
    <row r="1509" spans="1:19" ht="18" customHeight="1">
      <c r="A1509" s="495" t="s">
        <v>233</v>
      </c>
      <c r="B1509" s="466"/>
      <c r="C1509" s="495" t="s">
        <v>234</v>
      </c>
      <c r="D1509" s="466"/>
      <c r="E1509" s="86"/>
      <c r="F1509" s="86"/>
      <c r="G1509" s="86"/>
      <c r="H1509" s="86"/>
      <c r="I1509" s="86"/>
      <c r="J1509" s="86"/>
      <c r="K1509" s="86"/>
      <c r="L1509" s="86"/>
      <c r="M1509" s="86"/>
      <c r="N1509" s="86"/>
      <c r="O1509" s="86"/>
      <c r="P1509" s="86"/>
      <c r="Q1509" s="86"/>
      <c r="R1509" s="86"/>
      <c r="S1509" s="86"/>
    </row>
    <row r="1510" spans="1:19" ht="1.5" customHeight="1">
      <c r="A1510" s="86"/>
      <c r="B1510" s="86"/>
      <c r="C1510" s="86"/>
      <c r="D1510" s="86"/>
      <c r="E1510" s="86"/>
      <c r="F1510" s="86"/>
      <c r="G1510" s="86"/>
      <c r="H1510" s="86"/>
      <c r="I1510" s="86"/>
      <c r="J1510" s="86"/>
      <c r="K1510" s="86"/>
      <c r="L1510" s="86"/>
      <c r="M1510" s="86"/>
      <c r="N1510" s="86"/>
      <c r="O1510" s="86"/>
      <c r="P1510" s="86"/>
      <c r="Q1510" s="86"/>
      <c r="R1510" s="86"/>
      <c r="S1510" s="86"/>
    </row>
    <row r="1511" spans="1:19" ht="18.75" customHeight="1">
      <c r="A1511" s="496" t="s">
        <v>235</v>
      </c>
      <c r="B1511" s="457"/>
      <c r="C1511" s="457"/>
      <c r="D1511" s="457"/>
      <c r="E1511" s="458"/>
      <c r="F1511" s="491" t="s">
        <v>231</v>
      </c>
      <c r="G1511" s="457"/>
      <c r="H1511" s="457"/>
      <c r="I1511" s="457"/>
      <c r="J1511" s="458"/>
      <c r="K1511" s="491" t="s">
        <v>13</v>
      </c>
      <c r="L1511" s="458"/>
      <c r="M1511" s="491" t="s">
        <v>12</v>
      </c>
      <c r="N1511" s="458"/>
      <c r="O1511" s="108" t="s">
        <v>236</v>
      </c>
      <c r="P1511" s="86"/>
      <c r="Q1511" s="86"/>
      <c r="R1511" s="86"/>
      <c r="S1511" s="86"/>
    </row>
    <row r="1512" spans="1:19" ht="24.75" customHeight="1">
      <c r="A1512" s="492" t="s">
        <v>351</v>
      </c>
      <c r="B1512" s="470"/>
      <c r="C1512" s="470"/>
      <c r="D1512" s="470"/>
      <c r="E1512" s="471"/>
      <c r="F1512" s="503" t="s">
        <v>134</v>
      </c>
      <c r="G1512" s="470"/>
      <c r="H1512" s="470"/>
      <c r="I1512" s="470"/>
      <c r="J1512" s="471"/>
      <c r="K1512" s="506">
        <v>14559415</v>
      </c>
      <c r="L1512" s="471"/>
      <c r="M1512" s="490">
        <v>1</v>
      </c>
      <c r="N1512" s="471"/>
      <c r="O1512" s="109">
        <f>+M1512*K1512</f>
        <v>14559415</v>
      </c>
      <c r="P1512" s="86"/>
      <c r="Q1512" s="110">
        <v>15430371.420000084</v>
      </c>
      <c r="R1512" s="86"/>
      <c r="S1512" s="86"/>
    </row>
    <row r="1513" spans="1:19" ht="18" customHeight="1">
      <c r="A1513" s="493"/>
      <c r="B1513" s="466"/>
      <c r="C1513" s="466"/>
      <c r="D1513" s="466"/>
      <c r="E1513" s="466"/>
      <c r="F1513" s="494"/>
      <c r="G1513" s="466"/>
      <c r="H1513" s="494"/>
      <c r="I1513" s="466"/>
      <c r="J1513" s="466"/>
      <c r="K1513" s="466"/>
      <c r="L1513" s="111" t="s">
        <v>238</v>
      </c>
      <c r="M1513" s="488" t="s">
        <v>234</v>
      </c>
      <c r="N1513" s="466"/>
      <c r="O1513" s="112">
        <f>+O1512</f>
        <v>14559415</v>
      </c>
      <c r="P1513" s="86"/>
      <c r="Q1513" s="86"/>
      <c r="R1513" s="86"/>
      <c r="S1513" s="86"/>
    </row>
    <row r="1514" spans="1:19" ht="18" customHeight="1">
      <c r="A1514" s="495" t="s">
        <v>239</v>
      </c>
      <c r="B1514" s="466"/>
      <c r="C1514" s="495" t="s">
        <v>240</v>
      </c>
      <c r="D1514" s="466"/>
      <c r="E1514" s="86"/>
      <c r="F1514" s="86"/>
      <c r="G1514" s="86"/>
      <c r="H1514" s="86"/>
      <c r="I1514" s="86"/>
      <c r="J1514" s="86"/>
      <c r="K1514" s="86"/>
      <c r="L1514" s="86"/>
      <c r="M1514" s="86"/>
      <c r="N1514" s="86"/>
      <c r="O1514" s="86"/>
      <c r="P1514" s="86"/>
      <c r="Q1514" s="86"/>
      <c r="R1514" s="86"/>
      <c r="S1514" s="86"/>
    </row>
    <row r="1515" spans="1:19" ht="2.25" customHeight="1">
      <c r="A1515" s="86"/>
      <c r="B1515" s="86"/>
      <c r="C1515" s="86"/>
      <c r="D1515" s="86"/>
      <c r="E1515" s="86"/>
      <c r="F1515" s="86"/>
      <c r="G1515" s="86"/>
      <c r="H1515" s="86"/>
      <c r="I1515" s="86"/>
      <c r="J1515" s="86"/>
      <c r="K1515" s="86"/>
      <c r="L1515" s="86"/>
      <c r="M1515" s="86"/>
      <c r="N1515" s="86"/>
      <c r="O1515" s="86"/>
      <c r="P1515" s="86"/>
      <c r="Q1515" s="86"/>
      <c r="R1515" s="86"/>
      <c r="S1515" s="86"/>
    </row>
    <row r="1516" spans="1:19" ht="18.75" customHeight="1">
      <c r="A1516" s="496" t="s">
        <v>235</v>
      </c>
      <c r="B1516" s="457"/>
      <c r="C1516" s="457"/>
      <c r="D1516" s="457"/>
      <c r="E1516" s="458"/>
      <c r="F1516" s="491" t="s">
        <v>231</v>
      </c>
      <c r="G1516" s="457"/>
      <c r="H1516" s="457"/>
      <c r="I1516" s="457"/>
      <c r="J1516" s="458"/>
      <c r="K1516" s="491" t="s">
        <v>13</v>
      </c>
      <c r="L1516" s="458"/>
      <c r="M1516" s="491" t="s">
        <v>12</v>
      </c>
      <c r="N1516" s="458"/>
      <c r="O1516" s="108" t="s">
        <v>236</v>
      </c>
      <c r="P1516" s="86"/>
      <c r="Q1516" s="86"/>
      <c r="R1516" s="86"/>
      <c r="S1516" s="86"/>
    </row>
    <row r="1517" spans="1:19" ht="18" customHeight="1">
      <c r="A1517" s="492"/>
      <c r="B1517" s="470"/>
      <c r="C1517" s="470"/>
      <c r="D1517" s="470"/>
      <c r="E1517" s="471"/>
      <c r="F1517" s="499"/>
      <c r="G1517" s="470"/>
      <c r="H1517" s="470"/>
      <c r="I1517" s="470"/>
      <c r="J1517" s="471"/>
      <c r="K1517" s="487">
        <v>0</v>
      </c>
      <c r="L1517" s="471"/>
      <c r="M1517" s="487">
        <v>0</v>
      </c>
      <c r="N1517" s="471"/>
      <c r="O1517" s="113">
        <f>+K1517*M1517</f>
        <v>0</v>
      </c>
      <c r="P1517" s="86"/>
      <c r="Q1517" s="86"/>
      <c r="R1517" s="86"/>
      <c r="S1517" s="86"/>
    </row>
    <row r="1518" spans="1:19" ht="18" customHeight="1">
      <c r="A1518" s="493"/>
      <c r="B1518" s="466"/>
      <c r="C1518" s="466"/>
      <c r="D1518" s="466"/>
      <c r="E1518" s="466"/>
      <c r="F1518" s="494"/>
      <c r="G1518" s="466"/>
      <c r="H1518" s="494"/>
      <c r="I1518" s="466"/>
      <c r="J1518" s="466"/>
      <c r="K1518" s="466"/>
      <c r="L1518" s="111" t="s">
        <v>238</v>
      </c>
      <c r="M1518" s="488" t="s">
        <v>240</v>
      </c>
      <c r="N1518" s="466"/>
      <c r="O1518" s="112">
        <f>+O1517</f>
        <v>0</v>
      </c>
      <c r="P1518" s="86"/>
      <c r="Q1518" s="86"/>
      <c r="R1518" s="86"/>
      <c r="S1518" s="86"/>
    </row>
    <row r="1519" spans="1:19" ht="18" customHeight="1">
      <c r="A1519" s="495" t="s">
        <v>241</v>
      </c>
      <c r="B1519" s="466"/>
      <c r="C1519" s="495" t="s">
        <v>242</v>
      </c>
      <c r="D1519" s="466"/>
      <c r="E1519" s="86"/>
      <c r="F1519" s="86"/>
      <c r="G1519" s="86"/>
      <c r="H1519" s="86"/>
      <c r="I1519" s="86"/>
      <c r="J1519" s="86"/>
      <c r="K1519" s="86"/>
      <c r="L1519" s="86"/>
      <c r="M1519" s="86"/>
      <c r="N1519" s="86"/>
      <c r="O1519" s="86"/>
      <c r="P1519" s="86"/>
      <c r="Q1519" s="86"/>
      <c r="R1519" s="86"/>
      <c r="S1519" s="86"/>
    </row>
    <row r="1520" spans="1:19" ht="1.5" customHeight="1">
      <c r="A1520" s="86"/>
      <c r="B1520" s="86"/>
      <c r="C1520" s="86"/>
      <c r="D1520" s="86"/>
      <c r="E1520" s="86"/>
      <c r="F1520" s="86"/>
      <c r="G1520" s="86"/>
      <c r="H1520" s="86"/>
      <c r="I1520" s="86"/>
      <c r="J1520" s="86"/>
      <c r="K1520" s="86"/>
      <c r="L1520" s="86"/>
      <c r="M1520" s="86"/>
      <c r="N1520" s="86"/>
      <c r="O1520" s="86"/>
      <c r="P1520" s="86"/>
      <c r="Q1520" s="86"/>
      <c r="R1520" s="86"/>
      <c r="S1520" s="86"/>
    </row>
    <row r="1521" spans="1:19" ht="19.5" customHeight="1">
      <c r="A1521" s="496" t="s">
        <v>235</v>
      </c>
      <c r="B1521" s="457"/>
      <c r="C1521" s="457"/>
      <c r="D1521" s="457"/>
      <c r="E1521" s="458"/>
      <c r="F1521" s="491" t="s">
        <v>231</v>
      </c>
      <c r="G1521" s="457"/>
      <c r="H1521" s="457"/>
      <c r="I1521" s="457"/>
      <c r="J1521" s="458"/>
      <c r="K1521" s="491" t="s">
        <v>13</v>
      </c>
      <c r="L1521" s="458"/>
      <c r="M1521" s="491" t="s">
        <v>12</v>
      </c>
      <c r="N1521" s="458"/>
      <c r="O1521" s="108" t="s">
        <v>236</v>
      </c>
      <c r="P1521" s="86"/>
      <c r="Q1521" s="86"/>
      <c r="R1521" s="86"/>
      <c r="S1521" s="86"/>
    </row>
    <row r="1522" spans="1:19" ht="18" customHeight="1">
      <c r="A1522" s="492"/>
      <c r="B1522" s="470"/>
      <c r="C1522" s="470"/>
      <c r="D1522" s="470"/>
      <c r="E1522" s="471"/>
      <c r="F1522" s="499"/>
      <c r="G1522" s="470"/>
      <c r="H1522" s="470"/>
      <c r="I1522" s="470"/>
      <c r="J1522" s="471"/>
      <c r="K1522" s="487">
        <v>0</v>
      </c>
      <c r="L1522" s="471"/>
      <c r="M1522" s="487">
        <v>0</v>
      </c>
      <c r="N1522" s="471"/>
      <c r="O1522" s="113">
        <f>+K1522*M1522</f>
        <v>0</v>
      </c>
      <c r="P1522" s="86"/>
      <c r="Q1522" s="86"/>
      <c r="R1522" s="86"/>
      <c r="S1522" s="86"/>
    </row>
    <row r="1523" spans="1:19" ht="18" customHeight="1">
      <c r="A1523" s="493"/>
      <c r="B1523" s="466"/>
      <c r="C1523" s="466"/>
      <c r="D1523" s="466"/>
      <c r="E1523" s="466"/>
      <c r="F1523" s="494"/>
      <c r="G1523" s="466"/>
      <c r="H1523" s="494"/>
      <c r="I1523" s="466"/>
      <c r="J1523" s="466"/>
      <c r="K1523" s="466"/>
      <c r="L1523" s="111" t="s">
        <v>238</v>
      </c>
      <c r="M1523" s="488" t="s">
        <v>242</v>
      </c>
      <c r="N1523" s="466"/>
      <c r="O1523" s="112">
        <f>+O1522</f>
        <v>0</v>
      </c>
      <c r="P1523" s="86"/>
      <c r="Q1523" s="86"/>
      <c r="R1523" s="86"/>
      <c r="S1523" s="86"/>
    </row>
    <row r="1524" spans="1:19" ht="18" customHeight="1">
      <c r="A1524" s="495" t="s">
        <v>243</v>
      </c>
      <c r="B1524" s="466"/>
      <c r="C1524" s="495" t="s">
        <v>244</v>
      </c>
      <c r="D1524" s="466"/>
      <c r="E1524" s="86"/>
      <c r="F1524" s="86"/>
      <c r="G1524" s="86"/>
      <c r="H1524" s="86"/>
      <c r="I1524" s="86"/>
      <c r="J1524" s="86"/>
      <c r="K1524" s="86"/>
      <c r="L1524" s="86"/>
      <c r="M1524" s="86"/>
      <c r="N1524" s="86"/>
      <c r="O1524" s="86"/>
      <c r="P1524" s="86"/>
      <c r="Q1524" s="86"/>
      <c r="R1524" s="86"/>
      <c r="S1524" s="86"/>
    </row>
    <row r="1525" spans="1:19" ht="1.5" customHeight="1">
      <c r="A1525" s="86"/>
      <c r="B1525" s="86"/>
      <c r="C1525" s="86"/>
      <c r="D1525" s="86"/>
      <c r="E1525" s="86"/>
      <c r="F1525" s="86"/>
      <c r="G1525" s="86"/>
      <c r="H1525" s="86"/>
      <c r="I1525" s="86"/>
      <c r="J1525" s="86"/>
      <c r="K1525" s="86"/>
      <c r="L1525" s="86"/>
      <c r="M1525" s="86"/>
      <c r="N1525" s="86"/>
      <c r="O1525" s="86"/>
      <c r="P1525" s="86"/>
      <c r="Q1525" s="86"/>
      <c r="R1525" s="86"/>
      <c r="S1525" s="86"/>
    </row>
    <row r="1526" spans="1:19" ht="18.75" customHeight="1">
      <c r="A1526" s="496" t="s">
        <v>235</v>
      </c>
      <c r="B1526" s="457"/>
      <c r="C1526" s="457"/>
      <c r="D1526" s="457"/>
      <c r="E1526" s="458"/>
      <c r="F1526" s="491" t="s">
        <v>231</v>
      </c>
      <c r="G1526" s="457"/>
      <c r="H1526" s="457"/>
      <c r="I1526" s="457"/>
      <c r="J1526" s="458"/>
      <c r="K1526" s="491" t="s">
        <v>13</v>
      </c>
      <c r="L1526" s="458"/>
      <c r="M1526" s="491" t="s">
        <v>12</v>
      </c>
      <c r="N1526" s="458"/>
      <c r="O1526" s="108" t="s">
        <v>236</v>
      </c>
      <c r="P1526" s="86"/>
      <c r="Q1526" s="86"/>
      <c r="R1526" s="86"/>
      <c r="S1526" s="86"/>
    </row>
    <row r="1527" spans="1:19" ht="18" customHeight="1">
      <c r="A1527" s="492"/>
      <c r="B1527" s="470"/>
      <c r="C1527" s="470"/>
      <c r="D1527" s="470"/>
      <c r="E1527" s="471"/>
      <c r="F1527" s="499"/>
      <c r="G1527" s="470"/>
      <c r="H1527" s="470"/>
      <c r="I1527" s="470"/>
      <c r="J1527" s="471"/>
      <c r="K1527" s="487">
        <v>0</v>
      </c>
      <c r="L1527" s="471"/>
      <c r="M1527" s="487">
        <v>0</v>
      </c>
      <c r="N1527" s="471"/>
      <c r="O1527" s="113">
        <f>+K1527*M1527</f>
        <v>0</v>
      </c>
      <c r="P1527" s="86"/>
      <c r="Q1527" s="86"/>
      <c r="R1527" s="86"/>
      <c r="S1527" s="86"/>
    </row>
    <row r="1528" spans="1:19" ht="18" customHeight="1">
      <c r="A1528" s="493"/>
      <c r="B1528" s="466"/>
      <c r="C1528" s="466"/>
      <c r="D1528" s="466"/>
      <c r="E1528" s="466"/>
      <c r="F1528" s="494"/>
      <c r="G1528" s="466"/>
      <c r="H1528" s="494"/>
      <c r="I1528" s="466"/>
      <c r="J1528" s="466"/>
      <c r="K1528" s="466"/>
      <c r="L1528" s="111" t="s">
        <v>238</v>
      </c>
      <c r="M1528" s="488" t="s">
        <v>244</v>
      </c>
      <c r="N1528" s="466"/>
      <c r="O1528" s="112">
        <f>+O1527</f>
        <v>0</v>
      </c>
      <c r="P1528" s="86"/>
      <c r="Q1528" s="86"/>
      <c r="R1528" s="86"/>
      <c r="S1528" s="86"/>
    </row>
    <row r="1529" spans="1:19" ht="3.75" customHeight="1">
      <c r="A1529" s="86"/>
      <c r="B1529" s="86"/>
      <c r="C1529" s="86"/>
      <c r="D1529" s="86"/>
      <c r="E1529" s="86"/>
      <c r="F1529" s="86"/>
      <c r="G1529" s="86"/>
      <c r="H1529" s="86"/>
      <c r="I1529" s="86"/>
      <c r="J1529" s="86"/>
      <c r="K1529" s="86"/>
      <c r="L1529" s="86"/>
      <c r="M1529" s="86"/>
      <c r="N1529" s="86"/>
      <c r="O1529" s="86"/>
      <c r="P1529" s="86"/>
      <c r="Q1529" s="86"/>
      <c r="R1529" s="86"/>
      <c r="S1529" s="86"/>
    </row>
    <row r="1530" spans="1:19" ht="18.75" customHeight="1">
      <c r="A1530" s="86"/>
      <c r="B1530" s="86"/>
      <c r="C1530" s="86"/>
      <c r="D1530" s="86"/>
      <c r="E1530" s="86"/>
      <c r="F1530" s="86"/>
      <c r="G1530" s="86"/>
      <c r="H1530" s="86"/>
      <c r="I1530" s="489" t="s">
        <v>245</v>
      </c>
      <c r="J1530" s="457"/>
      <c r="K1530" s="457"/>
      <c r="L1530" s="457"/>
      <c r="M1530" s="458"/>
      <c r="N1530" s="484">
        <f>+O1528+O1523+O1518+O1513</f>
        <v>14559415</v>
      </c>
      <c r="O1530" s="458"/>
      <c r="P1530" s="86"/>
      <c r="Q1530" s="86"/>
      <c r="R1530" s="86"/>
      <c r="S1530" s="86"/>
    </row>
    <row r="1531" spans="1:19" ht="18.75" customHeight="1">
      <c r="A1531" s="86"/>
      <c r="B1531" s="86"/>
      <c r="C1531" s="86"/>
      <c r="D1531" s="86"/>
      <c r="E1531" s="86"/>
      <c r="F1531" s="86"/>
      <c r="G1531" s="86"/>
      <c r="H1531" s="86"/>
      <c r="I1531" s="107"/>
      <c r="J1531" s="107"/>
      <c r="K1531" s="107"/>
      <c r="L1531" s="107"/>
      <c r="M1531" s="107"/>
      <c r="N1531" s="115"/>
      <c r="O1531" s="115"/>
      <c r="P1531" s="86"/>
      <c r="Q1531" s="86"/>
      <c r="R1531" s="86"/>
      <c r="S1531" s="86"/>
    </row>
    <row r="1532" spans="1:19" ht="70.5" customHeight="1">
      <c r="A1532" s="107"/>
      <c r="B1532" s="497"/>
      <c r="C1532" s="466"/>
      <c r="D1532" s="476"/>
      <c r="E1532" s="466"/>
      <c r="F1532" s="466"/>
      <c r="G1532" s="466"/>
      <c r="H1532" s="466"/>
      <c r="I1532" s="466"/>
      <c r="J1532" s="466"/>
      <c r="K1532" s="466"/>
      <c r="L1532" s="466"/>
      <c r="M1532" s="466"/>
      <c r="N1532" s="466"/>
      <c r="O1532" s="466"/>
      <c r="P1532" s="466"/>
      <c r="Q1532" s="86"/>
      <c r="R1532" s="86"/>
      <c r="S1532" s="86"/>
    </row>
    <row r="1533" spans="1:19" ht="9.75" customHeight="1">
      <c r="A1533" s="477"/>
      <c r="B1533" s="470"/>
      <c r="C1533" s="470"/>
      <c r="D1533" s="470"/>
      <c r="E1533" s="470"/>
      <c r="F1533" s="470"/>
      <c r="G1533" s="470"/>
      <c r="H1533" s="470"/>
      <c r="I1533" s="470"/>
      <c r="J1533" s="470"/>
      <c r="K1533" s="470"/>
      <c r="L1533" s="470"/>
      <c r="M1533" s="470"/>
      <c r="N1533" s="470"/>
      <c r="O1533" s="470"/>
      <c r="P1533" s="470"/>
      <c r="Q1533" s="86"/>
      <c r="R1533" s="86"/>
      <c r="S1533" s="86"/>
    </row>
    <row r="1534" spans="1:19" ht="30" customHeight="1">
      <c r="A1534" s="498" t="s">
        <v>226</v>
      </c>
      <c r="B1534" s="466"/>
      <c r="C1534" s="466"/>
      <c r="D1534" s="466"/>
      <c r="E1534" s="466"/>
      <c r="F1534" s="466"/>
      <c r="G1534" s="498" t="s">
        <v>227</v>
      </c>
      <c r="H1534" s="466"/>
      <c r="I1534" s="466"/>
      <c r="J1534" s="476" t="s">
        <v>344</v>
      </c>
      <c r="K1534" s="466"/>
      <c r="L1534" s="466"/>
      <c r="M1534" s="466"/>
      <c r="N1534" s="466"/>
      <c r="O1534" s="466"/>
      <c r="P1534" s="467"/>
      <c r="Q1534" s="86"/>
      <c r="R1534" s="86"/>
      <c r="S1534" s="86"/>
    </row>
    <row r="1535" spans="1:19" ht="39" customHeight="1">
      <c r="A1535" s="498"/>
      <c r="B1535" s="466"/>
      <c r="C1535" s="466"/>
      <c r="D1535" s="466"/>
      <c r="E1535" s="466"/>
      <c r="F1535" s="466"/>
      <c r="G1535" s="498" t="s">
        <v>229</v>
      </c>
      <c r="H1535" s="466"/>
      <c r="I1535" s="466"/>
      <c r="J1535" s="476" t="s">
        <v>345</v>
      </c>
      <c r="K1535" s="466"/>
      <c r="L1535" s="466"/>
      <c r="M1535" s="466"/>
      <c r="N1535" s="466"/>
      <c r="O1535" s="466"/>
      <c r="P1535" s="467"/>
      <c r="Q1535" s="86"/>
      <c r="R1535" s="86"/>
      <c r="S1535" s="86"/>
    </row>
    <row r="1536" spans="1:19" ht="68.25" customHeight="1">
      <c r="A1536" s="498"/>
      <c r="B1536" s="466"/>
      <c r="C1536" s="466"/>
      <c r="D1536" s="466"/>
      <c r="E1536" s="466"/>
      <c r="F1536" s="466"/>
      <c r="G1536" s="498" t="s">
        <v>10</v>
      </c>
      <c r="H1536" s="466"/>
      <c r="I1536" s="466"/>
      <c r="J1536" s="476" t="s">
        <v>352</v>
      </c>
      <c r="K1536" s="466"/>
      <c r="L1536" s="466"/>
      <c r="M1536" s="466"/>
      <c r="N1536" s="466"/>
      <c r="O1536" s="466"/>
      <c r="P1536" s="467"/>
      <c r="Q1536" s="86"/>
      <c r="R1536" s="86"/>
      <c r="S1536" s="86"/>
    </row>
    <row r="1537" spans="1:19" ht="18" customHeight="1">
      <c r="A1537" s="492"/>
      <c r="B1537" s="470"/>
      <c r="C1537" s="470"/>
      <c r="D1537" s="470"/>
      <c r="E1537" s="470"/>
      <c r="F1537" s="470"/>
      <c r="G1537" s="505" t="s">
        <v>231</v>
      </c>
      <c r="H1537" s="470"/>
      <c r="I1537" s="470"/>
      <c r="J1537" s="477" t="s">
        <v>232</v>
      </c>
      <c r="K1537" s="470"/>
      <c r="L1537" s="470"/>
      <c r="M1537" s="470"/>
      <c r="N1537" s="470"/>
      <c r="O1537" s="470"/>
      <c r="P1537" s="471"/>
      <c r="Q1537" s="86"/>
      <c r="R1537" s="86"/>
      <c r="S1537" s="86"/>
    </row>
    <row r="1538" spans="1:19" ht="7.5" customHeight="1">
      <c r="A1538" s="86"/>
      <c r="B1538" s="86"/>
      <c r="C1538" s="86"/>
      <c r="D1538" s="86"/>
      <c r="E1538" s="86"/>
      <c r="F1538" s="86"/>
      <c r="G1538" s="86"/>
      <c r="H1538" s="86"/>
      <c r="I1538" s="86"/>
      <c r="J1538" s="86"/>
      <c r="K1538" s="86"/>
      <c r="L1538" s="86"/>
      <c r="M1538" s="86"/>
      <c r="N1538" s="86"/>
      <c r="O1538" s="86"/>
      <c r="P1538" s="86"/>
      <c r="Q1538" s="86"/>
      <c r="R1538" s="86"/>
      <c r="S1538" s="86"/>
    </row>
    <row r="1539" spans="1:19" ht="18" customHeight="1">
      <c r="A1539" s="495" t="s">
        <v>233</v>
      </c>
      <c r="B1539" s="466"/>
      <c r="C1539" s="495" t="s">
        <v>234</v>
      </c>
      <c r="D1539" s="466"/>
      <c r="E1539" s="86"/>
      <c r="F1539" s="86"/>
      <c r="G1539" s="86"/>
      <c r="H1539" s="86"/>
      <c r="I1539" s="86"/>
      <c r="J1539" s="86"/>
      <c r="K1539" s="86"/>
      <c r="L1539" s="86"/>
      <c r="M1539" s="86"/>
      <c r="N1539" s="86"/>
      <c r="O1539" s="86"/>
      <c r="P1539" s="86"/>
      <c r="Q1539" s="86"/>
      <c r="R1539" s="86"/>
      <c r="S1539" s="86"/>
    </row>
    <row r="1540" spans="1:19" ht="1.5" customHeight="1">
      <c r="A1540" s="86"/>
      <c r="B1540" s="86"/>
      <c r="C1540" s="86"/>
      <c r="D1540" s="86"/>
      <c r="E1540" s="86"/>
      <c r="F1540" s="86"/>
      <c r="G1540" s="86"/>
      <c r="H1540" s="86"/>
      <c r="I1540" s="86"/>
      <c r="J1540" s="86"/>
      <c r="K1540" s="86"/>
      <c r="L1540" s="86"/>
      <c r="M1540" s="86"/>
      <c r="N1540" s="86"/>
      <c r="O1540" s="86"/>
      <c r="P1540" s="86"/>
      <c r="Q1540" s="86"/>
      <c r="R1540" s="86"/>
      <c r="S1540" s="86"/>
    </row>
    <row r="1541" spans="1:19" ht="18.75" customHeight="1">
      <c r="A1541" s="496" t="s">
        <v>235</v>
      </c>
      <c r="B1541" s="457"/>
      <c r="C1541" s="457"/>
      <c r="D1541" s="457"/>
      <c r="E1541" s="458"/>
      <c r="F1541" s="491" t="s">
        <v>231</v>
      </c>
      <c r="G1541" s="457"/>
      <c r="H1541" s="457"/>
      <c r="I1541" s="457"/>
      <c r="J1541" s="458"/>
      <c r="K1541" s="491" t="s">
        <v>13</v>
      </c>
      <c r="L1541" s="458"/>
      <c r="M1541" s="491" t="s">
        <v>12</v>
      </c>
      <c r="N1541" s="458"/>
      <c r="O1541" s="108" t="s">
        <v>236</v>
      </c>
      <c r="P1541" s="86"/>
      <c r="Q1541" s="86"/>
      <c r="R1541" s="86"/>
      <c r="S1541" s="86"/>
    </row>
    <row r="1542" spans="1:19" ht="24.75" customHeight="1">
      <c r="A1542" s="492" t="s">
        <v>353</v>
      </c>
      <c r="B1542" s="470"/>
      <c r="C1542" s="470"/>
      <c r="D1542" s="470"/>
      <c r="E1542" s="471"/>
      <c r="F1542" s="503" t="s">
        <v>134</v>
      </c>
      <c r="G1542" s="470"/>
      <c r="H1542" s="470"/>
      <c r="I1542" s="470"/>
      <c r="J1542" s="471"/>
      <c r="K1542" s="506">
        <v>14559415</v>
      </c>
      <c r="L1542" s="471"/>
      <c r="M1542" s="490">
        <v>1</v>
      </c>
      <c r="N1542" s="471"/>
      <c r="O1542" s="109">
        <f>+M1542*K1542</f>
        <v>14559415</v>
      </c>
      <c r="P1542" s="86"/>
      <c r="Q1542" s="110">
        <v>15430371.420000084</v>
      </c>
      <c r="R1542" s="86"/>
      <c r="S1542" s="86"/>
    </row>
    <row r="1543" spans="1:19" ht="18" customHeight="1">
      <c r="A1543" s="493"/>
      <c r="B1543" s="466"/>
      <c r="C1543" s="466"/>
      <c r="D1543" s="466"/>
      <c r="E1543" s="466"/>
      <c r="F1543" s="494"/>
      <c r="G1543" s="466"/>
      <c r="H1543" s="494"/>
      <c r="I1543" s="466"/>
      <c r="J1543" s="466"/>
      <c r="K1543" s="466"/>
      <c r="L1543" s="111" t="s">
        <v>238</v>
      </c>
      <c r="M1543" s="488" t="s">
        <v>234</v>
      </c>
      <c r="N1543" s="466"/>
      <c r="O1543" s="112">
        <f>+O1542</f>
        <v>14559415</v>
      </c>
      <c r="P1543" s="86"/>
      <c r="Q1543" s="86"/>
      <c r="R1543" s="86"/>
      <c r="S1543" s="86"/>
    </row>
    <row r="1544" spans="1:19" ht="18" customHeight="1">
      <c r="A1544" s="495" t="s">
        <v>239</v>
      </c>
      <c r="B1544" s="466"/>
      <c r="C1544" s="495" t="s">
        <v>240</v>
      </c>
      <c r="D1544" s="466"/>
      <c r="E1544" s="86"/>
      <c r="F1544" s="86"/>
      <c r="G1544" s="86"/>
      <c r="H1544" s="86"/>
      <c r="I1544" s="86"/>
      <c r="J1544" s="86"/>
      <c r="K1544" s="86"/>
      <c r="L1544" s="86"/>
      <c r="M1544" s="86"/>
      <c r="N1544" s="86"/>
      <c r="O1544" s="86"/>
      <c r="P1544" s="86"/>
      <c r="Q1544" s="86"/>
      <c r="R1544" s="86"/>
      <c r="S1544" s="86"/>
    </row>
    <row r="1545" spans="1:19" ht="2.25" customHeight="1">
      <c r="A1545" s="86"/>
      <c r="B1545" s="86"/>
      <c r="C1545" s="86"/>
      <c r="D1545" s="86"/>
      <c r="E1545" s="86"/>
      <c r="F1545" s="86"/>
      <c r="G1545" s="86"/>
      <c r="H1545" s="86"/>
      <c r="I1545" s="86"/>
      <c r="J1545" s="86"/>
      <c r="K1545" s="86"/>
      <c r="L1545" s="86"/>
      <c r="M1545" s="86"/>
      <c r="N1545" s="86"/>
      <c r="O1545" s="86"/>
      <c r="P1545" s="86"/>
      <c r="Q1545" s="86"/>
      <c r="R1545" s="86"/>
      <c r="S1545" s="86"/>
    </row>
    <row r="1546" spans="1:19" ht="18.75" customHeight="1">
      <c r="A1546" s="496" t="s">
        <v>235</v>
      </c>
      <c r="B1546" s="457"/>
      <c r="C1546" s="457"/>
      <c r="D1546" s="457"/>
      <c r="E1546" s="458"/>
      <c r="F1546" s="491" t="s">
        <v>231</v>
      </c>
      <c r="G1546" s="457"/>
      <c r="H1546" s="457"/>
      <c r="I1546" s="457"/>
      <c r="J1546" s="458"/>
      <c r="K1546" s="491" t="s">
        <v>13</v>
      </c>
      <c r="L1546" s="458"/>
      <c r="M1546" s="491" t="s">
        <v>12</v>
      </c>
      <c r="N1546" s="458"/>
      <c r="O1546" s="108" t="s">
        <v>236</v>
      </c>
      <c r="P1546" s="86"/>
      <c r="Q1546" s="86"/>
      <c r="R1546" s="86"/>
      <c r="S1546" s="86"/>
    </row>
    <row r="1547" spans="1:19" ht="18" customHeight="1">
      <c r="A1547" s="492"/>
      <c r="B1547" s="470"/>
      <c r="C1547" s="470"/>
      <c r="D1547" s="470"/>
      <c r="E1547" s="471"/>
      <c r="F1547" s="499"/>
      <c r="G1547" s="470"/>
      <c r="H1547" s="470"/>
      <c r="I1547" s="470"/>
      <c r="J1547" s="471"/>
      <c r="K1547" s="487">
        <v>0</v>
      </c>
      <c r="L1547" s="471"/>
      <c r="M1547" s="487">
        <v>0</v>
      </c>
      <c r="N1547" s="471"/>
      <c r="O1547" s="113">
        <f>+K1547*M1547</f>
        <v>0</v>
      </c>
      <c r="P1547" s="86"/>
      <c r="Q1547" s="86"/>
      <c r="R1547" s="86"/>
      <c r="S1547" s="86"/>
    </row>
    <row r="1548" spans="1:19" ht="18" customHeight="1">
      <c r="A1548" s="493"/>
      <c r="B1548" s="466"/>
      <c r="C1548" s="466"/>
      <c r="D1548" s="466"/>
      <c r="E1548" s="466"/>
      <c r="F1548" s="494"/>
      <c r="G1548" s="466"/>
      <c r="H1548" s="494"/>
      <c r="I1548" s="466"/>
      <c r="J1548" s="466"/>
      <c r="K1548" s="466"/>
      <c r="L1548" s="111" t="s">
        <v>238</v>
      </c>
      <c r="M1548" s="488" t="s">
        <v>240</v>
      </c>
      <c r="N1548" s="466"/>
      <c r="O1548" s="112">
        <f>+O1547</f>
        <v>0</v>
      </c>
      <c r="P1548" s="86"/>
      <c r="Q1548" s="86"/>
      <c r="R1548" s="86"/>
      <c r="S1548" s="86"/>
    </row>
    <row r="1549" spans="1:19" ht="18" customHeight="1">
      <c r="A1549" s="495" t="s">
        <v>241</v>
      </c>
      <c r="B1549" s="466"/>
      <c r="C1549" s="495" t="s">
        <v>242</v>
      </c>
      <c r="D1549" s="466"/>
      <c r="E1549" s="86"/>
      <c r="F1549" s="86"/>
      <c r="G1549" s="86"/>
      <c r="H1549" s="86"/>
      <c r="I1549" s="86"/>
      <c r="J1549" s="86"/>
      <c r="K1549" s="86"/>
      <c r="L1549" s="86"/>
      <c r="M1549" s="86"/>
      <c r="N1549" s="86"/>
      <c r="O1549" s="86"/>
      <c r="P1549" s="86"/>
      <c r="Q1549" s="86"/>
      <c r="R1549" s="86"/>
      <c r="S1549" s="86"/>
    </row>
    <row r="1550" spans="1:19" ht="1.5" customHeight="1">
      <c r="A1550" s="86"/>
      <c r="B1550" s="86"/>
      <c r="C1550" s="86"/>
      <c r="D1550" s="86"/>
      <c r="E1550" s="86"/>
      <c r="F1550" s="86"/>
      <c r="G1550" s="86"/>
      <c r="H1550" s="86"/>
      <c r="I1550" s="86"/>
      <c r="J1550" s="86"/>
      <c r="K1550" s="86"/>
      <c r="L1550" s="86"/>
      <c r="M1550" s="86"/>
      <c r="N1550" s="86"/>
      <c r="O1550" s="86"/>
      <c r="P1550" s="86"/>
      <c r="Q1550" s="86"/>
      <c r="R1550" s="86"/>
      <c r="S1550" s="86"/>
    </row>
    <row r="1551" spans="1:19" ht="19.5" customHeight="1">
      <c r="A1551" s="496" t="s">
        <v>235</v>
      </c>
      <c r="B1551" s="457"/>
      <c r="C1551" s="457"/>
      <c r="D1551" s="457"/>
      <c r="E1551" s="458"/>
      <c r="F1551" s="491" t="s">
        <v>231</v>
      </c>
      <c r="G1551" s="457"/>
      <c r="H1551" s="457"/>
      <c r="I1551" s="457"/>
      <c r="J1551" s="458"/>
      <c r="K1551" s="491" t="s">
        <v>13</v>
      </c>
      <c r="L1551" s="458"/>
      <c r="M1551" s="491" t="s">
        <v>12</v>
      </c>
      <c r="N1551" s="458"/>
      <c r="O1551" s="108" t="s">
        <v>236</v>
      </c>
      <c r="P1551" s="86"/>
      <c r="Q1551" s="86"/>
      <c r="R1551" s="86"/>
      <c r="S1551" s="86"/>
    </row>
    <row r="1552" spans="1:19" ht="18" customHeight="1">
      <c r="A1552" s="492"/>
      <c r="B1552" s="470"/>
      <c r="C1552" s="470"/>
      <c r="D1552" s="470"/>
      <c r="E1552" s="471"/>
      <c r="F1552" s="499"/>
      <c r="G1552" s="470"/>
      <c r="H1552" s="470"/>
      <c r="I1552" s="470"/>
      <c r="J1552" s="471"/>
      <c r="K1552" s="487">
        <v>0</v>
      </c>
      <c r="L1552" s="471"/>
      <c r="M1552" s="487">
        <v>0</v>
      </c>
      <c r="N1552" s="471"/>
      <c r="O1552" s="113">
        <f>+K1552*M1552</f>
        <v>0</v>
      </c>
      <c r="P1552" s="86"/>
      <c r="Q1552" s="86"/>
      <c r="R1552" s="86"/>
      <c r="S1552" s="86"/>
    </row>
    <row r="1553" spans="1:19" ht="18" customHeight="1">
      <c r="A1553" s="493"/>
      <c r="B1553" s="466"/>
      <c r="C1553" s="466"/>
      <c r="D1553" s="466"/>
      <c r="E1553" s="466"/>
      <c r="F1553" s="494"/>
      <c r="G1553" s="466"/>
      <c r="H1553" s="494"/>
      <c r="I1553" s="466"/>
      <c r="J1553" s="466"/>
      <c r="K1553" s="466"/>
      <c r="L1553" s="111" t="s">
        <v>238</v>
      </c>
      <c r="M1553" s="488" t="s">
        <v>242</v>
      </c>
      <c r="N1553" s="466"/>
      <c r="O1553" s="112">
        <f>+O1552</f>
        <v>0</v>
      </c>
      <c r="P1553" s="86"/>
      <c r="Q1553" s="86"/>
      <c r="R1553" s="86"/>
      <c r="S1553" s="86"/>
    </row>
    <row r="1554" spans="1:19" ht="18" customHeight="1">
      <c r="A1554" s="495" t="s">
        <v>243</v>
      </c>
      <c r="B1554" s="466"/>
      <c r="C1554" s="495" t="s">
        <v>244</v>
      </c>
      <c r="D1554" s="466"/>
      <c r="E1554" s="86"/>
      <c r="F1554" s="86"/>
      <c r="G1554" s="86"/>
      <c r="H1554" s="86"/>
      <c r="I1554" s="86"/>
      <c r="J1554" s="86"/>
      <c r="K1554" s="86"/>
      <c r="L1554" s="86"/>
      <c r="M1554" s="86"/>
      <c r="N1554" s="86"/>
      <c r="O1554" s="86"/>
      <c r="P1554" s="86"/>
      <c r="Q1554" s="86"/>
      <c r="R1554" s="86"/>
      <c r="S1554" s="86"/>
    </row>
    <row r="1555" spans="1:19" ht="1.5" customHeight="1">
      <c r="A1555" s="86"/>
      <c r="B1555" s="86"/>
      <c r="C1555" s="86"/>
      <c r="D1555" s="86"/>
      <c r="E1555" s="86"/>
      <c r="F1555" s="86"/>
      <c r="G1555" s="86"/>
      <c r="H1555" s="86"/>
      <c r="I1555" s="86"/>
      <c r="J1555" s="86"/>
      <c r="K1555" s="86"/>
      <c r="L1555" s="86"/>
      <c r="M1555" s="86"/>
      <c r="N1555" s="86"/>
      <c r="O1555" s="86"/>
      <c r="P1555" s="86"/>
      <c r="Q1555" s="86"/>
      <c r="R1555" s="86"/>
      <c r="S1555" s="86"/>
    </row>
    <row r="1556" spans="1:19" ht="18.75" customHeight="1">
      <c r="A1556" s="496" t="s">
        <v>235</v>
      </c>
      <c r="B1556" s="457"/>
      <c r="C1556" s="457"/>
      <c r="D1556" s="457"/>
      <c r="E1556" s="458"/>
      <c r="F1556" s="491" t="s">
        <v>231</v>
      </c>
      <c r="G1556" s="457"/>
      <c r="H1556" s="457"/>
      <c r="I1556" s="457"/>
      <c r="J1556" s="458"/>
      <c r="K1556" s="491" t="s">
        <v>13</v>
      </c>
      <c r="L1556" s="458"/>
      <c r="M1556" s="491" t="s">
        <v>12</v>
      </c>
      <c r="N1556" s="458"/>
      <c r="O1556" s="108" t="s">
        <v>236</v>
      </c>
      <c r="P1556" s="86"/>
      <c r="Q1556" s="86"/>
      <c r="R1556" s="86"/>
      <c r="S1556" s="86"/>
    </row>
    <row r="1557" spans="1:19" ht="18" customHeight="1">
      <c r="A1557" s="492"/>
      <c r="B1557" s="470"/>
      <c r="C1557" s="470"/>
      <c r="D1557" s="470"/>
      <c r="E1557" s="471"/>
      <c r="F1557" s="499"/>
      <c r="G1557" s="470"/>
      <c r="H1557" s="470"/>
      <c r="I1557" s="470"/>
      <c r="J1557" s="471"/>
      <c r="K1557" s="487">
        <v>0</v>
      </c>
      <c r="L1557" s="471"/>
      <c r="M1557" s="487">
        <v>0</v>
      </c>
      <c r="N1557" s="471"/>
      <c r="O1557" s="113">
        <f>+K1557*M1557</f>
        <v>0</v>
      </c>
      <c r="P1557" s="86"/>
      <c r="Q1557" s="86"/>
      <c r="R1557" s="86"/>
      <c r="S1557" s="86"/>
    </row>
    <row r="1558" spans="1:19" ht="18" customHeight="1">
      <c r="A1558" s="493"/>
      <c r="B1558" s="466"/>
      <c r="C1558" s="466"/>
      <c r="D1558" s="466"/>
      <c r="E1558" s="466"/>
      <c r="F1558" s="494"/>
      <c r="G1558" s="466"/>
      <c r="H1558" s="494"/>
      <c r="I1558" s="466"/>
      <c r="J1558" s="466"/>
      <c r="K1558" s="466"/>
      <c r="L1558" s="111" t="s">
        <v>238</v>
      </c>
      <c r="M1558" s="488" t="s">
        <v>244</v>
      </c>
      <c r="N1558" s="466"/>
      <c r="O1558" s="112">
        <f>+O1557</f>
        <v>0</v>
      </c>
      <c r="P1558" s="86"/>
      <c r="Q1558" s="86"/>
      <c r="R1558" s="86"/>
      <c r="S1558" s="86"/>
    </row>
    <row r="1559" spans="1:19" ht="3.75" customHeight="1">
      <c r="A1559" s="86"/>
      <c r="B1559" s="86"/>
      <c r="C1559" s="86"/>
      <c r="D1559" s="86"/>
      <c r="E1559" s="86"/>
      <c r="F1559" s="86"/>
      <c r="G1559" s="86"/>
      <c r="H1559" s="86"/>
      <c r="I1559" s="86"/>
      <c r="J1559" s="86"/>
      <c r="K1559" s="86"/>
      <c r="L1559" s="86"/>
      <c r="M1559" s="86"/>
      <c r="N1559" s="86"/>
      <c r="O1559" s="86"/>
      <c r="P1559" s="86"/>
      <c r="Q1559" s="86"/>
      <c r="R1559" s="86"/>
      <c r="S1559" s="86"/>
    </row>
    <row r="1560" spans="1:19" ht="18.75" customHeight="1">
      <c r="A1560" s="86"/>
      <c r="B1560" s="86"/>
      <c r="C1560" s="86"/>
      <c r="D1560" s="86"/>
      <c r="E1560" s="86"/>
      <c r="F1560" s="86"/>
      <c r="G1560" s="86"/>
      <c r="H1560" s="86"/>
      <c r="I1560" s="489" t="s">
        <v>245</v>
      </c>
      <c r="J1560" s="457"/>
      <c r="K1560" s="457"/>
      <c r="L1560" s="457"/>
      <c r="M1560" s="458"/>
      <c r="N1560" s="484">
        <f>+O1558+O1553+O1548+O1543</f>
        <v>14559415</v>
      </c>
      <c r="O1560" s="458"/>
      <c r="P1560" s="86"/>
      <c r="Q1560" s="86"/>
      <c r="R1560" s="86"/>
      <c r="S1560" s="86"/>
    </row>
    <row r="1561" spans="1:19" ht="18.75" customHeight="1">
      <c r="A1561" s="86"/>
      <c r="B1561" s="86"/>
      <c r="C1561" s="86"/>
      <c r="D1561" s="86"/>
      <c r="E1561" s="86"/>
      <c r="F1561" s="86"/>
      <c r="G1561" s="86"/>
      <c r="H1561" s="86"/>
      <c r="I1561" s="107"/>
      <c r="J1561" s="107"/>
      <c r="K1561" s="107"/>
      <c r="L1561" s="107"/>
      <c r="M1561" s="107"/>
      <c r="N1561" s="115"/>
      <c r="O1561" s="115"/>
      <c r="P1561" s="86"/>
      <c r="Q1561" s="86"/>
      <c r="R1561" s="86"/>
      <c r="S1561" s="86"/>
    </row>
    <row r="1562" spans="1:19" ht="70.5" customHeight="1">
      <c r="A1562" s="107"/>
      <c r="B1562" s="497"/>
      <c r="C1562" s="466"/>
      <c r="D1562" s="476"/>
      <c r="E1562" s="466"/>
      <c r="F1562" s="466"/>
      <c r="G1562" s="466"/>
      <c r="H1562" s="466"/>
      <c r="I1562" s="466"/>
      <c r="J1562" s="466"/>
      <c r="K1562" s="466"/>
      <c r="L1562" s="466"/>
      <c r="M1562" s="466"/>
      <c r="N1562" s="466"/>
      <c r="O1562" s="466"/>
      <c r="P1562" s="466"/>
      <c r="Q1562" s="86"/>
      <c r="R1562" s="86"/>
      <c r="S1562" s="86"/>
    </row>
    <row r="1563" spans="1:19" ht="9.75" customHeight="1">
      <c r="A1563" s="477"/>
      <c r="B1563" s="470"/>
      <c r="C1563" s="470"/>
      <c r="D1563" s="470"/>
      <c r="E1563" s="470"/>
      <c r="F1563" s="470"/>
      <c r="G1563" s="470"/>
      <c r="H1563" s="470"/>
      <c r="I1563" s="470"/>
      <c r="J1563" s="470"/>
      <c r="K1563" s="470"/>
      <c r="L1563" s="470"/>
      <c r="M1563" s="470"/>
      <c r="N1563" s="470"/>
      <c r="O1563" s="470"/>
      <c r="P1563" s="470"/>
      <c r="Q1563" s="86"/>
      <c r="R1563" s="86"/>
      <c r="S1563" s="86"/>
    </row>
    <row r="1564" spans="1:19" ht="30" customHeight="1">
      <c r="A1564" s="498" t="s">
        <v>226</v>
      </c>
      <c r="B1564" s="466"/>
      <c r="C1564" s="466"/>
      <c r="D1564" s="466"/>
      <c r="E1564" s="466"/>
      <c r="F1564" s="466"/>
      <c r="G1564" s="498" t="s">
        <v>227</v>
      </c>
      <c r="H1564" s="466"/>
      <c r="I1564" s="466"/>
      <c r="J1564" s="476" t="s">
        <v>344</v>
      </c>
      <c r="K1564" s="466"/>
      <c r="L1564" s="466"/>
      <c r="M1564" s="466"/>
      <c r="N1564" s="466"/>
      <c r="O1564" s="466"/>
      <c r="P1564" s="467"/>
      <c r="Q1564" s="86"/>
      <c r="R1564" s="86"/>
      <c r="S1564" s="86"/>
    </row>
    <row r="1565" spans="1:19" ht="39" customHeight="1">
      <c r="A1565" s="498"/>
      <c r="B1565" s="466"/>
      <c r="C1565" s="466"/>
      <c r="D1565" s="466"/>
      <c r="E1565" s="466"/>
      <c r="F1565" s="466"/>
      <c r="G1565" s="498" t="s">
        <v>229</v>
      </c>
      <c r="H1565" s="466"/>
      <c r="I1565" s="466"/>
      <c r="J1565" s="476" t="s">
        <v>345</v>
      </c>
      <c r="K1565" s="466"/>
      <c r="L1565" s="466"/>
      <c r="M1565" s="466"/>
      <c r="N1565" s="466"/>
      <c r="O1565" s="466"/>
      <c r="P1565" s="467"/>
      <c r="Q1565" s="86"/>
      <c r="R1565" s="86"/>
      <c r="S1565" s="86"/>
    </row>
    <row r="1566" spans="1:19" ht="68.25" customHeight="1">
      <c r="A1566" s="498"/>
      <c r="B1566" s="466"/>
      <c r="C1566" s="466"/>
      <c r="D1566" s="466"/>
      <c r="E1566" s="466"/>
      <c r="F1566" s="466"/>
      <c r="G1566" s="498" t="s">
        <v>10</v>
      </c>
      <c r="H1566" s="466"/>
      <c r="I1566" s="466"/>
      <c r="J1566" s="476" t="s">
        <v>354</v>
      </c>
      <c r="K1566" s="466"/>
      <c r="L1566" s="466"/>
      <c r="M1566" s="466"/>
      <c r="N1566" s="466"/>
      <c r="O1566" s="466"/>
      <c r="P1566" s="467"/>
      <c r="Q1566" s="86"/>
      <c r="R1566" s="86"/>
      <c r="S1566" s="86"/>
    </row>
    <row r="1567" spans="1:19" ht="18" customHeight="1">
      <c r="A1567" s="492"/>
      <c r="B1567" s="470"/>
      <c r="C1567" s="470"/>
      <c r="D1567" s="470"/>
      <c r="E1567" s="470"/>
      <c r="F1567" s="470"/>
      <c r="G1567" s="505" t="s">
        <v>231</v>
      </c>
      <c r="H1567" s="470"/>
      <c r="I1567" s="470"/>
      <c r="J1567" s="477" t="s">
        <v>232</v>
      </c>
      <c r="K1567" s="470"/>
      <c r="L1567" s="470"/>
      <c r="M1567" s="470"/>
      <c r="N1567" s="470"/>
      <c r="O1567" s="470"/>
      <c r="P1567" s="471"/>
      <c r="Q1567" s="86"/>
      <c r="R1567" s="86"/>
      <c r="S1567" s="86"/>
    </row>
    <row r="1568" spans="1:19" ht="7.5" customHeight="1">
      <c r="A1568" s="86"/>
      <c r="B1568" s="86"/>
      <c r="C1568" s="86"/>
      <c r="D1568" s="86"/>
      <c r="E1568" s="86"/>
      <c r="F1568" s="86"/>
      <c r="G1568" s="86"/>
      <c r="H1568" s="86"/>
      <c r="I1568" s="86"/>
      <c r="J1568" s="86"/>
      <c r="K1568" s="86"/>
      <c r="L1568" s="86"/>
      <c r="M1568" s="86"/>
      <c r="N1568" s="86"/>
      <c r="O1568" s="86"/>
      <c r="P1568" s="86"/>
      <c r="Q1568" s="86"/>
      <c r="R1568" s="86"/>
      <c r="S1568" s="86"/>
    </row>
    <row r="1569" spans="1:19" ht="18" customHeight="1">
      <c r="A1569" s="495" t="s">
        <v>233</v>
      </c>
      <c r="B1569" s="466"/>
      <c r="C1569" s="495" t="s">
        <v>234</v>
      </c>
      <c r="D1569" s="466"/>
      <c r="E1569" s="86"/>
      <c r="F1569" s="86"/>
      <c r="G1569" s="86"/>
      <c r="H1569" s="86"/>
      <c r="I1569" s="86"/>
      <c r="J1569" s="86"/>
      <c r="K1569" s="86"/>
      <c r="L1569" s="86"/>
      <c r="M1569" s="86"/>
      <c r="N1569" s="86"/>
      <c r="O1569" s="86"/>
      <c r="P1569" s="86"/>
      <c r="Q1569" s="86"/>
      <c r="R1569" s="86"/>
      <c r="S1569" s="86"/>
    </row>
    <row r="1570" spans="1:19" ht="1.5" customHeight="1">
      <c r="A1570" s="86"/>
      <c r="B1570" s="86"/>
      <c r="C1570" s="86"/>
      <c r="D1570" s="86"/>
      <c r="E1570" s="86"/>
      <c r="F1570" s="86"/>
      <c r="G1570" s="86"/>
      <c r="H1570" s="86"/>
      <c r="I1570" s="86"/>
      <c r="J1570" s="86"/>
      <c r="K1570" s="86"/>
      <c r="L1570" s="86"/>
      <c r="M1570" s="86"/>
      <c r="N1570" s="86"/>
      <c r="O1570" s="86"/>
      <c r="P1570" s="86"/>
      <c r="Q1570" s="86"/>
      <c r="R1570" s="86"/>
      <c r="S1570" s="86"/>
    </row>
    <row r="1571" spans="1:19" ht="18.75" customHeight="1">
      <c r="A1571" s="496" t="s">
        <v>235</v>
      </c>
      <c r="B1571" s="457"/>
      <c r="C1571" s="457"/>
      <c r="D1571" s="457"/>
      <c r="E1571" s="458"/>
      <c r="F1571" s="491" t="s">
        <v>231</v>
      </c>
      <c r="G1571" s="457"/>
      <c r="H1571" s="457"/>
      <c r="I1571" s="457"/>
      <c r="J1571" s="458"/>
      <c r="K1571" s="491" t="s">
        <v>13</v>
      </c>
      <c r="L1571" s="458"/>
      <c r="M1571" s="491" t="s">
        <v>12</v>
      </c>
      <c r="N1571" s="458"/>
      <c r="O1571" s="108" t="s">
        <v>236</v>
      </c>
      <c r="P1571" s="86"/>
      <c r="Q1571" s="86"/>
      <c r="R1571" s="86"/>
      <c r="S1571" s="86"/>
    </row>
    <row r="1572" spans="1:19" ht="24.75" customHeight="1">
      <c r="A1572" s="492" t="s">
        <v>355</v>
      </c>
      <c r="B1572" s="470"/>
      <c r="C1572" s="470"/>
      <c r="D1572" s="470"/>
      <c r="E1572" s="471"/>
      <c r="F1572" s="503" t="s">
        <v>134</v>
      </c>
      <c r="G1572" s="470"/>
      <c r="H1572" s="470"/>
      <c r="I1572" s="470"/>
      <c r="J1572" s="471"/>
      <c r="K1572" s="506">
        <v>14559415</v>
      </c>
      <c r="L1572" s="471"/>
      <c r="M1572" s="490">
        <v>1</v>
      </c>
      <c r="N1572" s="471"/>
      <c r="O1572" s="109">
        <f>+M1572*K1572</f>
        <v>14559415</v>
      </c>
      <c r="P1572" s="86"/>
      <c r="Q1572" s="110">
        <v>15430371.420000084</v>
      </c>
      <c r="R1572" s="86"/>
      <c r="S1572" s="86"/>
    </row>
    <row r="1573" spans="1:19" ht="18" customHeight="1">
      <c r="A1573" s="493"/>
      <c r="B1573" s="466"/>
      <c r="C1573" s="466"/>
      <c r="D1573" s="466"/>
      <c r="E1573" s="466"/>
      <c r="F1573" s="494"/>
      <c r="G1573" s="466"/>
      <c r="H1573" s="494"/>
      <c r="I1573" s="466"/>
      <c r="J1573" s="466"/>
      <c r="K1573" s="466"/>
      <c r="L1573" s="111" t="s">
        <v>238</v>
      </c>
      <c r="M1573" s="488" t="s">
        <v>234</v>
      </c>
      <c r="N1573" s="466"/>
      <c r="O1573" s="112">
        <f>+O1572</f>
        <v>14559415</v>
      </c>
      <c r="P1573" s="86"/>
      <c r="Q1573" s="86"/>
      <c r="R1573" s="86"/>
      <c r="S1573" s="86"/>
    </row>
    <row r="1574" spans="1:19" ht="18" customHeight="1">
      <c r="A1574" s="495" t="s">
        <v>239</v>
      </c>
      <c r="B1574" s="466"/>
      <c r="C1574" s="495" t="s">
        <v>240</v>
      </c>
      <c r="D1574" s="466"/>
      <c r="E1574" s="86"/>
      <c r="F1574" s="86"/>
      <c r="G1574" s="86"/>
      <c r="H1574" s="86"/>
      <c r="I1574" s="86"/>
      <c r="J1574" s="86"/>
      <c r="K1574" s="86"/>
      <c r="L1574" s="86"/>
      <c r="M1574" s="86"/>
      <c r="N1574" s="86"/>
      <c r="O1574" s="86"/>
      <c r="P1574" s="86"/>
      <c r="Q1574" s="86"/>
      <c r="R1574" s="86"/>
      <c r="S1574" s="86"/>
    </row>
    <row r="1575" spans="1:19" ht="2.25" customHeight="1">
      <c r="A1575" s="86"/>
      <c r="B1575" s="86"/>
      <c r="C1575" s="86"/>
      <c r="D1575" s="86"/>
      <c r="E1575" s="86"/>
      <c r="F1575" s="86"/>
      <c r="G1575" s="86"/>
      <c r="H1575" s="86"/>
      <c r="I1575" s="86"/>
      <c r="J1575" s="86"/>
      <c r="K1575" s="86"/>
      <c r="L1575" s="86"/>
      <c r="M1575" s="86"/>
      <c r="N1575" s="86"/>
      <c r="O1575" s="86"/>
      <c r="P1575" s="86"/>
      <c r="Q1575" s="86"/>
      <c r="R1575" s="86"/>
      <c r="S1575" s="86"/>
    </row>
    <row r="1576" spans="1:19" ht="18.75" customHeight="1">
      <c r="A1576" s="496" t="s">
        <v>235</v>
      </c>
      <c r="B1576" s="457"/>
      <c r="C1576" s="457"/>
      <c r="D1576" s="457"/>
      <c r="E1576" s="458"/>
      <c r="F1576" s="491" t="s">
        <v>231</v>
      </c>
      <c r="G1576" s="457"/>
      <c r="H1576" s="457"/>
      <c r="I1576" s="457"/>
      <c r="J1576" s="458"/>
      <c r="K1576" s="491" t="s">
        <v>13</v>
      </c>
      <c r="L1576" s="458"/>
      <c r="M1576" s="491" t="s">
        <v>12</v>
      </c>
      <c r="N1576" s="458"/>
      <c r="O1576" s="108" t="s">
        <v>236</v>
      </c>
      <c r="P1576" s="86"/>
      <c r="Q1576" s="86"/>
      <c r="R1576" s="86"/>
      <c r="S1576" s="86"/>
    </row>
    <row r="1577" spans="1:19" ht="18" customHeight="1">
      <c r="A1577" s="492"/>
      <c r="B1577" s="470"/>
      <c r="C1577" s="470"/>
      <c r="D1577" s="470"/>
      <c r="E1577" s="471"/>
      <c r="F1577" s="499"/>
      <c r="G1577" s="470"/>
      <c r="H1577" s="470"/>
      <c r="I1577" s="470"/>
      <c r="J1577" s="471"/>
      <c r="K1577" s="487">
        <v>0</v>
      </c>
      <c r="L1577" s="471"/>
      <c r="M1577" s="487">
        <v>0</v>
      </c>
      <c r="N1577" s="471"/>
      <c r="O1577" s="113">
        <f>+K1577*M1577</f>
        <v>0</v>
      </c>
      <c r="P1577" s="86"/>
      <c r="Q1577" s="86"/>
      <c r="R1577" s="86"/>
      <c r="S1577" s="86"/>
    </row>
    <row r="1578" spans="1:19" ht="18" customHeight="1">
      <c r="A1578" s="493"/>
      <c r="B1578" s="466"/>
      <c r="C1578" s="466"/>
      <c r="D1578" s="466"/>
      <c r="E1578" s="466"/>
      <c r="F1578" s="494"/>
      <c r="G1578" s="466"/>
      <c r="H1578" s="494"/>
      <c r="I1578" s="466"/>
      <c r="J1578" s="466"/>
      <c r="K1578" s="466"/>
      <c r="L1578" s="111" t="s">
        <v>238</v>
      </c>
      <c r="M1578" s="488" t="s">
        <v>240</v>
      </c>
      <c r="N1578" s="466"/>
      <c r="O1578" s="112">
        <f>+O1577</f>
        <v>0</v>
      </c>
      <c r="P1578" s="86"/>
      <c r="Q1578" s="86"/>
      <c r="R1578" s="86"/>
      <c r="S1578" s="86"/>
    </row>
    <row r="1579" spans="1:19" ht="18" customHeight="1">
      <c r="A1579" s="495" t="s">
        <v>241</v>
      </c>
      <c r="B1579" s="466"/>
      <c r="C1579" s="495" t="s">
        <v>242</v>
      </c>
      <c r="D1579" s="466"/>
      <c r="E1579" s="86"/>
      <c r="F1579" s="86"/>
      <c r="G1579" s="86"/>
      <c r="H1579" s="86"/>
      <c r="I1579" s="86"/>
      <c r="J1579" s="86"/>
      <c r="K1579" s="86"/>
      <c r="L1579" s="86"/>
      <c r="M1579" s="86"/>
      <c r="N1579" s="86"/>
      <c r="O1579" s="86"/>
      <c r="P1579" s="86"/>
      <c r="Q1579" s="86"/>
      <c r="R1579" s="86"/>
      <c r="S1579" s="86"/>
    </row>
    <row r="1580" spans="1:19" ht="1.5" customHeight="1">
      <c r="A1580" s="86"/>
      <c r="B1580" s="86"/>
      <c r="C1580" s="86"/>
      <c r="D1580" s="86"/>
      <c r="E1580" s="86"/>
      <c r="F1580" s="86"/>
      <c r="G1580" s="86"/>
      <c r="H1580" s="86"/>
      <c r="I1580" s="86"/>
      <c r="J1580" s="86"/>
      <c r="K1580" s="86"/>
      <c r="L1580" s="86"/>
      <c r="M1580" s="86"/>
      <c r="N1580" s="86"/>
      <c r="O1580" s="86"/>
      <c r="P1580" s="86"/>
      <c r="Q1580" s="86"/>
      <c r="R1580" s="86"/>
      <c r="S1580" s="86"/>
    </row>
    <row r="1581" spans="1:19" ht="19.5" customHeight="1">
      <c r="A1581" s="496" t="s">
        <v>235</v>
      </c>
      <c r="B1581" s="457"/>
      <c r="C1581" s="457"/>
      <c r="D1581" s="457"/>
      <c r="E1581" s="458"/>
      <c r="F1581" s="491" t="s">
        <v>231</v>
      </c>
      <c r="G1581" s="457"/>
      <c r="H1581" s="457"/>
      <c r="I1581" s="457"/>
      <c r="J1581" s="458"/>
      <c r="K1581" s="491" t="s">
        <v>13</v>
      </c>
      <c r="L1581" s="458"/>
      <c r="M1581" s="491" t="s">
        <v>12</v>
      </c>
      <c r="N1581" s="458"/>
      <c r="O1581" s="108" t="s">
        <v>236</v>
      </c>
      <c r="P1581" s="86"/>
      <c r="Q1581" s="86"/>
      <c r="R1581" s="86"/>
      <c r="S1581" s="86"/>
    </row>
    <row r="1582" spans="1:19" ht="18" customHeight="1">
      <c r="A1582" s="492"/>
      <c r="B1582" s="470"/>
      <c r="C1582" s="470"/>
      <c r="D1582" s="470"/>
      <c r="E1582" s="471"/>
      <c r="F1582" s="499"/>
      <c r="G1582" s="470"/>
      <c r="H1582" s="470"/>
      <c r="I1582" s="470"/>
      <c r="J1582" s="471"/>
      <c r="K1582" s="487">
        <v>0</v>
      </c>
      <c r="L1582" s="471"/>
      <c r="M1582" s="487">
        <v>0</v>
      </c>
      <c r="N1582" s="471"/>
      <c r="O1582" s="113">
        <f>+K1582*M1582</f>
        <v>0</v>
      </c>
      <c r="P1582" s="86"/>
      <c r="Q1582" s="86"/>
      <c r="R1582" s="86"/>
      <c r="S1582" s="86"/>
    </row>
    <row r="1583" spans="1:19" ht="18" customHeight="1">
      <c r="A1583" s="493"/>
      <c r="B1583" s="466"/>
      <c r="C1583" s="466"/>
      <c r="D1583" s="466"/>
      <c r="E1583" s="466"/>
      <c r="F1583" s="494"/>
      <c r="G1583" s="466"/>
      <c r="H1583" s="494"/>
      <c r="I1583" s="466"/>
      <c r="J1583" s="466"/>
      <c r="K1583" s="466"/>
      <c r="L1583" s="111" t="s">
        <v>238</v>
      </c>
      <c r="M1583" s="488" t="s">
        <v>242</v>
      </c>
      <c r="N1583" s="466"/>
      <c r="O1583" s="112">
        <f>+O1582</f>
        <v>0</v>
      </c>
      <c r="P1583" s="86"/>
      <c r="Q1583" s="86"/>
      <c r="R1583" s="86"/>
      <c r="S1583" s="86"/>
    </row>
    <row r="1584" spans="1:19" ht="18" customHeight="1">
      <c r="A1584" s="495" t="s">
        <v>243</v>
      </c>
      <c r="B1584" s="466"/>
      <c r="C1584" s="495" t="s">
        <v>244</v>
      </c>
      <c r="D1584" s="466"/>
      <c r="E1584" s="86"/>
      <c r="F1584" s="86"/>
      <c r="G1584" s="86"/>
      <c r="H1584" s="86"/>
      <c r="I1584" s="86"/>
      <c r="J1584" s="86"/>
      <c r="K1584" s="86"/>
      <c r="L1584" s="86"/>
      <c r="M1584" s="86"/>
      <c r="N1584" s="86"/>
      <c r="O1584" s="86"/>
      <c r="P1584" s="86"/>
      <c r="Q1584" s="86"/>
      <c r="R1584" s="86"/>
      <c r="S1584" s="86"/>
    </row>
    <row r="1585" spans="1:19" ht="1.5" customHeight="1">
      <c r="A1585" s="86"/>
      <c r="B1585" s="86"/>
      <c r="C1585" s="86"/>
      <c r="D1585" s="86"/>
      <c r="E1585" s="86"/>
      <c r="F1585" s="86"/>
      <c r="G1585" s="86"/>
      <c r="H1585" s="86"/>
      <c r="I1585" s="86"/>
      <c r="J1585" s="86"/>
      <c r="K1585" s="86"/>
      <c r="L1585" s="86"/>
      <c r="M1585" s="86"/>
      <c r="N1585" s="86"/>
      <c r="O1585" s="86"/>
      <c r="P1585" s="86"/>
      <c r="Q1585" s="86"/>
      <c r="R1585" s="86"/>
      <c r="S1585" s="86"/>
    </row>
    <row r="1586" spans="1:19" ht="18.75" customHeight="1">
      <c r="A1586" s="496" t="s">
        <v>235</v>
      </c>
      <c r="B1586" s="457"/>
      <c r="C1586" s="457"/>
      <c r="D1586" s="457"/>
      <c r="E1586" s="458"/>
      <c r="F1586" s="491" t="s">
        <v>231</v>
      </c>
      <c r="G1586" s="457"/>
      <c r="H1586" s="457"/>
      <c r="I1586" s="457"/>
      <c r="J1586" s="458"/>
      <c r="K1586" s="491" t="s">
        <v>13</v>
      </c>
      <c r="L1586" s="458"/>
      <c r="M1586" s="491" t="s">
        <v>12</v>
      </c>
      <c r="N1586" s="458"/>
      <c r="O1586" s="108" t="s">
        <v>236</v>
      </c>
      <c r="P1586" s="86"/>
      <c r="Q1586" s="86"/>
      <c r="R1586" s="86"/>
      <c r="S1586" s="86"/>
    </row>
    <row r="1587" spans="1:19" ht="18" customHeight="1">
      <c r="A1587" s="492"/>
      <c r="B1587" s="470"/>
      <c r="C1587" s="470"/>
      <c r="D1587" s="470"/>
      <c r="E1587" s="471"/>
      <c r="F1587" s="499"/>
      <c r="G1587" s="470"/>
      <c r="H1587" s="470"/>
      <c r="I1587" s="470"/>
      <c r="J1587" s="471"/>
      <c r="K1587" s="487">
        <v>0</v>
      </c>
      <c r="L1587" s="471"/>
      <c r="M1587" s="487">
        <v>0</v>
      </c>
      <c r="N1587" s="471"/>
      <c r="O1587" s="113">
        <f>+K1587*M1587</f>
        <v>0</v>
      </c>
      <c r="P1587" s="86"/>
      <c r="Q1587" s="86"/>
      <c r="R1587" s="86"/>
      <c r="S1587" s="86"/>
    </row>
    <row r="1588" spans="1:19" ht="18" customHeight="1">
      <c r="A1588" s="493"/>
      <c r="B1588" s="466"/>
      <c r="C1588" s="466"/>
      <c r="D1588" s="466"/>
      <c r="E1588" s="466"/>
      <c r="F1588" s="494"/>
      <c r="G1588" s="466"/>
      <c r="H1588" s="494"/>
      <c r="I1588" s="466"/>
      <c r="J1588" s="466"/>
      <c r="K1588" s="466"/>
      <c r="L1588" s="111" t="s">
        <v>238</v>
      </c>
      <c r="M1588" s="488" t="s">
        <v>244</v>
      </c>
      <c r="N1588" s="466"/>
      <c r="O1588" s="112">
        <f>+O1587</f>
        <v>0</v>
      </c>
      <c r="P1588" s="86"/>
      <c r="Q1588" s="86"/>
      <c r="R1588" s="86"/>
      <c r="S1588" s="86"/>
    </row>
    <row r="1589" spans="1:19" ht="3.75" customHeight="1">
      <c r="A1589" s="86"/>
      <c r="B1589" s="86"/>
      <c r="C1589" s="86"/>
      <c r="D1589" s="86"/>
      <c r="E1589" s="86"/>
      <c r="F1589" s="86"/>
      <c r="G1589" s="86"/>
      <c r="H1589" s="86"/>
      <c r="I1589" s="86"/>
      <c r="J1589" s="86"/>
      <c r="K1589" s="86"/>
      <c r="L1589" s="86"/>
      <c r="M1589" s="86"/>
      <c r="N1589" s="86"/>
      <c r="O1589" s="86"/>
      <c r="P1589" s="86"/>
      <c r="Q1589" s="86"/>
      <c r="R1589" s="86"/>
      <c r="S1589" s="86"/>
    </row>
    <row r="1590" spans="1:19" ht="18.75" customHeight="1">
      <c r="A1590" s="86"/>
      <c r="B1590" s="86"/>
      <c r="C1590" s="86"/>
      <c r="D1590" s="86"/>
      <c r="E1590" s="86"/>
      <c r="F1590" s="86"/>
      <c r="G1590" s="86"/>
      <c r="H1590" s="86"/>
      <c r="I1590" s="489" t="s">
        <v>245</v>
      </c>
      <c r="J1590" s="457"/>
      <c r="K1590" s="457"/>
      <c r="L1590" s="457"/>
      <c r="M1590" s="458"/>
      <c r="N1590" s="484">
        <f>+O1588+O1583+O1578+O1573</f>
        <v>14559415</v>
      </c>
      <c r="O1590" s="458"/>
      <c r="P1590" s="86"/>
      <c r="Q1590" s="86"/>
      <c r="R1590" s="86"/>
      <c r="S1590" s="86"/>
    </row>
    <row r="1591" spans="1:19" ht="18.75" customHeight="1">
      <c r="A1591" s="86"/>
      <c r="B1591" s="86"/>
      <c r="C1591" s="86"/>
      <c r="D1591" s="86"/>
      <c r="E1591" s="86"/>
      <c r="F1591" s="86"/>
      <c r="G1591" s="86"/>
      <c r="H1591" s="86"/>
      <c r="I1591" s="107"/>
      <c r="J1591" s="107"/>
      <c r="K1591" s="107"/>
      <c r="L1591" s="107"/>
      <c r="M1591" s="107"/>
      <c r="N1591" s="115"/>
      <c r="O1591" s="115"/>
      <c r="P1591" s="86"/>
      <c r="Q1591" s="86"/>
      <c r="R1591" s="86"/>
      <c r="S1591" s="86"/>
    </row>
    <row r="1592" spans="1:19" ht="15" customHeight="1">
      <c r="A1592" s="116"/>
      <c r="B1592" s="116"/>
      <c r="C1592" s="116"/>
      <c r="D1592" s="116"/>
      <c r="E1592" s="116"/>
      <c r="F1592" s="116"/>
      <c r="G1592" s="116"/>
      <c r="H1592" s="116"/>
      <c r="I1592" s="116"/>
      <c r="J1592" s="116"/>
      <c r="K1592" s="116"/>
      <c r="L1592" s="116"/>
      <c r="M1592" s="116"/>
      <c r="N1592" s="116"/>
      <c r="O1592" s="116"/>
      <c r="P1592" s="86"/>
      <c r="Q1592" s="86"/>
      <c r="R1592" s="86"/>
      <c r="S1592" s="86"/>
    </row>
    <row r="1593" spans="1:19" ht="15.75" customHeight="1">
      <c r="A1593" s="86"/>
      <c r="B1593" s="86"/>
      <c r="C1593" s="117" t="s">
        <v>356</v>
      </c>
      <c r="D1593" s="118"/>
      <c r="E1593" s="118"/>
      <c r="F1593" s="118"/>
      <c r="G1593" s="118"/>
      <c r="H1593" s="118"/>
      <c r="I1593" s="118"/>
      <c r="J1593" s="118"/>
      <c r="K1593" s="118"/>
      <c r="L1593" s="118"/>
      <c r="M1593" s="118"/>
      <c r="N1593" s="118"/>
      <c r="O1593" s="119"/>
      <c r="P1593" s="86"/>
      <c r="Q1593" s="86"/>
      <c r="R1593" s="86"/>
      <c r="S1593" s="86"/>
    </row>
    <row r="1594" spans="1:19" ht="25.5" customHeight="1">
      <c r="A1594" s="86"/>
      <c r="B1594" s="86"/>
      <c r="C1594" s="512" t="s">
        <v>357</v>
      </c>
      <c r="D1594" s="466"/>
      <c r="E1594" s="466"/>
      <c r="F1594" s="466"/>
      <c r="G1594" s="466"/>
      <c r="H1594" s="466"/>
      <c r="I1594" s="466"/>
      <c r="J1594" s="466"/>
      <c r="K1594" s="466"/>
      <c r="L1594" s="466"/>
      <c r="M1594" s="466"/>
      <c r="N1594" s="466"/>
      <c r="O1594" s="467"/>
      <c r="P1594" s="86"/>
      <c r="Q1594" s="86"/>
      <c r="R1594" s="86"/>
      <c r="S1594" s="86"/>
    </row>
    <row r="1595" spans="1:19" ht="81" customHeight="1">
      <c r="A1595" s="86"/>
      <c r="B1595" s="86"/>
      <c r="C1595" s="512" t="s">
        <v>358</v>
      </c>
      <c r="D1595" s="466"/>
      <c r="E1595" s="466"/>
      <c r="F1595" s="466"/>
      <c r="G1595" s="466"/>
      <c r="H1595" s="466"/>
      <c r="I1595" s="466"/>
      <c r="J1595" s="466"/>
      <c r="K1595" s="466"/>
      <c r="L1595" s="466"/>
      <c r="M1595" s="466"/>
      <c r="N1595" s="466"/>
      <c r="O1595" s="467"/>
      <c r="P1595" s="86"/>
      <c r="Q1595" s="86"/>
      <c r="R1595" s="86"/>
      <c r="S1595" s="86"/>
    </row>
    <row r="1596" spans="1:19" ht="40.5" customHeight="1">
      <c r="A1596" s="86"/>
      <c r="B1596" s="86"/>
      <c r="C1596" s="512" t="s">
        <v>359</v>
      </c>
      <c r="D1596" s="466"/>
      <c r="E1596" s="466"/>
      <c r="F1596" s="466"/>
      <c r="G1596" s="466"/>
      <c r="H1596" s="466"/>
      <c r="I1596" s="466"/>
      <c r="J1596" s="466"/>
      <c r="K1596" s="466"/>
      <c r="L1596" s="466"/>
      <c r="M1596" s="466"/>
      <c r="N1596" s="466"/>
      <c r="O1596" s="467"/>
      <c r="P1596" s="86"/>
      <c r="Q1596" s="86"/>
      <c r="R1596" s="86"/>
      <c r="S1596" s="86"/>
    </row>
    <row r="1597" spans="1:19" ht="44.25" customHeight="1">
      <c r="A1597" s="86"/>
      <c r="B1597" s="86"/>
      <c r="C1597" s="512" t="s">
        <v>360</v>
      </c>
      <c r="D1597" s="466"/>
      <c r="E1597" s="466"/>
      <c r="F1597" s="466"/>
      <c r="G1597" s="466"/>
      <c r="H1597" s="466"/>
      <c r="I1597" s="466"/>
      <c r="J1597" s="466"/>
      <c r="K1597" s="466"/>
      <c r="L1597" s="466"/>
      <c r="M1597" s="466"/>
      <c r="N1597" s="466"/>
      <c r="O1597" s="467"/>
      <c r="P1597" s="86"/>
      <c r="Q1597" s="86"/>
      <c r="R1597" s="86"/>
      <c r="S1597" s="86"/>
    </row>
    <row r="1598" spans="1:19" ht="54" customHeight="1">
      <c r="A1598" s="86"/>
      <c r="B1598" s="86"/>
      <c r="C1598" s="513" t="s">
        <v>361</v>
      </c>
      <c r="D1598" s="470"/>
      <c r="E1598" s="470"/>
      <c r="F1598" s="470"/>
      <c r="G1598" s="470"/>
      <c r="H1598" s="470"/>
      <c r="I1598" s="470"/>
      <c r="J1598" s="470"/>
      <c r="K1598" s="470"/>
      <c r="L1598" s="470"/>
      <c r="M1598" s="470"/>
      <c r="N1598" s="470"/>
      <c r="O1598" s="471"/>
      <c r="P1598" s="86"/>
      <c r="Q1598" s="86"/>
      <c r="R1598" s="86"/>
      <c r="S1598" s="86"/>
    </row>
    <row r="1599" spans="1:19" ht="5.25" customHeight="1">
      <c r="A1599" s="86"/>
      <c r="B1599" s="86"/>
      <c r="C1599" s="86"/>
      <c r="D1599" s="86"/>
      <c r="E1599" s="86"/>
      <c r="F1599" s="86"/>
      <c r="G1599" s="86"/>
      <c r="H1599" s="86"/>
      <c r="I1599" s="86"/>
      <c r="J1599" s="86"/>
      <c r="K1599" s="86"/>
      <c r="L1599" s="86"/>
      <c r="M1599" s="86"/>
      <c r="N1599" s="86"/>
      <c r="O1599" s="86"/>
      <c r="P1599" s="86"/>
      <c r="Q1599" s="86"/>
      <c r="R1599" s="86"/>
      <c r="S1599" s="86"/>
    </row>
    <row r="1600" spans="1:19" ht="13.5" customHeight="1">
      <c r="A1600" s="86"/>
      <c r="B1600" s="86"/>
      <c r="C1600" s="514" t="s">
        <v>212</v>
      </c>
      <c r="D1600" s="511"/>
      <c r="E1600" s="514"/>
      <c r="F1600" s="510"/>
      <c r="G1600" s="511"/>
      <c r="H1600" s="86"/>
      <c r="I1600" s="86"/>
      <c r="J1600" s="86"/>
      <c r="K1600" s="86"/>
      <c r="L1600" s="514" t="s">
        <v>223</v>
      </c>
      <c r="M1600" s="510"/>
      <c r="N1600" s="510"/>
      <c r="O1600" s="511"/>
      <c r="P1600" s="86"/>
      <c r="Q1600" s="86"/>
      <c r="R1600" s="86"/>
      <c r="S1600" s="86"/>
    </row>
    <row r="1601" spans="1:19" ht="13.5" customHeight="1">
      <c r="A1601" s="86"/>
      <c r="B1601" s="86"/>
      <c r="C1601" s="120"/>
      <c r="D1601" s="120"/>
      <c r="E1601" s="120"/>
      <c r="F1601" s="63"/>
      <c r="G1601" s="63"/>
      <c r="H1601" s="86"/>
      <c r="I1601" s="86"/>
      <c r="J1601" s="86"/>
      <c r="K1601" s="86"/>
      <c r="L1601" s="86"/>
      <c r="M1601" s="86"/>
      <c r="N1601" s="86"/>
      <c r="O1601" s="86"/>
      <c r="P1601" s="86"/>
      <c r="Q1601" s="86"/>
      <c r="R1601" s="86"/>
      <c r="S1601" s="86"/>
    </row>
    <row r="1602" spans="1:19" ht="13.5" customHeight="1">
      <c r="A1602" s="86"/>
      <c r="B1602" s="86"/>
      <c r="C1602" s="120"/>
      <c r="D1602" s="120"/>
      <c r="E1602" s="120"/>
      <c r="F1602" s="63"/>
      <c r="G1602" s="63"/>
      <c r="H1602" s="86"/>
      <c r="I1602" s="86"/>
      <c r="J1602" s="86"/>
      <c r="K1602" s="86"/>
      <c r="L1602" s="86"/>
      <c r="M1602" s="86"/>
      <c r="N1602" s="86"/>
      <c r="O1602" s="86"/>
      <c r="P1602" s="86"/>
      <c r="Q1602" s="86"/>
      <c r="R1602" s="86"/>
      <c r="S1602" s="86"/>
    </row>
    <row r="1603" spans="1:19" ht="13.5" customHeight="1">
      <c r="A1603" s="86"/>
      <c r="B1603" s="86"/>
      <c r="C1603" s="509"/>
      <c r="D1603" s="510"/>
      <c r="E1603" s="511"/>
      <c r="F1603" s="63"/>
      <c r="G1603" s="63"/>
      <c r="H1603" s="86"/>
      <c r="I1603" s="86"/>
      <c r="J1603" s="86"/>
      <c r="K1603" s="86"/>
      <c r="L1603" s="86"/>
      <c r="M1603" s="86"/>
      <c r="N1603" s="86"/>
      <c r="O1603" s="86"/>
      <c r="P1603" s="86"/>
      <c r="Q1603" s="86"/>
      <c r="R1603" s="86"/>
      <c r="S1603" s="86"/>
    </row>
    <row r="1604" spans="1:19" ht="13.5" customHeight="1">
      <c r="A1604" s="86"/>
      <c r="B1604" s="86"/>
      <c r="C1604" s="121" t="s">
        <v>362</v>
      </c>
      <c r="D1604" s="121"/>
      <c r="E1604" s="121"/>
      <c r="F1604" s="63"/>
      <c r="G1604" s="63"/>
      <c r="H1604" s="86"/>
      <c r="I1604" s="86"/>
      <c r="J1604" s="86"/>
      <c r="K1604" s="86"/>
      <c r="L1604" s="121" t="s">
        <v>224</v>
      </c>
      <c r="M1604" s="86"/>
      <c r="N1604" s="86"/>
      <c r="O1604" s="86"/>
      <c r="P1604" s="86"/>
      <c r="Q1604" s="86"/>
      <c r="R1604" s="86"/>
      <c r="S1604" s="86"/>
    </row>
    <row r="1605" spans="1:19" ht="13.5" customHeight="1">
      <c r="A1605" s="86"/>
      <c r="B1605" s="86"/>
      <c r="C1605" s="122" t="s">
        <v>215</v>
      </c>
      <c r="D1605" s="122"/>
      <c r="E1605" s="122"/>
      <c r="F1605" s="63"/>
      <c r="G1605" s="63"/>
      <c r="H1605" s="86"/>
      <c r="I1605" s="86"/>
      <c r="J1605" s="86"/>
      <c r="K1605" s="86"/>
      <c r="L1605" s="122" t="s">
        <v>225</v>
      </c>
      <c r="M1605" s="86"/>
      <c r="N1605" s="86"/>
      <c r="O1605" s="86"/>
      <c r="P1605" s="86"/>
      <c r="Q1605" s="86"/>
      <c r="R1605" s="86"/>
      <c r="S1605" s="86"/>
    </row>
    <row r="1606" spans="1:19" ht="13.5" customHeight="1">
      <c r="A1606" s="86"/>
      <c r="B1606" s="86"/>
      <c r="C1606" s="123"/>
      <c r="D1606" s="123"/>
      <c r="E1606" s="123"/>
      <c r="F1606" s="63"/>
      <c r="G1606" s="63"/>
      <c r="H1606" s="86"/>
      <c r="I1606" s="86"/>
      <c r="J1606" s="86"/>
      <c r="K1606" s="86"/>
      <c r="L1606" s="86"/>
      <c r="M1606" s="86"/>
      <c r="N1606" s="86"/>
      <c r="O1606" s="86"/>
      <c r="P1606" s="86"/>
      <c r="Q1606" s="86"/>
      <c r="R1606" s="86"/>
      <c r="S1606" s="86"/>
    </row>
    <row r="1607" spans="1:19" ht="13.5" customHeight="1">
      <c r="A1607" s="86"/>
      <c r="B1607" s="86"/>
      <c r="C1607" s="123"/>
      <c r="D1607" s="123"/>
      <c r="E1607" s="123"/>
      <c r="F1607" s="63"/>
      <c r="G1607" s="63"/>
      <c r="H1607" s="86"/>
      <c r="I1607" s="86"/>
      <c r="J1607" s="86"/>
      <c r="K1607" s="86"/>
      <c r="L1607" s="86"/>
      <c r="M1607" s="86"/>
      <c r="N1607" s="86"/>
      <c r="O1607" s="86"/>
      <c r="P1607" s="86"/>
      <c r="Q1607" s="86"/>
      <c r="R1607" s="86"/>
      <c r="S1607" s="86"/>
    </row>
    <row r="1608" spans="1:19" ht="13.5" customHeight="1">
      <c r="A1608" s="86"/>
      <c r="B1608" s="86"/>
      <c r="C1608" s="123"/>
      <c r="D1608" s="123"/>
      <c r="E1608" s="123"/>
      <c r="F1608" s="63"/>
      <c r="G1608" s="63"/>
      <c r="H1608" s="86"/>
      <c r="I1608" s="86"/>
      <c r="J1608" s="86"/>
      <c r="K1608" s="86"/>
      <c r="L1608" s="86"/>
      <c r="M1608" s="86"/>
      <c r="N1608" s="86"/>
      <c r="O1608" s="86"/>
      <c r="P1608" s="86"/>
      <c r="Q1608" s="86"/>
      <c r="R1608" s="86"/>
      <c r="S1608" s="86"/>
    </row>
    <row r="1609" spans="1:19" ht="13.5" customHeight="1">
      <c r="A1609" s="86"/>
      <c r="B1609" s="86"/>
      <c r="C1609" s="121" t="s">
        <v>363</v>
      </c>
      <c r="D1609" s="123"/>
      <c r="E1609" s="123"/>
      <c r="F1609" s="63"/>
      <c r="G1609" s="63"/>
      <c r="H1609" s="86"/>
      <c r="I1609" s="86"/>
      <c r="J1609" s="86"/>
      <c r="K1609" s="86"/>
      <c r="L1609" s="86"/>
      <c r="M1609" s="86"/>
      <c r="N1609" s="86"/>
      <c r="O1609" s="86"/>
      <c r="P1609" s="86"/>
      <c r="Q1609" s="86"/>
      <c r="R1609" s="86"/>
      <c r="S1609" s="86"/>
    </row>
    <row r="1610" spans="1:19" ht="13.5" customHeight="1">
      <c r="A1610" s="86"/>
      <c r="B1610" s="86"/>
      <c r="C1610" s="122" t="s">
        <v>364</v>
      </c>
      <c r="D1610" s="123"/>
      <c r="E1610" s="123"/>
      <c r="F1610" s="63"/>
      <c r="G1610" s="63"/>
      <c r="H1610" s="86"/>
      <c r="I1610" s="86"/>
      <c r="J1610" s="86"/>
      <c r="K1610" s="86"/>
      <c r="L1610" s="86"/>
      <c r="M1610" s="86"/>
      <c r="N1610" s="86"/>
      <c r="O1610" s="86"/>
      <c r="P1610" s="86"/>
      <c r="Q1610" s="86"/>
      <c r="R1610" s="86"/>
      <c r="S1610" s="86"/>
    </row>
    <row r="1611" spans="1:19" ht="13.5" customHeight="1">
      <c r="A1611" s="86"/>
      <c r="B1611" s="86"/>
      <c r="C1611" s="123"/>
      <c r="D1611" s="123"/>
      <c r="E1611" s="123"/>
      <c r="F1611" s="63"/>
      <c r="G1611" s="63"/>
      <c r="H1611" s="86"/>
      <c r="I1611" s="86"/>
      <c r="J1611" s="86"/>
      <c r="K1611" s="86"/>
      <c r="L1611" s="86"/>
      <c r="M1611" s="86"/>
      <c r="N1611" s="86"/>
      <c r="O1611" s="86"/>
      <c r="P1611" s="86"/>
      <c r="Q1611" s="86"/>
      <c r="R1611" s="86"/>
      <c r="S1611" s="86"/>
    </row>
    <row r="1612" spans="1:19" ht="13.5" customHeight="1">
      <c r="A1612" s="86"/>
      <c r="B1612" s="86"/>
      <c r="C1612" s="123"/>
      <c r="D1612" s="123"/>
      <c r="E1612" s="123"/>
      <c r="F1612" s="63"/>
      <c r="G1612" s="63"/>
      <c r="H1612" s="86"/>
      <c r="I1612" s="86"/>
      <c r="J1612" s="86"/>
      <c r="K1612" s="86"/>
      <c r="L1612" s="86"/>
      <c r="M1612" s="86"/>
      <c r="N1612" s="86"/>
      <c r="O1612" s="86"/>
      <c r="P1612" s="86"/>
      <c r="Q1612" s="86"/>
      <c r="R1612" s="86"/>
      <c r="S1612" s="86"/>
    </row>
    <row r="1613" spans="1:19" ht="13.5" customHeight="1">
      <c r="A1613" s="86"/>
      <c r="B1613" s="86"/>
      <c r="C1613" s="123"/>
      <c r="D1613" s="123"/>
      <c r="E1613" s="123"/>
      <c r="F1613" s="63"/>
      <c r="G1613" s="63"/>
      <c r="H1613" s="86"/>
      <c r="I1613" s="86"/>
      <c r="J1613" s="86"/>
      <c r="K1613" s="86"/>
      <c r="L1613" s="86"/>
      <c r="M1613" s="86"/>
      <c r="N1613" s="86"/>
      <c r="O1613" s="86"/>
      <c r="P1613" s="86"/>
      <c r="Q1613" s="86"/>
      <c r="R1613" s="86"/>
      <c r="S1613" s="86"/>
    </row>
    <row r="1614" spans="1:19" ht="13.5" customHeight="1">
      <c r="A1614" s="86"/>
      <c r="B1614" s="86"/>
      <c r="C1614" s="121" t="s">
        <v>365</v>
      </c>
      <c r="D1614" s="121"/>
      <c r="E1614" s="121"/>
      <c r="F1614" s="63"/>
      <c r="G1614" s="63"/>
      <c r="H1614" s="86"/>
      <c r="I1614" s="86"/>
      <c r="J1614" s="86"/>
      <c r="K1614" s="86"/>
      <c r="L1614" s="86"/>
      <c r="M1614" s="86"/>
      <c r="N1614" s="86"/>
      <c r="O1614" s="86"/>
      <c r="P1614" s="86"/>
      <c r="Q1614" s="86"/>
      <c r="R1614" s="86"/>
      <c r="S1614" s="86"/>
    </row>
    <row r="1615" spans="1:19" ht="13.5" customHeight="1">
      <c r="A1615" s="86"/>
      <c r="B1615" s="86"/>
      <c r="C1615" s="122" t="s">
        <v>366</v>
      </c>
      <c r="D1615" s="122"/>
      <c r="E1615" s="122"/>
      <c r="F1615" s="63"/>
      <c r="G1615" s="63"/>
      <c r="H1615" s="86"/>
      <c r="I1615" s="86"/>
      <c r="J1615" s="86"/>
      <c r="K1615" s="86"/>
      <c r="L1615" s="86"/>
      <c r="M1615" s="86"/>
      <c r="N1615" s="86"/>
      <c r="O1615" s="86"/>
      <c r="P1615" s="86"/>
      <c r="Q1615" s="86"/>
      <c r="R1615" s="86"/>
      <c r="S1615" s="86"/>
    </row>
    <row r="1616" spans="1:19" ht="13.5" customHeight="1">
      <c r="A1616" s="86"/>
      <c r="B1616" s="86"/>
      <c r="C1616" s="122"/>
      <c r="D1616" s="122"/>
      <c r="E1616" s="122"/>
      <c r="F1616" s="63"/>
      <c r="G1616" s="63"/>
      <c r="H1616" s="86"/>
      <c r="I1616" s="86"/>
      <c r="J1616" s="86"/>
      <c r="K1616" s="86"/>
      <c r="L1616" s="86"/>
      <c r="M1616" s="86"/>
      <c r="N1616" s="86"/>
      <c r="O1616" s="86"/>
      <c r="P1616" s="86"/>
      <c r="Q1616" s="86"/>
      <c r="R1616" s="86"/>
      <c r="S1616" s="86"/>
    </row>
    <row r="1617" spans="1:19" ht="13.5" customHeight="1">
      <c r="A1617" s="86"/>
      <c r="B1617" s="86"/>
      <c r="C1617" s="122"/>
      <c r="D1617" s="122"/>
      <c r="E1617" s="122"/>
      <c r="F1617" s="63"/>
      <c r="G1617" s="63"/>
      <c r="H1617" s="86"/>
      <c r="I1617" s="86"/>
      <c r="J1617" s="86"/>
      <c r="K1617" s="86"/>
      <c r="L1617" s="86"/>
      <c r="M1617" s="86"/>
      <c r="N1617" s="86"/>
      <c r="O1617" s="86"/>
      <c r="P1617" s="86"/>
      <c r="Q1617" s="86"/>
      <c r="R1617" s="86"/>
      <c r="S1617" s="86"/>
    </row>
    <row r="1618" spans="1:19" ht="13.5" customHeight="1">
      <c r="A1618" s="86"/>
      <c r="B1618" s="86"/>
      <c r="C1618" s="122"/>
      <c r="D1618" s="122"/>
      <c r="E1618" s="122"/>
      <c r="F1618" s="63"/>
      <c r="G1618" s="63"/>
      <c r="H1618" s="86"/>
      <c r="I1618" s="86"/>
      <c r="J1618" s="86"/>
      <c r="K1618" s="86"/>
      <c r="L1618" s="86"/>
      <c r="M1618" s="86"/>
      <c r="N1618" s="86"/>
      <c r="O1618" s="86"/>
      <c r="P1618" s="86"/>
      <c r="Q1618" s="86"/>
      <c r="R1618" s="86"/>
      <c r="S1618" s="86"/>
    </row>
    <row r="1619" spans="1:19" ht="13.5" customHeight="1">
      <c r="A1619" s="86"/>
      <c r="B1619" s="86"/>
      <c r="C1619" s="121" t="s">
        <v>367</v>
      </c>
      <c r="D1619" s="122"/>
      <c r="E1619" s="122"/>
      <c r="F1619" s="63"/>
      <c r="G1619" s="63"/>
      <c r="H1619" s="86"/>
      <c r="I1619" s="86"/>
      <c r="J1619" s="86"/>
      <c r="K1619" s="86"/>
      <c r="L1619" s="86"/>
      <c r="M1619" s="86"/>
      <c r="N1619" s="86"/>
      <c r="O1619" s="86"/>
      <c r="P1619" s="86"/>
      <c r="Q1619" s="86"/>
      <c r="R1619" s="86"/>
      <c r="S1619" s="86"/>
    </row>
    <row r="1620" spans="1:19" ht="13.5" customHeight="1">
      <c r="A1620" s="86"/>
      <c r="B1620" s="86"/>
      <c r="C1620" s="122" t="s">
        <v>364</v>
      </c>
      <c r="D1620" s="122"/>
      <c r="E1620" s="122"/>
      <c r="F1620" s="63"/>
      <c r="G1620" s="63"/>
      <c r="H1620" s="86"/>
      <c r="I1620" s="86"/>
      <c r="J1620" s="86"/>
      <c r="K1620" s="86"/>
      <c r="L1620" s="86"/>
      <c r="M1620" s="86"/>
      <c r="N1620" s="86"/>
      <c r="O1620" s="86"/>
      <c r="P1620" s="86"/>
      <c r="Q1620" s="86"/>
      <c r="R1620" s="86"/>
      <c r="S1620" s="86"/>
    </row>
    <row r="1621" spans="1:19" ht="13.5" customHeight="1">
      <c r="A1621" s="86"/>
      <c r="B1621" s="86"/>
      <c r="C1621" s="122"/>
      <c r="D1621" s="122"/>
      <c r="E1621" s="122"/>
      <c r="F1621" s="63"/>
      <c r="G1621" s="63"/>
      <c r="H1621" s="86"/>
      <c r="I1621" s="86"/>
      <c r="J1621" s="86"/>
      <c r="K1621" s="86"/>
      <c r="L1621" s="86"/>
      <c r="M1621" s="86"/>
      <c r="N1621" s="86"/>
      <c r="O1621" s="86"/>
      <c r="P1621" s="86"/>
      <c r="Q1621" s="86"/>
      <c r="R1621" s="86"/>
      <c r="S1621" s="86"/>
    </row>
    <row r="1622" spans="1:19" ht="13.5" customHeight="1">
      <c r="A1622" s="86"/>
      <c r="B1622" s="86"/>
      <c r="C1622" s="122"/>
      <c r="D1622" s="122"/>
      <c r="E1622" s="122"/>
      <c r="F1622" s="63"/>
      <c r="G1622" s="63"/>
      <c r="H1622" s="86"/>
      <c r="I1622" s="86"/>
      <c r="J1622" s="86"/>
      <c r="K1622" s="86"/>
      <c r="L1622" s="86"/>
      <c r="M1622" s="86"/>
      <c r="N1622" s="86"/>
      <c r="O1622" s="86"/>
      <c r="P1622" s="86"/>
      <c r="Q1622" s="86"/>
      <c r="R1622" s="86"/>
      <c r="S1622" s="86"/>
    </row>
    <row r="1623" spans="1:19" ht="13.5" customHeight="1">
      <c r="A1623" s="86"/>
      <c r="B1623" s="86"/>
      <c r="C1623" s="122"/>
      <c r="D1623" s="122"/>
      <c r="E1623" s="122"/>
      <c r="F1623" s="63"/>
      <c r="G1623" s="63"/>
      <c r="H1623" s="86"/>
      <c r="I1623" s="86"/>
      <c r="J1623" s="86"/>
      <c r="K1623" s="86"/>
      <c r="L1623" s="86"/>
      <c r="M1623" s="86"/>
      <c r="N1623" s="86"/>
      <c r="O1623" s="86"/>
      <c r="P1623" s="86"/>
      <c r="Q1623" s="86"/>
      <c r="R1623" s="86"/>
      <c r="S1623" s="86"/>
    </row>
    <row r="1624" spans="1:19" ht="13.5" customHeight="1">
      <c r="A1624" s="86"/>
      <c r="B1624" s="86"/>
      <c r="C1624" s="121" t="s">
        <v>368</v>
      </c>
      <c r="D1624" s="122"/>
      <c r="E1624" s="122"/>
      <c r="F1624" s="63"/>
      <c r="G1624" s="63"/>
      <c r="H1624" s="86"/>
      <c r="I1624" s="86"/>
      <c r="J1624" s="86"/>
      <c r="K1624" s="86"/>
      <c r="L1624" s="86"/>
      <c r="M1624" s="86"/>
      <c r="N1624" s="86"/>
      <c r="O1624" s="86"/>
      <c r="P1624" s="86"/>
      <c r="Q1624" s="86"/>
      <c r="R1624" s="86"/>
      <c r="S1624" s="86"/>
    </row>
    <row r="1625" spans="1:19" ht="13.5" customHeight="1">
      <c r="A1625" s="86"/>
      <c r="B1625" s="86"/>
      <c r="C1625" s="122" t="s">
        <v>222</v>
      </c>
      <c r="D1625" s="122"/>
      <c r="E1625" s="122"/>
      <c r="F1625" s="63"/>
      <c r="G1625" s="63"/>
      <c r="H1625" s="86"/>
      <c r="I1625" s="86"/>
      <c r="J1625" s="86"/>
      <c r="K1625" s="86"/>
      <c r="L1625" s="86"/>
      <c r="M1625" s="86"/>
      <c r="N1625" s="86"/>
      <c r="O1625" s="86"/>
      <c r="P1625" s="86"/>
      <c r="Q1625" s="86"/>
      <c r="R1625" s="86"/>
      <c r="S1625" s="86"/>
    </row>
    <row r="1626" spans="1:19" ht="13.5" customHeight="1">
      <c r="A1626" s="86"/>
      <c r="B1626" s="86"/>
      <c r="C1626" s="99"/>
      <c r="D1626" s="65"/>
      <c r="E1626" s="65"/>
      <c r="F1626" s="63"/>
      <c r="G1626" s="63"/>
      <c r="H1626" s="86"/>
      <c r="I1626" s="86"/>
      <c r="J1626" s="86"/>
      <c r="K1626" s="86"/>
      <c r="L1626" s="86"/>
      <c r="M1626" s="86"/>
      <c r="N1626" s="86"/>
      <c r="O1626" s="86"/>
      <c r="P1626" s="86"/>
      <c r="Q1626" s="86"/>
      <c r="R1626" s="86"/>
      <c r="S1626" s="86"/>
    </row>
    <row r="1627" spans="1:19" ht="13.5" customHeight="1">
      <c r="A1627" s="86"/>
      <c r="B1627" s="86"/>
      <c r="C1627" s="99"/>
      <c r="D1627" s="65"/>
      <c r="E1627" s="65"/>
      <c r="F1627" s="63"/>
      <c r="G1627" s="63"/>
      <c r="H1627" s="86"/>
      <c r="I1627" s="86"/>
      <c r="J1627" s="86"/>
      <c r="K1627" s="86"/>
      <c r="L1627" s="86"/>
      <c r="M1627" s="86"/>
      <c r="N1627" s="86"/>
      <c r="O1627" s="86"/>
      <c r="P1627" s="86"/>
      <c r="Q1627" s="86"/>
      <c r="R1627" s="86"/>
      <c r="S1627" s="86"/>
    </row>
    <row r="1628" spans="1:19" ht="13.5" customHeight="1">
      <c r="A1628" s="86"/>
      <c r="B1628" s="86"/>
      <c r="C1628" s="99"/>
      <c r="D1628" s="65"/>
      <c r="E1628" s="65"/>
      <c r="F1628" s="63"/>
      <c r="G1628" s="63"/>
      <c r="H1628" s="86"/>
      <c r="I1628" s="86"/>
      <c r="J1628" s="86"/>
      <c r="K1628" s="86"/>
      <c r="L1628" s="86"/>
      <c r="M1628" s="86"/>
      <c r="N1628" s="86"/>
      <c r="O1628" s="86"/>
      <c r="P1628" s="86"/>
      <c r="Q1628" s="86"/>
      <c r="R1628" s="86"/>
      <c r="S1628" s="86"/>
    </row>
    <row r="1629" spans="1:19" ht="13.5" customHeight="1">
      <c r="A1629" s="86"/>
      <c r="B1629" s="86"/>
      <c r="C1629" s="121" t="s">
        <v>369</v>
      </c>
      <c r="D1629" s="65"/>
      <c r="E1629" s="65"/>
      <c r="F1629" s="63"/>
      <c r="G1629" s="63"/>
      <c r="H1629" s="86"/>
      <c r="I1629" s="86"/>
      <c r="J1629" s="86"/>
      <c r="K1629" s="86"/>
      <c r="L1629" s="86"/>
      <c r="M1629" s="86"/>
      <c r="N1629" s="86"/>
      <c r="O1629" s="86"/>
      <c r="P1629" s="86"/>
      <c r="Q1629" s="86"/>
      <c r="R1629" s="86"/>
      <c r="S1629" s="86"/>
    </row>
    <row r="1630" spans="1:19" ht="13.5" customHeight="1">
      <c r="A1630" s="86"/>
      <c r="B1630" s="86"/>
      <c r="C1630" s="122" t="s">
        <v>216</v>
      </c>
      <c r="D1630" s="65"/>
      <c r="E1630" s="65"/>
      <c r="F1630" s="63"/>
      <c r="G1630" s="63"/>
      <c r="H1630" s="86"/>
      <c r="I1630" s="86"/>
      <c r="J1630" s="86"/>
      <c r="K1630" s="86"/>
      <c r="L1630" s="86"/>
      <c r="M1630" s="86"/>
      <c r="N1630" s="86"/>
      <c r="O1630" s="86"/>
      <c r="P1630" s="86"/>
      <c r="Q1630" s="86"/>
      <c r="R1630" s="86"/>
      <c r="S1630" s="86"/>
    </row>
    <row r="1631" spans="1:19" ht="13.5" customHeight="1">
      <c r="A1631" s="86"/>
      <c r="B1631" s="86"/>
      <c r="C1631" s="99"/>
      <c r="D1631" s="65"/>
      <c r="E1631" s="65"/>
      <c r="F1631" s="63"/>
      <c r="G1631" s="63"/>
      <c r="H1631" s="86"/>
      <c r="I1631" s="86"/>
      <c r="J1631" s="86"/>
      <c r="K1631" s="86"/>
      <c r="L1631" s="86"/>
      <c r="M1631" s="86"/>
      <c r="N1631" s="86"/>
      <c r="O1631" s="86"/>
      <c r="P1631" s="86"/>
      <c r="Q1631" s="86"/>
      <c r="R1631" s="86"/>
      <c r="S1631" s="86"/>
    </row>
    <row r="1632" spans="1:19" ht="15.75" customHeight="1">
      <c r="A1632" s="86"/>
      <c r="B1632" s="86"/>
      <c r="C1632" s="86"/>
      <c r="D1632" s="86"/>
      <c r="E1632" s="86"/>
      <c r="F1632" s="86"/>
      <c r="G1632" s="86"/>
      <c r="H1632" s="86"/>
      <c r="I1632" s="86"/>
      <c r="J1632" s="86"/>
      <c r="K1632" s="86"/>
      <c r="L1632" s="86"/>
      <c r="M1632" s="86"/>
      <c r="N1632" s="86"/>
      <c r="O1632" s="86"/>
      <c r="P1632" s="86"/>
      <c r="Q1632" s="86"/>
      <c r="R1632" s="86"/>
      <c r="S1632" s="86"/>
    </row>
  </sheetData>
  <mergeCells count="3878">
    <mergeCell ref="F1526:J1526"/>
    <mergeCell ref="K1526:L1526"/>
    <mergeCell ref="M1526:N1526"/>
    <mergeCell ref="A1527:E1527"/>
    <mergeCell ref="F1527:J1527"/>
    <mergeCell ref="K1527:L1527"/>
    <mergeCell ref="M1527:N1527"/>
    <mergeCell ref="A1528:E1528"/>
    <mergeCell ref="F1528:G1528"/>
    <mergeCell ref="F1542:J1542"/>
    <mergeCell ref="K1542:L1542"/>
    <mergeCell ref="I1530:M1530"/>
    <mergeCell ref="N1530:O1530"/>
    <mergeCell ref="B1532:C1532"/>
    <mergeCell ref="H1528:K1528"/>
    <mergeCell ref="M1528:N1528"/>
    <mergeCell ref="A1534:F1534"/>
    <mergeCell ref="A1523:E1523"/>
    <mergeCell ref="F1523:G1523"/>
    <mergeCell ref="H1523:K1523"/>
    <mergeCell ref="M1523:N1523"/>
    <mergeCell ref="A1524:B1524"/>
    <mergeCell ref="C1524:D1524"/>
    <mergeCell ref="A1522:E1522"/>
    <mergeCell ref="F1522:J1522"/>
    <mergeCell ref="K1522:L1522"/>
    <mergeCell ref="M1522:N1522"/>
    <mergeCell ref="A1542:E1542"/>
    <mergeCell ref="A1539:B1539"/>
    <mergeCell ref="C1539:D1539"/>
    <mergeCell ref="A1541:E1541"/>
    <mergeCell ref="F1541:J1541"/>
    <mergeCell ref="K1541:L1541"/>
    <mergeCell ref="M1541:N1541"/>
    <mergeCell ref="M1542:N1542"/>
    <mergeCell ref="G1534:I1534"/>
    <mergeCell ref="A1535:F1535"/>
    <mergeCell ref="G1535:I1535"/>
    <mergeCell ref="A1536:F1536"/>
    <mergeCell ref="G1536:I1536"/>
    <mergeCell ref="A1537:F1537"/>
    <mergeCell ref="G1537:I1537"/>
    <mergeCell ref="A1526:E1526"/>
    <mergeCell ref="A1521:E1521"/>
    <mergeCell ref="F1521:J1521"/>
    <mergeCell ref="K1521:L1521"/>
    <mergeCell ref="M1521:N1521"/>
    <mergeCell ref="A1512:E1512"/>
    <mergeCell ref="A1513:E1513"/>
    <mergeCell ref="F1513:G1513"/>
    <mergeCell ref="H1513:K1513"/>
    <mergeCell ref="M1513:N1513"/>
    <mergeCell ref="A1514:B1514"/>
    <mergeCell ref="C1514:D1514"/>
    <mergeCell ref="A1516:E1516"/>
    <mergeCell ref="F1516:J1516"/>
    <mergeCell ref="K1516:L1516"/>
    <mergeCell ref="M1516:N1516"/>
    <mergeCell ref="A1517:E1517"/>
    <mergeCell ref="F1517:J1517"/>
    <mergeCell ref="K1517:L1517"/>
    <mergeCell ref="M1517:N1517"/>
    <mergeCell ref="F1518:G1518"/>
    <mergeCell ref="H1518:K1518"/>
    <mergeCell ref="M1518:N1518"/>
    <mergeCell ref="F1511:J1511"/>
    <mergeCell ref="K1511:L1511"/>
    <mergeCell ref="M1511:N1511"/>
    <mergeCell ref="M1512:N1512"/>
    <mergeCell ref="A1504:F1504"/>
    <mergeCell ref="G1504:I1504"/>
    <mergeCell ref="G1505:I1505"/>
    <mergeCell ref="J1505:P1505"/>
    <mergeCell ref="A1506:F1506"/>
    <mergeCell ref="G1506:I1506"/>
    <mergeCell ref="J1506:P1506"/>
    <mergeCell ref="A1507:F1507"/>
    <mergeCell ref="G1507:I1507"/>
    <mergeCell ref="J1507:P1507"/>
    <mergeCell ref="A1518:E1518"/>
    <mergeCell ref="A1519:B1519"/>
    <mergeCell ref="C1519:D1519"/>
    <mergeCell ref="F1581:J1581"/>
    <mergeCell ref="K1581:L1581"/>
    <mergeCell ref="F1583:G1583"/>
    <mergeCell ref="F1582:J1582"/>
    <mergeCell ref="K1582:L1582"/>
    <mergeCell ref="M1582:N1582"/>
    <mergeCell ref="F1577:J1577"/>
    <mergeCell ref="K1577:L1577"/>
    <mergeCell ref="M1577:N1577"/>
    <mergeCell ref="F1578:G1578"/>
    <mergeCell ref="H1578:K1578"/>
    <mergeCell ref="M1578:N1578"/>
    <mergeCell ref="M1581:N1581"/>
    <mergeCell ref="A1572:E1572"/>
    <mergeCell ref="F1572:J1572"/>
    <mergeCell ref="A1573:E1573"/>
    <mergeCell ref="F1573:G1573"/>
    <mergeCell ref="H1573:K1573"/>
    <mergeCell ref="M1573:N1573"/>
    <mergeCell ref="A1579:B1579"/>
    <mergeCell ref="A1569:B1569"/>
    <mergeCell ref="C1569:D1569"/>
    <mergeCell ref="A1571:E1571"/>
    <mergeCell ref="F1571:J1571"/>
    <mergeCell ref="K1571:L1571"/>
    <mergeCell ref="M1571:N1571"/>
    <mergeCell ref="A1565:F1565"/>
    <mergeCell ref="G1565:I1565"/>
    <mergeCell ref="G1566:I1566"/>
    <mergeCell ref="J1566:P1566"/>
    <mergeCell ref="A1567:F1567"/>
    <mergeCell ref="G1567:I1567"/>
    <mergeCell ref="F1488:G1488"/>
    <mergeCell ref="H1488:K1488"/>
    <mergeCell ref="A1488:E1488"/>
    <mergeCell ref="A1489:B1489"/>
    <mergeCell ref="C1489:D1489"/>
    <mergeCell ref="A1491:E1491"/>
    <mergeCell ref="F1491:J1491"/>
    <mergeCell ref="K1491:L1491"/>
    <mergeCell ref="M1491:N1491"/>
    <mergeCell ref="A1492:E1492"/>
    <mergeCell ref="F1492:J1492"/>
    <mergeCell ref="K1492:L1492"/>
    <mergeCell ref="M1492:N1492"/>
    <mergeCell ref="C1494:D1494"/>
    <mergeCell ref="A1496:E1496"/>
    <mergeCell ref="F1496:J1496"/>
    <mergeCell ref="K1496:L1496"/>
    <mergeCell ref="F1512:J1512"/>
    <mergeCell ref="K1512:L1512"/>
    <mergeCell ref="K1572:L1572"/>
    <mergeCell ref="M1572:N1572"/>
    <mergeCell ref="I1560:M1560"/>
    <mergeCell ref="N1560:O1560"/>
    <mergeCell ref="D1562:P1562"/>
    <mergeCell ref="A1563:P1563"/>
    <mergeCell ref="J1565:P1565"/>
    <mergeCell ref="J1567:P1567"/>
    <mergeCell ref="F1557:J1557"/>
    <mergeCell ref="K1557:L1557"/>
    <mergeCell ref="F1558:G1558"/>
    <mergeCell ref="H1558:K1558"/>
    <mergeCell ref="A1574:B1574"/>
    <mergeCell ref="C1574:D1574"/>
    <mergeCell ref="B1562:C1562"/>
    <mergeCell ref="A1576:E1576"/>
    <mergeCell ref="F1576:J1576"/>
    <mergeCell ref="K1576:L1576"/>
    <mergeCell ref="M1576:N1576"/>
    <mergeCell ref="G1564:I1564"/>
    <mergeCell ref="J1564:P1564"/>
    <mergeCell ref="A1564:F1564"/>
    <mergeCell ref="A1566:F1566"/>
    <mergeCell ref="F1553:G1553"/>
    <mergeCell ref="H1553:K1553"/>
    <mergeCell ref="M1553:N1553"/>
    <mergeCell ref="M1556:N1556"/>
    <mergeCell ref="M1557:N1557"/>
    <mergeCell ref="M1558:N1558"/>
    <mergeCell ref="A1552:E1552"/>
    <mergeCell ref="F1552:J1552"/>
    <mergeCell ref="K1552:L1552"/>
    <mergeCell ref="M1552:N1552"/>
    <mergeCell ref="C1554:D1554"/>
    <mergeCell ref="A1556:E1556"/>
    <mergeCell ref="F1556:J1556"/>
    <mergeCell ref="K1556:L1556"/>
    <mergeCell ref="A1554:B1554"/>
    <mergeCell ref="A1557:E1557"/>
    <mergeCell ref="A1546:E1546"/>
    <mergeCell ref="F1546:J1546"/>
    <mergeCell ref="K1546:L1546"/>
    <mergeCell ref="M1546:N1546"/>
    <mergeCell ref="A1553:E1553"/>
    <mergeCell ref="A1558:E1558"/>
    <mergeCell ref="A1547:E1547"/>
    <mergeCell ref="F1547:J1547"/>
    <mergeCell ref="K1547:L1547"/>
    <mergeCell ref="M1547:N1547"/>
    <mergeCell ref="M1548:N1548"/>
    <mergeCell ref="D1532:P1532"/>
    <mergeCell ref="A1533:P1533"/>
    <mergeCell ref="J1534:P1534"/>
    <mergeCell ref="J1535:P1535"/>
    <mergeCell ref="J1536:P1536"/>
    <mergeCell ref="J1537:P1537"/>
    <mergeCell ref="F1548:G1548"/>
    <mergeCell ref="H1548:K1548"/>
    <mergeCell ref="A1548:E1548"/>
    <mergeCell ref="A1549:B1549"/>
    <mergeCell ref="C1549:D1549"/>
    <mergeCell ref="A1551:E1551"/>
    <mergeCell ref="F1551:J1551"/>
    <mergeCell ref="K1551:L1551"/>
    <mergeCell ref="M1551:N1551"/>
    <mergeCell ref="H1543:K1543"/>
    <mergeCell ref="M1543:N1543"/>
    <mergeCell ref="A1543:E1543"/>
    <mergeCell ref="F1543:G1543"/>
    <mergeCell ref="A1483:E1483"/>
    <mergeCell ref="F1483:G1483"/>
    <mergeCell ref="A1484:B1484"/>
    <mergeCell ref="C1484:D1484"/>
    <mergeCell ref="A1486:E1486"/>
    <mergeCell ref="F1486:J1486"/>
    <mergeCell ref="K1486:L1486"/>
    <mergeCell ref="M1486:N1486"/>
    <mergeCell ref="A1494:B1494"/>
    <mergeCell ref="A1497:E1497"/>
    <mergeCell ref="A1487:E1487"/>
    <mergeCell ref="F1487:J1487"/>
    <mergeCell ref="K1487:L1487"/>
    <mergeCell ref="M1487:N1487"/>
    <mergeCell ref="M1488:N1488"/>
    <mergeCell ref="A1544:B1544"/>
    <mergeCell ref="C1544:D1544"/>
    <mergeCell ref="I1500:M1500"/>
    <mergeCell ref="N1500:O1500"/>
    <mergeCell ref="D1502:P1502"/>
    <mergeCell ref="A1503:P1503"/>
    <mergeCell ref="J1504:P1504"/>
    <mergeCell ref="F1497:J1497"/>
    <mergeCell ref="K1497:L1497"/>
    <mergeCell ref="B1502:C1502"/>
    <mergeCell ref="A1498:E1498"/>
    <mergeCell ref="F1498:G1498"/>
    <mergeCell ref="H1498:K1498"/>
    <mergeCell ref="A1505:F1505"/>
    <mergeCell ref="A1509:B1509"/>
    <mergeCell ref="C1509:D1509"/>
    <mergeCell ref="A1511:E1511"/>
    <mergeCell ref="A1474:F1474"/>
    <mergeCell ref="G1474:I1474"/>
    <mergeCell ref="J1474:P1474"/>
    <mergeCell ref="A1475:F1475"/>
    <mergeCell ref="G1475:I1475"/>
    <mergeCell ref="J1475:P1475"/>
    <mergeCell ref="J1476:P1476"/>
    <mergeCell ref="J1477:P1477"/>
    <mergeCell ref="C1596:O1596"/>
    <mergeCell ref="C1597:O1597"/>
    <mergeCell ref="F1588:G1588"/>
    <mergeCell ref="H1588:K1588"/>
    <mergeCell ref="C1598:O1598"/>
    <mergeCell ref="C1600:D1600"/>
    <mergeCell ref="E1600:G1600"/>
    <mergeCell ref="L1600:O1600"/>
    <mergeCell ref="A1577:E1577"/>
    <mergeCell ref="A1578:E1578"/>
    <mergeCell ref="C1579:D1579"/>
    <mergeCell ref="A1581:E1581"/>
    <mergeCell ref="A1582:E1582"/>
    <mergeCell ref="K1481:L1481"/>
    <mergeCell ref="M1481:N1481"/>
    <mergeCell ref="M1482:N1482"/>
    <mergeCell ref="A1493:E1493"/>
    <mergeCell ref="F1493:G1493"/>
    <mergeCell ref="H1493:K1493"/>
    <mergeCell ref="M1493:N1493"/>
    <mergeCell ref="M1496:N1496"/>
    <mergeCell ref="M1497:N1497"/>
    <mergeCell ref="M1498:N1498"/>
    <mergeCell ref="A1482:E1482"/>
    <mergeCell ref="K1427:L1427"/>
    <mergeCell ref="M1427:N1427"/>
    <mergeCell ref="M1428:N1428"/>
    <mergeCell ref="F1428:G1428"/>
    <mergeCell ref="H1428:K1428"/>
    <mergeCell ref="A1428:E1428"/>
    <mergeCell ref="A1429:B1429"/>
    <mergeCell ref="C1429:D1429"/>
    <mergeCell ref="A1431:E1431"/>
    <mergeCell ref="F1431:J1431"/>
    <mergeCell ref="C1603:E1603"/>
    <mergeCell ref="C1584:D1584"/>
    <mergeCell ref="A1586:E1586"/>
    <mergeCell ref="F1586:J1586"/>
    <mergeCell ref="K1586:L1586"/>
    <mergeCell ref="A1584:B1584"/>
    <mergeCell ref="A1587:E1587"/>
    <mergeCell ref="F1587:J1587"/>
    <mergeCell ref="K1587:L1587"/>
    <mergeCell ref="I1590:M1590"/>
    <mergeCell ref="N1590:O1590"/>
    <mergeCell ref="H1583:K1583"/>
    <mergeCell ref="M1583:N1583"/>
    <mergeCell ref="M1586:N1586"/>
    <mergeCell ref="M1587:N1587"/>
    <mergeCell ref="M1588:N1588"/>
    <mergeCell ref="A1583:E1583"/>
    <mergeCell ref="A1588:E1588"/>
    <mergeCell ref="C1594:O1594"/>
    <mergeCell ref="C1595:O1595"/>
    <mergeCell ref="D1472:P1472"/>
    <mergeCell ref="A1473:P1473"/>
    <mergeCell ref="F1403:G1403"/>
    <mergeCell ref="H1403:K1403"/>
    <mergeCell ref="M1403:N1403"/>
    <mergeCell ref="A1403:E1403"/>
    <mergeCell ref="A1401:E1401"/>
    <mergeCell ref="F1401:J1401"/>
    <mergeCell ref="K1401:L1401"/>
    <mergeCell ref="M1401:N1401"/>
    <mergeCell ref="A1402:E1402"/>
    <mergeCell ref="F1402:J1402"/>
    <mergeCell ref="I1440:M1440"/>
    <mergeCell ref="A1433:E1433"/>
    <mergeCell ref="F1433:G1433"/>
    <mergeCell ref="H1433:K1433"/>
    <mergeCell ref="M1433:N1433"/>
    <mergeCell ref="A1434:B1434"/>
    <mergeCell ref="C1434:D1434"/>
    <mergeCell ref="K1432:L1432"/>
    <mergeCell ref="M1432:N1432"/>
    <mergeCell ref="A1422:E1422"/>
    <mergeCell ref="A1423:E1423"/>
    <mergeCell ref="F1423:G1423"/>
    <mergeCell ref="A1424:B1424"/>
    <mergeCell ref="C1424:D1424"/>
    <mergeCell ref="A1426:E1426"/>
    <mergeCell ref="F1426:J1426"/>
    <mergeCell ref="K1426:L1426"/>
    <mergeCell ref="M1426:N1426"/>
    <mergeCell ref="A1438:E1438"/>
    <mergeCell ref="F1438:G1438"/>
    <mergeCell ref="A1427:E1427"/>
    <mergeCell ref="F1427:J1427"/>
    <mergeCell ref="C1419:D1419"/>
    <mergeCell ref="A1421:E1421"/>
    <mergeCell ref="F1421:J1421"/>
    <mergeCell ref="K1421:L1421"/>
    <mergeCell ref="M1421:N1421"/>
    <mergeCell ref="M1422:N1422"/>
    <mergeCell ref="F1422:J1422"/>
    <mergeCell ref="K1422:L1422"/>
    <mergeCell ref="H1423:K1423"/>
    <mergeCell ref="M1423:N1423"/>
    <mergeCell ref="I1410:M1410"/>
    <mergeCell ref="N1410:O1410"/>
    <mergeCell ref="B1412:C1412"/>
    <mergeCell ref="A1406:E1406"/>
    <mergeCell ref="F1406:J1406"/>
    <mergeCell ref="K1406:L1406"/>
    <mergeCell ref="M1406:N1406"/>
    <mergeCell ref="F1407:J1407"/>
    <mergeCell ref="K1407:L1407"/>
    <mergeCell ref="M1407:N1407"/>
    <mergeCell ref="A1407:E1407"/>
    <mergeCell ref="A1408:E1408"/>
    <mergeCell ref="H1408:K1408"/>
    <mergeCell ref="M1408:N1408"/>
    <mergeCell ref="D1412:P1412"/>
    <mergeCell ref="A1413:P1413"/>
    <mergeCell ref="A1414:F1414"/>
    <mergeCell ref="G1414:I1414"/>
    <mergeCell ref="J1414:P1414"/>
    <mergeCell ref="J1415:P1415"/>
    <mergeCell ref="J1416:P1416"/>
    <mergeCell ref="J1417:P1417"/>
    <mergeCell ref="H1398:K1398"/>
    <mergeCell ref="C1399:D1399"/>
    <mergeCell ref="A1415:F1415"/>
    <mergeCell ref="G1415:I1415"/>
    <mergeCell ref="A1416:F1416"/>
    <mergeCell ref="G1416:I1416"/>
    <mergeCell ref="A1417:F1417"/>
    <mergeCell ref="G1417:I1417"/>
    <mergeCell ref="F1408:G1408"/>
    <mergeCell ref="K1402:L1402"/>
    <mergeCell ref="M1402:N1402"/>
    <mergeCell ref="F1482:J1482"/>
    <mergeCell ref="K1482:L1482"/>
    <mergeCell ref="H1483:K1483"/>
    <mergeCell ref="M1483:N1483"/>
    <mergeCell ref="I1470:M1470"/>
    <mergeCell ref="N1470:O1470"/>
    <mergeCell ref="B1472:C1472"/>
    <mergeCell ref="H1468:K1468"/>
    <mergeCell ref="M1468:N1468"/>
    <mergeCell ref="A1476:F1476"/>
    <mergeCell ref="G1476:I1476"/>
    <mergeCell ref="A1477:F1477"/>
    <mergeCell ref="G1477:I1477"/>
    <mergeCell ref="F1463:G1463"/>
    <mergeCell ref="H1463:K1463"/>
    <mergeCell ref="M1463:N1463"/>
    <mergeCell ref="A1479:B1479"/>
    <mergeCell ref="C1479:D1479"/>
    <mergeCell ref="A1481:E1481"/>
    <mergeCell ref="F1481:J1481"/>
    <mergeCell ref="A1419:B1419"/>
    <mergeCell ref="A1466:E1466"/>
    <mergeCell ref="F1466:J1466"/>
    <mergeCell ref="K1466:L1466"/>
    <mergeCell ref="M1466:N1466"/>
    <mergeCell ref="A1467:E1467"/>
    <mergeCell ref="F1467:J1467"/>
    <mergeCell ref="K1467:L1467"/>
    <mergeCell ref="M1467:N1467"/>
    <mergeCell ref="A1468:E1468"/>
    <mergeCell ref="F1468:G1468"/>
    <mergeCell ref="M1457:N1457"/>
    <mergeCell ref="M1458:N1458"/>
    <mergeCell ref="M1461:N1461"/>
    <mergeCell ref="M1462:N1462"/>
    <mergeCell ref="A1458:E1458"/>
    <mergeCell ref="F1458:G1458"/>
    <mergeCell ref="A1461:E1461"/>
    <mergeCell ref="F1461:J1461"/>
    <mergeCell ref="A1463:E1463"/>
    <mergeCell ref="A1462:E1462"/>
    <mergeCell ref="F1462:J1462"/>
    <mergeCell ref="K1462:L1462"/>
    <mergeCell ref="A1464:B1464"/>
    <mergeCell ref="C1464:D1464"/>
    <mergeCell ref="A1457:E1457"/>
    <mergeCell ref="F1457:J1457"/>
    <mergeCell ref="K1457:L1457"/>
    <mergeCell ref="H1458:K1458"/>
    <mergeCell ref="K1461:L1461"/>
    <mergeCell ref="A1449:B1449"/>
    <mergeCell ref="A1454:B1454"/>
    <mergeCell ref="B1442:C1442"/>
    <mergeCell ref="C1454:D1454"/>
    <mergeCell ref="A1456:E1456"/>
    <mergeCell ref="F1456:J1456"/>
    <mergeCell ref="K1456:L1456"/>
    <mergeCell ref="G1444:I1444"/>
    <mergeCell ref="J1444:P1444"/>
    <mergeCell ref="A1445:F1445"/>
    <mergeCell ref="G1445:I1445"/>
    <mergeCell ref="A1444:F1444"/>
    <mergeCell ref="A1446:F1446"/>
    <mergeCell ref="A1459:B1459"/>
    <mergeCell ref="C1459:D1459"/>
    <mergeCell ref="F1451:J1451"/>
    <mergeCell ref="K1451:L1451"/>
    <mergeCell ref="M1451:N1451"/>
    <mergeCell ref="M1452:N1452"/>
    <mergeCell ref="F1396:J1396"/>
    <mergeCell ref="K1396:L1396"/>
    <mergeCell ref="M1453:N1453"/>
    <mergeCell ref="M1456:N1456"/>
    <mergeCell ref="G1446:I1446"/>
    <mergeCell ref="J1446:P1446"/>
    <mergeCell ref="A1447:F1447"/>
    <mergeCell ref="G1447:I1447"/>
    <mergeCell ref="F1453:G1453"/>
    <mergeCell ref="H1453:K1453"/>
    <mergeCell ref="N1440:O1440"/>
    <mergeCell ref="D1442:P1442"/>
    <mergeCell ref="A1443:P1443"/>
    <mergeCell ref="J1445:P1445"/>
    <mergeCell ref="J1447:P1447"/>
    <mergeCell ref="A1436:E1436"/>
    <mergeCell ref="F1436:J1436"/>
    <mergeCell ref="K1436:L1436"/>
    <mergeCell ref="M1436:N1436"/>
    <mergeCell ref="K1437:L1437"/>
    <mergeCell ref="M1437:N1437"/>
    <mergeCell ref="A1437:E1437"/>
    <mergeCell ref="F1437:J1437"/>
    <mergeCell ref="H1438:K1438"/>
    <mergeCell ref="M1438:N1438"/>
    <mergeCell ref="A1451:E1451"/>
    <mergeCell ref="A1452:E1452"/>
    <mergeCell ref="F1452:J1452"/>
    <mergeCell ref="K1452:L1452"/>
    <mergeCell ref="C1449:D1449"/>
    <mergeCell ref="A1453:E1453"/>
    <mergeCell ref="F1398:G1398"/>
    <mergeCell ref="G1387:I1387"/>
    <mergeCell ref="F1392:J1392"/>
    <mergeCell ref="K1392:L1392"/>
    <mergeCell ref="I1380:M1380"/>
    <mergeCell ref="N1380:O1380"/>
    <mergeCell ref="D1382:P1382"/>
    <mergeCell ref="A1383:P1383"/>
    <mergeCell ref="J1385:P1385"/>
    <mergeCell ref="J1387:P1387"/>
    <mergeCell ref="C1389:D1389"/>
    <mergeCell ref="K1431:L1431"/>
    <mergeCell ref="M1431:N1431"/>
    <mergeCell ref="A1432:E1432"/>
    <mergeCell ref="F1432:J1432"/>
    <mergeCell ref="A1404:B1404"/>
    <mergeCell ref="C1404:D1404"/>
    <mergeCell ref="A1397:E1397"/>
    <mergeCell ref="F1397:J1397"/>
    <mergeCell ref="K1397:L1397"/>
    <mergeCell ref="M1397:N1397"/>
    <mergeCell ref="M1398:N1398"/>
    <mergeCell ref="A1399:B1399"/>
    <mergeCell ref="F1391:J1391"/>
    <mergeCell ref="K1391:L1391"/>
    <mergeCell ref="M1391:N1391"/>
    <mergeCell ref="M1392:N1392"/>
    <mergeCell ref="M1393:N1393"/>
    <mergeCell ref="C1394:D1394"/>
    <mergeCell ref="M1396:N1396"/>
    <mergeCell ref="A1393:E1393"/>
    <mergeCell ref="A1398:E1398"/>
    <mergeCell ref="A1396:E1396"/>
    <mergeCell ref="K1376:L1376"/>
    <mergeCell ref="M1376:N1376"/>
    <mergeCell ref="A1377:E1377"/>
    <mergeCell ref="F1377:J1377"/>
    <mergeCell ref="K1377:L1377"/>
    <mergeCell ref="M1377:N1377"/>
    <mergeCell ref="A1378:E1378"/>
    <mergeCell ref="F1378:G1378"/>
    <mergeCell ref="H1378:K1378"/>
    <mergeCell ref="M1378:N1378"/>
    <mergeCell ref="A1389:B1389"/>
    <mergeCell ref="A1394:B1394"/>
    <mergeCell ref="B1382:C1382"/>
    <mergeCell ref="A1373:E1373"/>
    <mergeCell ref="F1373:G1373"/>
    <mergeCell ref="H1373:K1373"/>
    <mergeCell ref="M1373:N1373"/>
    <mergeCell ref="A1391:E1391"/>
    <mergeCell ref="A1392:E1392"/>
    <mergeCell ref="F1393:G1393"/>
    <mergeCell ref="H1393:K1393"/>
    <mergeCell ref="A1385:F1385"/>
    <mergeCell ref="G1385:I1385"/>
    <mergeCell ref="A1376:E1376"/>
    <mergeCell ref="F1376:J1376"/>
    <mergeCell ref="G1384:I1384"/>
    <mergeCell ref="J1384:P1384"/>
    <mergeCell ref="A1384:F1384"/>
    <mergeCell ref="A1386:F1386"/>
    <mergeCell ref="G1386:I1386"/>
    <mergeCell ref="J1386:P1386"/>
    <mergeCell ref="A1387:F1387"/>
    <mergeCell ref="F1368:G1368"/>
    <mergeCell ref="H1368:K1368"/>
    <mergeCell ref="F1361:J1361"/>
    <mergeCell ref="A1368:E1368"/>
    <mergeCell ref="A1369:B1369"/>
    <mergeCell ref="C1369:D1369"/>
    <mergeCell ref="A1371:E1371"/>
    <mergeCell ref="F1371:J1371"/>
    <mergeCell ref="K1371:L1371"/>
    <mergeCell ref="M1371:N1371"/>
    <mergeCell ref="A1372:E1372"/>
    <mergeCell ref="F1372:J1372"/>
    <mergeCell ref="K1372:L1372"/>
    <mergeCell ref="M1372:N1372"/>
    <mergeCell ref="A1374:B1374"/>
    <mergeCell ref="C1374:D1374"/>
    <mergeCell ref="A1367:E1367"/>
    <mergeCell ref="F1367:J1367"/>
    <mergeCell ref="K1367:L1367"/>
    <mergeCell ref="M1367:N1367"/>
    <mergeCell ref="M1368:N1368"/>
    <mergeCell ref="M1361:N1361"/>
    <mergeCell ref="M1362:N1362"/>
    <mergeCell ref="M1363:N1363"/>
    <mergeCell ref="M1366:N1366"/>
    <mergeCell ref="G1355:I1355"/>
    <mergeCell ref="J1355:P1355"/>
    <mergeCell ref="K1361:L1361"/>
    <mergeCell ref="I1350:M1350"/>
    <mergeCell ref="N1350:O1350"/>
    <mergeCell ref="D1352:P1352"/>
    <mergeCell ref="A1353:P1353"/>
    <mergeCell ref="G1354:I1354"/>
    <mergeCell ref="J1354:P1354"/>
    <mergeCell ref="F1348:G1348"/>
    <mergeCell ref="H1348:K1348"/>
    <mergeCell ref="A1354:F1354"/>
    <mergeCell ref="A1355:F1355"/>
    <mergeCell ref="F1362:J1362"/>
    <mergeCell ref="K1362:L1362"/>
    <mergeCell ref="A1361:E1361"/>
    <mergeCell ref="A1362:E1362"/>
    <mergeCell ref="C1359:D1359"/>
    <mergeCell ref="A1363:E1363"/>
    <mergeCell ref="C1364:D1364"/>
    <mergeCell ref="A1366:E1366"/>
    <mergeCell ref="F1363:G1363"/>
    <mergeCell ref="H1363:K1363"/>
    <mergeCell ref="A1359:B1359"/>
    <mergeCell ref="A1364:B1364"/>
    <mergeCell ref="B1352:C1352"/>
    <mergeCell ref="F1366:J1366"/>
    <mergeCell ref="K1366:L1366"/>
    <mergeCell ref="H1343:K1343"/>
    <mergeCell ref="M1343:N1343"/>
    <mergeCell ref="M1346:N1346"/>
    <mergeCell ref="M1347:N1347"/>
    <mergeCell ref="M1348:N1348"/>
    <mergeCell ref="A1356:F1356"/>
    <mergeCell ref="G1356:I1356"/>
    <mergeCell ref="J1356:P1356"/>
    <mergeCell ref="A1357:F1357"/>
    <mergeCell ref="G1357:I1357"/>
    <mergeCell ref="J1357:P1357"/>
    <mergeCell ref="C1344:D1344"/>
    <mergeCell ref="A1346:E1346"/>
    <mergeCell ref="F1346:J1346"/>
    <mergeCell ref="K1346:L1346"/>
    <mergeCell ref="F1347:J1347"/>
    <mergeCell ref="K1347:L1347"/>
    <mergeCell ref="A1343:E1343"/>
    <mergeCell ref="H1338:K1338"/>
    <mergeCell ref="A1338:E1338"/>
    <mergeCell ref="A1339:B1339"/>
    <mergeCell ref="A1348:E1348"/>
    <mergeCell ref="A1337:E1337"/>
    <mergeCell ref="F1337:J1337"/>
    <mergeCell ref="K1337:L1337"/>
    <mergeCell ref="M1337:N1337"/>
    <mergeCell ref="M1338:N1338"/>
    <mergeCell ref="C1339:D1339"/>
    <mergeCell ref="F1341:J1341"/>
    <mergeCell ref="K1341:L1341"/>
    <mergeCell ref="F1331:J1331"/>
    <mergeCell ref="K1331:L1331"/>
    <mergeCell ref="M1331:N1331"/>
    <mergeCell ref="K1332:L1332"/>
    <mergeCell ref="H1333:K1333"/>
    <mergeCell ref="M1336:N1336"/>
    <mergeCell ref="A1344:B1344"/>
    <mergeCell ref="A1347:E1347"/>
    <mergeCell ref="M1341:N1341"/>
    <mergeCell ref="F1342:J1342"/>
    <mergeCell ref="K1342:L1342"/>
    <mergeCell ref="M1342:N1342"/>
    <mergeCell ref="F1332:J1332"/>
    <mergeCell ref="F1333:G1333"/>
    <mergeCell ref="A1333:E1333"/>
    <mergeCell ref="A1334:B1334"/>
    <mergeCell ref="C1334:D1334"/>
    <mergeCell ref="F1336:J1336"/>
    <mergeCell ref="K1336:L1336"/>
    <mergeCell ref="F1343:G1343"/>
    <mergeCell ref="K1317:L1317"/>
    <mergeCell ref="F1312:J1312"/>
    <mergeCell ref="K1312:L1312"/>
    <mergeCell ref="A1341:E1341"/>
    <mergeCell ref="A1342:E1342"/>
    <mergeCell ref="A1329:B1329"/>
    <mergeCell ref="A1331:E1331"/>
    <mergeCell ref="A1332:E1332"/>
    <mergeCell ref="A1336:E1336"/>
    <mergeCell ref="G1324:I1324"/>
    <mergeCell ref="J1324:P1324"/>
    <mergeCell ref="A1325:F1325"/>
    <mergeCell ref="G1325:I1325"/>
    <mergeCell ref="A1324:F1324"/>
    <mergeCell ref="A1326:F1326"/>
    <mergeCell ref="G1326:I1326"/>
    <mergeCell ref="J1326:P1326"/>
    <mergeCell ref="A1327:F1327"/>
    <mergeCell ref="G1327:I1327"/>
    <mergeCell ref="C1314:D1314"/>
    <mergeCell ref="A1316:E1316"/>
    <mergeCell ref="F1316:J1316"/>
    <mergeCell ref="K1316:L1316"/>
    <mergeCell ref="A1314:B1314"/>
    <mergeCell ref="A1317:E1317"/>
    <mergeCell ref="C1329:D1329"/>
    <mergeCell ref="M1332:N1332"/>
    <mergeCell ref="M1333:N1333"/>
    <mergeCell ref="A1323:P1323"/>
    <mergeCell ref="J1325:P1325"/>
    <mergeCell ref="J1327:P1327"/>
    <mergeCell ref="F1338:G1338"/>
    <mergeCell ref="J1296:P1296"/>
    <mergeCell ref="J1297:P1297"/>
    <mergeCell ref="K1311:L1311"/>
    <mergeCell ref="M1311:N1311"/>
    <mergeCell ref="M1302:N1302"/>
    <mergeCell ref="M1303:N1303"/>
    <mergeCell ref="A1313:E1313"/>
    <mergeCell ref="F1313:G1313"/>
    <mergeCell ref="H1313:K1313"/>
    <mergeCell ref="M1313:N1313"/>
    <mergeCell ref="M1316:N1316"/>
    <mergeCell ref="M1317:N1317"/>
    <mergeCell ref="M1318:N1318"/>
    <mergeCell ref="B1322:C1322"/>
    <mergeCell ref="A1318:E1318"/>
    <mergeCell ref="A1307:E1307"/>
    <mergeCell ref="A1308:E1308"/>
    <mergeCell ref="C1309:D1309"/>
    <mergeCell ref="A1311:E1311"/>
    <mergeCell ref="A1312:E1312"/>
    <mergeCell ref="F1318:G1318"/>
    <mergeCell ref="H1318:K1318"/>
    <mergeCell ref="F1307:J1307"/>
    <mergeCell ref="K1307:L1307"/>
    <mergeCell ref="M1307:N1307"/>
    <mergeCell ref="H1308:K1308"/>
    <mergeCell ref="M1308:N1308"/>
    <mergeCell ref="M1312:N1312"/>
    <mergeCell ref="I1320:M1320"/>
    <mergeCell ref="N1320:O1320"/>
    <mergeCell ref="D1322:P1322"/>
    <mergeCell ref="F1317:J1317"/>
    <mergeCell ref="K1287:L1287"/>
    <mergeCell ref="M1287:N1287"/>
    <mergeCell ref="H1288:K1288"/>
    <mergeCell ref="M1288:N1288"/>
    <mergeCell ref="F1278:G1278"/>
    <mergeCell ref="H1278:K1278"/>
    <mergeCell ref="F1306:J1306"/>
    <mergeCell ref="K1306:L1306"/>
    <mergeCell ref="K1301:L1301"/>
    <mergeCell ref="I1290:M1290"/>
    <mergeCell ref="N1290:O1290"/>
    <mergeCell ref="G1294:I1294"/>
    <mergeCell ref="G1295:I1295"/>
    <mergeCell ref="G1296:I1296"/>
    <mergeCell ref="G1297:I1297"/>
    <mergeCell ref="F1308:G1308"/>
    <mergeCell ref="F1311:J1311"/>
    <mergeCell ref="F1301:J1301"/>
    <mergeCell ref="M1301:N1301"/>
    <mergeCell ref="K1302:L1302"/>
    <mergeCell ref="H1303:K1303"/>
    <mergeCell ref="M1306:N1306"/>
    <mergeCell ref="A1295:F1295"/>
    <mergeCell ref="A1296:F1296"/>
    <mergeCell ref="A1294:F1294"/>
    <mergeCell ref="A1297:F1297"/>
    <mergeCell ref="F1302:J1302"/>
    <mergeCell ref="F1303:G1303"/>
    <mergeCell ref="D1292:P1292"/>
    <mergeCell ref="A1293:P1293"/>
    <mergeCell ref="J1294:P1294"/>
    <mergeCell ref="J1295:P1295"/>
    <mergeCell ref="A1226:E1226"/>
    <mergeCell ref="F1226:J1226"/>
    <mergeCell ref="K1226:L1226"/>
    <mergeCell ref="M1226:N1226"/>
    <mergeCell ref="F1227:J1227"/>
    <mergeCell ref="K1227:L1227"/>
    <mergeCell ref="M1227:N1227"/>
    <mergeCell ref="A1227:E1227"/>
    <mergeCell ref="A1228:E1228"/>
    <mergeCell ref="H1228:K1228"/>
    <mergeCell ref="M1228:N1228"/>
    <mergeCell ref="C1304:D1304"/>
    <mergeCell ref="A1306:E1306"/>
    <mergeCell ref="A1309:B1309"/>
    <mergeCell ref="A1299:B1299"/>
    <mergeCell ref="C1299:D1299"/>
    <mergeCell ref="A1301:E1301"/>
    <mergeCell ref="A1302:E1302"/>
    <mergeCell ref="A1303:E1303"/>
    <mergeCell ref="A1304:B1304"/>
    <mergeCell ref="A1239:B1239"/>
    <mergeCell ref="C1239:D1239"/>
    <mergeCell ref="A1241:E1241"/>
    <mergeCell ref="F1241:J1241"/>
    <mergeCell ref="K1241:L1241"/>
    <mergeCell ref="M1241:N1241"/>
    <mergeCell ref="M1242:N1242"/>
    <mergeCell ref="F1242:J1242"/>
    <mergeCell ref="K1242:L1242"/>
    <mergeCell ref="H1243:K1243"/>
    <mergeCell ref="M1243:N1243"/>
    <mergeCell ref="A1286:E1286"/>
    <mergeCell ref="A1235:F1235"/>
    <mergeCell ref="G1235:I1235"/>
    <mergeCell ref="A1236:F1236"/>
    <mergeCell ref="G1236:I1236"/>
    <mergeCell ref="A1237:F1237"/>
    <mergeCell ref="G1237:I1237"/>
    <mergeCell ref="A1223:E1223"/>
    <mergeCell ref="F1228:G1228"/>
    <mergeCell ref="F1218:G1218"/>
    <mergeCell ref="H1218:K1218"/>
    <mergeCell ref="A1221:E1221"/>
    <mergeCell ref="F1221:J1221"/>
    <mergeCell ref="K1221:L1221"/>
    <mergeCell ref="M1221:N1221"/>
    <mergeCell ref="A1222:E1222"/>
    <mergeCell ref="F1222:J1222"/>
    <mergeCell ref="K1222:L1222"/>
    <mergeCell ref="M1222:N1222"/>
    <mergeCell ref="D1232:P1232"/>
    <mergeCell ref="A1233:P1233"/>
    <mergeCell ref="A1234:F1234"/>
    <mergeCell ref="G1234:I1234"/>
    <mergeCell ref="J1234:P1234"/>
    <mergeCell ref="J1235:P1235"/>
    <mergeCell ref="J1236:P1236"/>
    <mergeCell ref="J1237:P1237"/>
    <mergeCell ref="I1230:M1230"/>
    <mergeCell ref="N1230:O1230"/>
    <mergeCell ref="B1232:C1232"/>
    <mergeCell ref="F1223:G1223"/>
    <mergeCell ref="H1223:K1223"/>
    <mergeCell ref="M1223:N1223"/>
    <mergeCell ref="A1212:E1212"/>
    <mergeCell ref="F1212:J1212"/>
    <mergeCell ref="K1212:L1212"/>
    <mergeCell ref="M1212:N1212"/>
    <mergeCell ref="H1213:K1213"/>
    <mergeCell ref="M1213:N1213"/>
    <mergeCell ref="A1214:B1214"/>
    <mergeCell ref="C1214:D1214"/>
    <mergeCell ref="A1216:E1216"/>
    <mergeCell ref="F1216:J1216"/>
    <mergeCell ref="K1216:L1216"/>
    <mergeCell ref="M1216:N1216"/>
    <mergeCell ref="A1224:B1224"/>
    <mergeCell ref="C1224:D1224"/>
    <mergeCell ref="A1217:E1217"/>
    <mergeCell ref="F1217:J1217"/>
    <mergeCell ref="K1217:L1217"/>
    <mergeCell ref="M1217:N1217"/>
    <mergeCell ref="M1218:N1218"/>
    <mergeCell ref="A1213:E1213"/>
    <mergeCell ref="F1213:G1213"/>
    <mergeCell ref="A1218:E1218"/>
    <mergeCell ref="A1219:B1219"/>
    <mergeCell ref="C1219:D1219"/>
    <mergeCell ref="B1292:C1292"/>
    <mergeCell ref="A1283:E1283"/>
    <mergeCell ref="F1283:G1283"/>
    <mergeCell ref="H1283:K1283"/>
    <mergeCell ref="M1283:N1283"/>
    <mergeCell ref="A1284:B1284"/>
    <mergeCell ref="C1284:D1284"/>
    <mergeCell ref="C1279:D1279"/>
    <mergeCell ref="A1281:E1281"/>
    <mergeCell ref="F1281:J1281"/>
    <mergeCell ref="K1281:L1281"/>
    <mergeCell ref="F1282:J1282"/>
    <mergeCell ref="K1282:L1282"/>
    <mergeCell ref="A1271:E1271"/>
    <mergeCell ref="A1272:E1272"/>
    <mergeCell ref="F1272:J1272"/>
    <mergeCell ref="K1272:L1272"/>
    <mergeCell ref="A1277:E1277"/>
    <mergeCell ref="A1273:E1273"/>
    <mergeCell ref="A1288:E1288"/>
    <mergeCell ref="F1288:G1288"/>
    <mergeCell ref="F1277:J1277"/>
    <mergeCell ref="K1277:L1277"/>
    <mergeCell ref="M1277:N1277"/>
    <mergeCell ref="M1278:N1278"/>
    <mergeCell ref="M1281:N1281"/>
    <mergeCell ref="M1282:N1282"/>
    <mergeCell ref="F1286:J1286"/>
    <mergeCell ref="K1286:L1286"/>
    <mergeCell ref="M1286:N1286"/>
    <mergeCell ref="A1287:E1287"/>
    <mergeCell ref="F1287:J1287"/>
    <mergeCell ref="A1269:B1269"/>
    <mergeCell ref="A1274:B1274"/>
    <mergeCell ref="B1262:C1262"/>
    <mergeCell ref="C1274:D1274"/>
    <mergeCell ref="A1276:E1276"/>
    <mergeCell ref="F1276:J1276"/>
    <mergeCell ref="K1276:L1276"/>
    <mergeCell ref="G1264:I1264"/>
    <mergeCell ref="J1264:P1264"/>
    <mergeCell ref="A1265:F1265"/>
    <mergeCell ref="G1265:I1265"/>
    <mergeCell ref="A1264:F1264"/>
    <mergeCell ref="A1266:F1266"/>
    <mergeCell ref="A1282:E1282"/>
    <mergeCell ref="C1269:D1269"/>
    <mergeCell ref="F1271:J1271"/>
    <mergeCell ref="K1271:L1271"/>
    <mergeCell ref="M1271:N1271"/>
    <mergeCell ref="M1272:N1272"/>
    <mergeCell ref="M1273:N1273"/>
    <mergeCell ref="M1276:N1276"/>
    <mergeCell ref="G1266:I1266"/>
    <mergeCell ref="J1266:P1266"/>
    <mergeCell ref="A1267:F1267"/>
    <mergeCell ref="G1267:I1267"/>
    <mergeCell ref="F1273:G1273"/>
    <mergeCell ref="H1273:K1273"/>
    <mergeCell ref="A1278:E1278"/>
    <mergeCell ref="A1279:B1279"/>
    <mergeCell ref="N1260:O1260"/>
    <mergeCell ref="D1262:P1262"/>
    <mergeCell ref="A1263:P1263"/>
    <mergeCell ref="J1265:P1265"/>
    <mergeCell ref="J1267:P1267"/>
    <mergeCell ref="A1256:E1256"/>
    <mergeCell ref="F1256:J1256"/>
    <mergeCell ref="K1256:L1256"/>
    <mergeCell ref="M1256:N1256"/>
    <mergeCell ref="K1257:L1257"/>
    <mergeCell ref="M1257:N1257"/>
    <mergeCell ref="A1257:E1257"/>
    <mergeCell ref="F1257:J1257"/>
    <mergeCell ref="H1258:K1258"/>
    <mergeCell ref="M1258:N1258"/>
    <mergeCell ref="F1248:G1248"/>
    <mergeCell ref="H1248:K1248"/>
    <mergeCell ref="A1248:E1248"/>
    <mergeCell ref="A1249:B1249"/>
    <mergeCell ref="C1249:D1249"/>
    <mergeCell ref="A1251:E1251"/>
    <mergeCell ref="F1251:J1251"/>
    <mergeCell ref="K1251:L1251"/>
    <mergeCell ref="M1251:N1251"/>
    <mergeCell ref="A1252:E1252"/>
    <mergeCell ref="F1252:J1252"/>
    <mergeCell ref="I1260:M1260"/>
    <mergeCell ref="A1253:E1253"/>
    <mergeCell ref="F1253:G1253"/>
    <mergeCell ref="H1253:K1253"/>
    <mergeCell ref="M1253:N1253"/>
    <mergeCell ref="A1254:B1254"/>
    <mergeCell ref="C1254:D1254"/>
    <mergeCell ref="K1252:L1252"/>
    <mergeCell ref="M1252:N1252"/>
    <mergeCell ref="A1242:E1242"/>
    <mergeCell ref="A1243:E1243"/>
    <mergeCell ref="F1243:G1243"/>
    <mergeCell ref="A1244:B1244"/>
    <mergeCell ref="C1244:D1244"/>
    <mergeCell ref="A1246:E1246"/>
    <mergeCell ref="F1246:J1246"/>
    <mergeCell ref="K1246:L1246"/>
    <mergeCell ref="M1246:N1246"/>
    <mergeCell ref="A1258:E1258"/>
    <mergeCell ref="F1258:G1258"/>
    <mergeCell ref="A1247:E1247"/>
    <mergeCell ref="F1247:J1247"/>
    <mergeCell ref="K1247:L1247"/>
    <mergeCell ref="M1247:N1247"/>
    <mergeCell ref="M1248:N1248"/>
    <mergeCell ref="A1209:B1209"/>
    <mergeCell ref="C1209:D1209"/>
    <mergeCell ref="A1211:E1211"/>
    <mergeCell ref="F1211:J1211"/>
    <mergeCell ref="A1207:F1207"/>
    <mergeCell ref="G1207:I1207"/>
    <mergeCell ref="J1207:P1207"/>
    <mergeCell ref="A1204:F1204"/>
    <mergeCell ref="A1205:F1205"/>
    <mergeCell ref="G1205:I1205"/>
    <mergeCell ref="J1205:P1205"/>
    <mergeCell ref="A1206:F1206"/>
    <mergeCell ref="G1206:I1206"/>
    <mergeCell ref="J1206:P1206"/>
    <mergeCell ref="I1200:M1200"/>
    <mergeCell ref="N1200:O1200"/>
    <mergeCell ref="B1202:C1202"/>
    <mergeCell ref="D1202:P1202"/>
    <mergeCell ref="A1203:P1203"/>
    <mergeCell ref="G1204:I1204"/>
    <mergeCell ref="J1204:P1204"/>
    <mergeCell ref="K1211:L1211"/>
    <mergeCell ref="M1211:N1211"/>
    <mergeCell ref="A1188:E1188"/>
    <mergeCell ref="A1193:E1193"/>
    <mergeCell ref="F1193:G1193"/>
    <mergeCell ref="H1193:K1193"/>
    <mergeCell ref="M1193:N1193"/>
    <mergeCell ref="A1194:B1194"/>
    <mergeCell ref="C1194:D1194"/>
    <mergeCell ref="M1196:N1196"/>
    <mergeCell ref="F1188:G1188"/>
    <mergeCell ref="H1188:K1188"/>
    <mergeCell ref="A1191:E1191"/>
    <mergeCell ref="F1191:J1191"/>
    <mergeCell ref="K1191:L1191"/>
    <mergeCell ref="M1191:N1191"/>
    <mergeCell ref="A1192:E1192"/>
    <mergeCell ref="F1192:J1192"/>
    <mergeCell ref="K1192:L1192"/>
    <mergeCell ref="M1192:N1192"/>
    <mergeCell ref="A1196:E1196"/>
    <mergeCell ref="A1197:E1197"/>
    <mergeCell ref="A1198:E1198"/>
    <mergeCell ref="F1198:G1198"/>
    <mergeCell ref="K1187:L1187"/>
    <mergeCell ref="M1187:N1187"/>
    <mergeCell ref="M1188:N1188"/>
    <mergeCell ref="A1182:E1182"/>
    <mergeCell ref="F1182:J1182"/>
    <mergeCell ref="K1182:L1182"/>
    <mergeCell ref="M1182:N1182"/>
    <mergeCell ref="A1183:E1183"/>
    <mergeCell ref="F1183:G1183"/>
    <mergeCell ref="H1183:K1183"/>
    <mergeCell ref="M1183:N1183"/>
    <mergeCell ref="A1184:B1184"/>
    <mergeCell ref="C1184:D1184"/>
    <mergeCell ref="A1186:E1186"/>
    <mergeCell ref="F1186:J1186"/>
    <mergeCell ref="K1186:L1186"/>
    <mergeCell ref="M1186:N1186"/>
    <mergeCell ref="F1187:J1187"/>
    <mergeCell ref="A1189:B1189"/>
    <mergeCell ref="C1189:D1189"/>
    <mergeCell ref="F1196:J1196"/>
    <mergeCell ref="K1196:L1196"/>
    <mergeCell ref="F1197:J1197"/>
    <mergeCell ref="K1197:L1197"/>
    <mergeCell ref="M1197:N1197"/>
    <mergeCell ref="H1198:K1198"/>
    <mergeCell ref="M1198:N1198"/>
    <mergeCell ref="A1187:E1187"/>
    <mergeCell ref="A1179:B1179"/>
    <mergeCell ref="C1179:D1179"/>
    <mergeCell ref="A1181:E1181"/>
    <mergeCell ref="F1181:J1181"/>
    <mergeCell ref="A1177:F1177"/>
    <mergeCell ref="G1177:I1177"/>
    <mergeCell ref="A1174:F1174"/>
    <mergeCell ref="A1175:F1175"/>
    <mergeCell ref="G1175:I1175"/>
    <mergeCell ref="J1175:P1175"/>
    <mergeCell ref="A1176:F1176"/>
    <mergeCell ref="G1176:I1176"/>
    <mergeCell ref="J1176:P1176"/>
    <mergeCell ref="J1177:P1177"/>
    <mergeCell ref="I1170:M1170"/>
    <mergeCell ref="N1170:O1170"/>
    <mergeCell ref="B1172:C1172"/>
    <mergeCell ref="D1172:P1172"/>
    <mergeCell ref="A1173:P1173"/>
    <mergeCell ref="G1174:I1174"/>
    <mergeCell ref="J1174:P1174"/>
    <mergeCell ref="K1181:L1181"/>
    <mergeCell ref="M1181:N1181"/>
    <mergeCell ref="F1167:J1167"/>
    <mergeCell ref="K1167:L1167"/>
    <mergeCell ref="M1167:N1167"/>
    <mergeCell ref="H1168:K1168"/>
    <mergeCell ref="M1168:N1168"/>
    <mergeCell ref="A1157:E1157"/>
    <mergeCell ref="A1158:E1158"/>
    <mergeCell ref="F1158:G1158"/>
    <mergeCell ref="H1158:K1158"/>
    <mergeCell ref="F1157:J1157"/>
    <mergeCell ref="A1159:B1159"/>
    <mergeCell ref="C1159:D1159"/>
    <mergeCell ref="A1161:E1161"/>
    <mergeCell ref="F1161:J1161"/>
    <mergeCell ref="A1152:E1152"/>
    <mergeCell ref="A1153:E1153"/>
    <mergeCell ref="F1153:G1153"/>
    <mergeCell ref="H1153:K1153"/>
    <mergeCell ref="M1153:N1153"/>
    <mergeCell ref="A1154:B1154"/>
    <mergeCell ref="C1154:D1154"/>
    <mergeCell ref="A1167:E1167"/>
    <mergeCell ref="A1168:E1168"/>
    <mergeCell ref="F1168:G1168"/>
    <mergeCell ref="A1151:E1151"/>
    <mergeCell ref="F1151:J1151"/>
    <mergeCell ref="K1151:L1151"/>
    <mergeCell ref="M1151:N1151"/>
    <mergeCell ref="F1152:J1152"/>
    <mergeCell ref="K1152:L1152"/>
    <mergeCell ref="M1152:N1152"/>
    <mergeCell ref="A1163:E1163"/>
    <mergeCell ref="F1163:G1163"/>
    <mergeCell ref="H1163:K1163"/>
    <mergeCell ref="M1163:N1163"/>
    <mergeCell ref="A1164:B1164"/>
    <mergeCell ref="C1164:D1164"/>
    <mergeCell ref="M1166:N1166"/>
    <mergeCell ref="K1161:L1161"/>
    <mergeCell ref="M1161:N1161"/>
    <mergeCell ref="A1162:E1162"/>
    <mergeCell ref="F1162:J1162"/>
    <mergeCell ref="K1162:L1162"/>
    <mergeCell ref="M1162:N1162"/>
    <mergeCell ref="A1156:E1156"/>
    <mergeCell ref="F1156:J1156"/>
    <mergeCell ref="K1156:L1156"/>
    <mergeCell ref="M1156:N1156"/>
    <mergeCell ref="A1166:E1166"/>
    <mergeCell ref="K1157:L1157"/>
    <mergeCell ref="M1157:N1157"/>
    <mergeCell ref="M1158:N1158"/>
    <mergeCell ref="F1166:J1166"/>
    <mergeCell ref="K1166:L1166"/>
    <mergeCell ref="A1149:B1149"/>
    <mergeCell ref="C1149:D1149"/>
    <mergeCell ref="A1134:B1134"/>
    <mergeCell ref="C1134:D1134"/>
    <mergeCell ref="A1136:E1136"/>
    <mergeCell ref="F1136:J1136"/>
    <mergeCell ref="K1136:L1136"/>
    <mergeCell ref="M1136:N1136"/>
    <mergeCell ref="A1137:E1137"/>
    <mergeCell ref="F1137:J1137"/>
    <mergeCell ref="K1137:L1137"/>
    <mergeCell ref="M1137:N1137"/>
    <mergeCell ref="A1138:E1138"/>
    <mergeCell ref="F1138:G1138"/>
    <mergeCell ref="H1138:K1138"/>
    <mergeCell ref="M1138:N1138"/>
    <mergeCell ref="G1145:I1145"/>
    <mergeCell ref="J1145:P1145"/>
    <mergeCell ref="J1146:P1146"/>
    <mergeCell ref="J1147:P1147"/>
    <mergeCell ref="B1142:C1142"/>
    <mergeCell ref="D1142:P1142"/>
    <mergeCell ref="A1143:P1143"/>
    <mergeCell ref="A1144:F1144"/>
    <mergeCell ref="G1144:I1144"/>
    <mergeCell ref="J1144:P1144"/>
    <mergeCell ref="A1145:F1145"/>
    <mergeCell ref="G1085:I1085"/>
    <mergeCell ref="J1085:P1085"/>
    <mergeCell ref="A1086:F1086"/>
    <mergeCell ref="G1086:I1086"/>
    <mergeCell ref="J1086:P1086"/>
    <mergeCell ref="A1093:E1093"/>
    <mergeCell ref="F1093:G1093"/>
    <mergeCell ref="H1123:K1123"/>
    <mergeCell ref="M1123:N1123"/>
    <mergeCell ref="A1114:F1114"/>
    <mergeCell ref="A1115:F1115"/>
    <mergeCell ref="G1115:I1115"/>
    <mergeCell ref="J1115:P1115"/>
    <mergeCell ref="A1116:F1116"/>
    <mergeCell ref="A1146:F1146"/>
    <mergeCell ref="G1146:I1146"/>
    <mergeCell ref="A1147:F1147"/>
    <mergeCell ref="G1147:I1147"/>
    <mergeCell ref="A1091:E1091"/>
    <mergeCell ref="F1091:J1091"/>
    <mergeCell ref="A1092:E1092"/>
    <mergeCell ref="F1092:J1092"/>
    <mergeCell ref="K1092:L1092"/>
    <mergeCell ref="M1092:N1092"/>
    <mergeCell ref="H1093:K1093"/>
    <mergeCell ref="M1093:N1093"/>
    <mergeCell ref="D1082:P1082"/>
    <mergeCell ref="A1083:P1083"/>
    <mergeCell ref="A1084:F1084"/>
    <mergeCell ref="G1084:I1084"/>
    <mergeCell ref="K1091:L1091"/>
    <mergeCell ref="M1091:N1091"/>
    <mergeCell ref="A1128:E1128"/>
    <mergeCell ref="A1129:B1129"/>
    <mergeCell ref="A1133:E1133"/>
    <mergeCell ref="F1133:G1133"/>
    <mergeCell ref="A1127:E1127"/>
    <mergeCell ref="F1127:J1127"/>
    <mergeCell ref="K1127:L1127"/>
    <mergeCell ref="M1127:N1127"/>
    <mergeCell ref="M1128:N1128"/>
    <mergeCell ref="C1094:D1094"/>
    <mergeCell ref="A1098:E1098"/>
    <mergeCell ref="A1087:F1087"/>
    <mergeCell ref="G1087:I1087"/>
    <mergeCell ref="J1087:P1087"/>
    <mergeCell ref="A1089:B1089"/>
    <mergeCell ref="C1089:D1089"/>
    <mergeCell ref="J1084:P1084"/>
    <mergeCell ref="A1085:F1085"/>
    <mergeCell ref="A1077:E1077"/>
    <mergeCell ref="F1077:J1077"/>
    <mergeCell ref="K1077:L1077"/>
    <mergeCell ref="M1077:N1077"/>
    <mergeCell ref="F1073:G1073"/>
    <mergeCell ref="H1073:K1073"/>
    <mergeCell ref="C1074:D1074"/>
    <mergeCell ref="A1076:E1076"/>
    <mergeCell ref="F1076:J1076"/>
    <mergeCell ref="K1076:L1076"/>
    <mergeCell ref="M1076:N1076"/>
    <mergeCell ref="A1078:E1078"/>
    <mergeCell ref="B1082:C1082"/>
    <mergeCell ref="A1072:E1072"/>
    <mergeCell ref="F1072:J1072"/>
    <mergeCell ref="K1072:L1072"/>
    <mergeCell ref="M1072:N1072"/>
    <mergeCell ref="M1073:N1073"/>
    <mergeCell ref="A1074:B1074"/>
    <mergeCell ref="A1073:E1073"/>
    <mergeCell ref="F1078:G1078"/>
    <mergeCell ref="H1078:K1078"/>
    <mergeCell ref="M1078:N1078"/>
    <mergeCell ref="I1080:M1080"/>
    <mergeCell ref="N1080:O1080"/>
    <mergeCell ref="F1066:J1066"/>
    <mergeCell ref="K1066:L1066"/>
    <mergeCell ref="M1066:N1066"/>
    <mergeCell ref="M1067:N1067"/>
    <mergeCell ref="M1068:N1068"/>
    <mergeCell ref="C1069:D1069"/>
    <mergeCell ref="M1071:N1071"/>
    <mergeCell ref="A1066:E1066"/>
    <mergeCell ref="A1067:E1067"/>
    <mergeCell ref="A1062:E1062"/>
    <mergeCell ref="A1063:E1063"/>
    <mergeCell ref="F1067:J1067"/>
    <mergeCell ref="K1067:L1067"/>
    <mergeCell ref="F1068:G1068"/>
    <mergeCell ref="H1068:K1068"/>
    <mergeCell ref="A1064:B1064"/>
    <mergeCell ref="A1069:B1069"/>
    <mergeCell ref="A1071:E1071"/>
    <mergeCell ref="F1071:J1071"/>
    <mergeCell ref="K1071:L1071"/>
    <mergeCell ref="C1064:D1064"/>
    <mergeCell ref="A1068:E1068"/>
    <mergeCell ref="I1140:M1140"/>
    <mergeCell ref="N1140:O1140"/>
    <mergeCell ref="D1112:P1112"/>
    <mergeCell ref="A1113:P1113"/>
    <mergeCell ref="G1114:I1114"/>
    <mergeCell ref="J1114:P1114"/>
    <mergeCell ref="M1126:N1126"/>
    <mergeCell ref="K1061:L1061"/>
    <mergeCell ref="M1061:N1061"/>
    <mergeCell ref="F1062:J1062"/>
    <mergeCell ref="K1062:L1062"/>
    <mergeCell ref="M1062:N1062"/>
    <mergeCell ref="F1063:G1063"/>
    <mergeCell ref="H1063:K1063"/>
    <mergeCell ref="M1063:N1063"/>
    <mergeCell ref="C1129:D1129"/>
    <mergeCell ref="A1131:E1131"/>
    <mergeCell ref="F1131:J1131"/>
    <mergeCell ref="K1131:L1131"/>
    <mergeCell ref="M1131:N1131"/>
    <mergeCell ref="A1132:E1132"/>
    <mergeCell ref="F1132:J1132"/>
    <mergeCell ref="K1132:L1132"/>
    <mergeCell ref="M1132:N1132"/>
    <mergeCell ref="A1119:B1119"/>
    <mergeCell ref="C1119:D1119"/>
    <mergeCell ref="A1121:E1121"/>
    <mergeCell ref="F1121:J1121"/>
    <mergeCell ref="K1121:L1121"/>
    <mergeCell ref="M1121:N1121"/>
    <mergeCell ref="A1122:E1122"/>
    <mergeCell ref="F1122:J1122"/>
    <mergeCell ref="A1106:E1106"/>
    <mergeCell ref="F1106:J1106"/>
    <mergeCell ref="K1106:L1106"/>
    <mergeCell ref="M1106:N1106"/>
    <mergeCell ref="B1112:C1112"/>
    <mergeCell ref="A1102:E1102"/>
    <mergeCell ref="F1102:J1102"/>
    <mergeCell ref="K1102:L1102"/>
    <mergeCell ref="I1110:M1110"/>
    <mergeCell ref="N1110:O1110"/>
    <mergeCell ref="H1103:K1103"/>
    <mergeCell ref="G1116:I1116"/>
    <mergeCell ref="H1133:K1133"/>
    <mergeCell ref="M1133:N1133"/>
    <mergeCell ref="A1123:E1123"/>
    <mergeCell ref="A1124:B1124"/>
    <mergeCell ref="C1124:D1124"/>
    <mergeCell ref="A1126:E1126"/>
    <mergeCell ref="J1116:P1116"/>
    <mergeCell ref="A1117:F1117"/>
    <mergeCell ref="G1117:I1117"/>
    <mergeCell ref="J1117:P1117"/>
    <mergeCell ref="F1126:J1126"/>
    <mergeCell ref="K1126:L1126"/>
    <mergeCell ref="F1128:G1128"/>
    <mergeCell ref="H1128:K1128"/>
    <mergeCell ref="K1122:L1122"/>
    <mergeCell ref="M1122:N1122"/>
    <mergeCell ref="F1123:G1123"/>
    <mergeCell ref="A1094:B1094"/>
    <mergeCell ref="A1099:B1099"/>
    <mergeCell ref="C1099:D1099"/>
    <mergeCell ref="A1101:E1101"/>
    <mergeCell ref="F1101:J1101"/>
    <mergeCell ref="K1101:L1101"/>
    <mergeCell ref="A1108:E1108"/>
    <mergeCell ref="F1108:G1108"/>
    <mergeCell ref="F1096:J1096"/>
    <mergeCell ref="K1096:L1096"/>
    <mergeCell ref="M1096:N1096"/>
    <mergeCell ref="M1097:N1097"/>
    <mergeCell ref="M1098:N1098"/>
    <mergeCell ref="M1101:N1101"/>
    <mergeCell ref="A1107:E1107"/>
    <mergeCell ref="F1107:J1107"/>
    <mergeCell ref="K1107:L1107"/>
    <mergeCell ref="M1107:N1107"/>
    <mergeCell ref="H1108:K1108"/>
    <mergeCell ref="M1108:N1108"/>
    <mergeCell ref="A1096:E1096"/>
    <mergeCell ref="A1097:E1097"/>
    <mergeCell ref="F1097:J1097"/>
    <mergeCell ref="K1097:L1097"/>
    <mergeCell ref="F1098:G1098"/>
    <mergeCell ref="H1098:K1098"/>
    <mergeCell ref="A1103:E1103"/>
    <mergeCell ref="F1103:G1103"/>
    <mergeCell ref="M1102:N1102"/>
    <mergeCell ref="M1103:N1103"/>
    <mergeCell ref="A1104:B1104"/>
    <mergeCell ref="C1104:D1104"/>
    <mergeCell ref="M1042:N1042"/>
    <mergeCell ref="M1043:N1043"/>
    <mergeCell ref="C1044:D1044"/>
    <mergeCell ref="F1046:J1046"/>
    <mergeCell ref="K1046:L1046"/>
    <mergeCell ref="F1036:J1036"/>
    <mergeCell ref="K1036:L1036"/>
    <mergeCell ref="M1036:N1036"/>
    <mergeCell ref="K1037:L1037"/>
    <mergeCell ref="H1038:K1038"/>
    <mergeCell ref="D962:P962"/>
    <mergeCell ref="A963:P963"/>
    <mergeCell ref="A964:F964"/>
    <mergeCell ref="G964:I964"/>
    <mergeCell ref="J964:P964"/>
    <mergeCell ref="G965:I965"/>
    <mergeCell ref="J965:P965"/>
    <mergeCell ref="F971:J971"/>
    <mergeCell ref="A965:F965"/>
    <mergeCell ref="A966:F966"/>
    <mergeCell ref="G966:I966"/>
    <mergeCell ref="J966:P966"/>
    <mergeCell ref="F1003:G1003"/>
    <mergeCell ref="H1003:K1003"/>
    <mergeCell ref="M1003:N1003"/>
    <mergeCell ref="A988:E988"/>
    <mergeCell ref="B992:C992"/>
    <mergeCell ref="D992:P992"/>
    <mergeCell ref="A958:E958"/>
    <mergeCell ref="F958:G958"/>
    <mergeCell ref="H958:K958"/>
    <mergeCell ref="M958:N958"/>
    <mergeCell ref="I960:M960"/>
    <mergeCell ref="N960:O960"/>
    <mergeCell ref="B962:C962"/>
    <mergeCell ref="F977:J977"/>
    <mergeCell ref="K977:L977"/>
    <mergeCell ref="A974:B974"/>
    <mergeCell ref="C974:D974"/>
    <mergeCell ref="A976:E976"/>
    <mergeCell ref="F976:J976"/>
    <mergeCell ref="K976:L976"/>
    <mergeCell ref="M976:N976"/>
    <mergeCell ref="M977:N977"/>
    <mergeCell ref="K971:L971"/>
    <mergeCell ref="M971:N971"/>
    <mergeCell ref="A972:E972"/>
    <mergeCell ref="F972:J972"/>
    <mergeCell ref="K972:L972"/>
    <mergeCell ref="M972:N972"/>
    <mergeCell ref="A973:E973"/>
    <mergeCell ref="F973:G973"/>
    <mergeCell ref="H973:K973"/>
    <mergeCell ref="M973:N973"/>
    <mergeCell ref="A967:F967"/>
    <mergeCell ref="G967:I967"/>
    <mergeCell ref="J967:P967"/>
    <mergeCell ref="A969:B969"/>
    <mergeCell ref="C969:D969"/>
    <mergeCell ref="A971:E971"/>
    <mergeCell ref="A957:E957"/>
    <mergeCell ref="F957:J957"/>
    <mergeCell ref="A525:E525"/>
    <mergeCell ref="A526:E526"/>
    <mergeCell ref="F526:J526"/>
    <mergeCell ref="K526:L526"/>
    <mergeCell ref="A521:E521"/>
    <mergeCell ref="F521:J521"/>
    <mergeCell ref="K521:L521"/>
    <mergeCell ref="A522:E522"/>
    <mergeCell ref="F522:G522"/>
    <mergeCell ref="H522:K522"/>
    <mergeCell ref="A523:B523"/>
    <mergeCell ref="C523:D523"/>
    <mergeCell ref="B511:C511"/>
    <mergeCell ref="A513:F513"/>
    <mergeCell ref="G513:I513"/>
    <mergeCell ref="A514:F514"/>
    <mergeCell ref="G514:I514"/>
    <mergeCell ref="F525:J525"/>
    <mergeCell ref="K525:L525"/>
    <mergeCell ref="C533:D533"/>
    <mergeCell ref="A535:E535"/>
    <mergeCell ref="F535:J535"/>
    <mergeCell ref="A528:B528"/>
    <mergeCell ref="C528:D528"/>
    <mergeCell ref="A530:E530"/>
    <mergeCell ref="F530:J530"/>
    <mergeCell ref="A531:E531"/>
    <mergeCell ref="F531:J531"/>
    <mergeCell ref="A527:E527"/>
    <mergeCell ref="F527:G527"/>
    <mergeCell ref="H527:K527"/>
    <mergeCell ref="A532:E532"/>
    <mergeCell ref="F532:G532"/>
    <mergeCell ref="H532:K532"/>
    <mergeCell ref="A533:B533"/>
    <mergeCell ref="K535:L535"/>
    <mergeCell ref="A536:E536"/>
    <mergeCell ref="F536:J536"/>
    <mergeCell ref="K536:L536"/>
    <mergeCell ref="A537:E537"/>
    <mergeCell ref="F537:G537"/>
    <mergeCell ref="K530:L530"/>
    <mergeCell ref="K531:L531"/>
    <mergeCell ref="B541:C541"/>
    <mergeCell ref="A543:F543"/>
    <mergeCell ref="G543:I543"/>
    <mergeCell ref="A544:F544"/>
    <mergeCell ref="G544:I544"/>
    <mergeCell ref="H537:K537"/>
    <mergeCell ref="F551:J551"/>
    <mergeCell ref="K551:L551"/>
    <mergeCell ref="A552:E552"/>
    <mergeCell ref="F552:G552"/>
    <mergeCell ref="H552:K552"/>
    <mergeCell ref="A553:B553"/>
    <mergeCell ref="C553:D553"/>
    <mergeCell ref="A550:E550"/>
    <mergeCell ref="F550:J550"/>
    <mergeCell ref="K550:L550"/>
    <mergeCell ref="A551:E551"/>
    <mergeCell ref="A545:F545"/>
    <mergeCell ref="G545:I545"/>
    <mergeCell ref="A546:F546"/>
    <mergeCell ref="G546:I546"/>
    <mergeCell ref="A548:B548"/>
    <mergeCell ref="C548:D548"/>
    <mergeCell ref="A558:B558"/>
    <mergeCell ref="A560:E560"/>
    <mergeCell ref="F560:J560"/>
    <mergeCell ref="K560:L560"/>
    <mergeCell ref="A561:E561"/>
    <mergeCell ref="F561:J561"/>
    <mergeCell ref="K561:L561"/>
    <mergeCell ref="A557:E557"/>
    <mergeCell ref="F557:G557"/>
    <mergeCell ref="C558:D558"/>
    <mergeCell ref="A555:E555"/>
    <mergeCell ref="F555:J555"/>
    <mergeCell ref="K555:L555"/>
    <mergeCell ref="A556:E556"/>
    <mergeCell ref="F556:J556"/>
    <mergeCell ref="K556:L556"/>
    <mergeCell ref="H557:K557"/>
    <mergeCell ref="A562:E562"/>
    <mergeCell ref="K565:L565"/>
    <mergeCell ref="F580:J580"/>
    <mergeCell ref="K580:L580"/>
    <mergeCell ref="A575:F575"/>
    <mergeCell ref="G575:I575"/>
    <mergeCell ref="A576:F576"/>
    <mergeCell ref="G576:I576"/>
    <mergeCell ref="A578:B578"/>
    <mergeCell ref="C578:D578"/>
    <mergeCell ref="A580:E580"/>
    <mergeCell ref="G573:I573"/>
    <mergeCell ref="J573:P573"/>
    <mergeCell ref="J575:P575"/>
    <mergeCell ref="J576:P576"/>
    <mergeCell ref="B571:C571"/>
    <mergeCell ref="D571:P571"/>
    <mergeCell ref="A572:P572"/>
    <mergeCell ref="A573:F573"/>
    <mergeCell ref="J574:P574"/>
    <mergeCell ref="F356:J356"/>
    <mergeCell ref="K356:L356"/>
    <mergeCell ref="F357:G357"/>
    <mergeCell ref="H357:K357"/>
    <mergeCell ref="F166:J166"/>
    <mergeCell ref="K166:L166"/>
    <mergeCell ref="H167:K167"/>
    <mergeCell ref="K355:L355"/>
    <mergeCell ref="K350:L350"/>
    <mergeCell ref="K351:L351"/>
    <mergeCell ref="B361:C361"/>
    <mergeCell ref="A671:E671"/>
    <mergeCell ref="A673:B673"/>
    <mergeCell ref="C673:D673"/>
    <mergeCell ref="A665:F665"/>
    <mergeCell ref="G665:I665"/>
    <mergeCell ref="A666:F666"/>
    <mergeCell ref="G666:I666"/>
    <mergeCell ref="A668:B668"/>
    <mergeCell ref="C668:D668"/>
    <mergeCell ref="A670:E670"/>
    <mergeCell ref="F670:J670"/>
    <mergeCell ref="A184:F184"/>
    <mergeCell ref="G184:I184"/>
    <mergeCell ref="A191:E191"/>
    <mergeCell ref="F191:J191"/>
    <mergeCell ref="K191:L191"/>
    <mergeCell ref="F192:G192"/>
    <mergeCell ref="H192:K192"/>
    <mergeCell ref="A192:E192"/>
    <mergeCell ref="A193:B193"/>
    <mergeCell ref="C193:D193"/>
    <mergeCell ref="A681:E681"/>
    <mergeCell ref="A675:E675"/>
    <mergeCell ref="A677:E677"/>
    <mergeCell ref="A672:E672"/>
    <mergeCell ref="F672:G672"/>
    <mergeCell ref="F681:J681"/>
    <mergeCell ref="K681:L681"/>
    <mergeCell ref="F675:J675"/>
    <mergeCell ref="K675:L675"/>
    <mergeCell ref="K676:L676"/>
    <mergeCell ref="H672:K672"/>
    <mergeCell ref="A678:B678"/>
    <mergeCell ref="C678:D678"/>
    <mergeCell ref="F677:G677"/>
    <mergeCell ref="H677:K677"/>
    <mergeCell ref="A676:E676"/>
    <mergeCell ref="F676:J676"/>
    <mergeCell ref="F700:J700"/>
    <mergeCell ref="K700:L700"/>
    <mergeCell ref="K685:L685"/>
    <mergeCell ref="A695:F695"/>
    <mergeCell ref="G695:I695"/>
    <mergeCell ref="G694:I694"/>
    <mergeCell ref="A705:E705"/>
    <mergeCell ref="F705:J705"/>
    <mergeCell ref="K705:L705"/>
    <mergeCell ref="A706:E706"/>
    <mergeCell ref="F706:J706"/>
    <mergeCell ref="K706:L706"/>
    <mergeCell ref="A707:E707"/>
    <mergeCell ref="F707:G707"/>
    <mergeCell ref="H707:K707"/>
    <mergeCell ref="A701:E701"/>
    <mergeCell ref="F701:J701"/>
    <mergeCell ref="A702:E702"/>
    <mergeCell ref="F702:G702"/>
    <mergeCell ref="H702:K702"/>
    <mergeCell ref="A703:B703"/>
    <mergeCell ref="C703:D703"/>
    <mergeCell ref="A686:E686"/>
    <mergeCell ref="F686:J686"/>
    <mergeCell ref="K686:L686"/>
    <mergeCell ref="A687:E687"/>
    <mergeCell ref="F687:G687"/>
    <mergeCell ref="H687:K687"/>
    <mergeCell ref="A685:E685"/>
    <mergeCell ref="F685:J685"/>
    <mergeCell ref="A696:F696"/>
    <mergeCell ref="G696:I696"/>
    <mergeCell ref="F715:J715"/>
    <mergeCell ref="A710:E710"/>
    <mergeCell ref="A711:E711"/>
    <mergeCell ref="B691:C691"/>
    <mergeCell ref="A693:F693"/>
    <mergeCell ref="K715:L715"/>
    <mergeCell ref="A708:B708"/>
    <mergeCell ref="C708:D708"/>
    <mergeCell ref="F710:J710"/>
    <mergeCell ref="K710:L710"/>
    <mergeCell ref="B781:C781"/>
    <mergeCell ref="A783:F783"/>
    <mergeCell ref="G783:I783"/>
    <mergeCell ref="A784:F784"/>
    <mergeCell ref="G784:I784"/>
    <mergeCell ref="A776:E776"/>
    <mergeCell ref="F776:J776"/>
    <mergeCell ref="K776:L776"/>
    <mergeCell ref="A777:E777"/>
    <mergeCell ref="F777:G777"/>
    <mergeCell ref="H777:K777"/>
    <mergeCell ref="F711:J711"/>
    <mergeCell ref="K711:L711"/>
    <mergeCell ref="F730:J730"/>
    <mergeCell ref="K730:L730"/>
    <mergeCell ref="A738:B738"/>
    <mergeCell ref="C738:D738"/>
    <mergeCell ref="A740:E740"/>
    <mergeCell ref="A741:E741"/>
    <mergeCell ref="A698:B698"/>
    <mergeCell ref="C698:D698"/>
    <mergeCell ref="A700:E700"/>
    <mergeCell ref="A791:E791"/>
    <mergeCell ref="F791:J791"/>
    <mergeCell ref="K791:L791"/>
    <mergeCell ref="A792:E792"/>
    <mergeCell ref="F792:G792"/>
    <mergeCell ref="H792:K792"/>
    <mergeCell ref="A793:B793"/>
    <mergeCell ref="C793:D793"/>
    <mergeCell ref="A798:B798"/>
    <mergeCell ref="A800:E800"/>
    <mergeCell ref="F800:J800"/>
    <mergeCell ref="K800:L800"/>
    <mergeCell ref="A801:E801"/>
    <mergeCell ref="F801:J801"/>
    <mergeCell ref="K801:L801"/>
    <mergeCell ref="C798:D798"/>
    <mergeCell ref="A795:E795"/>
    <mergeCell ref="F795:J795"/>
    <mergeCell ref="K795:L795"/>
    <mergeCell ref="A796:E796"/>
    <mergeCell ref="F796:J796"/>
    <mergeCell ref="K796:L796"/>
    <mergeCell ref="H797:K797"/>
    <mergeCell ref="A805:E805"/>
    <mergeCell ref="F805:J805"/>
    <mergeCell ref="K805:L805"/>
    <mergeCell ref="A797:E797"/>
    <mergeCell ref="F797:G797"/>
    <mergeCell ref="F806:J806"/>
    <mergeCell ref="K806:L806"/>
    <mergeCell ref="A807:E807"/>
    <mergeCell ref="F807:G807"/>
    <mergeCell ref="H807:K807"/>
    <mergeCell ref="A815:F815"/>
    <mergeCell ref="A813:F813"/>
    <mergeCell ref="A814:F814"/>
    <mergeCell ref="G813:I813"/>
    <mergeCell ref="G814:I814"/>
    <mergeCell ref="F802:G802"/>
    <mergeCell ref="H802:K802"/>
    <mergeCell ref="G815:I815"/>
    <mergeCell ref="K831:L831"/>
    <mergeCell ref="A828:B828"/>
    <mergeCell ref="C828:D828"/>
    <mergeCell ref="A830:E830"/>
    <mergeCell ref="F830:J830"/>
    <mergeCell ref="A832:E832"/>
    <mergeCell ref="A831:E831"/>
    <mergeCell ref="A826:E826"/>
    <mergeCell ref="F826:J826"/>
    <mergeCell ref="K826:L826"/>
    <mergeCell ref="A827:E827"/>
    <mergeCell ref="F827:G827"/>
    <mergeCell ref="H827:K827"/>
    <mergeCell ref="K830:L830"/>
    <mergeCell ref="A816:F816"/>
    <mergeCell ref="G816:I816"/>
    <mergeCell ref="A818:B818"/>
    <mergeCell ref="A821:E821"/>
    <mergeCell ref="F821:J821"/>
    <mergeCell ref="A820:E820"/>
    <mergeCell ref="A822:E822"/>
    <mergeCell ref="F822:G822"/>
    <mergeCell ref="H822:K822"/>
    <mergeCell ref="A823:B823"/>
    <mergeCell ref="C823:D823"/>
    <mergeCell ref="C818:D818"/>
    <mergeCell ref="F820:J820"/>
    <mergeCell ref="K820:L820"/>
    <mergeCell ref="A825:E825"/>
    <mergeCell ref="F825:J825"/>
    <mergeCell ref="K825:L825"/>
    <mergeCell ref="K821:L821"/>
    <mergeCell ref="F657:G657"/>
    <mergeCell ref="H657:K657"/>
    <mergeCell ref="F671:J671"/>
    <mergeCell ref="K671:L671"/>
    <mergeCell ref="K670:L670"/>
    <mergeCell ref="H917:K917"/>
    <mergeCell ref="K915:L915"/>
    <mergeCell ref="A916:E916"/>
    <mergeCell ref="F916:J916"/>
    <mergeCell ref="K916:L916"/>
    <mergeCell ref="A917:E917"/>
    <mergeCell ref="F917:G917"/>
    <mergeCell ref="B932:C932"/>
    <mergeCell ref="A926:E926"/>
    <mergeCell ref="A927:E927"/>
    <mergeCell ref="F926:J926"/>
    <mergeCell ref="K926:L926"/>
    <mergeCell ref="A836:E836"/>
    <mergeCell ref="F836:J836"/>
    <mergeCell ref="A833:B833"/>
    <mergeCell ref="C833:D833"/>
    <mergeCell ref="A835:E835"/>
    <mergeCell ref="F835:J835"/>
    <mergeCell ref="K835:L835"/>
    <mergeCell ref="B841:C841"/>
    <mergeCell ref="G843:I843"/>
    <mergeCell ref="A850:E850"/>
    <mergeCell ref="F850:J850"/>
    <mergeCell ref="A860:E860"/>
    <mergeCell ref="F860:J860"/>
    <mergeCell ref="K860:L860"/>
    <mergeCell ref="A861:E861"/>
    <mergeCell ref="A731:E731"/>
    <mergeCell ref="F731:J731"/>
    <mergeCell ref="K731:L731"/>
    <mergeCell ref="A732:E732"/>
    <mergeCell ref="F732:G732"/>
    <mergeCell ref="H732:K732"/>
    <mergeCell ref="A733:B733"/>
    <mergeCell ref="C733:D733"/>
    <mergeCell ref="A725:F725"/>
    <mergeCell ref="G725:I725"/>
    <mergeCell ref="A726:F726"/>
    <mergeCell ref="G726:I726"/>
    <mergeCell ref="A728:B728"/>
    <mergeCell ref="C728:D728"/>
    <mergeCell ref="A730:E730"/>
    <mergeCell ref="A866:E866"/>
    <mergeCell ref="F866:J866"/>
    <mergeCell ref="K761:L761"/>
    <mergeCell ref="A772:E772"/>
    <mergeCell ref="F772:G772"/>
    <mergeCell ref="H772:K772"/>
    <mergeCell ref="K770:L770"/>
    <mergeCell ref="A771:E771"/>
    <mergeCell ref="F771:J771"/>
    <mergeCell ref="K771:L771"/>
    <mergeCell ref="F861:J861"/>
    <mergeCell ref="K861:L861"/>
    <mergeCell ref="F856:J856"/>
    <mergeCell ref="K856:L856"/>
    <mergeCell ref="K850:L850"/>
    <mergeCell ref="A858:B858"/>
    <mergeCell ref="C858:D858"/>
    <mergeCell ref="H747:K747"/>
    <mergeCell ref="A746:E746"/>
    <mergeCell ref="A745:E745"/>
    <mergeCell ref="H737:K737"/>
    <mergeCell ref="F746:J746"/>
    <mergeCell ref="A742:E742"/>
    <mergeCell ref="F742:G742"/>
    <mergeCell ref="H742:K742"/>
    <mergeCell ref="A743:B743"/>
    <mergeCell ref="C743:D743"/>
    <mergeCell ref="F745:J745"/>
    <mergeCell ref="K745:L745"/>
    <mergeCell ref="F927:G927"/>
    <mergeCell ref="H927:K927"/>
    <mergeCell ref="A922:E922"/>
    <mergeCell ref="F922:G922"/>
    <mergeCell ref="H922:K922"/>
    <mergeCell ref="A923:B923"/>
    <mergeCell ref="C923:D923"/>
    <mergeCell ref="A925:E925"/>
    <mergeCell ref="F925:J925"/>
    <mergeCell ref="K925:L925"/>
    <mergeCell ref="A855:E855"/>
    <mergeCell ref="F855:J855"/>
    <mergeCell ref="K855:L855"/>
    <mergeCell ref="A856:E856"/>
    <mergeCell ref="H857:K857"/>
    <mergeCell ref="A857:E857"/>
    <mergeCell ref="F857:G857"/>
    <mergeCell ref="F832:G832"/>
    <mergeCell ref="H832:K832"/>
    <mergeCell ref="F831:J831"/>
    <mergeCell ref="A763:B763"/>
    <mergeCell ref="C763:D763"/>
    <mergeCell ref="A773:B773"/>
    <mergeCell ref="C773:D773"/>
    <mergeCell ref="A770:E770"/>
    <mergeCell ref="F770:J770"/>
    <mergeCell ref="A755:F755"/>
    <mergeCell ref="A753:F753"/>
    <mergeCell ref="F740:J740"/>
    <mergeCell ref="K740:L740"/>
    <mergeCell ref="G755:I755"/>
    <mergeCell ref="A756:F756"/>
    <mergeCell ref="G756:I756"/>
    <mergeCell ref="A758:B758"/>
    <mergeCell ref="B751:C751"/>
    <mergeCell ref="K701:L701"/>
    <mergeCell ref="A712:E712"/>
    <mergeCell ref="F712:G712"/>
    <mergeCell ref="H712:K712"/>
    <mergeCell ref="G753:I753"/>
    <mergeCell ref="A754:F754"/>
    <mergeCell ref="G754:I754"/>
    <mergeCell ref="A765:E765"/>
    <mergeCell ref="F765:J765"/>
    <mergeCell ref="K765:L765"/>
    <mergeCell ref="C758:D758"/>
    <mergeCell ref="A760:E760"/>
    <mergeCell ref="F760:J760"/>
    <mergeCell ref="K760:L760"/>
    <mergeCell ref="F741:J741"/>
    <mergeCell ref="A737:E737"/>
    <mergeCell ref="F737:G737"/>
    <mergeCell ref="K836:L836"/>
    <mergeCell ref="A837:E837"/>
    <mergeCell ref="F837:G837"/>
    <mergeCell ref="H837:K837"/>
    <mergeCell ref="A851:E851"/>
    <mergeCell ref="F851:J851"/>
    <mergeCell ref="K851:L851"/>
    <mergeCell ref="A852:E852"/>
    <mergeCell ref="F852:G852"/>
    <mergeCell ref="H852:K852"/>
    <mergeCell ref="A853:B853"/>
    <mergeCell ref="C853:D853"/>
    <mergeCell ref="A845:F845"/>
    <mergeCell ref="G845:I845"/>
    <mergeCell ref="A846:F846"/>
    <mergeCell ref="G846:I846"/>
    <mergeCell ref="A848:B848"/>
    <mergeCell ref="C848:D848"/>
    <mergeCell ref="F865:J865"/>
    <mergeCell ref="A843:F843"/>
    <mergeCell ref="A844:F844"/>
    <mergeCell ref="G844:I844"/>
    <mergeCell ref="K866:L866"/>
    <mergeCell ref="A867:E867"/>
    <mergeCell ref="F867:G867"/>
    <mergeCell ref="H867:K867"/>
    <mergeCell ref="K865:L865"/>
    <mergeCell ref="A941:E941"/>
    <mergeCell ref="A942:E942"/>
    <mergeCell ref="A943:E943"/>
    <mergeCell ref="F943:G943"/>
    <mergeCell ref="A875:F875"/>
    <mergeCell ref="A873:F873"/>
    <mergeCell ref="A874:F874"/>
    <mergeCell ref="G873:I873"/>
    <mergeCell ref="G874:I874"/>
    <mergeCell ref="A862:E862"/>
    <mergeCell ref="F862:G862"/>
    <mergeCell ref="G875:I875"/>
    <mergeCell ref="A876:F876"/>
    <mergeCell ref="G876:I876"/>
    <mergeCell ref="A878:B878"/>
    <mergeCell ref="B871:C871"/>
    <mergeCell ref="A881:E881"/>
    <mergeCell ref="F881:J881"/>
    <mergeCell ref="A880:E880"/>
    <mergeCell ref="A934:F934"/>
    <mergeCell ref="C949:D949"/>
    <mergeCell ref="A951:E951"/>
    <mergeCell ref="A936:F936"/>
    <mergeCell ref="A937:F937"/>
    <mergeCell ref="A935:F935"/>
    <mergeCell ref="A232:E232"/>
    <mergeCell ref="H232:K232"/>
    <mergeCell ref="A233:B233"/>
    <mergeCell ref="C233:D233"/>
    <mergeCell ref="A235:E235"/>
    <mergeCell ref="F235:J235"/>
    <mergeCell ref="K235:L235"/>
    <mergeCell ref="A383:B383"/>
    <mergeCell ref="C383:D383"/>
    <mergeCell ref="A395:F395"/>
    <mergeCell ref="G395:I395"/>
    <mergeCell ref="A396:F396"/>
    <mergeCell ref="G396:I396"/>
    <mergeCell ref="A398:B398"/>
    <mergeCell ref="A921:E921"/>
    <mergeCell ref="F921:J921"/>
    <mergeCell ref="K921:L921"/>
    <mergeCell ref="C788:D788"/>
    <mergeCell ref="A790:E790"/>
    <mergeCell ref="F790:J790"/>
    <mergeCell ref="K790:L790"/>
    <mergeCell ref="A768:B768"/>
    <mergeCell ref="C768:D768"/>
    <mergeCell ref="H862:K862"/>
    <mergeCell ref="A863:B863"/>
    <mergeCell ref="C863:D863"/>
    <mergeCell ref="A865:E865"/>
    <mergeCell ref="A882:E882"/>
    <mergeCell ref="F882:G882"/>
    <mergeCell ref="H882:K882"/>
    <mergeCell ref="A883:B883"/>
    <mergeCell ref="C883:D883"/>
    <mergeCell ref="C878:D878"/>
    <mergeCell ref="F880:J880"/>
    <mergeCell ref="K880:L880"/>
    <mergeCell ref="A885:E885"/>
    <mergeCell ref="F885:J885"/>
    <mergeCell ref="K885:L885"/>
    <mergeCell ref="K881:L881"/>
    <mergeCell ref="F892:G892"/>
    <mergeCell ref="H892:K892"/>
    <mergeCell ref="F891:J891"/>
    <mergeCell ref="K891:L891"/>
    <mergeCell ref="A888:B888"/>
    <mergeCell ref="C888:D888"/>
    <mergeCell ref="A890:E890"/>
    <mergeCell ref="F890:J890"/>
    <mergeCell ref="A892:E892"/>
    <mergeCell ref="A891:E891"/>
    <mergeCell ref="A886:E886"/>
    <mergeCell ref="F886:J886"/>
    <mergeCell ref="K886:L886"/>
    <mergeCell ref="A887:E887"/>
    <mergeCell ref="F887:G887"/>
    <mergeCell ref="H887:K887"/>
    <mergeCell ref="K890:L890"/>
    <mergeCell ref="A896:E896"/>
    <mergeCell ref="F896:J896"/>
    <mergeCell ref="A895:E895"/>
    <mergeCell ref="A897:E897"/>
    <mergeCell ref="F897:G897"/>
    <mergeCell ref="H897:K897"/>
    <mergeCell ref="A893:B893"/>
    <mergeCell ref="C893:D893"/>
    <mergeCell ref="F895:J895"/>
    <mergeCell ref="K895:L895"/>
    <mergeCell ref="B901:C901"/>
    <mergeCell ref="G903:I903"/>
    <mergeCell ref="K896:L896"/>
    <mergeCell ref="F912:G912"/>
    <mergeCell ref="H912:K912"/>
    <mergeCell ref="A905:F905"/>
    <mergeCell ref="G905:I905"/>
    <mergeCell ref="A906:F906"/>
    <mergeCell ref="G906:I906"/>
    <mergeCell ref="A908:B908"/>
    <mergeCell ref="C908:D908"/>
    <mergeCell ref="A910:E910"/>
    <mergeCell ref="F910:J910"/>
    <mergeCell ref="A903:F903"/>
    <mergeCell ref="A904:F904"/>
    <mergeCell ref="G904:I904"/>
    <mergeCell ref="A911:E911"/>
    <mergeCell ref="F911:J911"/>
    <mergeCell ref="K911:L911"/>
    <mergeCell ref="A912:E912"/>
    <mergeCell ref="K910:L910"/>
    <mergeCell ref="A915:E915"/>
    <mergeCell ref="F915:J915"/>
    <mergeCell ref="A913:B913"/>
    <mergeCell ref="C913:D913"/>
    <mergeCell ref="A918:B918"/>
    <mergeCell ref="C918:D918"/>
    <mergeCell ref="A920:E920"/>
    <mergeCell ref="F920:J920"/>
    <mergeCell ref="K920:L920"/>
    <mergeCell ref="G96:I96"/>
    <mergeCell ref="A98:B98"/>
    <mergeCell ref="C98:D98"/>
    <mergeCell ref="A85:E85"/>
    <mergeCell ref="F85:J85"/>
    <mergeCell ref="F105:J105"/>
    <mergeCell ref="K105:L105"/>
    <mergeCell ref="F106:J106"/>
    <mergeCell ref="K106:L106"/>
    <mergeCell ref="F107:G107"/>
    <mergeCell ref="H107:K107"/>
    <mergeCell ref="A101:E101"/>
    <mergeCell ref="F101:J101"/>
    <mergeCell ref="K101:L101"/>
    <mergeCell ref="A102:E102"/>
    <mergeCell ref="A115:E115"/>
    <mergeCell ref="F115:J115"/>
    <mergeCell ref="A124:F124"/>
    <mergeCell ref="G124:I124"/>
    <mergeCell ref="A131:E131"/>
    <mergeCell ref="F131:J131"/>
    <mergeCell ref="K131:L131"/>
    <mergeCell ref="A132:E132"/>
    <mergeCell ref="M110:N110"/>
    <mergeCell ref="M111:N111"/>
    <mergeCell ref="M101:N101"/>
    <mergeCell ref="F102:G102"/>
    <mergeCell ref="H102:K102"/>
    <mergeCell ref="M102:N102"/>
    <mergeCell ref="A103:B103"/>
    <mergeCell ref="C103:D103"/>
    <mergeCell ref="C113:D113"/>
    <mergeCell ref="K115:L115"/>
    <mergeCell ref="F110:J110"/>
    <mergeCell ref="K110:L110"/>
    <mergeCell ref="F111:J111"/>
    <mergeCell ref="K111:L111"/>
    <mergeCell ref="B121:C121"/>
    <mergeCell ref="A123:F123"/>
    <mergeCell ref="G123:I123"/>
    <mergeCell ref="A116:E116"/>
    <mergeCell ref="F116:J116"/>
    <mergeCell ref="K116:L116"/>
    <mergeCell ref="A117:E117"/>
    <mergeCell ref="F117:G117"/>
    <mergeCell ref="H117:K117"/>
    <mergeCell ref="F251:J251"/>
    <mergeCell ref="K251:L251"/>
    <mergeCell ref="A252:E252"/>
    <mergeCell ref="A138:B138"/>
    <mergeCell ref="A133:B133"/>
    <mergeCell ref="C133:D133"/>
    <mergeCell ref="M116:N116"/>
    <mergeCell ref="M117:N117"/>
    <mergeCell ref="I119:M119"/>
    <mergeCell ref="M131:N131"/>
    <mergeCell ref="F132:G132"/>
    <mergeCell ref="H132:K132"/>
    <mergeCell ref="M132:N132"/>
    <mergeCell ref="M130:N130"/>
    <mergeCell ref="A113:B113"/>
    <mergeCell ref="A105:E105"/>
    <mergeCell ref="A106:E106"/>
    <mergeCell ref="A107:E107"/>
    <mergeCell ref="A108:B108"/>
    <mergeCell ref="C108:D108"/>
    <mergeCell ref="A110:E110"/>
    <mergeCell ref="A111:E111"/>
    <mergeCell ref="A125:F125"/>
    <mergeCell ref="G125:I125"/>
    <mergeCell ref="A126:F126"/>
    <mergeCell ref="G126:I126"/>
    <mergeCell ref="A128:B128"/>
    <mergeCell ref="C128:D128"/>
    <mergeCell ref="A130:E130"/>
    <mergeCell ref="F130:J130"/>
    <mergeCell ref="K130:L130"/>
    <mergeCell ref="M115:N115"/>
    <mergeCell ref="A135:E135"/>
    <mergeCell ref="A136:E136"/>
    <mergeCell ref="A245:F245"/>
    <mergeCell ref="A246:F246"/>
    <mergeCell ref="A248:B248"/>
    <mergeCell ref="C248:D248"/>
    <mergeCell ref="A250:E250"/>
    <mergeCell ref="F256:J256"/>
    <mergeCell ref="K256:L256"/>
    <mergeCell ref="H257:K257"/>
    <mergeCell ref="I239:M239"/>
    <mergeCell ref="G245:I245"/>
    <mergeCell ref="G246:I246"/>
    <mergeCell ref="F250:J250"/>
    <mergeCell ref="K250:L250"/>
    <mergeCell ref="F255:J255"/>
    <mergeCell ref="K255:L255"/>
    <mergeCell ref="F231:J231"/>
    <mergeCell ref="K231:L231"/>
    <mergeCell ref="B241:C241"/>
    <mergeCell ref="A140:E140"/>
    <mergeCell ref="F140:J140"/>
    <mergeCell ref="K140:L140"/>
    <mergeCell ref="A141:E141"/>
    <mergeCell ref="M140:N140"/>
    <mergeCell ref="F141:J141"/>
    <mergeCell ref="K141:L141"/>
    <mergeCell ref="M141:N141"/>
    <mergeCell ref="F135:J135"/>
    <mergeCell ref="K135:L135"/>
    <mergeCell ref="M135:N135"/>
    <mergeCell ref="M252:N252"/>
    <mergeCell ref="F147:G147"/>
    <mergeCell ref="H147:K147"/>
    <mergeCell ref="A142:E142"/>
    <mergeCell ref="F142:G142"/>
    <mergeCell ref="H142:K142"/>
    <mergeCell ref="A143:B143"/>
    <mergeCell ref="C143:D143"/>
    <mergeCell ref="A145:E145"/>
    <mergeCell ref="F145:J145"/>
    <mergeCell ref="M266:N266"/>
    <mergeCell ref="M136:N136"/>
    <mergeCell ref="M137:N137"/>
    <mergeCell ref="M231:N231"/>
    <mergeCell ref="M236:N236"/>
    <mergeCell ref="M237:N237"/>
    <mergeCell ref="M251:N251"/>
    <mergeCell ref="M250:N250"/>
    <mergeCell ref="A255:E255"/>
    <mergeCell ref="A256:E256"/>
    <mergeCell ref="A257:E257"/>
    <mergeCell ref="F257:G257"/>
    <mergeCell ref="M260:N260"/>
    <mergeCell ref="M261:N261"/>
    <mergeCell ref="M255:N255"/>
    <mergeCell ref="M256:N256"/>
    <mergeCell ref="M257:N257"/>
    <mergeCell ref="A243:F243"/>
    <mergeCell ref="G243:I243"/>
    <mergeCell ref="A244:F244"/>
    <mergeCell ref="G244:I244"/>
    <mergeCell ref="A236:E236"/>
    <mergeCell ref="F236:J236"/>
    <mergeCell ref="A156:F156"/>
    <mergeCell ref="G156:I156"/>
    <mergeCell ref="A160:E160"/>
    <mergeCell ref="F160:J160"/>
    <mergeCell ref="K160:L160"/>
    <mergeCell ref="M160:N160"/>
    <mergeCell ref="M146:N146"/>
    <mergeCell ref="M147:N147"/>
    <mergeCell ref="I149:M149"/>
    <mergeCell ref="M142:N142"/>
    <mergeCell ref="M145:N145"/>
    <mergeCell ref="A158:B158"/>
    <mergeCell ref="C158:D158"/>
    <mergeCell ref="H87:K87"/>
    <mergeCell ref="M87:N87"/>
    <mergeCell ref="I89:M89"/>
    <mergeCell ref="M86:N86"/>
    <mergeCell ref="M105:N105"/>
    <mergeCell ref="M106:N106"/>
    <mergeCell ref="M107:N107"/>
    <mergeCell ref="A93:F93"/>
    <mergeCell ref="G93:I93"/>
    <mergeCell ref="C138:D138"/>
    <mergeCell ref="F136:J136"/>
    <mergeCell ref="K136:L136"/>
    <mergeCell ref="A137:E137"/>
    <mergeCell ref="F137:G137"/>
    <mergeCell ref="H137:K137"/>
    <mergeCell ref="A146:E146"/>
    <mergeCell ref="F146:J146"/>
    <mergeCell ref="K146:L146"/>
    <mergeCell ref="A147:E147"/>
    <mergeCell ref="A165:E165"/>
    <mergeCell ref="A161:E161"/>
    <mergeCell ref="A162:E162"/>
    <mergeCell ref="A163:B163"/>
    <mergeCell ref="C163:D163"/>
    <mergeCell ref="F161:J161"/>
    <mergeCell ref="K161:L161"/>
    <mergeCell ref="F165:J165"/>
    <mergeCell ref="F162:G162"/>
    <mergeCell ref="M161:N161"/>
    <mergeCell ref="M162:N162"/>
    <mergeCell ref="M172:N172"/>
    <mergeCell ref="M175:N175"/>
    <mergeCell ref="M170:N170"/>
    <mergeCell ref="M171:N171"/>
    <mergeCell ref="A168:B168"/>
    <mergeCell ref="C168:D168"/>
    <mergeCell ref="A170:E170"/>
    <mergeCell ref="F170:J170"/>
    <mergeCell ref="K170:L170"/>
    <mergeCell ref="A171:E171"/>
    <mergeCell ref="F171:J171"/>
    <mergeCell ref="K171:L171"/>
    <mergeCell ref="K165:L165"/>
    <mergeCell ref="M165:N165"/>
    <mergeCell ref="M166:N166"/>
    <mergeCell ref="M167:N167"/>
    <mergeCell ref="H162:K162"/>
    <mergeCell ref="A198:B198"/>
    <mergeCell ref="C198:D198"/>
    <mergeCell ref="F200:J200"/>
    <mergeCell ref="K200:L200"/>
    <mergeCell ref="A218:B218"/>
    <mergeCell ref="C218:D218"/>
    <mergeCell ref="A220:E220"/>
    <mergeCell ref="F220:J220"/>
    <mergeCell ref="K220:L220"/>
    <mergeCell ref="F225:J225"/>
    <mergeCell ref="K225:L225"/>
    <mergeCell ref="A225:E225"/>
    <mergeCell ref="A226:E226"/>
    <mergeCell ref="F226:J226"/>
    <mergeCell ref="K226:L226"/>
    <mergeCell ref="A227:E227"/>
    <mergeCell ref="F227:G227"/>
    <mergeCell ref="H227:K227"/>
    <mergeCell ref="B211:C211"/>
    <mergeCell ref="A213:F213"/>
    <mergeCell ref="G213:I213"/>
    <mergeCell ref="A214:F214"/>
    <mergeCell ref="G214:I214"/>
    <mergeCell ref="F207:G207"/>
    <mergeCell ref="H207:K207"/>
    <mergeCell ref="A215:F215"/>
    <mergeCell ref="G215:I215"/>
    <mergeCell ref="A216:F216"/>
    <mergeCell ref="G216:I216"/>
    <mergeCell ref="A230:E230"/>
    <mergeCell ref="A231:E231"/>
    <mergeCell ref="M267:N267"/>
    <mergeCell ref="I269:M269"/>
    <mergeCell ref="M262:N262"/>
    <mergeCell ref="F265:J265"/>
    <mergeCell ref="K265:L265"/>
    <mergeCell ref="M265:N265"/>
    <mergeCell ref="A222:E222"/>
    <mergeCell ref="A223:B223"/>
    <mergeCell ref="C223:D223"/>
    <mergeCell ref="A228:B228"/>
    <mergeCell ref="C228:D228"/>
    <mergeCell ref="F230:J230"/>
    <mergeCell ref="K230:L230"/>
    <mergeCell ref="A275:F275"/>
    <mergeCell ref="G275:I275"/>
    <mergeCell ref="F232:G232"/>
    <mergeCell ref="A262:E262"/>
    <mergeCell ref="F262:G262"/>
    <mergeCell ref="H262:K262"/>
    <mergeCell ref="F261:J261"/>
    <mergeCell ref="K261:L261"/>
    <mergeCell ref="A266:E266"/>
    <mergeCell ref="F266:J266"/>
    <mergeCell ref="K266:L266"/>
    <mergeCell ref="A267:E267"/>
    <mergeCell ref="K236:L236"/>
    <mergeCell ref="A237:E237"/>
    <mergeCell ref="F237:G237"/>
    <mergeCell ref="H237:K237"/>
    <mergeCell ref="A251:E251"/>
    <mergeCell ref="A276:F276"/>
    <mergeCell ref="G276:I276"/>
    <mergeCell ref="A278:B278"/>
    <mergeCell ref="C278:D278"/>
    <mergeCell ref="A280:E280"/>
    <mergeCell ref="F280:J280"/>
    <mergeCell ref="K280:L280"/>
    <mergeCell ref="M280:N280"/>
    <mergeCell ref="M285:N285"/>
    <mergeCell ref="M286:N286"/>
    <mergeCell ref="M281:N281"/>
    <mergeCell ref="M282:N282"/>
    <mergeCell ref="M287:N287"/>
    <mergeCell ref="M292:N292"/>
    <mergeCell ref="M295:N295"/>
    <mergeCell ref="M290:N290"/>
    <mergeCell ref="M291:N291"/>
    <mergeCell ref="M296:N296"/>
    <mergeCell ref="I299:M299"/>
    <mergeCell ref="M316:N316"/>
    <mergeCell ref="M317:N317"/>
    <mergeCell ref="M326:N326"/>
    <mergeCell ref="M327:N327"/>
    <mergeCell ref="I329:M329"/>
    <mergeCell ref="M322:N322"/>
    <mergeCell ref="M325:N325"/>
    <mergeCell ref="M297:N297"/>
    <mergeCell ref="M311:N311"/>
    <mergeCell ref="M312:N312"/>
    <mergeCell ref="M310:N310"/>
    <mergeCell ref="M320:N320"/>
    <mergeCell ref="M321:N321"/>
    <mergeCell ref="M315:N315"/>
    <mergeCell ref="C263:D263"/>
    <mergeCell ref="A265:E265"/>
    <mergeCell ref="F267:G267"/>
    <mergeCell ref="H267:K267"/>
    <mergeCell ref="A263:B263"/>
    <mergeCell ref="F287:G287"/>
    <mergeCell ref="H287:K287"/>
    <mergeCell ref="A292:E292"/>
    <mergeCell ref="F292:G292"/>
    <mergeCell ref="H292:K292"/>
    <mergeCell ref="A293:B293"/>
    <mergeCell ref="K295:L295"/>
    <mergeCell ref="A296:E296"/>
    <mergeCell ref="F296:J296"/>
    <mergeCell ref="K296:L296"/>
    <mergeCell ref="A297:E297"/>
    <mergeCell ref="A345:E345"/>
    <mergeCell ref="A346:E346"/>
    <mergeCell ref="F346:J346"/>
    <mergeCell ref="K346:L346"/>
    <mergeCell ref="A341:E341"/>
    <mergeCell ref="F341:J341"/>
    <mergeCell ref="K341:L341"/>
    <mergeCell ref="A342:E342"/>
    <mergeCell ref="F342:G342"/>
    <mergeCell ref="H342:K342"/>
    <mergeCell ref="A343:B343"/>
    <mergeCell ref="C343:D343"/>
    <mergeCell ref="B331:C331"/>
    <mergeCell ref="A333:F333"/>
    <mergeCell ref="G333:I333"/>
    <mergeCell ref="A334:F334"/>
    <mergeCell ref="G334:I334"/>
    <mergeCell ref="F345:J345"/>
    <mergeCell ref="K345:L345"/>
    <mergeCell ref="C353:D353"/>
    <mergeCell ref="A355:E355"/>
    <mergeCell ref="F355:J355"/>
    <mergeCell ref="A348:B348"/>
    <mergeCell ref="C348:D348"/>
    <mergeCell ref="A350:E350"/>
    <mergeCell ref="F350:J350"/>
    <mergeCell ref="A351:E351"/>
    <mergeCell ref="F351:J351"/>
    <mergeCell ref="A347:E347"/>
    <mergeCell ref="F347:G347"/>
    <mergeCell ref="H347:K347"/>
    <mergeCell ref="A352:E352"/>
    <mergeCell ref="F352:G352"/>
    <mergeCell ref="H352:K352"/>
    <mergeCell ref="A353:B353"/>
    <mergeCell ref="A372:E372"/>
    <mergeCell ref="F372:G372"/>
    <mergeCell ref="A365:F365"/>
    <mergeCell ref="G365:I365"/>
    <mergeCell ref="A366:F366"/>
    <mergeCell ref="G366:I366"/>
    <mergeCell ref="A368:B368"/>
    <mergeCell ref="C368:D368"/>
    <mergeCell ref="A363:F363"/>
    <mergeCell ref="G363:I363"/>
    <mergeCell ref="A364:F364"/>
    <mergeCell ref="G364:I364"/>
    <mergeCell ref="A356:E356"/>
    <mergeCell ref="A357:E357"/>
    <mergeCell ref="A371:E371"/>
    <mergeCell ref="A370:E370"/>
    <mergeCell ref="A375:E375"/>
    <mergeCell ref="F375:J375"/>
    <mergeCell ref="K375:L375"/>
    <mergeCell ref="F371:J371"/>
    <mergeCell ref="K371:L371"/>
    <mergeCell ref="H372:K372"/>
    <mergeCell ref="A373:B373"/>
    <mergeCell ref="C373:D373"/>
    <mergeCell ref="F370:J370"/>
    <mergeCell ref="K370:L370"/>
    <mergeCell ref="C378:D378"/>
    <mergeCell ref="A376:E376"/>
    <mergeCell ref="F376:J376"/>
    <mergeCell ref="K376:L376"/>
    <mergeCell ref="A377:E377"/>
    <mergeCell ref="F377:G377"/>
    <mergeCell ref="H377:K377"/>
    <mergeCell ref="A378:B378"/>
    <mergeCell ref="A380:E380"/>
    <mergeCell ref="F380:J380"/>
    <mergeCell ref="K380:L380"/>
    <mergeCell ref="A381:E381"/>
    <mergeCell ref="F381:J381"/>
    <mergeCell ref="K381:L381"/>
    <mergeCell ref="F382:G382"/>
    <mergeCell ref="H382:K382"/>
    <mergeCell ref="A386:E386"/>
    <mergeCell ref="F386:J386"/>
    <mergeCell ref="K386:L386"/>
    <mergeCell ref="A387:E387"/>
    <mergeCell ref="F387:G387"/>
    <mergeCell ref="H387:K387"/>
    <mergeCell ref="A382:E382"/>
    <mergeCell ref="A401:E401"/>
    <mergeCell ref="A402:E402"/>
    <mergeCell ref="F402:G402"/>
    <mergeCell ref="H402:K402"/>
    <mergeCell ref="B391:C391"/>
    <mergeCell ref="A393:F393"/>
    <mergeCell ref="G393:I393"/>
    <mergeCell ref="A394:F394"/>
    <mergeCell ref="G394:I394"/>
    <mergeCell ref="F401:J401"/>
    <mergeCell ref="K401:L401"/>
    <mergeCell ref="F400:J400"/>
    <mergeCell ref="K400:L400"/>
    <mergeCell ref="M441:N441"/>
    <mergeCell ref="M446:N446"/>
    <mergeCell ref="M447:N447"/>
    <mergeCell ref="I449:M449"/>
    <mergeCell ref="M442:N442"/>
    <mergeCell ref="M445:N445"/>
    <mergeCell ref="M431:N431"/>
    <mergeCell ref="M432:N432"/>
    <mergeCell ref="M430:N430"/>
    <mergeCell ref="M440:N440"/>
    <mergeCell ref="M435:N435"/>
    <mergeCell ref="M436:N436"/>
    <mergeCell ref="M437:N437"/>
    <mergeCell ref="A335:F335"/>
    <mergeCell ref="G335:I335"/>
    <mergeCell ref="A336:F336"/>
    <mergeCell ref="G336:I336"/>
    <mergeCell ref="A338:B338"/>
    <mergeCell ref="C338:D338"/>
    <mergeCell ref="A340:E340"/>
    <mergeCell ref="F340:J340"/>
    <mergeCell ref="K340:L340"/>
    <mergeCell ref="M340:N340"/>
    <mergeCell ref="M345:N345"/>
    <mergeCell ref="M346:N346"/>
    <mergeCell ref="M341:N341"/>
    <mergeCell ref="M342:N342"/>
    <mergeCell ref="M347:N347"/>
    <mergeCell ref="M352:N352"/>
    <mergeCell ref="M355:N355"/>
    <mergeCell ref="M350:N350"/>
    <mergeCell ref="M351:N351"/>
    <mergeCell ref="M356:N356"/>
    <mergeCell ref="I359:M359"/>
    <mergeCell ref="M376:N376"/>
    <mergeCell ref="M377:N377"/>
    <mergeCell ref="A403:B403"/>
    <mergeCell ref="C403:D403"/>
    <mergeCell ref="M386:N386"/>
    <mergeCell ref="M387:N387"/>
    <mergeCell ref="I389:M389"/>
    <mergeCell ref="A385:E385"/>
    <mergeCell ref="F385:J385"/>
    <mergeCell ref="K385:L385"/>
    <mergeCell ref="M385:N385"/>
    <mergeCell ref="M412:N412"/>
    <mergeCell ref="M415:N415"/>
    <mergeCell ref="M410:N410"/>
    <mergeCell ref="M411:N411"/>
    <mergeCell ref="M380:N380"/>
    <mergeCell ref="M381:N381"/>
    <mergeCell ref="M375:N375"/>
    <mergeCell ref="M382:N382"/>
    <mergeCell ref="M400:N400"/>
    <mergeCell ref="M405:N405"/>
    <mergeCell ref="M406:N406"/>
    <mergeCell ref="M407:N407"/>
    <mergeCell ref="M401:N401"/>
    <mergeCell ref="M402:N402"/>
    <mergeCell ref="A406:E406"/>
    <mergeCell ref="F406:J406"/>
    <mergeCell ref="K406:L406"/>
    <mergeCell ref="C398:D398"/>
    <mergeCell ref="A400:E400"/>
    <mergeCell ref="M416:N416"/>
    <mergeCell ref="M417:N417"/>
    <mergeCell ref="I419:M419"/>
    <mergeCell ref="A285:E285"/>
    <mergeCell ref="A286:E286"/>
    <mergeCell ref="F286:J286"/>
    <mergeCell ref="K286:L286"/>
    <mergeCell ref="A281:E281"/>
    <mergeCell ref="F281:J281"/>
    <mergeCell ref="K281:L281"/>
    <mergeCell ref="A282:E282"/>
    <mergeCell ref="F282:G282"/>
    <mergeCell ref="H282:K282"/>
    <mergeCell ref="A283:B283"/>
    <mergeCell ref="C283:D283"/>
    <mergeCell ref="B271:C271"/>
    <mergeCell ref="A273:F273"/>
    <mergeCell ref="G273:I273"/>
    <mergeCell ref="A274:F274"/>
    <mergeCell ref="G274:I274"/>
    <mergeCell ref="F285:J285"/>
    <mergeCell ref="K285:L285"/>
    <mergeCell ref="C293:D293"/>
    <mergeCell ref="A295:E295"/>
    <mergeCell ref="F295:J295"/>
    <mergeCell ref="A288:B288"/>
    <mergeCell ref="C288:D288"/>
    <mergeCell ref="A290:E290"/>
    <mergeCell ref="F290:J290"/>
    <mergeCell ref="A291:E291"/>
    <mergeCell ref="F291:J291"/>
    <mergeCell ref="A287:E287"/>
    <mergeCell ref="F297:G297"/>
    <mergeCell ref="K290:L290"/>
    <mergeCell ref="K291:L291"/>
    <mergeCell ref="B301:C301"/>
    <mergeCell ref="A303:F303"/>
    <mergeCell ref="G303:I303"/>
    <mergeCell ref="A304:F304"/>
    <mergeCell ref="G304:I304"/>
    <mergeCell ref="H297:K297"/>
    <mergeCell ref="F311:J311"/>
    <mergeCell ref="K311:L311"/>
    <mergeCell ref="A312:E312"/>
    <mergeCell ref="F312:G312"/>
    <mergeCell ref="H312:K312"/>
    <mergeCell ref="A313:B313"/>
    <mergeCell ref="C313:D313"/>
    <mergeCell ref="A310:E310"/>
    <mergeCell ref="F310:J310"/>
    <mergeCell ref="K310:L310"/>
    <mergeCell ref="A311:E311"/>
    <mergeCell ref="A305:F305"/>
    <mergeCell ref="G305:I305"/>
    <mergeCell ref="A306:F306"/>
    <mergeCell ref="G306:I306"/>
    <mergeCell ref="A308:B308"/>
    <mergeCell ref="C308:D308"/>
    <mergeCell ref="A302:P302"/>
    <mergeCell ref="J303:P303"/>
    <mergeCell ref="J304:P304"/>
    <mergeCell ref="J305:P305"/>
    <mergeCell ref="J306:P306"/>
    <mergeCell ref="N299:O299"/>
    <mergeCell ref="A318:B318"/>
    <mergeCell ref="A320:E320"/>
    <mergeCell ref="F320:J320"/>
    <mergeCell ref="K320:L320"/>
    <mergeCell ref="A321:E321"/>
    <mergeCell ref="F321:J321"/>
    <mergeCell ref="K321:L321"/>
    <mergeCell ref="A317:E317"/>
    <mergeCell ref="F317:G317"/>
    <mergeCell ref="C318:D318"/>
    <mergeCell ref="A315:E315"/>
    <mergeCell ref="F315:J315"/>
    <mergeCell ref="K315:L315"/>
    <mergeCell ref="A316:E316"/>
    <mergeCell ref="F316:J316"/>
    <mergeCell ref="K316:L316"/>
    <mergeCell ref="H317:K317"/>
    <mergeCell ref="F322:G322"/>
    <mergeCell ref="H322:K322"/>
    <mergeCell ref="A323:B323"/>
    <mergeCell ref="C323:D323"/>
    <mergeCell ref="A325:E325"/>
    <mergeCell ref="F325:J325"/>
    <mergeCell ref="A326:E326"/>
    <mergeCell ref="F326:J326"/>
    <mergeCell ref="K326:L326"/>
    <mergeCell ref="A327:E327"/>
    <mergeCell ref="F327:G327"/>
    <mergeCell ref="H327:K327"/>
    <mergeCell ref="A322:E322"/>
    <mergeCell ref="K325:L325"/>
    <mergeCell ref="M357:N357"/>
    <mergeCell ref="M371:N371"/>
    <mergeCell ref="M372:N372"/>
    <mergeCell ref="M370:N370"/>
    <mergeCell ref="N329:O329"/>
    <mergeCell ref="J335:P335"/>
    <mergeCell ref="D331:P331"/>
    <mergeCell ref="A332:P332"/>
    <mergeCell ref="J333:P333"/>
    <mergeCell ref="J334:P334"/>
    <mergeCell ref="J336:P336"/>
    <mergeCell ref="D361:P361"/>
    <mergeCell ref="A362:P362"/>
    <mergeCell ref="J363:P363"/>
    <mergeCell ref="J364:P364"/>
    <mergeCell ref="J365:P365"/>
    <mergeCell ref="J366:P366"/>
    <mergeCell ref="N359:O359"/>
    <mergeCell ref="A405:E405"/>
    <mergeCell ref="F405:J405"/>
    <mergeCell ref="K405:L405"/>
    <mergeCell ref="C413:D413"/>
    <mergeCell ref="A415:E415"/>
    <mergeCell ref="F415:J415"/>
    <mergeCell ref="A408:B408"/>
    <mergeCell ref="C408:D408"/>
    <mergeCell ref="A410:E410"/>
    <mergeCell ref="F410:J410"/>
    <mergeCell ref="A411:E411"/>
    <mergeCell ref="F411:J411"/>
    <mergeCell ref="A407:E407"/>
    <mergeCell ref="F407:G407"/>
    <mergeCell ref="H407:K407"/>
    <mergeCell ref="A412:E412"/>
    <mergeCell ref="F412:G412"/>
    <mergeCell ref="H412:K412"/>
    <mergeCell ref="A413:B413"/>
    <mergeCell ref="K415:L415"/>
    <mergeCell ref="A416:E416"/>
    <mergeCell ref="F416:J416"/>
    <mergeCell ref="K416:L416"/>
    <mergeCell ref="A417:E417"/>
    <mergeCell ref="F417:G417"/>
    <mergeCell ref="K410:L410"/>
    <mergeCell ref="K411:L411"/>
    <mergeCell ref="B421:C421"/>
    <mergeCell ref="A423:F423"/>
    <mergeCell ref="G423:I423"/>
    <mergeCell ref="A424:F424"/>
    <mergeCell ref="G424:I424"/>
    <mergeCell ref="H417:K417"/>
    <mergeCell ref="F431:J431"/>
    <mergeCell ref="K431:L431"/>
    <mergeCell ref="A432:E432"/>
    <mergeCell ref="F432:G432"/>
    <mergeCell ref="H432:K432"/>
    <mergeCell ref="A433:B433"/>
    <mergeCell ref="C433:D433"/>
    <mergeCell ref="A430:E430"/>
    <mergeCell ref="F430:J430"/>
    <mergeCell ref="K430:L430"/>
    <mergeCell ref="A431:E431"/>
    <mergeCell ref="A425:F425"/>
    <mergeCell ref="G425:I425"/>
    <mergeCell ref="A426:F426"/>
    <mergeCell ref="G426:I426"/>
    <mergeCell ref="A428:B428"/>
    <mergeCell ref="C428:D428"/>
    <mergeCell ref="A438:B438"/>
    <mergeCell ref="A440:E440"/>
    <mergeCell ref="F440:J440"/>
    <mergeCell ref="K440:L440"/>
    <mergeCell ref="A441:E441"/>
    <mergeCell ref="F441:J441"/>
    <mergeCell ref="K441:L441"/>
    <mergeCell ref="A437:E437"/>
    <mergeCell ref="F437:G437"/>
    <mergeCell ref="C438:D438"/>
    <mergeCell ref="A435:E435"/>
    <mergeCell ref="F435:J435"/>
    <mergeCell ref="K435:L435"/>
    <mergeCell ref="A436:E436"/>
    <mergeCell ref="F436:J436"/>
    <mergeCell ref="K436:L436"/>
    <mergeCell ref="H437:K437"/>
    <mergeCell ref="F442:G442"/>
    <mergeCell ref="H442:K442"/>
    <mergeCell ref="A443:B443"/>
    <mergeCell ref="C443:D443"/>
    <mergeCell ref="A445:E445"/>
    <mergeCell ref="F445:J445"/>
    <mergeCell ref="A446:E446"/>
    <mergeCell ref="F446:J446"/>
    <mergeCell ref="K446:L446"/>
    <mergeCell ref="A447:E447"/>
    <mergeCell ref="F447:G447"/>
    <mergeCell ref="H447:K447"/>
    <mergeCell ref="A442:E442"/>
    <mergeCell ref="K445:L445"/>
    <mergeCell ref="A455:F455"/>
    <mergeCell ref="G455:I455"/>
    <mergeCell ref="A456:F456"/>
    <mergeCell ref="G456:I456"/>
    <mergeCell ref="B451:C451"/>
    <mergeCell ref="A453:F453"/>
    <mergeCell ref="G453:I453"/>
    <mergeCell ref="A454:F454"/>
    <mergeCell ref="G454:I454"/>
    <mergeCell ref="J456:P456"/>
    <mergeCell ref="A458:B458"/>
    <mergeCell ref="C458:D458"/>
    <mergeCell ref="A460:E460"/>
    <mergeCell ref="F460:J460"/>
    <mergeCell ref="K460:L460"/>
    <mergeCell ref="M460:N460"/>
    <mergeCell ref="M465:N465"/>
    <mergeCell ref="M466:N466"/>
    <mergeCell ref="M461:N461"/>
    <mergeCell ref="M462:N462"/>
    <mergeCell ref="M467:N467"/>
    <mergeCell ref="M472:N472"/>
    <mergeCell ref="M475:N475"/>
    <mergeCell ref="M470:N470"/>
    <mergeCell ref="M471:N471"/>
    <mergeCell ref="M476:N476"/>
    <mergeCell ref="I479:M479"/>
    <mergeCell ref="A461:E461"/>
    <mergeCell ref="F461:J461"/>
    <mergeCell ref="K461:L461"/>
    <mergeCell ref="A462:E462"/>
    <mergeCell ref="F462:G462"/>
    <mergeCell ref="H462:K462"/>
    <mergeCell ref="A463:B463"/>
    <mergeCell ref="C463:D463"/>
    <mergeCell ref="A472:E472"/>
    <mergeCell ref="F472:G472"/>
    <mergeCell ref="H472:K472"/>
    <mergeCell ref="A473:B473"/>
    <mergeCell ref="K475:L475"/>
    <mergeCell ref="A476:E476"/>
    <mergeCell ref="F476:J476"/>
    <mergeCell ref="M477:N477"/>
    <mergeCell ref="M491:N491"/>
    <mergeCell ref="M492:N492"/>
    <mergeCell ref="M490:N490"/>
    <mergeCell ref="M500:N500"/>
    <mergeCell ref="M501:N501"/>
    <mergeCell ref="M495:N495"/>
    <mergeCell ref="A465:E465"/>
    <mergeCell ref="A466:E466"/>
    <mergeCell ref="F466:J466"/>
    <mergeCell ref="K466:L466"/>
    <mergeCell ref="F465:J465"/>
    <mergeCell ref="K465:L465"/>
    <mergeCell ref="C473:D473"/>
    <mergeCell ref="A475:E475"/>
    <mergeCell ref="F475:J475"/>
    <mergeCell ref="A468:B468"/>
    <mergeCell ref="C468:D468"/>
    <mergeCell ref="A470:E470"/>
    <mergeCell ref="F470:J470"/>
    <mergeCell ref="A471:E471"/>
    <mergeCell ref="F471:J471"/>
    <mergeCell ref="A467:E467"/>
    <mergeCell ref="F467:G467"/>
    <mergeCell ref="H467:K467"/>
    <mergeCell ref="A485:F485"/>
    <mergeCell ref="G485:I485"/>
    <mergeCell ref="A486:F486"/>
    <mergeCell ref="G486:I486"/>
    <mergeCell ref="A488:B488"/>
    <mergeCell ref="C488:D488"/>
    <mergeCell ref="D481:P481"/>
    <mergeCell ref="A482:P482"/>
    <mergeCell ref="J483:P483"/>
    <mergeCell ref="J484:P484"/>
    <mergeCell ref="M496:N496"/>
    <mergeCell ref="M497:N497"/>
    <mergeCell ref="M506:N506"/>
    <mergeCell ref="M507:N507"/>
    <mergeCell ref="I509:M509"/>
    <mergeCell ref="M502:N502"/>
    <mergeCell ref="M505:N505"/>
    <mergeCell ref="A497:E497"/>
    <mergeCell ref="F497:G497"/>
    <mergeCell ref="C498:D498"/>
    <mergeCell ref="A495:E495"/>
    <mergeCell ref="F495:J495"/>
    <mergeCell ref="K495:L495"/>
    <mergeCell ref="A496:E496"/>
    <mergeCell ref="F496:J496"/>
    <mergeCell ref="K496:L496"/>
    <mergeCell ref="H497:K497"/>
    <mergeCell ref="K476:L476"/>
    <mergeCell ref="A477:E477"/>
    <mergeCell ref="F477:G477"/>
    <mergeCell ref="K470:L470"/>
    <mergeCell ref="K471:L471"/>
    <mergeCell ref="B481:C481"/>
    <mergeCell ref="A483:F483"/>
    <mergeCell ref="G483:I483"/>
    <mergeCell ref="A484:F484"/>
    <mergeCell ref="G484:I484"/>
    <mergeCell ref="H477:K477"/>
    <mergeCell ref="F491:J491"/>
    <mergeCell ref="K491:L491"/>
    <mergeCell ref="A492:E492"/>
    <mergeCell ref="F492:G492"/>
    <mergeCell ref="H492:K492"/>
    <mergeCell ref="A493:B493"/>
    <mergeCell ref="C493:D493"/>
    <mergeCell ref="A490:E490"/>
    <mergeCell ref="F490:J490"/>
    <mergeCell ref="K490:L490"/>
    <mergeCell ref="A491:E491"/>
    <mergeCell ref="F505:J505"/>
    <mergeCell ref="A506:E506"/>
    <mergeCell ref="F506:J506"/>
    <mergeCell ref="K506:L506"/>
    <mergeCell ref="A507:E507"/>
    <mergeCell ref="F507:G507"/>
    <mergeCell ref="H507:K507"/>
    <mergeCell ref="A502:E502"/>
    <mergeCell ref="K505:L505"/>
    <mergeCell ref="A515:F515"/>
    <mergeCell ref="G515:I515"/>
    <mergeCell ref="A516:F516"/>
    <mergeCell ref="G516:I516"/>
    <mergeCell ref="A498:B498"/>
    <mergeCell ref="A500:E500"/>
    <mergeCell ref="F500:J500"/>
    <mergeCell ref="K500:L500"/>
    <mergeCell ref="A501:E501"/>
    <mergeCell ref="F501:J501"/>
    <mergeCell ref="K501:L501"/>
    <mergeCell ref="A648:B648"/>
    <mergeCell ref="C648:D648"/>
    <mergeCell ref="A650:E650"/>
    <mergeCell ref="A585:E585"/>
    <mergeCell ref="F585:J585"/>
    <mergeCell ref="K585:L585"/>
    <mergeCell ref="A586:E586"/>
    <mergeCell ref="F586:J586"/>
    <mergeCell ref="K586:L586"/>
    <mergeCell ref="A587:E587"/>
    <mergeCell ref="F587:G587"/>
    <mergeCell ref="H587:K587"/>
    <mergeCell ref="A592:E592"/>
    <mergeCell ref="F592:G592"/>
    <mergeCell ref="A518:B518"/>
    <mergeCell ref="C518:D518"/>
    <mergeCell ref="A520:E520"/>
    <mergeCell ref="F520:J520"/>
    <mergeCell ref="K520:L520"/>
    <mergeCell ref="I539:M539"/>
    <mergeCell ref="F562:G562"/>
    <mergeCell ref="H562:K562"/>
    <mergeCell ref="A563:B563"/>
    <mergeCell ref="C563:D563"/>
    <mergeCell ref="A565:E565"/>
    <mergeCell ref="F565:J565"/>
    <mergeCell ref="A566:E566"/>
    <mergeCell ref="F566:J566"/>
    <mergeCell ref="K566:L566"/>
    <mergeCell ref="A567:E567"/>
    <mergeCell ref="F567:G567"/>
    <mergeCell ref="H567:K567"/>
    <mergeCell ref="F252:G252"/>
    <mergeCell ref="H252:K252"/>
    <mergeCell ref="A253:B253"/>
    <mergeCell ref="C253:D253"/>
    <mergeCell ref="A258:B258"/>
    <mergeCell ref="C258:D258"/>
    <mergeCell ref="A260:E260"/>
    <mergeCell ref="F260:J260"/>
    <mergeCell ref="K260:L260"/>
    <mergeCell ref="A261:E261"/>
    <mergeCell ref="M556:N556"/>
    <mergeCell ref="M557:N557"/>
    <mergeCell ref="M566:N566"/>
    <mergeCell ref="M567:N567"/>
    <mergeCell ref="I569:M569"/>
    <mergeCell ref="M562:N562"/>
    <mergeCell ref="M565:N565"/>
    <mergeCell ref="M537:N537"/>
    <mergeCell ref="M551:N551"/>
    <mergeCell ref="M552:N552"/>
    <mergeCell ref="M550:N550"/>
    <mergeCell ref="M560:N560"/>
    <mergeCell ref="M561:N561"/>
    <mergeCell ref="M555:N555"/>
    <mergeCell ref="M520:N520"/>
    <mergeCell ref="M525:N525"/>
    <mergeCell ref="M526:N526"/>
    <mergeCell ref="M521:N521"/>
    <mergeCell ref="M522:N522"/>
    <mergeCell ref="M527:N527"/>
    <mergeCell ref="M532:N532"/>
    <mergeCell ref="M535:N535"/>
    <mergeCell ref="G604:I604"/>
    <mergeCell ref="A596:E596"/>
    <mergeCell ref="F596:J596"/>
    <mergeCell ref="K596:L596"/>
    <mergeCell ref="A597:E597"/>
    <mergeCell ref="F597:G597"/>
    <mergeCell ref="H597:K597"/>
    <mergeCell ref="D601:P601"/>
    <mergeCell ref="A602:P602"/>
    <mergeCell ref="J603:P603"/>
    <mergeCell ref="J604:P604"/>
    <mergeCell ref="I599:M599"/>
    <mergeCell ref="N599:O599"/>
    <mergeCell ref="A939:B939"/>
    <mergeCell ref="C939:D939"/>
    <mergeCell ref="A83:B83"/>
    <mergeCell ref="K86:L86"/>
    <mergeCell ref="G934:I934"/>
    <mergeCell ref="G935:I935"/>
    <mergeCell ref="K85:L85"/>
    <mergeCell ref="F650:J650"/>
    <mergeCell ref="K650:L650"/>
    <mergeCell ref="K655:L655"/>
    <mergeCell ref="A651:E651"/>
    <mergeCell ref="F651:J651"/>
    <mergeCell ref="K651:L651"/>
    <mergeCell ref="B661:C661"/>
    <mergeCell ref="A663:F663"/>
    <mergeCell ref="G663:I663"/>
    <mergeCell ref="A664:F664"/>
    <mergeCell ref="G664:I664"/>
    <mergeCell ref="A656:E656"/>
    <mergeCell ref="K206:L206"/>
    <mergeCell ref="A207:E207"/>
    <mergeCell ref="A611:E611"/>
    <mergeCell ref="F611:J611"/>
    <mergeCell ref="K611:L611"/>
    <mergeCell ref="A612:E612"/>
    <mergeCell ref="F612:G612"/>
    <mergeCell ref="H612:K612"/>
    <mergeCell ref="A613:B613"/>
    <mergeCell ref="C613:D613"/>
    <mergeCell ref="A605:F605"/>
    <mergeCell ref="G605:I605"/>
    <mergeCell ref="A606:F606"/>
    <mergeCell ref="G606:I606"/>
    <mergeCell ref="A608:B608"/>
    <mergeCell ref="C608:D608"/>
    <mergeCell ref="A610:E610"/>
    <mergeCell ref="F610:J610"/>
    <mergeCell ref="K610:L610"/>
    <mergeCell ref="H592:K592"/>
    <mergeCell ref="A591:E591"/>
    <mergeCell ref="F591:J591"/>
    <mergeCell ref="A593:B593"/>
    <mergeCell ref="C593:D593"/>
    <mergeCell ref="A595:E595"/>
    <mergeCell ref="F595:J595"/>
    <mergeCell ref="K595:L595"/>
    <mergeCell ref="K591:L591"/>
    <mergeCell ref="B601:C601"/>
    <mergeCell ref="A603:F603"/>
    <mergeCell ref="G603:I603"/>
    <mergeCell ref="A604:F604"/>
    <mergeCell ref="H622:K622"/>
    <mergeCell ref="A623:B623"/>
    <mergeCell ref="C623:D623"/>
    <mergeCell ref="F625:J625"/>
    <mergeCell ref="K625:L625"/>
    <mergeCell ref="A635:F635"/>
    <mergeCell ref="G635:I635"/>
    <mergeCell ref="A618:B618"/>
    <mergeCell ref="C618:D618"/>
    <mergeCell ref="A620:E620"/>
    <mergeCell ref="F620:J620"/>
    <mergeCell ref="K620:L620"/>
    <mergeCell ref="A621:E621"/>
    <mergeCell ref="K145:L145"/>
    <mergeCell ref="A155:F155"/>
    <mergeCell ref="G155:I155"/>
    <mergeCell ref="F621:J621"/>
    <mergeCell ref="K621:L621"/>
    <mergeCell ref="A615:E615"/>
    <mergeCell ref="F615:J615"/>
    <mergeCell ref="K615:L615"/>
    <mergeCell ref="A616:E616"/>
    <mergeCell ref="F616:J616"/>
    <mergeCell ref="K616:L616"/>
    <mergeCell ref="A617:E617"/>
    <mergeCell ref="F617:G617"/>
    <mergeCell ref="F202:G202"/>
    <mergeCell ref="A203:B203"/>
    <mergeCell ref="C203:D203"/>
    <mergeCell ref="A205:E205"/>
    <mergeCell ref="F177:G177"/>
    <mergeCell ref="H177:K177"/>
    <mergeCell ref="K1001:L1001"/>
    <mergeCell ref="M1001:N1001"/>
    <mergeCell ref="A1002:E1002"/>
    <mergeCell ref="F1002:J1002"/>
    <mergeCell ref="K1002:L1002"/>
    <mergeCell ref="M1002:N1002"/>
    <mergeCell ref="A1003:E1003"/>
    <mergeCell ref="A636:F636"/>
    <mergeCell ref="G636:I636"/>
    <mergeCell ref="A638:B638"/>
    <mergeCell ref="C638:D638"/>
    <mergeCell ref="A640:E640"/>
    <mergeCell ref="F640:J640"/>
    <mergeCell ref="A633:F633"/>
    <mergeCell ref="A634:F634"/>
    <mergeCell ref="K640:L640"/>
    <mergeCell ref="B631:C631"/>
    <mergeCell ref="G633:I633"/>
    <mergeCell ref="G634:I634"/>
    <mergeCell ref="A645:E645"/>
    <mergeCell ref="F645:J645"/>
    <mergeCell ref="K645:L645"/>
    <mergeCell ref="A646:E646"/>
    <mergeCell ref="F646:J646"/>
    <mergeCell ref="K646:L646"/>
    <mergeCell ref="F656:J656"/>
    <mergeCell ref="K656:L656"/>
    <mergeCell ref="A657:E657"/>
    <mergeCell ref="K641:L641"/>
    <mergeCell ref="A652:E652"/>
    <mergeCell ref="F652:G652"/>
    <mergeCell ref="H652:K652"/>
    <mergeCell ref="A993:P993"/>
    <mergeCell ref="J994:P994"/>
    <mergeCell ref="J995:P995"/>
    <mergeCell ref="J996:P996"/>
    <mergeCell ref="A1013:E1013"/>
    <mergeCell ref="A1014:B1014"/>
    <mergeCell ref="C1014:D1014"/>
    <mergeCell ref="A1004:B1004"/>
    <mergeCell ref="C1004:D1004"/>
    <mergeCell ref="A1006:E1006"/>
    <mergeCell ref="F1006:J1006"/>
    <mergeCell ref="A994:F994"/>
    <mergeCell ref="G994:I994"/>
    <mergeCell ref="A995:F995"/>
    <mergeCell ref="G995:I995"/>
    <mergeCell ref="A996:F996"/>
    <mergeCell ref="G996:I996"/>
    <mergeCell ref="A1009:B1009"/>
    <mergeCell ref="C1009:D1009"/>
    <mergeCell ref="F1013:G1013"/>
    <mergeCell ref="H1013:K1013"/>
    <mergeCell ref="A1008:E1008"/>
    <mergeCell ref="F1008:G1008"/>
    <mergeCell ref="A1011:E1011"/>
    <mergeCell ref="F1011:J1011"/>
    <mergeCell ref="A997:F997"/>
    <mergeCell ref="G997:I997"/>
    <mergeCell ref="J997:P997"/>
    <mergeCell ref="A999:B999"/>
    <mergeCell ref="C999:D999"/>
    <mergeCell ref="A1001:E1001"/>
    <mergeCell ref="F1001:J1001"/>
    <mergeCell ref="F988:G988"/>
    <mergeCell ref="H988:K988"/>
    <mergeCell ref="M988:N988"/>
    <mergeCell ref="I990:M990"/>
    <mergeCell ref="N990:O990"/>
    <mergeCell ref="A987:E987"/>
    <mergeCell ref="F987:J987"/>
    <mergeCell ref="K987:L987"/>
    <mergeCell ref="M987:N987"/>
    <mergeCell ref="A981:E981"/>
    <mergeCell ref="F981:J981"/>
    <mergeCell ref="K981:L981"/>
    <mergeCell ref="M981:N981"/>
    <mergeCell ref="A977:E977"/>
    <mergeCell ref="A978:E978"/>
    <mergeCell ref="F978:G978"/>
    <mergeCell ref="H978:K978"/>
    <mergeCell ref="M978:N978"/>
    <mergeCell ref="A979:B979"/>
    <mergeCell ref="C979:D979"/>
    <mergeCell ref="A983:E983"/>
    <mergeCell ref="A984:B984"/>
    <mergeCell ref="C984:D984"/>
    <mergeCell ref="A986:E986"/>
    <mergeCell ref="F986:J986"/>
    <mergeCell ref="K986:L986"/>
    <mergeCell ref="M986:N986"/>
    <mergeCell ref="A982:E982"/>
    <mergeCell ref="F982:J982"/>
    <mergeCell ref="K982:L982"/>
    <mergeCell ref="M982:N982"/>
    <mergeCell ref="F983:G983"/>
    <mergeCell ref="A1039:B1039"/>
    <mergeCell ref="C1039:D1039"/>
    <mergeCell ref="F1041:J1041"/>
    <mergeCell ref="K1041:L1041"/>
    <mergeCell ref="M1041:N1041"/>
    <mergeCell ref="A1048:E1048"/>
    <mergeCell ref="A1046:E1046"/>
    <mergeCell ref="A1047:E1047"/>
    <mergeCell ref="A1057:F1057"/>
    <mergeCell ref="G1057:I1057"/>
    <mergeCell ref="J1057:P1057"/>
    <mergeCell ref="A1059:B1059"/>
    <mergeCell ref="C1059:D1059"/>
    <mergeCell ref="D1052:P1052"/>
    <mergeCell ref="A1053:P1053"/>
    <mergeCell ref="A1054:F1054"/>
    <mergeCell ref="G1054:I1054"/>
    <mergeCell ref="J1054:P1054"/>
    <mergeCell ref="A1055:F1055"/>
    <mergeCell ref="G1055:I1055"/>
    <mergeCell ref="J1055:P1055"/>
    <mergeCell ref="A1056:F1056"/>
    <mergeCell ref="G1056:I1056"/>
    <mergeCell ref="J1056:P1056"/>
    <mergeCell ref="F1043:G1043"/>
    <mergeCell ref="H1043:K1043"/>
    <mergeCell ref="A1043:E1043"/>
    <mergeCell ref="A1044:B1044"/>
    <mergeCell ref="B1052:C1052"/>
    <mergeCell ref="A1042:E1042"/>
    <mergeCell ref="F1042:J1042"/>
    <mergeCell ref="K1042:L1042"/>
    <mergeCell ref="A1036:E1036"/>
    <mergeCell ref="A1037:E1037"/>
    <mergeCell ref="A1041:E1041"/>
    <mergeCell ref="A1027:F1027"/>
    <mergeCell ref="G1027:I1027"/>
    <mergeCell ref="J1027:P1027"/>
    <mergeCell ref="A1029:B1029"/>
    <mergeCell ref="C1029:D1029"/>
    <mergeCell ref="M1031:N1031"/>
    <mergeCell ref="M1032:N1032"/>
    <mergeCell ref="J1025:P1025"/>
    <mergeCell ref="A1026:F1026"/>
    <mergeCell ref="G1026:I1026"/>
    <mergeCell ref="J1026:P1026"/>
    <mergeCell ref="A1031:E1031"/>
    <mergeCell ref="A1032:E1032"/>
    <mergeCell ref="A1061:E1061"/>
    <mergeCell ref="F1061:J1061"/>
    <mergeCell ref="F1048:G1048"/>
    <mergeCell ref="H1048:K1048"/>
    <mergeCell ref="M1048:N1048"/>
    <mergeCell ref="I1050:M1050"/>
    <mergeCell ref="N1050:O1050"/>
    <mergeCell ref="M1046:N1046"/>
    <mergeCell ref="F1047:J1047"/>
    <mergeCell ref="K1047:L1047"/>
    <mergeCell ref="M1047:N1047"/>
    <mergeCell ref="F1037:J1037"/>
    <mergeCell ref="F1038:G1038"/>
    <mergeCell ref="M1037:N1037"/>
    <mergeCell ref="M1038:N1038"/>
    <mergeCell ref="A1038:E1038"/>
    <mergeCell ref="F1018:G1018"/>
    <mergeCell ref="H1018:K1018"/>
    <mergeCell ref="M1018:N1018"/>
    <mergeCell ref="I1020:M1020"/>
    <mergeCell ref="N1020:O1020"/>
    <mergeCell ref="F1031:J1031"/>
    <mergeCell ref="K1031:L1031"/>
    <mergeCell ref="F1032:J1032"/>
    <mergeCell ref="K1032:L1032"/>
    <mergeCell ref="H1033:K1033"/>
    <mergeCell ref="M1033:N1033"/>
    <mergeCell ref="C1034:D1034"/>
    <mergeCell ref="A1033:E1033"/>
    <mergeCell ref="F1033:G1033"/>
    <mergeCell ref="D1022:P1022"/>
    <mergeCell ref="A1023:P1023"/>
    <mergeCell ref="A1024:F1024"/>
    <mergeCell ref="G1024:I1024"/>
    <mergeCell ref="J1024:P1024"/>
    <mergeCell ref="A1025:F1025"/>
    <mergeCell ref="G1025:I1025"/>
    <mergeCell ref="A1018:E1018"/>
    <mergeCell ref="B1022:C1022"/>
    <mergeCell ref="A1034:B1034"/>
    <mergeCell ref="A1016:E1016"/>
    <mergeCell ref="F1016:J1016"/>
    <mergeCell ref="K1016:L1016"/>
    <mergeCell ref="M1016:N1016"/>
    <mergeCell ref="A1017:E1017"/>
    <mergeCell ref="F1017:J1017"/>
    <mergeCell ref="K1017:L1017"/>
    <mergeCell ref="M1017:N1017"/>
    <mergeCell ref="K1006:L1006"/>
    <mergeCell ref="M1006:N1006"/>
    <mergeCell ref="A1007:E1007"/>
    <mergeCell ref="F1007:J1007"/>
    <mergeCell ref="K1007:L1007"/>
    <mergeCell ref="M1007:N1007"/>
    <mergeCell ref="H1008:K1008"/>
    <mergeCell ref="M1008:N1008"/>
    <mergeCell ref="K1011:L1011"/>
    <mergeCell ref="M1011:N1011"/>
    <mergeCell ref="A1012:E1012"/>
    <mergeCell ref="F1012:J1012"/>
    <mergeCell ref="K1012:L1012"/>
    <mergeCell ref="M1012:N1012"/>
    <mergeCell ref="M1013:N1013"/>
    <mergeCell ref="M943:N943"/>
    <mergeCell ref="A944:B944"/>
    <mergeCell ref="C944:D944"/>
    <mergeCell ref="H983:K983"/>
    <mergeCell ref="M983:N983"/>
    <mergeCell ref="K957:L957"/>
    <mergeCell ref="M957:N957"/>
    <mergeCell ref="A953:E953"/>
    <mergeCell ref="A954:B954"/>
    <mergeCell ref="C954:D954"/>
    <mergeCell ref="A956:E956"/>
    <mergeCell ref="F956:J956"/>
    <mergeCell ref="K956:L956"/>
    <mergeCell ref="M956:N956"/>
    <mergeCell ref="F947:J947"/>
    <mergeCell ref="K947:L947"/>
    <mergeCell ref="H948:K948"/>
    <mergeCell ref="M948:N948"/>
    <mergeCell ref="F951:J951"/>
    <mergeCell ref="K951:L951"/>
    <mergeCell ref="M951:N951"/>
    <mergeCell ref="A952:E952"/>
    <mergeCell ref="F952:J952"/>
    <mergeCell ref="K952:L952"/>
    <mergeCell ref="M952:N952"/>
    <mergeCell ref="F953:G953"/>
    <mergeCell ref="H953:K953"/>
    <mergeCell ref="M953:N953"/>
    <mergeCell ref="A947:E947"/>
    <mergeCell ref="A948:E948"/>
    <mergeCell ref="F948:G948"/>
    <mergeCell ref="A949:B949"/>
    <mergeCell ref="F15:J15"/>
    <mergeCell ref="K15:L15"/>
    <mergeCell ref="C18:D18"/>
    <mergeCell ref="A20:E20"/>
    <mergeCell ref="B1:C1"/>
    <mergeCell ref="D1:P1"/>
    <mergeCell ref="A2:P2"/>
    <mergeCell ref="J6:P6"/>
    <mergeCell ref="M10:N10"/>
    <mergeCell ref="M15:N15"/>
    <mergeCell ref="A11:E11"/>
    <mergeCell ref="F11:J11"/>
    <mergeCell ref="A12:E12"/>
    <mergeCell ref="F12:G12"/>
    <mergeCell ref="H12:K12"/>
    <mergeCell ref="M12:N12"/>
    <mergeCell ref="A6:F6"/>
    <mergeCell ref="G6:I6"/>
    <mergeCell ref="C8:D8"/>
    <mergeCell ref="A10:E10"/>
    <mergeCell ref="F10:J10"/>
    <mergeCell ref="K10:L10"/>
    <mergeCell ref="A3:F3"/>
    <mergeCell ref="A4:F4"/>
    <mergeCell ref="A16:E16"/>
    <mergeCell ref="A26:E26"/>
    <mergeCell ref="F26:J26"/>
    <mergeCell ref="K26:L26"/>
    <mergeCell ref="M26:N26"/>
    <mergeCell ref="H27:K27"/>
    <mergeCell ref="M27:N27"/>
    <mergeCell ref="A23:B23"/>
    <mergeCell ref="A25:E25"/>
    <mergeCell ref="F25:J25"/>
    <mergeCell ref="K25:L25"/>
    <mergeCell ref="M25:N25"/>
    <mergeCell ref="A946:E946"/>
    <mergeCell ref="F946:J946"/>
    <mergeCell ref="K946:L946"/>
    <mergeCell ref="M946:N946"/>
    <mergeCell ref="M947:N947"/>
    <mergeCell ref="A18:B18"/>
    <mergeCell ref="G936:I936"/>
    <mergeCell ref="J936:P936"/>
    <mergeCell ref="G937:I937"/>
    <mergeCell ref="J937:P937"/>
    <mergeCell ref="D932:P932"/>
    <mergeCell ref="A933:P933"/>
    <mergeCell ref="J934:P934"/>
    <mergeCell ref="J935:P935"/>
    <mergeCell ref="F941:J941"/>
    <mergeCell ref="K941:L941"/>
    <mergeCell ref="M941:N941"/>
    <mergeCell ref="F942:J942"/>
    <mergeCell ref="K942:L942"/>
    <mergeCell ref="M942:N942"/>
    <mergeCell ref="H943:K943"/>
    <mergeCell ref="G3:I3"/>
    <mergeCell ref="J3:P3"/>
    <mergeCell ref="G4:I4"/>
    <mergeCell ref="J4:P4"/>
    <mergeCell ref="A5:F5"/>
    <mergeCell ref="G5:I5"/>
    <mergeCell ref="J5:P5"/>
    <mergeCell ref="K11:L11"/>
    <mergeCell ref="M11:N11"/>
    <mergeCell ref="A13:B13"/>
    <mergeCell ref="C13:D13"/>
    <mergeCell ref="C23:D23"/>
    <mergeCell ref="A21:E21"/>
    <mergeCell ref="F21:J21"/>
    <mergeCell ref="K21:L21"/>
    <mergeCell ref="A22:E22"/>
    <mergeCell ref="F22:G22"/>
    <mergeCell ref="H22:K22"/>
    <mergeCell ref="M21:N21"/>
    <mergeCell ref="M22:N22"/>
    <mergeCell ref="A15:E15"/>
    <mergeCell ref="F16:J16"/>
    <mergeCell ref="K16:L16"/>
    <mergeCell ref="M16:N16"/>
    <mergeCell ref="A17:E17"/>
    <mergeCell ref="F17:G17"/>
    <mergeCell ref="H17:K17"/>
    <mergeCell ref="M17:N17"/>
    <mergeCell ref="F20:J20"/>
    <mergeCell ref="K20:L20"/>
    <mergeCell ref="M20:N20"/>
    <mergeCell ref="A8:B8"/>
    <mergeCell ref="F41:J41"/>
    <mergeCell ref="A40:E40"/>
    <mergeCell ref="F40:J40"/>
    <mergeCell ref="K40:L40"/>
    <mergeCell ref="M40:N40"/>
    <mergeCell ref="A41:E41"/>
    <mergeCell ref="A45:E45"/>
    <mergeCell ref="A43:B43"/>
    <mergeCell ref="C43:D43"/>
    <mergeCell ref="F45:J45"/>
    <mergeCell ref="K45:L45"/>
    <mergeCell ref="K41:L41"/>
    <mergeCell ref="F50:J50"/>
    <mergeCell ref="K50:L50"/>
    <mergeCell ref="M50:N50"/>
    <mergeCell ref="A47:E47"/>
    <mergeCell ref="M45:N45"/>
    <mergeCell ref="H42:K42"/>
    <mergeCell ref="A46:E46"/>
    <mergeCell ref="F47:G47"/>
    <mergeCell ref="F46:J46"/>
    <mergeCell ref="A42:E42"/>
    <mergeCell ref="F42:G42"/>
    <mergeCell ref="A50:E50"/>
    <mergeCell ref="I29:M29"/>
    <mergeCell ref="N29:O29"/>
    <mergeCell ref="A33:F33"/>
    <mergeCell ref="A34:F34"/>
    <mergeCell ref="G34:I34"/>
    <mergeCell ref="J34:P34"/>
    <mergeCell ref="A35:F35"/>
    <mergeCell ref="G35:I35"/>
    <mergeCell ref="J35:P35"/>
    <mergeCell ref="J36:P36"/>
    <mergeCell ref="B31:C31"/>
    <mergeCell ref="D31:P31"/>
    <mergeCell ref="A32:P32"/>
    <mergeCell ref="G33:I33"/>
    <mergeCell ref="A27:E27"/>
    <mergeCell ref="F27:G27"/>
    <mergeCell ref="J33:P33"/>
    <mergeCell ref="A38:B38"/>
    <mergeCell ref="C38:D38"/>
    <mergeCell ref="A36:F36"/>
    <mergeCell ref="G36:I36"/>
    <mergeCell ref="M41:N41"/>
    <mergeCell ref="M42:N42"/>
    <mergeCell ref="K205:L205"/>
    <mergeCell ref="M205:N205"/>
    <mergeCell ref="J184:P184"/>
    <mergeCell ref="J185:P185"/>
    <mergeCell ref="J186:P186"/>
    <mergeCell ref="N209:O209"/>
    <mergeCell ref="H202:K202"/>
    <mergeCell ref="M202:N202"/>
    <mergeCell ref="F205:J205"/>
    <mergeCell ref="A152:P152"/>
    <mergeCell ref="A153:F153"/>
    <mergeCell ref="G153:I153"/>
    <mergeCell ref="J153:P153"/>
    <mergeCell ref="A154:F154"/>
    <mergeCell ref="G154:I154"/>
    <mergeCell ref="J154:P154"/>
    <mergeCell ref="J125:P125"/>
    <mergeCell ref="J126:P126"/>
    <mergeCell ref="N149:O149"/>
    <mergeCell ref="J155:P155"/>
    <mergeCell ref="J156:P156"/>
    <mergeCell ref="B151:C151"/>
    <mergeCell ref="D151:P151"/>
    <mergeCell ref="A176:E176"/>
    <mergeCell ref="A177:E177"/>
    <mergeCell ref="A202:E202"/>
    <mergeCell ref="J183:P183"/>
    <mergeCell ref="F176:J176"/>
    <mergeCell ref="K176:L176"/>
    <mergeCell ref="M176:N176"/>
    <mergeCell ref="N179:O179"/>
    <mergeCell ref="J215:P215"/>
    <mergeCell ref="J216:P216"/>
    <mergeCell ref="D211:P211"/>
    <mergeCell ref="A212:P212"/>
    <mergeCell ref="J213:P213"/>
    <mergeCell ref="J214:P214"/>
    <mergeCell ref="A75:E75"/>
    <mergeCell ref="F75:J75"/>
    <mergeCell ref="A76:E76"/>
    <mergeCell ref="F76:J76"/>
    <mergeCell ref="K76:L76"/>
    <mergeCell ref="K75:L75"/>
    <mergeCell ref="A78:B78"/>
    <mergeCell ref="C78:D78"/>
    <mergeCell ref="A100:E100"/>
    <mergeCell ref="F100:J100"/>
    <mergeCell ref="K100:L100"/>
    <mergeCell ref="M100:N100"/>
    <mergeCell ref="A112:E112"/>
    <mergeCell ref="F112:G112"/>
    <mergeCell ref="A80:E80"/>
    <mergeCell ref="A77:E77"/>
    <mergeCell ref="F77:G77"/>
    <mergeCell ref="A201:E201"/>
    <mergeCell ref="F201:J201"/>
    <mergeCell ref="K201:L201"/>
    <mergeCell ref="A206:E206"/>
    <mergeCell ref="G63:I63"/>
    <mergeCell ref="G66:I66"/>
    <mergeCell ref="G65:I65"/>
    <mergeCell ref="A73:B73"/>
    <mergeCell ref="A68:B68"/>
    <mergeCell ref="C68:D68"/>
    <mergeCell ref="A70:E70"/>
    <mergeCell ref="A71:E71"/>
    <mergeCell ref="F70:J70"/>
    <mergeCell ref="K70:L70"/>
    <mergeCell ref="F71:J71"/>
    <mergeCell ref="K71:L71"/>
    <mergeCell ref="M71:N71"/>
    <mergeCell ref="A63:F63"/>
    <mergeCell ref="B61:C61"/>
    <mergeCell ref="A65:F65"/>
    <mergeCell ref="A62:P62"/>
    <mergeCell ref="A64:F64"/>
    <mergeCell ref="J65:P65"/>
    <mergeCell ref="J63:P63"/>
    <mergeCell ref="A72:E72"/>
    <mergeCell ref="F72:G72"/>
    <mergeCell ref="H72:K72"/>
    <mergeCell ref="C73:D73"/>
    <mergeCell ref="J66:P66"/>
    <mergeCell ref="M70:N70"/>
    <mergeCell ref="D61:P61"/>
    <mergeCell ref="A66:F66"/>
    <mergeCell ref="G64:I64"/>
    <mergeCell ref="J64:P64"/>
    <mergeCell ref="K56:L56"/>
    <mergeCell ref="M56:N56"/>
    <mergeCell ref="A57:E57"/>
    <mergeCell ref="M57:N57"/>
    <mergeCell ref="A51:E51"/>
    <mergeCell ref="F51:J51"/>
    <mergeCell ref="K51:L51"/>
    <mergeCell ref="M51:N51"/>
    <mergeCell ref="A52:E52"/>
    <mergeCell ref="M52:N52"/>
    <mergeCell ref="F52:G52"/>
    <mergeCell ref="H52:K52"/>
    <mergeCell ref="H47:K47"/>
    <mergeCell ref="M47:N47"/>
    <mergeCell ref="A48:B48"/>
    <mergeCell ref="C48:D48"/>
    <mergeCell ref="A53:B53"/>
    <mergeCell ref="C53:D53"/>
    <mergeCell ref="A55:E55"/>
    <mergeCell ref="F55:J55"/>
    <mergeCell ref="K55:L55"/>
    <mergeCell ref="M55:N55"/>
    <mergeCell ref="F57:G57"/>
    <mergeCell ref="H57:K57"/>
    <mergeCell ref="I59:M59"/>
    <mergeCell ref="N59:O59"/>
    <mergeCell ref="A56:E56"/>
    <mergeCell ref="F56:J56"/>
    <mergeCell ref="K46:L46"/>
    <mergeCell ref="M46:N46"/>
    <mergeCell ref="J95:P95"/>
    <mergeCell ref="J93:P93"/>
    <mergeCell ref="J94:P94"/>
    <mergeCell ref="C83:D83"/>
    <mergeCell ref="A96:F96"/>
    <mergeCell ref="J96:P96"/>
    <mergeCell ref="N89:O89"/>
    <mergeCell ref="M85:N85"/>
    <mergeCell ref="D91:P91"/>
    <mergeCell ref="A92:P92"/>
    <mergeCell ref="A94:F94"/>
    <mergeCell ref="G94:I94"/>
    <mergeCell ref="F86:J86"/>
    <mergeCell ref="A87:E87"/>
    <mergeCell ref="F87:G87"/>
    <mergeCell ref="A86:E86"/>
    <mergeCell ref="A95:F95"/>
    <mergeCell ref="G95:I95"/>
    <mergeCell ref="B91:C91"/>
    <mergeCell ref="M82:N82"/>
    <mergeCell ref="M75:N75"/>
    <mergeCell ref="M76:N76"/>
    <mergeCell ref="M72:N72"/>
    <mergeCell ref="M80:N80"/>
    <mergeCell ref="M77:N77"/>
    <mergeCell ref="M81:N81"/>
    <mergeCell ref="H77:K77"/>
    <mergeCell ref="F80:J80"/>
    <mergeCell ref="K80:L80"/>
    <mergeCell ref="A81:E81"/>
    <mergeCell ref="F81:J81"/>
    <mergeCell ref="K81:L81"/>
    <mergeCell ref="F82:G82"/>
    <mergeCell ref="H82:K82"/>
    <mergeCell ref="A82:E82"/>
    <mergeCell ref="H112:K112"/>
    <mergeCell ref="M112:N112"/>
    <mergeCell ref="D121:P121"/>
    <mergeCell ref="A122:P122"/>
    <mergeCell ref="J123:P123"/>
    <mergeCell ref="J124:P124"/>
    <mergeCell ref="N119:O119"/>
    <mergeCell ref="A200:E200"/>
    <mergeCell ref="A185:F185"/>
    <mergeCell ref="G185:I185"/>
    <mergeCell ref="A186:F186"/>
    <mergeCell ref="G186:I186"/>
    <mergeCell ref="A188:B188"/>
    <mergeCell ref="C188:D188"/>
    <mergeCell ref="F190:J190"/>
    <mergeCell ref="K195:L195"/>
    <mergeCell ref="K196:L196"/>
    <mergeCell ref="M196:N196"/>
    <mergeCell ref="M197:N197"/>
    <mergeCell ref="M177:N177"/>
    <mergeCell ref="I179:M179"/>
    <mergeCell ref="D181:P181"/>
    <mergeCell ref="A182:P182"/>
    <mergeCell ref="N539:O539"/>
    <mergeCell ref="N569:O569"/>
    <mergeCell ref="N479:O479"/>
    <mergeCell ref="N509:O509"/>
    <mergeCell ref="J515:P515"/>
    <mergeCell ref="D511:P511"/>
    <mergeCell ref="A512:P512"/>
    <mergeCell ref="J513:P513"/>
    <mergeCell ref="J514:P514"/>
    <mergeCell ref="J516:P516"/>
    <mergeCell ref="D541:P541"/>
    <mergeCell ref="A542:P542"/>
    <mergeCell ref="J543:P543"/>
    <mergeCell ref="J544:P544"/>
    <mergeCell ref="J545:P545"/>
    <mergeCell ref="J546:P546"/>
    <mergeCell ref="N269:O269"/>
    <mergeCell ref="J275:P275"/>
    <mergeCell ref="D271:P271"/>
    <mergeCell ref="A272:P272"/>
    <mergeCell ref="J273:P273"/>
    <mergeCell ref="J274:P274"/>
    <mergeCell ref="J276:P276"/>
    <mergeCell ref="D301:P301"/>
    <mergeCell ref="M530:N530"/>
    <mergeCell ref="M531:N531"/>
    <mergeCell ref="M536:N536"/>
    <mergeCell ref="F502:G502"/>
    <mergeCell ref="H502:K502"/>
    <mergeCell ref="A503:B503"/>
    <mergeCell ref="C503:D503"/>
    <mergeCell ref="A505:E505"/>
    <mergeCell ref="C583:D583"/>
    <mergeCell ref="A588:B588"/>
    <mergeCell ref="C588:D588"/>
    <mergeCell ref="A590:E590"/>
    <mergeCell ref="F590:J590"/>
    <mergeCell ref="A574:F574"/>
    <mergeCell ref="G574:I574"/>
    <mergeCell ref="A581:E581"/>
    <mergeCell ref="F581:J581"/>
    <mergeCell ref="A582:E582"/>
    <mergeCell ref="F582:G582"/>
    <mergeCell ref="H582:K582"/>
    <mergeCell ref="M596:N596"/>
    <mergeCell ref="M597:N597"/>
    <mergeCell ref="M592:N592"/>
    <mergeCell ref="M595:N595"/>
    <mergeCell ref="M591:N591"/>
    <mergeCell ref="M611:N611"/>
    <mergeCell ref="M612:N612"/>
    <mergeCell ref="J605:P605"/>
    <mergeCell ref="J606:P606"/>
    <mergeCell ref="M610:N610"/>
    <mergeCell ref="I629:M629"/>
    <mergeCell ref="N629:O629"/>
    <mergeCell ref="J635:P635"/>
    <mergeCell ref="J636:P636"/>
    <mergeCell ref="D631:P631"/>
    <mergeCell ref="A632:P632"/>
    <mergeCell ref="J633:P633"/>
    <mergeCell ref="J634:P634"/>
    <mergeCell ref="M626:N626"/>
    <mergeCell ref="M625:N625"/>
    <mergeCell ref="M620:N620"/>
    <mergeCell ref="M621:N621"/>
    <mergeCell ref="M615:N615"/>
    <mergeCell ref="M616:N616"/>
    <mergeCell ref="M617:N617"/>
    <mergeCell ref="M627:N627"/>
    <mergeCell ref="M622:N622"/>
    <mergeCell ref="K626:L626"/>
    <mergeCell ref="A627:E627"/>
    <mergeCell ref="F627:G627"/>
    <mergeCell ref="H627:K627"/>
    <mergeCell ref="A626:E626"/>
    <mergeCell ref="A625:E625"/>
    <mergeCell ref="H617:K617"/>
    <mergeCell ref="F626:J626"/>
    <mergeCell ref="A622:E622"/>
    <mergeCell ref="F622:G622"/>
    <mergeCell ref="M640:N640"/>
    <mergeCell ref="M645:N645"/>
    <mergeCell ref="M646:N646"/>
    <mergeCell ref="M647:N647"/>
    <mergeCell ref="M641:N641"/>
    <mergeCell ref="M642:N642"/>
    <mergeCell ref="M655:N655"/>
    <mergeCell ref="M656:N656"/>
    <mergeCell ref="M657:N657"/>
    <mergeCell ref="M652:N652"/>
    <mergeCell ref="M650:N650"/>
    <mergeCell ref="M651:N651"/>
    <mergeCell ref="D661:P661"/>
    <mergeCell ref="A662:P662"/>
    <mergeCell ref="J663:P663"/>
    <mergeCell ref="J664:P664"/>
    <mergeCell ref="I659:M659"/>
    <mergeCell ref="N659:O659"/>
    <mergeCell ref="A647:E647"/>
    <mergeCell ref="F647:G647"/>
    <mergeCell ref="H647:K647"/>
    <mergeCell ref="A641:E641"/>
    <mergeCell ref="F641:J641"/>
    <mergeCell ref="A642:E642"/>
    <mergeCell ref="F642:G642"/>
    <mergeCell ref="H642:K642"/>
    <mergeCell ref="A643:B643"/>
    <mergeCell ref="C643:D643"/>
    <mergeCell ref="A653:B653"/>
    <mergeCell ref="C653:D653"/>
    <mergeCell ref="A655:E655"/>
    <mergeCell ref="F655:J655"/>
    <mergeCell ref="M671:N671"/>
    <mergeCell ref="M672:N672"/>
    <mergeCell ref="J665:P665"/>
    <mergeCell ref="J666:P666"/>
    <mergeCell ref="M670:N670"/>
    <mergeCell ref="I689:M689"/>
    <mergeCell ref="N689:O689"/>
    <mergeCell ref="J695:P695"/>
    <mergeCell ref="J696:P696"/>
    <mergeCell ref="D691:P691"/>
    <mergeCell ref="A692:P692"/>
    <mergeCell ref="J693:P693"/>
    <mergeCell ref="J694:P694"/>
    <mergeCell ref="M686:N686"/>
    <mergeCell ref="M685:N685"/>
    <mergeCell ref="M680:N680"/>
    <mergeCell ref="M681:N681"/>
    <mergeCell ref="M675:N675"/>
    <mergeCell ref="M676:N676"/>
    <mergeCell ref="M677:N677"/>
    <mergeCell ref="M687:N687"/>
    <mergeCell ref="M682:N682"/>
    <mergeCell ref="A682:E682"/>
    <mergeCell ref="F682:G682"/>
    <mergeCell ref="H682:K682"/>
    <mergeCell ref="A683:B683"/>
    <mergeCell ref="C683:D683"/>
    <mergeCell ref="G693:I693"/>
    <mergeCell ref="A694:F694"/>
    <mergeCell ref="A680:E680"/>
    <mergeCell ref="F680:J680"/>
    <mergeCell ref="K680:L680"/>
    <mergeCell ref="M700:N700"/>
    <mergeCell ref="M705:N705"/>
    <mergeCell ref="M706:N706"/>
    <mergeCell ref="M707:N707"/>
    <mergeCell ref="M701:N701"/>
    <mergeCell ref="M702:N702"/>
    <mergeCell ref="M715:N715"/>
    <mergeCell ref="M716:N716"/>
    <mergeCell ref="M717:N717"/>
    <mergeCell ref="M712:N712"/>
    <mergeCell ref="M710:N710"/>
    <mergeCell ref="M711:N711"/>
    <mergeCell ref="D721:P721"/>
    <mergeCell ref="A722:P722"/>
    <mergeCell ref="J723:P723"/>
    <mergeCell ref="J724:P724"/>
    <mergeCell ref="I719:M719"/>
    <mergeCell ref="N719:O719"/>
    <mergeCell ref="B721:C721"/>
    <mergeCell ref="A723:F723"/>
    <mergeCell ref="G723:I723"/>
    <mergeCell ref="A724:F724"/>
    <mergeCell ref="G724:I724"/>
    <mergeCell ref="A716:E716"/>
    <mergeCell ref="F716:J716"/>
    <mergeCell ref="K716:L716"/>
    <mergeCell ref="A717:E717"/>
    <mergeCell ref="F717:G717"/>
    <mergeCell ref="H717:K717"/>
    <mergeCell ref="A713:B713"/>
    <mergeCell ref="C713:D713"/>
    <mergeCell ref="A715:E715"/>
    <mergeCell ref="M731:N731"/>
    <mergeCell ref="M732:N732"/>
    <mergeCell ref="J725:P725"/>
    <mergeCell ref="J726:P726"/>
    <mergeCell ref="M730:N730"/>
    <mergeCell ref="I749:M749"/>
    <mergeCell ref="N749:O749"/>
    <mergeCell ref="J755:P755"/>
    <mergeCell ref="J756:P756"/>
    <mergeCell ref="D751:P751"/>
    <mergeCell ref="A752:P752"/>
    <mergeCell ref="J753:P753"/>
    <mergeCell ref="J754:P754"/>
    <mergeCell ref="M746:N746"/>
    <mergeCell ref="M745:N745"/>
    <mergeCell ref="M740:N740"/>
    <mergeCell ref="M741:N741"/>
    <mergeCell ref="M735:N735"/>
    <mergeCell ref="M736:N736"/>
    <mergeCell ref="M737:N737"/>
    <mergeCell ref="M747:N747"/>
    <mergeCell ref="M742:N742"/>
    <mergeCell ref="K741:L741"/>
    <mergeCell ref="A735:E735"/>
    <mergeCell ref="F735:J735"/>
    <mergeCell ref="K735:L735"/>
    <mergeCell ref="A736:E736"/>
    <mergeCell ref="F736:J736"/>
    <mergeCell ref="K736:L736"/>
    <mergeCell ref="K746:L746"/>
    <mergeCell ref="A747:E747"/>
    <mergeCell ref="F747:G747"/>
    <mergeCell ref="M760:N760"/>
    <mergeCell ref="M765:N765"/>
    <mergeCell ref="M766:N766"/>
    <mergeCell ref="M767:N767"/>
    <mergeCell ref="M761:N761"/>
    <mergeCell ref="M762:N762"/>
    <mergeCell ref="M775:N775"/>
    <mergeCell ref="M776:N776"/>
    <mergeCell ref="M777:N777"/>
    <mergeCell ref="M772:N772"/>
    <mergeCell ref="M770:N770"/>
    <mergeCell ref="M771:N771"/>
    <mergeCell ref="D781:P781"/>
    <mergeCell ref="A782:P782"/>
    <mergeCell ref="J783:P783"/>
    <mergeCell ref="J784:P784"/>
    <mergeCell ref="I779:M779"/>
    <mergeCell ref="N779:O779"/>
    <mergeCell ref="A775:E775"/>
    <mergeCell ref="F775:J775"/>
    <mergeCell ref="K775:L775"/>
    <mergeCell ref="A766:E766"/>
    <mergeCell ref="F766:J766"/>
    <mergeCell ref="K766:L766"/>
    <mergeCell ref="A767:E767"/>
    <mergeCell ref="F767:G767"/>
    <mergeCell ref="H767:K767"/>
    <mergeCell ref="A761:E761"/>
    <mergeCell ref="F761:J761"/>
    <mergeCell ref="A762:E762"/>
    <mergeCell ref="F762:G762"/>
    <mergeCell ref="H762:K762"/>
    <mergeCell ref="M791:N791"/>
    <mergeCell ref="M792:N792"/>
    <mergeCell ref="J785:P785"/>
    <mergeCell ref="J786:P786"/>
    <mergeCell ref="M790:N790"/>
    <mergeCell ref="I809:M809"/>
    <mergeCell ref="N809:O809"/>
    <mergeCell ref="J815:P815"/>
    <mergeCell ref="J816:P816"/>
    <mergeCell ref="D811:P811"/>
    <mergeCell ref="A812:P812"/>
    <mergeCell ref="J813:P813"/>
    <mergeCell ref="J814:P814"/>
    <mergeCell ref="M806:N806"/>
    <mergeCell ref="M805:N805"/>
    <mergeCell ref="M800:N800"/>
    <mergeCell ref="M801:N801"/>
    <mergeCell ref="M795:N795"/>
    <mergeCell ref="M796:N796"/>
    <mergeCell ref="M797:N797"/>
    <mergeCell ref="M807:N807"/>
    <mergeCell ref="M802:N802"/>
    <mergeCell ref="A785:F785"/>
    <mergeCell ref="G785:I785"/>
    <mergeCell ref="A786:F786"/>
    <mergeCell ref="G786:I786"/>
    <mergeCell ref="A788:B788"/>
    <mergeCell ref="B811:C811"/>
    <mergeCell ref="A806:E806"/>
    <mergeCell ref="A802:E802"/>
    <mergeCell ref="A803:B803"/>
    <mergeCell ref="C803:D803"/>
    <mergeCell ref="M820:N820"/>
    <mergeCell ref="M825:N825"/>
    <mergeCell ref="M826:N826"/>
    <mergeCell ref="M827:N827"/>
    <mergeCell ref="M821:N821"/>
    <mergeCell ref="M822:N822"/>
    <mergeCell ref="M835:N835"/>
    <mergeCell ref="M836:N836"/>
    <mergeCell ref="M837:N837"/>
    <mergeCell ref="M892:N892"/>
    <mergeCell ref="M890:N890"/>
    <mergeCell ref="M891:N891"/>
    <mergeCell ref="D901:P901"/>
    <mergeCell ref="A902:P902"/>
    <mergeCell ref="J903:P903"/>
    <mergeCell ref="J904:P904"/>
    <mergeCell ref="I899:M899"/>
    <mergeCell ref="N899:O899"/>
    <mergeCell ref="M830:N830"/>
    <mergeCell ref="M831:N831"/>
    <mergeCell ref="D871:P871"/>
    <mergeCell ref="A872:P872"/>
    <mergeCell ref="J873:P873"/>
    <mergeCell ref="J874:P874"/>
    <mergeCell ref="M866:N866"/>
    <mergeCell ref="M865:N865"/>
    <mergeCell ref="M860:N860"/>
    <mergeCell ref="M861:N861"/>
    <mergeCell ref="M855:N855"/>
    <mergeCell ref="M856:N856"/>
    <mergeCell ref="M857:N857"/>
    <mergeCell ref="M867:N867"/>
    <mergeCell ref="M911:N911"/>
    <mergeCell ref="M912:N912"/>
    <mergeCell ref="J905:P905"/>
    <mergeCell ref="J906:P906"/>
    <mergeCell ref="M910:N910"/>
    <mergeCell ref="I929:M929"/>
    <mergeCell ref="N929:O929"/>
    <mergeCell ref="M926:N926"/>
    <mergeCell ref="M925:N925"/>
    <mergeCell ref="M920:N920"/>
    <mergeCell ref="M921:N921"/>
    <mergeCell ref="M915:N915"/>
    <mergeCell ref="M916:N916"/>
    <mergeCell ref="M917:N917"/>
    <mergeCell ref="M927:N927"/>
    <mergeCell ref="M922:N922"/>
    <mergeCell ref="M832:N832"/>
    <mergeCell ref="D841:P841"/>
    <mergeCell ref="A842:P842"/>
    <mergeCell ref="J843:P843"/>
    <mergeCell ref="J844:P844"/>
    <mergeCell ref="I839:M839"/>
    <mergeCell ref="N839:O839"/>
    <mergeCell ref="M851:N851"/>
    <mergeCell ref="M852:N852"/>
    <mergeCell ref="J845:P845"/>
    <mergeCell ref="J846:P846"/>
    <mergeCell ref="M850:N850"/>
    <mergeCell ref="I869:M869"/>
    <mergeCell ref="N869:O869"/>
    <mergeCell ref="J875:P875"/>
    <mergeCell ref="J876:P876"/>
    <mergeCell ref="M862:N862"/>
    <mergeCell ref="M880:N880"/>
    <mergeCell ref="M885:N885"/>
    <mergeCell ref="M886:N886"/>
    <mergeCell ref="M887:N887"/>
    <mergeCell ref="M881:N881"/>
    <mergeCell ref="M882:N882"/>
    <mergeCell ref="M895:N895"/>
    <mergeCell ref="M896:N896"/>
    <mergeCell ref="M897:N897"/>
    <mergeCell ref="A166:E166"/>
    <mergeCell ref="A167:E167"/>
    <mergeCell ref="F167:G167"/>
    <mergeCell ref="A172:E172"/>
    <mergeCell ref="F172:G172"/>
    <mergeCell ref="H172:K172"/>
    <mergeCell ref="A173:B173"/>
    <mergeCell ref="C173:D173"/>
    <mergeCell ref="A175:E175"/>
    <mergeCell ref="F175:J175"/>
    <mergeCell ref="K175:L175"/>
    <mergeCell ref="B181:C181"/>
    <mergeCell ref="A183:F183"/>
    <mergeCell ref="G183:I183"/>
    <mergeCell ref="A190:E190"/>
    <mergeCell ref="A195:E195"/>
    <mergeCell ref="F195:J195"/>
    <mergeCell ref="A196:E196"/>
    <mergeCell ref="F196:J196"/>
    <mergeCell ref="A197:E197"/>
    <mergeCell ref="F197:G197"/>
    <mergeCell ref="H197:K197"/>
    <mergeCell ref="M206:N206"/>
    <mergeCell ref="M207:N207"/>
    <mergeCell ref="I209:M209"/>
    <mergeCell ref="M191:N191"/>
    <mergeCell ref="M192:N192"/>
    <mergeCell ref="K190:L190"/>
    <mergeCell ref="M190:N190"/>
    <mergeCell ref="M200:N200"/>
    <mergeCell ref="M201:N201"/>
    <mergeCell ref="M195:N195"/>
    <mergeCell ref="A242:P242"/>
    <mergeCell ref="J243:P243"/>
    <mergeCell ref="J244:P244"/>
    <mergeCell ref="J245:P245"/>
    <mergeCell ref="J246:P246"/>
    <mergeCell ref="M225:N225"/>
    <mergeCell ref="M226:N226"/>
    <mergeCell ref="M227:N227"/>
    <mergeCell ref="M232:N232"/>
    <mergeCell ref="M235:N235"/>
    <mergeCell ref="M230:N230"/>
    <mergeCell ref="D241:P241"/>
    <mergeCell ref="N239:O239"/>
    <mergeCell ref="M220:N220"/>
    <mergeCell ref="A221:E221"/>
    <mergeCell ref="F221:J221"/>
    <mergeCell ref="K221:L221"/>
    <mergeCell ref="M221:N221"/>
    <mergeCell ref="F222:G222"/>
    <mergeCell ref="H222:K222"/>
    <mergeCell ref="M222:N222"/>
    <mergeCell ref="F206:J206"/>
    <mergeCell ref="J485:P485"/>
    <mergeCell ref="J486:P486"/>
    <mergeCell ref="K590:L590"/>
    <mergeCell ref="M590:N590"/>
    <mergeCell ref="M580:N580"/>
    <mergeCell ref="M585:N585"/>
    <mergeCell ref="M586:N586"/>
    <mergeCell ref="M587:N587"/>
    <mergeCell ref="K581:L581"/>
    <mergeCell ref="M581:N581"/>
    <mergeCell ref="M582:N582"/>
    <mergeCell ref="N389:O389"/>
    <mergeCell ref="J395:P395"/>
    <mergeCell ref="D391:P391"/>
    <mergeCell ref="A392:P392"/>
    <mergeCell ref="J393:P393"/>
    <mergeCell ref="J394:P394"/>
    <mergeCell ref="J396:P396"/>
    <mergeCell ref="D421:P421"/>
    <mergeCell ref="A422:P422"/>
    <mergeCell ref="J423:P423"/>
    <mergeCell ref="J424:P424"/>
    <mergeCell ref="J425:P425"/>
    <mergeCell ref="J426:P426"/>
    <mergeCell ref="N419:O419"/>
    <mergeCell ref="N449:O449"/>
    <mergeCell ref="J455:P455"/>
    <mergeCell ref="D451:P451"/>
    <mergeCell ref="A452:P452"/>
    <mergeCell ref="J453:P453"/>
    <mergeCell ref="J454:P454"/>
    <mergeCell ref="A583:B583"/>
  </mergeCells>
  <pageMargins left="0.7" right="0.7" top="0.75" bottom="0.75" header="0" footer="0"/>
  <pageSetup fitToHeight="0"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B110"/>
  <sheetViews>
    <sheetView workbookViewId="0"/>
  </sheetViews>
  <sheetFormatPr baseColWidth="10" defaultColWidth="14.42578125" defaultRowHeight="15" customHeight="1"/>
  <cols>
    <col min="1" max="1" width="4" customWidth="1"/>
    <col min="2" max="2" width="43.140625" customWidth="1"/>
    <col min="3" max="3" width="19.5703125" customWidth="1"/>
    <col min="4" max="4" width="20.42578125" customWidth="1"/>
    <col min="5" max="5" width="20" customWidth="1"/>
    <col min="6" max="6" width="15" customWidth="1"/>
    <col min="7" max="7" width="26.28515625" customWidth="1"/>
    <col min="8" max="8" width="15.85546875" customWidth="1"/>
    <col min="9" max="9" width="26.28515625" customWidth="1"/>
    <col min="10" max="10" width="15.85546875" customWidth="1"/>
    <col min="11" max="11" width="26.28515625" customWidth="1"/>
    <col min="12" max="12" width="15.85546875" customWidth="1"/>
    <col min="13" max="13" width="26.28515625" customWidth="1"/>
    <col min="14" max="19" width="15.85546875" customWidth="1"/>
    <col min="20" max="20" width="1.7109375" customWidth="1"/>
    <col min="21" max="22" width="2" customWidth="1"/>
    <col min="23" max="23" width="2.28515625" customWidth="1"/>
    <col min="24" max="24" width="3" customWidth="1"/>
    <col min="25" max="25" width="1.7109375" customWidth="1"/>
    <col min="26" max="26" width="2.28515625" customWidth="1"/>
    <col min="27" max="28" width="11.42578125" customWidth="1"/>
    <col min="29" max="29" width="5.7109375" customWidth="1"/>
    <col min="30" max="54" width="11.42578125" customWidth="1"/>
  </cols>
  <sheetData>
    <row r="1" spans="1:54" ht="12.75" customHeight="1">
      <c r="A1" s="534"/>
      <c r="B1" s="524"/>
      <c r="C1" s="525"/>
      <c r="D1" s="525"/>
      <c r="E1" s="525"/>
      <c r="F1" s="525"/>
      <c r="G1" s="525"/>
      <c r="H1" s="526"/>
      <c r="I1" s="125"/>
      <c r="J1" s="125"/>
      <c r="K1" s="125"/>
      <c r="L1" s="125"/>
      <c r="M1" s="125"/>
      <c r="N1" s="125"/>
      <c r="O1" s="125"/>
      <c r="P1" s="125"/>
      <c r="Q1" s="125"/>
      <c r="R1" s="125"/>
      <c r="S1" s="125"/>
      <c r="T1" s="126"/>
      <c r="U1" s="126"/>
      <c r="V1" s="126"/>
      <c r="W1" s="126"/>
      <c r="X1" s="126"/>
      <c r="Y1" s="126"/>
      <c r="Z1" s="126"/>
      <c r="AA1" s="126"/>
      <c r="AB1" s="126"/>
      <c r="AC1" s="126"/>
      <c r="AD1" s="126"/>
      <c r="AE1" s="126"/>
      <c r="AF1" s="126"/>
      <c r="AG1" s="126"/>
      <c r="AH1" s="126"/>
      <c r="AI1" s="126"/>
      <c r="AJ1" s="126"/>
      <c r="AK1" s="126"/>
      <c r="AL1" s="126"/>
      <c r="AM1" s="126"/>
      <c r="AN1" s="126"/>
      <c r="AO1" s="126"/>
      <c r="AP1" s="126"/>
      <c r="AQ1" s="126"/>
      <c r="AR1" s="126"/>
      <c r="AS1" s="126"/>
      <c r="AT1" s="126"/>
      <c r="AU1" s="126"/>
      <c r="AV1" s="126"/>
      <c r="AW1" s="126"/>
      <c r="AX1" s="126"/>
      <c r="AY1" s="126"/>
      <c r="AZ1" s="126"/>
      <c r="BA1" s="126"/>
      <c r="BB1" s="126"/>
    </row>
    <row r="2" spans="1:54">
      <c r="A2" s="466"/>
      <c r="B2" s="528"/>
      <c r="C2" s="466"/>
      <c r="D2" s="466"/>
      <c r="E2" s="466"/>
      <c r="F2" s="466"/>
      <c r="G2" s="466"/>
      <c r="H2" s="518"/>
      <c r="I2" s="125"/>
      <c r="J2" s="125"/>
      <c r="K2" s="125"/>
      <c r="L2" s="125"/>
      <c r="M2" s="125"/>
      <c r="N2" s="125"/>
      <c r="O2" s="125"/>
      <c r="P2" s="125"/>
      <c r="Q2" s="125"/>
      <c r="R2" s="125"/>
      <c r="S2" s="125"/>
      <c r="T2" s="126"/>
      <c r="U2" s="126"/>
      <c r="V2" s="126"/>
      <c r="W2" s="126"/>
      <c r="X2" s="126"/>
      <c r="Y2" s="126"/>
      <c r="Z2" s="126"/>
      <c r="AA2" s="126"/>
      <c r="AB2" s="126"/>
      <c r="AC2" s="126"/>
      <c r="AD2" s="126"/>
      <c r="AE2" s="126"/>
      <c r="AF2" s="126"/>
      <c r="AG2" s="126"/>
      <c r="AH2" s="126"/>
      <c r="AI2" s="126"/>
      <c r="AJ2" s="126"/>
      <c r="AK2" s="126"/>
      <c r="AL2" s="126"/>
      <c r="AM2" s="126"/>
      <c r="AN2" s="126"/>
      <c r="AO2" s="126"/>
      <c r="AP2" s="126"/>
      <c r="AQ2" s="126"/>
      <c r="AR2" s="126"/>
      <c r="AS2" s="126"/>
      <c r="AT2" s="126"/>
      <c r="AU2" s="126"/>
      <c r="AV2" s="126"/>
      <c r="AW2" s="126"/>
      <c r="AX2" s="126"/>
      <c r="AY2" s="126"/>
      <c r="AZ2" s="126"/>
      <c r="BA2" s="126"/>
      <c r="BB2" s="126"/>
    </row>
    <row r="3" spans="1:54" ht="36.75" customHeight="1">
      <c r="A3" s="466"/>
      <c r="B3" s="528"/>
      <c r="C3" s="466"/>
      <c r="D3" s="466"/>
      <c r="E3" s="466"/>
      <c r="F3" s="466"/>
      <c r="G3" s="466"/>
      <c r="H3" s="518"/>
      <c r="I3" s="125"/>
      <c r="J3" s="125"/>
      <c r="K3" s="125"/>
      <c r="L3" s="125"/>
      <c r="M3" s="125"/>
      <c r="N3" s="125"/>
      <c r="O3" s="125"/>
      <c r="P3" s="125"/>
      <c r="Q3" s="125"/>
      <c r="R3" s="125"/>
      <c r="S3" s="125"/>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row>
    <row r="4" spans="1:54" ht="51.75" customHeight="1">
      <c r="A4" s="466"/>
      <c r="B4" s="531"/>
      <c r="C4" s="532"/>
      <c r="D4" s="532"/>
      <c r="E4" s="532"/>
      <c r="F4" s="532"/>
      <c r="G4" s="532"/>
      <c r="H4" s="533"/>
      <c r="I4" s="125"/>
      <c r="J4" s="125"/>
      <c r="K4" s="125"/>
      <c r="L4" s="125"/>
      <c r="M4" s="125"/>
      <c r="N4" s="125"/>
      <c r="O4" s="125"/>
      <c r="P4" s="125"/>
      <c r="Q4" s="125"/>
      <c r="R4" s="125"/>
      <c r="S4" s="125"/>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row>
    <row r="5" spans="1:54" ht="15.75">
      <c r="A5" s="466"/>
      <c r="B5" s="543" t="s">
        <v>370</v>
      </c>
      <c r="C5" s="520"/>
      <c r="D5" s="520"/>
      <c r="E5" s="520"/>
      <c r="F5" s="520"/>
      <c r="G5" s="520"/>
      <c r="H5" s="516"/>
      <c r="I5" s="127"/>
      <c r="J5" s="127"/>
      <c r="K5" s="127"/>
      <c r="L5" s="127"/>
      <c r="M5" s="127"/>
      <c r="N5" s="127"/>
      <c r="O5" s="127"/>
      <c r="P5" s="127"/>
      <c r="Q5" s="127"/>
      <c r="R5" s="127"/>
      <c r="S5" s="127"/>
      <c r="T5" s="126"/>
      <c r="U5" s="126"/>
      <c r="V5" s="126"/>
      <c r="W5" s="126"/>
      <c r="X5" s="126"/>
      <c r="Y5" s="126"/>
      <c r="Z5" s="126"/>
      <c r="AA5" s="126"/>
      <c r="AB5" s="126"/>
      <c r="AC5" s="126"/>
      <c r="AD5" s="126"/>
      <c r="AE5" s="126"/>
      <c r="AF5" s="126"/>
      <c r="AG5" s="126"/>
      <c r="AH5" s="126"/>
      <c r="AI5" s="126"/>
      <c r="AJ5" s="126"/>
      <c r="AK5" s="126"/>
      <c r="AL5" s="126"/>
      <c r="AM5" s="126"/>
      <c r="AN5" s="126"/>
      <c r="AO5" s="126"/>
      <c r="AP5" s="126"/>
      <c r="AQ5" s="126"/>
      <c r="AR5" s="126"/>
      <c r="AS5" s="126"/>
      <c r="AT5" s="126"/>
      <c r="AU5" s="126"/>
      <c r="AV5" s="126"/>
      <c r="AW5" s="126"/>
      <c r="AX5" s="126"/>
      <c r="AY5" s="126"/>
      <c r="AZ5" s="126"/>
      <c r="BA5" s="126"/>
      <c r="BB5" s="126"/>
    </row>
    <row r="6" spans="1:54" ht="15" customHeight="1">
      <c r="A6" s="466"/>
      <c r="B6" s="519"/>
      <c r="C6" s="520"/>
      <c r="D6" s="520"/>
      <c r="E6" s="520"/>
      <c r="F6" s="520"/>
      <c r="G6" s="520"/>
      <c r="H6" s="516"/>
      <c r="I6" s="128"/>
      <c r="J6" s="128"/>
      <c r="K6" s="128"/>
      <c r="L6" s="128"/>
      <c r="M6" s="128"/>
      <c r="N6" s="128"/>
      <c r="O6" s="128"/>
      <c r="P6" s="128"/>
      <c r="Q6" s="128"/>
      <c r="R6" s="128"/>
      <c r="S6" s="128"/>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row>
    <row r="7" spans="1:54">
      <c r="A7" s="466"/>
      <c r="B7" s="544" t="s">
        <v>371</v>
      </c>
      <c r="C7" s="520"/>
      <c r="D7" s="520"/>
      <c r="E7" s="520"/>
      <c r="F7" s="520"/>
      <c r="G7" s="520"/>
      <c r="H7" s="516"/>
      <c r="I7" s="129"/>
      <c r="J7" s="129"/>
      <c r="K7" s="129"/>
      <c r="L7" s="129"/>
      <c r="M7" s="129"/>
      <c r="N7" s="129"/>
      <c r="O7" s="129"/>
      <c r="P7" s="129"/>
      <c r="Q7" s="129"/>
      <c r="R7" s="129"/>
      <c r="S7" s="129"/>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c r="AS7" s="126"/>
      <c r="AT7" s="126"/>
      <c r="AU7" s="126"/>
      <c r="AV7" s="126"/>
      <c r="AW7" s="126"/>
      <c r="AX7" s="126"/>
      <c r="AY7" s="126"/>
      <c r="AZ7" s="126"/>
      <c r="BA7" s="126"/>
      <c r="BB7" s="126"/>
    </row>
    <row r="8" spans="1:54">
      <c r="A8" s="466"/>
      <c r="B8" s="535" t="s">
        <v>372</v>
      </c>
      <c r="C8" s="470"/>
      <c r="D8" s="471"/>
      <c r="E8" s="130">
        <v>162000</v>
      </c>
      <c r="F8" s="124"/>
      <c r="G8" s="131"/>
      <c r="H8" s="35"/>
      <c r="I8" s="131"/>
      <c r="J8" s="35"/>
      <c r="K8" s="131"/>
      <c r="L8" s="35"/>
      <c r="M8" s="131"/>
      <c r="N8" s="35"/>
      <c r="O8" s="35"/>
      <c r="P8" s="35"/>
      <c r="Q8" s="35"/>
      <c r="R8" s="35"/>
      <c r="S8" s="35"/>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row>
    <row r="9" spans="1:54">
      <c r="A9" s="466"/>
      <c r="B9" s="536" t="s">
        <v>373</v>
      </c>
      <c r="C9" s="537"/>
      <c r="D9" s="538"/>
      <c r="E9" s="132">
        <v>1300000</v>
      </c>
      <c r="F9" s="124"/>
      <c r="G9" s="131"/>
      <c r="H9" s="35"/>
      <c r="I9" s="131"/>
      <c r="J9" s="35"/>
      <c r="K9" s="131"/>
      <c r="L9" s="35"/>
      <c r="M9" s="131"/>
      <c r="N9" s="35"/>
      <c r="O9" s="35"/>
      <c r="P9" s="35"/>
      <c r="Q9" s="35"/>
      <c r="R9" s="35"/>
      <c r="S9" s="35"/>
      <c r="T9" s="126"/>
      <c r="U9" s="126"/>
      <c r="V9" s="126"/>
      <c r="W9" s="126"/>
      <c r="X9" s="126"/>
      <c r="Y9" s="126"/>
      <c r="Z9" s="126"/>
      <c r="AA9" s="126"/>
      <c r="AB9" s="126"/>
      <c r="AC9" s="126"/>
      <c r="AD9" s="126"/>
      <c r="AE9" s="126"/>
      <c r="AF9" s="126"/>
      <c r="AG9" s="126"/>
      <c r="AH9" s="126"/>
      <c r="AI9" s="126"/>
      <c r="AJ9" s="126"/>
      <c r="AK9" s="126"/>
      <c r="AL9" s="126"/>
      <c r="AM9" s="126"/>
      <c r="AN9" s="126"/>
      <c r="AO9" s="126"/>
      <c r="AP9" s="126"/>
      <c r="AQ9" s="126"/>
      <c r="AR9" s="126"/>
      <c r="AS9" s="126"/>
      <c r="AT9" s="126"/>
      <c r="AU9" s="126"/>
      <c r="AV9" s="126"/>
      <c r="AW9" s="126"/>
      <c r="AX9" s="126"/>
      <c r="AY9" s="126"/>
      <c r="AZ9" s="126"/>
      <c r="BA9" s="126"/>
      <c r="BB9" s="126"/>
    </row>
    <row r="10" spans="1:54">
      <c r="A10" s="466"/>
      <c r="B10" s="133"/>
      <c r="C10" s="134"/>
      <c r="D10" s="134"/>
      <c r="E10" s="135"/>
      <c r="F10" s="136"/>
      <c r="G10" s="131"/>
      <c r="H10" s="35"/>
      <c r="I10" s="131"/>
      <c r="J10" s="35"/>
      <c r="K10" s="131"/>
      <c r="L10" s="35"/>
      <c r="M10" s="131"/>
      <c r="N10" s="35"/>
      <c r="O10" s="35"/>
      <c r="P10" s="35"/>
      <c r="Q10" s="35"/>
      <c r="R10" s="35"/>
      <c r="S10" s="35"/>
      <c r="T10" s="126"/>
      <c r="U10" s="126"/>
      <c r="V10" s="126"/>
      <c r="W10" s="126"/>
      <c r="X10" s="126"/>
      <c r="Y10" s="126"/>
      <c r="Z10" s="126"/>
      <c r="AA10" s="126"/>
      <c r="AB10" s="126"/>
      <c r="AC10" s="126"/>
      <c r="AD10" s="126"/>
      <c r="AE10" s="126"/>
      <c r="AF10" s="126"/>
      <c r="AG10" s="126"/>
      <c r="AH10" s="126"/>
      <c r="AI10" s="126"/>
      <c r="AJ10" s="126"/>
      <c r="AK10" s="126"/>
      <c r="AL10" s="126"/>
      <c r="AM10" s="126"/>
      <c r="AN10" s="126"/>
      <c r="AO10" s="126"/>
      <c r="AP10" s="126"/>
      <c r="AQ10" s="126"/>
      <c r="AR10" s="126"/>
      <c r="AS10" s="126"/>
      <c r="AT10" s="126"/>
      <c r="AU10" s="126"/>
      <c r="AV10" s="126"/>
      <c r="AW10" s="126"/>
      <c r="AX10" s="126"/>
      <c r="AY10" s="126"/>
      <c r="AZ10" s="126"/>
      <c r="BA10" s="126"/>
      <c r="BB10" s="126"/>
    </row>
    <row r="11" spans="1:54" ht="18" customHeight="1">
      <c r="A11" s="466"/>
      <c r="B11" s="137" t="s">
        <v>374</v>
      </c>
      <c r="C11" s="138" t="s">
        <v>375</v>
      </c>
      <c r="D11" s="139"/>
      <c r="E11" s="539" t="s">
        <v>376</v>
      </c>
      <c r="F11" s="540"/>
      <c r="G11" s="515" t="s">
        <v>377</v>
      </c>
      <c r="H11" s="516"/>
      <c r="I11" s="515" t="s">
        <v>378</v>
      </c>
      <c r="J11" s="516"/>
      <c r="K11" s="515" t="s">
        <v>379</v>
      </c>
      <c r="L11" s="516"/>
      <c r="M11" s="515" t="s">
        <v>380</v>
      </c>
      <c r="N11" s="516"/>
      <c r="O11" s="140"/>
      <c r="P11" s="140"/>
      <c r="Q11" s="140"/>
      <c r="R11" s="140"/>
      <c r="S11" s="140"/>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row>
    <row r="12" spans="1:54">
      <c r="A12" s="466"/>
      <c r="B12" s="141"/>
      <c r="C12" s="142" t="s">
        <v>381</v>
      </c>
      <c r="D12" s="143" t="s">
        <v>382</v>
      </c>
      <c r="E12" s="142" t="s">
        <v>381</v>
      </c>
      <c r="F12" s="143" t="s">
        <v>382</v>
      </c>
      <c r="G12" s="144" t="s">
        <v>381</v>
      </c>
      <c r="H12" s="145" t="s">
        <v>382</v>
      </c>
      <c r="I12" s="144" t="s">
        <v>381</v>
      </c>
      <c r="J12" s="145" t="s">
        <v>382</v>
      </c>
      <c r="K12" s="144" t="s">
        <v>381</v>
      </c>
      <c r="L12" s="145" t="s">
        <v>382</v>
      </c>
      <c r="M12" s="144" t="s">
        <v>381</v>
      </c>
      <c r="N12" s="145" t="s">
        <v>382</v>
      </c>
      <c r="O12" s="146"/>
      <c r="P12" s="146"/>
      <c r="Q12" s="146"/>
      <c r="R12" s="146"/>
      <c r="S12" s="146"/>
      <c r="T12" s="126"/>
      <c r="U12" s="126"/>
      <c r="V12" s="126"/>
      <c r="W12" s="126"/>
      <c r="X12" s="126"/>
      <c r="Y12" s="126"/>
      <c r="Z12" s="126"/>
      <c r="AA12" s="126"/>
      <c r="AB12" s="126"/>
      <c r="AC12" s="126"/>
      <c r="AD12" s="126"/>
      <c r="AE12" s="126"/>
      <c r="AF12" s="126"/>
      <c r="AG12" s="126"/>
      <c r="AH12" s="126"/>
      <c r="AI12" s="126"/>
      <c r="AJ12" s="126"/>
      <c r="AK12" s="126"/>
      <c r="AL12" s="126"/>
      <c r="AM12" s="126"/>
      <c r="AN12" s="126"/>
      <c r="AO12" s="126"/>
      <c r="AP12" s="126"/>
      <c r="AQ12" s="126"/>
      <c r="AR12" s="126"/>
      <c r="AS12" s="126"/>
      <c r="AT12" s="126"/>
      <c r="AU12" s="126"/>
      <c r="AV12" s="126"/>
      <c r="AW12" s="126"/>
      <c r="AX12" s="126"/>
      <c r="AY12" s="126"/>
      <c r="AZ12" s="126"/>
      <c r="BA12" s="126"/>
      <c r="BB12" s="126"/>
    </row>
    <row r="13" spans="1:54">
      <c r="A13" s="466"/>
      <c r="B13" s="147" t="s">
        <v>383</v>
      </c>
      <c r="C13" s="148">
        <v>1300000</v>
      </c>
      <c r="D13" s="149" t="s">
        <v>384</v>
      </c>
      <c r="E13" s="148">
        <f>E9*1.5</f>
        <v>1950000</v>
      </c>
      <c r="F13" s="149" t="s">
        <v>384</v>
      </c>
      <c r="G13" s="148">
        <f>C13*2</f>
        <v>2600000</v>
      </c>
      <c r="H13" s="150" t="s">
        <v>384</v>
      </c>
      <c r="I13" s="148">
        <f>+C13*3</f>
        <v>3900000</v>
      </c>
      <c r="J13" s="150" t="s">
        <v>384</v>
      </c>
      <c r="K13" s="148">
        <f>+C13*4</f>
        <v>5200000</v>
      </c>
      <c r="L13" s="150" t="s">
        <v>384</v>
      </c>
      <c r="M13" s="148">
        <f>+C13*7</f>
        <v>9100000</v>
      </c>
      <c r="N13" s="150" t="s">
        <v>384</v>
      </c>
      <c r="O13" s="149"/>
      <c r="P13" s="149"/>
      <c r="Q13" s="149"/>
      <c r="R13" s="149"/>
      <c r="S13" s="149"/>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row>
    <row r="14" spans="1:54">
      <c r="A14" s="466"/>
      <c r="B14" s="151" t="s">
        <v>385</v>
      </c>
      <c r="C14" s="152">
        <f>+E8+E9</f>
        <v>1462000</v>
      </c>
      <c r="D14" s="153" t="s">
        <v>386</v>
      </c>
      <c r="E14" s="152">
        <f>+E13+E8</f>
        <v>2112000</v>
      </c>
      <c r="F14" s="153" t="s">
        <v>386</v>
      </c>
      <c r="G14" s="152">
        <f>+G13+E8</f>
        <v>2762000</v>
      </c>
      <c r="H14" s="154" t="s">
        <v>386</v>
      </c>
      <c r="I14" s="152">
        <v>0</v>
      </c>
      <c r="J14" s="154" t="s">
        <v>386</v>
      </c>
      <c r="K14" s="152">
        <v>0</v>
      </c>
      <c r="L14" s="154" t="s">
        <v>386</v>
      </c>
      <c r="M14" s="152">
        <v>0</v>
      </c>
      <c r="N14" s="154" t="s">
        <v>386</v>
      </c>
      <c r="O14" s="149"/>
      <c r="P14" s="149"/>
      <c r="Q14" s="149"/>
      <c r="R14" s="149"/>
      <c r="S14" s="149"/>
      <c r="T14" s="126"/>
      <c r="U14" s="126"/>
      <c r="V14" s="126"/>
      <c r="W14" s="126"/>
      <c r="X14" s="126"/>
      <c r="Y14" s="126"/>
      <c r="Z14" s="126"/>
      <c r="AA14" s="126"/>
      <c r="AB14" s="126"/>
      <c r="AC14" s="126"/>
      <c r="AD14" s="126"/>
      <c r="AE14" s="126"/>
      <c r="AF14" s="126"/>
      <c r="AG14" s="126"/>
      <c r="AH14" s="126"/>
      <c r="AI14" s="126"/>
      <c r="AJ14" s="126"/>
      <c r="AK14" s="126"/>
      <c r="AL14" s="126"/>
      <c r="AM14" s="126"/>
      <c r="AN14" s="126"/>
      <c r="AO14" s="126"/>
      <c r="AP14" s="126"/>
      <c r="AQ14" s="126"/>
      <c r="AR14" s="126"/>
      <c r="AS14" s="126"/>
      <c r="AT14" s="126"/>
      <c r="AU14" s="126"/>
      <c r="AV14" s="126"/>
      <c r="AW14" s="126"/>
      <c r="AX14" s="126"/>
      <c r="AY14" s="126"/>
      <c r="AZ14" s="126"/>
      <c r="BA14" s="126"/>
      <c r="BB14" s="126"/>
    </row>
    <row r="15" spans="1:54">
      <c r="A15" s="466"/>
      <c r="B15" s="541"/>
      <c r="C15" s="520"/>
      <c r="D15" s="520"/>
      <c r="E15" s="520"/>
      <c r="F15" s="520"/>
      <c r="G15" s="520"/>
      <c r="H15" s="516"/>
      <c r="I15" s="155"/>
      <c r="J15" s="155"/>
      <c r="K15" s="155"/>
      <c r="L15" s="155"/>
      <c r="M15" s="155"/>
      <c r="N15" s="155"/>
      <c r="O15" s="155"/>
      <c r="P15" s="155"/>
      <c r="Q15" s="155"/>
      <c r="R15" s="155"/>
      <c r="S15" s="155"/>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row>
    <row r="16" spans="1:54" ht="21" customHeight="1">
      <c r="A16" s="466"/>
      <c r="B16" s="542" t="s">
        <v>387</v>
      </c>
      <c r="C16" s="520"/>
      <c r="D16" s="520"/>
      <c r="E16" s="520"/>
      <c r="F16" s="520"/>
      <c r="G16" s="520"/>
      <c r="H16" s="516"/>
      <c r="I16" s="156"/>
      <c r="J16" s="156"/>
      <c r="K16" s="156"/>
      <c r="L16" s="156"/>
      <c r="M16" s="156"/>
      <c r="N16" s="156"/>
      <c r="O16" s="156"/>
      <c r="P16" s="156"/>
      <c r="Q16" s="156"/>
      <c r="R16" s="156"/>
      <c r="S16" s="15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row>
    <row r="17" spans="1:54">
      <c r="A17" s="466"/>
      <c r="B17" s="157" t="s">
        <v>388</v>
      </c>
      <c r="C17" s="158" t="s">
        <v>381</v>
      </c>
      <c r="D17" s="159" t="s">
        <v>389</v>
      </c>
      <c r="E17" s="158" t="s">
        <v>381</v>
      </c>
      <c r="F17" s="160" t="s">
        <v>389</v>
      </c>
      <c r="G17" s="158" t="s">
        <v>381</v>
      </c>
      <c r="H17" s="161" t="s">
        <v>389</v>
      </c>
      <c r="I17" s="158" t="s">
        <v>381</v>
      </c>
      <c r="J17" s="161" t="s">
        <v>389</v>
      </c>
      <c r="K17" s="158" t="s">
        <v>381</v>
      </c>
      <c r="L17" s="161" t="s">
        <v>389</v>
      </c>
      <c r="M17" s="158" t="s">
        <v>381</v>
      </c>
      <c r="N17" s="161" t="s">
        <v>389</v>
      </c>
      <c r="O17" s="162"/>
      <c r="P17" s="162"/>
      <c r="Q17" s="162"/>
      <c r="R17" s="162"/>
      <c r="S17" s="162"/>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row>
    <row r="18" spans="1:54">
      <c r="A18" s="466"/>
      <c r="B18" s="163" t="s">
        <v>390</v>
      </c>
      <c r="C18" s="164">
        <f>+C13</f>
        <v>1300000</v>
      </c>
      <c r="D18" s="165">
        <f>C18/C18</f>
        <v>1</v>
      </c>
      <c r="E18" s="164">
        <f>+E13</f>
        <v>1950000</v>
      </c>
      <c r="F18" s="165">
        <f>E18/E18</f>
        <v>1</v>
      </c>
      <c r="G18" s="164">
        <f>+G13</f>
        <v>2600000</v>
      </c>
      <c r="H18" s="166">
        <f>G18/G18</f>
        <v>1</v>
      </c>
      <c r="I18" s="164">
        <f>+I13</f>
        <v>3900000</v>
      </c>
      <c r="J18" s="166">
        <f>I18/I18</f>
        <v>1</v>
      </c>
      <c r="K18" s="164">
        <f>+K13</f>
        <v>5200000</v>
      </c>
      <c r="L18" s="166">
        <f>K18/K18</f>
        <v>1</v>
      </c>
      <c r="M18" s="164">
        <f>+M13</f>
        <v>9100000</v>
      </c>
      <c r="N18" s="166">
        <f>M18/M18</f>
        <v>1</v>
      </c>
      <c r="O18" s="167"/>
      <c r="P18" s="167"/>
      <c r="Q18" s="167"/>
      <c r="R18" s="167"/>
      <c r="S18" s="167"/>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row>
    <row r="19" spans="1:54">
      <c r="A19" s="466"/>
      <c r="B19" s="168" t="s">
        <v>391</v>
      </c>
      <c r="C19" s="169">
        <f>+E8/30*28.5</f>
        <v>153900</v>
      </c>
      <c r="D19" s="170">
        <f>+C19/C18</f>
        <v>0.11838461538461538</v>
      </c>
      <c r="E19" s="169">
        <f>+C19</f>
        <v>153900</v>
      </c>
      <c r="F19" s="170">
        <f>E19/E18</f>
        <v>7.8923076923076929E-2</v>
      </c>
      <c r="G19" s="169">
        <f>+E19</f>
        <v>153900</v>
      </c>
      <c r="H19" s="171">
        <f>G19/G18</f>
        <v>5.919230769230769E-2</v>
      </c>
      <c r="I19" s="169">
        <v>0</v>
      </c>
      <c r="J19" s="171">
        <f>I19/I18</f>
        <v>0</v>
      </c>
      <c r="K19" s="169">
        <f>+I19</f>
        <v>0</v>
      </c>
      <c r="L19" s="171">
        <f>K19/K18</f>
        <v>0</v>
      </c>
      <c r="M19" s="169">
        <f>+K19</f>
        <v>0</v>
      </c>
      <c r="N19" s="171">
        <f>M19/M18</f>
        <v>0</v>
      </c>
      <c r="O19" s="167"/>
      <c r="P19" s="167"/>
      <c r="Q19" s="167"/>
      <c r="R19" s="167"/>
      <c r="S19" s="167"/>
      <c r="T19" s="126"/>
      <c r="U19" s="126"/>
      <c r="V19" s="126"/>
      <c r="W19" s="126"/>
      <c r="X19" s="126"/>
      <c r="Y19" s="126"/>
      <c r="Z19" s="126"/>
      <c r="AA19" s="126"/>
      <c r="AB19" s="126"/>
      <c r="AC19" s="126"/>
      <c r="AD19" s="126"/>
      <c r="AE19" s="126"/>
      <c r="AF19" s="126"/>
      <c r="AG19" s="126"/>
      <c r="AH19" s="126"/>
      <c r="AI19" s="126"/>
      <c r="AJ19" s="126"/>
      <c r="AK19" s="126"/>
      <c r="AL19" s="126"/>
      <c r="AM19" s="126"/>
      <c r="AN19" s="126"/>
      <c r="AO19" s="126"/>
      <c r="AP19" s="126"/>
      <c r="AQ19" s="126"/>
      <c r="AR19" s="126"/>
      <c r="AS19" s="126"/>
      <c r="AT19" s="126"/>
      <c r="AU19" s="126"/>
      <c r="AV19" s="126"/>
      <c r="AW19" s="126"/>
      <c r="AX19" s="126"/>
      <c r="AY19" s="126"/>
      <c r="AZ19" s="126"/>
      <c r="BA19" s="126"/>
      <c r="BB19" s="126"/>
    </row>
    <row r="20" spans="1:54">
      <c r="A20" s="466"/>
      <c r="B20" s="157" t="s">
        <v>392</v>
      </c>
      <c r="C20" s="158" t="s">
        <v>381</v>
      </c>
      <c r="D20" s="159" t="s">
        <v>389</v>
      </c>
      <c r="E20" s="158" t="s">
        <v>381</v>
      </c>
      <c r="F20" s="160" t="s">
        <v>389</v>
      </c>
      <c r="G20" s="158" t="s">
        <v>381</v>
      </c>
      <c r="H20" s="161" t="s">
        <v>389</v>
      </c>
      <c r="I20" s="158" t="s">
        <v>381</v>
      </c>
      <c r="J20" s="161" t="s">
        <v>389</v>
      </c>
      <c r="K20" s="158" t="s">
        <v>381</v>
      </c>
      <c r="L20" s="161" t="s">
        <v>389</v>
      </c>
      <c r="M20" s="158" t="s">
        <v>381</v>
      </c>
      <c r="N20" s="161" t="s">
        <v>389</v>
      </c>
      <c r="O20" s="162"/>
      <c r="P20" s="162"/>
      <c r="Q20" s="162"/>
      <c r="R20" s="162"/>
      <c r="S20" s="162"/>
      <c r="T20" s="126"/>
      <c r="U20" s="126"/>
      <c r="V20" s="126"/>
      <c r="W20" s="126"/>
      <c r="X20" s="126"/>
      <c r="Y20" s="126"/>
      <c r="Z20" s="126"/>
      <c r="AA20" s="126"/>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c r="AY20" s="126"/>
      <c r="AZ20" s="126"/>
      <c r="BA20" s="126"/>
      <c r="BB20" s="126"/>
    </row>
    <row r="21" spans="1:54" ht="15.75" customHeight="1">
      <c r="A21" s="466"/>
      <c r="B21" s="163" t="s">
        <v>393</v>
      </c>
      <c r="C21" s="172">
        <f>+C13*D21</f>
        <v>108290</v>
      </c>
      <c r="D21" s="165">
        <v>8.3299999999999999E-2</v>
      </c>
      <c r="E21" s="172">
        <f>(E14)/12</f>
        <v>176000</v>
      </c>
      <c r="F21" s="165">
        <f>E21/$E$14</f>
        <v>8.3333333333333329E-2</v>
      </c>
      <c r="G21" s="172">
        <f>(G14)/12</f>
        <v>230166.66666666666</v>
      </c>
      <c r="H21" s="166">
        <f>G21/$G$14</f>
        <v>8.3333333333333329E-2</v>
      </c>
      <c r="I21" s="172">
        <f>+J21*I13</f>
        <v>324870</v>
      </c>
      <c r="J21" s="166">
        <v>8.3299999999999999E-2</v>
      </c>
      <c r="K21" s="172">
        <f>+L21*K13</f>
        <v>433160</v>
      </c>
      <c r="L21" s="166">
        <v>8.3299999999999999E-2</v>
      </c>
      <c r="M21" s="172">
        <f>+N21*M13</f>
        <v>758030</v>
      </c>
      <c r="N21" s="166">
        <v>8.3299999999999999E-2</v>
      </c>
      <c r="O21" s="167"/>
      <c r="P21" s="167"/>
      <c r="Q21" s="167"/>
      <c r="R21" s="167"/>
      <c r="S21" s="167"/>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row>
    <row r="22" spans="1:54" ht="15.75" customHeight="1">
      <c r="A22" s="466"/>
      <c r="B22" s="173" t="s">
        <v>394</v>
      </c>
      <c r="C22" s="174">
        <f>+C13*D22</f>
        <v>13000</v>
      </c>
      <c r="D22" s="175">
        <v>0.01</v>
      </c>
      <c r="E22" s="174">
        <f>+F22*E21</f>
        <v>1760</v>
      </c>
      <c r="F22" s="175">
        <v>0.01</v>
      </c>
      <c r="G22" s="174">
        <f>+H22*G21</f>
        <v>2301.6666666666665</v>
      </c>
      <c r="H22" s="176">
        <v>0.01</v>
      </c>
      <c r="I22" s="174">
        <f>+J22*I21</f>
        <v>3248.7000000000003</v>
      </c>
      <c r="J22" s="176">
        <v>0.01</v>
      </c>
      <c r="K22" s="174">
        <f>+L22*K21</f>
        <v>4331.6000000000004</v>
      </c>
      <c r="L22" s="176">
        <v>0.01</v>
      </c>
      <c r="M22" s="174">
        <f>+N22*M21</f>
        <v>7580.3</v>
      </c>
      <c r="N22" s="176">
        <v>0.01</v>
      </c>
      <c r="O22" s="167"/>
      <c r="P22" s="167"/>
      <c r="Q22" s="167"/>
      <c r="R22" s="167"/>
      <c r="S22" s="167"/>
      <c r="T22" s="126"/>
      <c r="U22" s="126"/>
      <c r="V22" s="126"/>
      <c r="W22" s="126"/>
      <c r="X22" s="126"/>
      <c r="Y22" s="126"/>
      <c r="Z22" s="126"/>
      <c r="AA22" s="126"/>
      <c r="AB22" s="126"/>
      <c r="AC22" s="126"/>
      <c r="AD22" s="126"/>
      <c r="AE22" s="126"/>
      <c r="AF22" s="126"/>
      <c r="AG22" s="126"/>
      <c r="AH22" s="126"/>
      <c r="AI22" s="126"/>
      <c r="AJ22" s="126"/>
      <c r="AK22" s="126"/>
      <c r="AL22" s="126"/>
      <c r="AM22" s="126"/>
      <c r="AN22" s="126"/>
      <c r="AO22" s="126"/>
      <c r="AP22" s="126"/>
      <c r="AQ22" s="126"/>
      <c r="AR22" s="126"/>
      <c r="AS22" s="126"/>
      <c r="AT22" s="126"/>
      <c r="AU22" s="126"/>
      <c r="AV22" s="126"/>
      <c r="AW22" s="126"/>
      <c r="AX22" s="126"/>
      <c r="AY22" s="126"/>
      <c r="AZ22" s="126"/>
      <c r="BA22" s="126"/>
      <c r="BB22" s="126"/>
    </row>
    <row r="23" spans="1:54" ht="15.75" customHeight="1">
      <c r="A23" s="466"/>
      <c r="B23" s="173" t="s">
        <v>395</v>
      </c>
      <c r="C23" s="174">
        <f>$C$13*0.0417</f>
        <v>54210</v>
      </c>
      <c r="D23" s="175">
        <f>C23/$C$18</f>
        <v>4.1700000000000001E-2</v>
      </c>
      <c r="E23" s="174">
        <f>+F23*E18</f>
        <v>81315</v>
      </c>
      <c r="F23" s="175">
        <v>4.1700000000000001E-2</v>
      </c>
      <c r="G23" s="174">
        <f>+H23*G13</f>
        <v>108420</v>
      </c>
      <c r="H23" s="175">
        <v>4.1700000000000001E-2</v>
      </c>
      <c r="I23" s="174">
        <f>+J23*I13</f>
        <v>162630</v>
      </c>
      <c r="J23" s="175">
        <v>4.1700000000000001E-2</v>
      </c>
      <c r="K23" s="174">
        <f>+L23*K13</f>
        <v>216840</v>
      </c>
      <c r="L23" s="175">
        <v>4.1700000000000001E-2</v>
      </c>
      <c r="M23" s="174">
        <f>+N23*M18</f>
        <v>379470</v>
      </c>
      <c r="N23" s="175">
        <v>4.1700000000000001E-2</v>
      </c>
      <c r="O23" s="167"/>
      <c r="P23" s="167"/>
      <c r="Q23" s="167"/>
      <c r="R23" s="167"/>
      <c r="S23" s="167"/>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row>
    <row r="24" spans="1:54" ht="15.75" customHeight="1">
      <c r="A24" s="466"/>
      <c r="B24" s="177" t="s">
        <v>396</v>
      </c>
      <c r="C24" s="169">
        <f>+C14/12</f>
        <v>121833.33333333333</v>
      </c>
      <c r="D24" s="170">
        <f>C24/$C$14</f>
        <v>8.3333333333333329E-2</v>
      </c>
      <c r="E24" s="169">
        <f>+F24*E18</f>
        <v>162435</v>
      </c>
      <c r="F24" s="170">
        <v>8.3299999999999999E-2</v>
      </c>
      <c r="G24" s="169">
        <f>+H24*G13</f>
        <v>216580</v>
      </c>
      <c r="H24" s="170">
        <v>8.3299999999999999E-2</v>
      </c>
      <c r="I24" s="169">
        <f>+J24*I13</f>
        <v>324870</v>
      </c>
      <c r="J24" s="170">
        <v>8.3299999999999999E-2</v>
      </c>
      <c r="K24" s="169">
        <f>+L24*K13</f>
        <v>433160</v>
      </c>
      <c r="L24" s="170">
        <v>8.3299999999999999E-2</v>
      </c>
      <c r="M24" s="169">
        <f>+N24*M13</f>
        <v>758030</v>
      </c>
      <c r="N24" s="170">
        <v>8.3299999999999999E-2</v>
      </c>
      <c r="O24" s="167"/>
      <c r="P24" s="167"/>
      <c r="Q24" s="167"/>
      <c r="R24" s="167"/>
      <c r="S24" s="167"/>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row>
    <row r="25" spans="1:54" ht="15.75" customHeight="1">
      <c r="A25" s="466"/>
      <c r="B25" s="157" t="s">
        <v>397</v>
      </c>
      <c r="C25" s="158" t="s">
        <v>381</v>
      </c>
      <c r="D25" s="159" t="s">
        <v>389</v>
      </c>
      <c r="E25" s="158" t="s">
        <v>381</v>
      </c>
      <c r="F25" s="160" t="s">
        <v>389</v>
      </c>
      <c r="G25" s="158" t="s">
        <v>381</v>
      </c>
      <c r="H25" s="161" t="s">
        <v>389</v>
      </c>
      <c r="I25" s="158" t="s">
        <v>381</v>
      </c>
      <c r="J25" s="161" t="s">
        <v>389</v>
      </c>
      <c r="K25" s="158" t="s">
        <v>381</v>
      </c>
      <c r="L25" s="161" t="s">
        <v>389</v>
      </c>
      <c r="M25" s="158" t="s">
        <v>381</v>
      </c>
      <c r="N25" s="161" t="s">
        <v>389</v>
      </c>
      <c r="O25" s="162"/>
      <c r="P25" s="162"/>
      <c r="Q25" s="162"/>
      <c r="R25" s="162"/>
      <c r="S25" s="162"/>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row>
    <row r="26" spans="1:54" ht="15.75" customHeight="1">
      <c r="A26" s="466"/>
      <c r="B26" s="178" t="s">
        <v>398</v>
      </c>
      <c r="C26" s="179">
        <v>47500</v>
      </c>
      <c r="D26" s="180">
        <f t="shared" ref="D26:D27" si="0">C26/$C$18</f>
        <v>3.653846153846154E-2</v>
      </c>
      <c r="E26" s="179">
        <f t="shared" ref="E26:E27" si="1">+C26</f>
        <v>47500</v>
      </c>
      <c r="F26" s="180">
        <f t="shared" ref="F26:F27" si="2">E26/$E$18</f>
        <v>2.4358974358974359E-2</v>
      </c>
      <c r="G26" s="179">
        <f t="shared" ref="G26:G27" si="3">+E26</f>
        <v>47500</v>
      </c>
      <c r="H26" s="181">
        <f t="shared" ref="H26:H27" si="4">G26/$G$18</f>
        <v>1.826923076923077E-2</v>
      </c>
      <c r="I26" s="179">
        <v>0</v>
      </c>
      <c r="J26" s="181">
        <v>0</v>
      </c>
      <c r="K26" s="179">
        <v>0</v>
      </c>
      <c r="L26" s="181">
        <v>0</v>
      </c>
      <c r="M26" s="179">
        <v>0</v>
      </c>
      <c r="N26" s="181">
        <v>0</v>
      </c>
      <c r="O26" s="182"/>
      <c r="P26" s="182"/>
      <c r="Q26" s="182"/>
      <c r="R26" s="182"/>
      <c r="S26" s="182"/>
      <c r="T26" s="126"/>
      <c r="U26" s="126"/>
      <c r="V26" s="126"/>
      <c r="W26" s="126"/>
      <c r="X26" s="126"/>
      <c r="Y26" s="126"/>
      <c r="Z26" s="126"/>
      <c r="AA26" s="126">
        <f>15/12</f>
        <v>1.25</v>
      </c>
      <c r="AB26" s="126" t="s">
        <v>399</v>
      </c>
      <c r="AC26" s="126"/>
      <c r="AD26" s="126"/>
      <c r="AE26" s="126"/>
      <c r="AF26" s="126"/>
      <c r="AG26" s="126"/>
      <c r="AH26" s="126"/>
      <c r="AI26" s="126"/>
      <c r="AJ26" s="126"/>
      <c r="AK26" s="126"/>
      <c r="AL26" s="126"/>
      <c r="AM26" s="126"/>
      <c r="AN26" s="126"/>
      <c r="AO26" s="126"/>
      <c r="AP26" s="126"/>
      <c r="AQ26" s="126"/>
      <c r="AR26" s="126"/>
      <c r="AS26" s="126"/>
      <c r="AT26" s="126"/>
      <c r="AU26" s="126"/>
      <c r="AV26" s="126"/>
      <c r="AW26" s="126"/>
      <c r="AX26" s="126"/>
      <c r="AY26" s="126"/>
      <c r="AZ26" s="126"/>
      <c r="BA26" s="126"/>
      <c r="BB26" s="126"/>
    </row>
    <row r="27" spans="1:54" ht="15.75" customHeight="1">
      <c r="A27" s="466"/>
      <c r="B27" s="183" t="s">
        <v>400</v>
      </c>
      <c r="C27" s="184">
        <f>+AB47</f>
        <v>13016.666666666666</v>
      </c>
      <c r="D27" s="180">
        <f t="shared" si="0"/>
        <v>1.0012820512820512E-2</v>
      </c>
      <c r="E27" s="184">
        <f t="shared" si="1"/>
        <v>13016.666666666666</v>
      </c>
      <c r="F27" s="185">
        <f t="shared" si="2"/>
        <v>6.6752136752136751E-3</v>
      </c>
      <c r="G27" s="184">
        <f t="shared" si="3"/>
        <v>13016.666666666666</v>
      </c>
      <c r="H27" s="186">
        <f t="shared" si="4"/>
        <v>5.0064102564102561E-3</v>
      </c>
      <c r="I27" s="184">
        <f>+G27</f>
        <v>13016.666666666666</v>
      </c>
      <c r="J27" s="186">
        <f>+I27/I13</f>
        <v>3.3376068376068375E-3</v>
      </c>
      <c r="K27" s="184">
        <f>+I27</f>
        <v>13016.666666666666</v>
      </c>
      <c r="L27" s="186">
        <f>+K27/K13</f>
        <v>2.503205128205128E-3</v>
      </c>
      <c r="M27" s="184">
        <f>+K27</f>
        <v>13016.666666666666</v>
      </c>
      <c r="N27" s="186">
        <f>+M27/M13</f>
        <v>1.4304029304029304E-3</v>
      </c>
      <c r="O27" s="182"/>
      <c r="P27" s="182"/>
      <c r="Q27" s="182"/>
      <c r="R27" s="182"/>
      <c r="S27" s="182"/>
      <c r="T27" s="126"/>
      <c r="U27" s="126"/>
      <c r="V27" s="126"/>
      <c r="W27" s="126"/>
      <c r="X27" s="126"/>
      <c r="Y27" s="126"/>
      <c r="Z27" s="126"/>
      <c r="AA27" s="126">
        <f>3/12</f>
        <v>0.25</v>
      </c>
      <c r="AB27" s="126" t="s">
        <v>401</v>
      </c>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row>
    <row r="28" spans="1:54" ht="26.25" customHeight="1">
      <c r="A28" s="466"/>
      <c r="B28" s="187" t="s">
        <v>402</v>
      </c>
      <c r="C28" s="188" t="s">
        <v>381</v>
      </c>
      <c r="D28" s="189" t="s">
        <v>389</v>
      </c>
      <c r="E28" s="188" t="s">
        <v>381</v>
      </c>
      <c r="F28" s="190" t="s">
        <v>389</v>
      </c>
      <c r="G28" s="188" t="s">
        <v>381</v>
      </c>
      <c r="H28" s="191" t="s">
        <v>389</v>
      </c>
      <c r="I28" s="188" t="s">
        <v>381</v>
      </c>
      <c r="J28" s="191" t="s">
        <v>389</v>
      </c>
      <c r="K28" s="188" t="s">
        <v>381</v>
      </c>
      <c r="L28" s="191" t="s">
        <v>389</v>
      </c>
      <c r="M28" s="188" t="s">
        <v>381</v>
      </c>
      <c r="N28" s="191" t="s">
        <v>389</v>
      </c>
      <c r="O28" s="192"/>
      <c r="P28" s="192"/>
      <c r="Q28" s="192"/>
      <c r="R28" s="192"/>
      <c r="S28" s="192"/>
      <c r="T28" s="126"/>
      <c r="U28" s="126"/>
      <c r="V28" s="126"/>
      <c r="W28" s="126"/>
      <c r="X28" s="126"/>
      <c r="Y28" s="126"/>
      <c r="Z28" s="126"/>
      <c r="AA28" s="126">
        <f>+AA27+AA26</f>
        <v>1.5</v>
      </c>
      <c r="AB28" s="126" t="s">
        <v>403</v>
      </c>
      <c r="AC28" s="126"/>
      <c r="AD28" s="126"/>
      <c r="AE28" s="126"/>
      <c r="AF28" s="126"/>
      <c r="AG28" s="126"/>
      <c r="AH28" s="126"/>
      <c r="AI28" s="126"/>
      <c r="AJ28" s="126"/>
      <c r="AK28" s="126"/>
      <c r="AL28" s="126"/>
      <c r="AM28" s="126"/>
      <c r="AN28" s="126"/>
      <c r="AO28" s="126"/>
      <c r="AP28" s="126"/>
      <c r="AQ28" s="126"/>
      <c r="AR28" s="126"/>
      <c r="AS28" s="126"/>
      <c r="AT28" s="126"/>
      <c r="AU28" s="126"/>
      <c r="AV28" s="126"/>
      <c r="AW28" s="126"/>
      <c r="AX28" s="126"/>
      <c r="AY28" s="126"/>
      <c r="AZ28" s="126"/>
      <c r="BA28" s="126"/>
      <c r="BB28" s="126"/>
    </row>
    <row r="29" spans="1:54" ht="15.75" customHeight="1">
      <c r="A29" s="466"/>
      <c r="B29" s="178" t="s">
        <v>404</v>
      </c>
      <c r="C29" s="179">
        <f>C13*0.12</f>
        <v>156000</v>
      </c>
      <c r="D29" s="180">
        <f t="shared" ref="D29:D31" si="5">C29/$C$18</f>
        <v>0.12</v>
      </c>
      <c r="E29" s="179">
        <f>E13*0.12</f>
        <v>234000</v>
      </c>
      <c r="F29" s="180">
        <f t="shared" ref="F29:F31" si="6">E29/$E$18</f>
        <v>0.12</v>
      </c>
      <c r="G29" s="179">
        <f>G13*0.12</f>
        <v>312000</v>
      </c>
      <c r="H29" s="181">
        <f t="shared" ref="H29:H31" si="7">G29/$G$18</f>
        <v>0.12</v>
      </c>
      <c r="I29" s="179">
        <f>+J29*I13</f>
        <v>468000</v>
      </c>
      <c r="J29" s="181">
        <v>0.12</v>
      </c>
      <c r="K29" s="179">
        <f>+L29*K13</f>
        <v>624000</v>
      </c>
      <c r="L29" s="181">
        <v>0.12</v>
      </c>
      <c r="M29" s="179">
        <f>+N29*M13</f>
        <v>1092000</v>
      </c>
      <c r="N29" s="181">
        <v>0.12</v>
      </c>
      <c r="O29" s="182"/>
      <c r="P29" s="182"/>
      <c r="Q29" s="182"/>
      <c r="R29" s="182"/>
      <c r="S29" s="182"/>
      <c r="T29" s="126"/>
      <c r="U29" s="126"/>
      <c r="V29" s="126"/>
      <c r="W29" s="126"/>
      <c r="X29" s="126"/>
      <c r="Y29" s="126"/>
      <c r="Z29" s="126"/>
      <c r="AA29" s="126">
        <f>30-AA28</f>
        <v>28.5</v>
      </c>
      <c r="AB29" s="126" t="s">
        <v>405</v>
      </c>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row>
    <row r="30" spans="1:54" ht="15.75" customHeight="1">
      <c r="A30" s="466"/>
      <c r="B30" s="193" t="s">
        <v>406</v>
      </c>
      <c r="C30" s="194">
        <f>C13*0.085</f>
        <v>110500.00000000001</v>
      </c>
      <c r="D30" s="195">
        <f t="shared" si="5"/>
        <v>8.5000000000000006E-2</v>
      </c>
      <c r="E30" s="194">
        <f>E13*0.085</f>
        <v>165750</v>
      </c>
      <c r="F30" s="195">
        <f t="shared" si="6"/>
        <v>8.5000000000000006E-2</v>
      </c>
      <c r="G30" s="194">
        <f>G13*0.085</f>
        <v>221000.00000000003</v>
      </c>
      <c r="H30" s="196">
        <f t="shared" si="7"/>
        <v>8.5000000000000006E-2</v>
      </c>
      <c r="I30" s="194">
        <f>+J30*I13</f>
        <v>331500</v>
      </c>
      <c r="J30" s="196">
        <v>8.5000000000000006E-2</v>
      </c>
      <c r="K30" s="194">
        <f>+L30*K13</f>
        <v>442000.00000000006</v>
      </c>
      <c r="L30" s="196">
        <v>8.5000000000000006E-2</v>
      </c>
      <c r="M30" s="194">
        <f>+N30*M13</f>
        <v>773500</v>
      </c>
      <c r="N30" s="196">
        <v>8.5000000000000006E-2</v>
      </c>
      <c r="O30" s="182"/>
      <c r="P30" s="182"/>
      <c r="Q30" s="182"/>
      <c r="R30" s="182"/>
      <c r="S30" s="182"/>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row>
    <row r="31" spans="1:54" ht="15.75" customHeight="1">
      <c r="A31" s="466"/>
      <c r="B31" s="183" t="s">
        <v>407</v>
      </c>
      <c r="C31" s="184">
        <f>C13*0.0696</f>
        <v>90480</v>
      </c>
      <c r="D31" s="185">
        <f t="shared" si="5"/>
        <v>6.9599999999999995E-2</v>
      </c>
      <c r="E31" s="184">
        <f>E13*0.0696</f>
        <v>135720</v>
      </c>
      <c r="F31" s="185">
        <f t="shared" si="6"/>
        <v>6.9599999999999995E-2</v>
      </c>
      <c r="G31" s="184">
        <f>G13*0.0696</f>
        <v>180960</v>
      </c>
      <c r="H31" s="186">
        <f t="shared" si="7"/>
        <v>6.9599999999999995E-2</v>
      </c>
      <c r="I31" s="184">
        <f>+J31*I13</f>
        <v>271440</v>
      </c>
      <c r="J31" s="186">
        <v>6.9599999999999995E-2</v>
      </c>
      <c r="K31" s="184">
        <f>+L31*K13</f>
        <v>361920</v>
      </c>
      <c r="L31" s="186">
        <v>6.9599999999999995E-2</v>
      </c>
      <c r="M31" s="184">
        <f>+N31*M13</f>
        <v>633360</v>
      </c>
      <c r="N31" s="186">
        <v>6.9599999999999995E-2</v>
      </c>
      <c r="O31" s="182"/>
      <c r="P31" s="182"/>
      <c r="Q31" s="182"/>
      <c r="R31" s="182"/>
      <c r="S31" s="182"/>
      <c r="T31" s="126"/>
      <c r="U31" s="126"/>
      <c r="V31" s="126"/>
      <c r="W31" s="126"/>
      <c r="X31" s="126"/>
      <c r="Y31" s="126"/>
      <c r="Z31" s="126"/>
      <c r="AA31" s="126"/>
      <c r="AB31" s="197"/>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row>
    <row r="32" spans="1:54" ht="15.75" customHeight="1">
      <c r="A32" s="466"/>
      <c r="B32" s="187" t="s">
        <v>408</v>
      </c>
      <c r="C32" s="188" t="s">
        <v>381</v>
      </c>
      <c r="D32" s="189" t="s">
        <v>389</v>
      </c>
      <c r="E32" s="188" t="s">
        <v>381</v>
      </c>
      <c r="F32" s="190" t="s">
        <v>389</v>
      </c>
      <c r="G32" s="188" t="s">
        <v>381</v>
      </c>
      <c r="H32" s="191" t="s">
        <v>389</v>
      </c>
      <c r="I32" s="188" t="s">
        <v>381</v>
      </c>
      <c r="J32" s="191" t="s">
        <v>389</v>
      </c>
      <c r="K32" s="188" t="s">
        <v>381</v>
      </c>
      <c r="L32" s="191" t="s">
        <v>389</v>
      </c>
      <c r="M32" s="188" t="s">
        <v>381</v>
      </c>
      <c r="N32" s="191" t="s">
        <v>389</v>
      </c>
      <c r="O32" s="192"/>
      <c r="P32" s="192"/>
      <c r="Q32" s="192"/>
      <c r="R32" s="192"/>
      <c r="S32" s="192"/>
      <c r="T32" s="126"/>
      <c r="U32" s="126"/>
      <c r="V32" s="126"/>
      <c r="W32" s="126"/>
      <c r="X32" s="126"/>
      <c r="Y32" s="126"/>
      <c r="Z32" s="126"/>
      <c r="AA32" s="126" t="s">
        <v>409</v>
      </c>
      <c r="AB32" s="126">
        <v>90000</v>
      </c>
      <c r="AC32" s="126"/>
      <c r="AD32" s="126"/>
      <c r="AE32" s="126"/>
      <c r="AF32" s="126"/>
      <c r="AG32" s="126"/>
      <c r="AH32" s="126"/>
      <c r="AI32" s="126"/>
      <c r="AJ32" s="126"/>
      <c r="AK32" s="126"/>
      <c r="AL32" s="126"/>
      <c r="AM32" s="126"/>
      <c r="AN32" s="126"/>
      <c r="AO32" s="126"/>
      <c r="AP32" s="126"/>
      <c r="AQ32" s="126"/>
      <c r="AR32" s="126"/>
      <c r="AS32" s="126"/>
      <c r="AT32" s="126"/>
      <c r="AU32" s="126"/>
      <c r="AV32" s="126"/>
      <c r="AW32" s="126"/>
      <c r="AX32" s="126"/>
      <c r="AY32" s="126"/>
      <c r="AZ32" s="126"/>
      <c r="BA32" s="126"/>
      <c r="BB32" s="126"/>
    </row>
    <row r="33" spans="1:54" ht="15.75" customHeight="1">
      <c r="A33" s="466"/>
      <c r="B33" s="178" t="s">
        <v>410</v>
      </c>
      <c r="C33" s="198">
        <f>C13*0</f>
        <v>0</v>
      </c>
      <c r="D33" s="180">
        <f>C33/$C$18</f>
        <v>0</v>
      </c>
      <c r="E33" s="198">
        <f>E13*0</f>
        <v>0</v>
      </c>
      <c r="F33" s="180">
        <f>E33/$E$18</f>
        <v>0</v>
      </c>
      <c r="G33" s="198">
        <f>G13*0</f>
        <v>0</v>
      </c>
      <c r="H33" s="181">
        <f>G33/$G$18</f>
        <v>0</v>
      </c>
      <c r="I33" s="198">
        <f>I13*0</f>
        <v>0</v>
      </c>
      <c r="J33" s="181">
        <f>I33/$G$18</f>
        <v>0</v>
      </c>
      <c r="K33" s="198">
        <f>K13*0</f>
        <v>0</v>
      </c>
      <c r="L33" s="181">
        <f>K33/$G$18</f>
        <v>0</v>
      </c>
      <c r="M33" s="198">
        <f>M13*0</f>
        <v>0</v>
      </c>
      <c r="N33" s="181">
        <f>M33/$G$18</f>
        <v>0</v>
      </c>
      <c r="O33" s="182"/>
      <c r="P33" s="182"/>
      <c r="Q33" s="182"/>
      <c r="R33" s="182"/>
      <c r="S33" s="182"/>
      <c r="T33" s="126"/>
      <c r="U33" s="126"/>
      <c r="V33" s="126"/>
      <c r="W33" s="126"/>
      <c r="X33" s="126"/>
      <c r="Y33" s="126"/>
      <c r="Z33" s="126"/>
      <c r="AA33" s="126" t="s">
        <v>411</v>
      </c>
      <c r="AB33" s="126">
        <v>20000</v>
      </c>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row>
    <row r="34" spans="1:54" ht="22.5" customHeight="1">
      <c r="A34" s="466"/>
      <c r="B34" s="187" t="s">
        <v>412</v>
      </c>
      <c r="C34" s="188" t="s">
        <v>381</v>
      </c>
      <c r="D34" s="189" t="s">
        <v>389</v>
      </c>
      <c r="E34" s="188" t="s">
        <v>381</v>
      </c>
      <c r="F34" s="190" t="s">
        <v>389</v>
      </c>
      <c r="G34" s="188" t="s">
        <v>381</v>
      </c>
      <c r="H34" s="191" t="s">
        <v>389</v>
      </c>
      <c r="I34" s="188" t="s">
        <v>381</v>
      </c>
      <c r="J34" s="191" t="s">
        <v>389</v>
      </c>
      <c r="K34" s="188" t="s">
        <v>381</v>
      </c>
      <c r="L34" s="191" t="s">
        <v>389</v>
      </c>
      <c r="M34" s="188" t="s">
        <v>381</v>
      </c>
      <c r="N34" s="191" t="s">
        <v>389</v>
      </c>
      <c r="O34" s="192"/>
      <c r="P34" s="192"/>
      <c r="Q34" s="192"/>
      <c r="R34" s="192"/>
      <c r="S34" s="192"/>
      <c r="T34" s="126"/>
      <c r="U34" s="126"/>
      <c r="V34" s="126"/>
      <c r="W34" s="126"/>
      <c r="X34" s="126"/>
      <c r="Y34" s="126"/>
      <c r="Z34" s="126"/>
      <c r="AA34" s="126" t="s">
        <v>413</v>
      </c>
      <c r="AB34" s="126">
        <v>80000</v>
      </c>
      <c r="AC34" s="126"/>
      <c r="AD34" s="126"/>
      <c r="AE34" s="126"/>
      <c r="AF34" s="126"/>
      <c r="AG34" s="126"/>
      <c r="AH34" s="126"/>
      <c r="AI34" s="126"/>
      <c r="AJ34" s="126"/>
      <c r="AK34" s="126"/>
      <c r="AL34" s="126"/>
      <c r="AM34" s="126"/>
      <c r="AN34" s="126"/>
      <c r="AO34" s="126"/>
      <c r="AP34" s="126"/>
      <c r="AQ34" s="126"/>
      <c r="AR34" s="126"/>
      <c r="AS34" s="126"/>
      <c r="AT34" s="126"/>
      <c r="AU34" s="126"/>
      <c r="AV34" s="126"/>
      <c r="AW34" s="126"/>
      <c r="AX34" s="126"/>
      <c r="AY34" s="126"/>
      <c r="AZ34" s="126"/>
      <c r="BA34" s="126"/>
      <c r="BB34" s="126"/>
    </row>
    <row r="35" spans="1:54" ht="15.75" customHeight="1">
      <c r="A35" s="466"/>
      <c r="B35" s="178" t="s">
        <v>414</v>
      </c>
      <c r="C35" s="179">
        <f>C13*0</f>
        <v>0</v>
      </c>
      <c r="D35" s="180">
        <f t="shared" ref="D35:D36" si="8">C35/$C$18</f>
        <v>0</v>
      </c>
      <c r="E35" s="179">
        <f>E13*0</f>
        <v>0</v>
      </c>
      <c r="F35" s="180">
        <f>E35/$C$18</f>
        <v>0</v>
      </c>
      <c r="G35" s="179">
        <f>G13*0</f>
        <v>0</v>
      </c>
      <c r="H35" s="181">
        <f>G35/$C$18</f>
        <v>0</v>
      </c>
      <c r="I35" s="179">
        <f>I13*0</f>
        <v>0</v>
      </c>
      <c r="J35" s="181">
        <f>I35/$C$18</f>
        <v>0</v>
      </c>
      <c r="K35" s="179">
        <f>K13*0</f>
        <v>0</v>
      </c>
      <c r="L35" s="181">
        <f>K35/$C$18</f>
        <v>0</v>
      </c>
      <c r="M35" s="179">
        <f>M13*0</f>
        <v>0</v>
      </c>
      <c r="N35" s="181">
        <f>M35/$C$18</f>
        <v>0</v>
      </c>
      <c r="O35" s="182"/>
      <c r="P35" s="182"/>
      <c r="Q35" s="182"/>
      <c r="R35" s="182"/>
      <c r="S35" s="182"/>
      <c r="T35" s="126"/>
      <c r="U35" s="126"/>
      <c r="V35" s="126"/>
      <c r="W35" s="126"/>
      <c r="X35" s="126"/>
      <c r="Y35" s="126"/>
      <c r="Z35" s="126"/>
      <c r="AA35" s="199"/>
      <c r="AB35" s="126">
        <f>SUM(AB32:AB34)</f>
        <v>190000</v>
      </c>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row>
    <row r="36" spans="1:54" ht="15.75" customHeight="1">
      <c r="A36" s="466"/>
      <c r="B36" s="193" t="s">
        <v>415</v>
      </c>
      <c r="C36" s="194">
        <f>C13*0.04</f>
        <v>52000</v>
      </c>
      <c r="D36" s="195">
        <f t="shared" si="8"/>
        <v>0.04</v>
      </c>
      <c r="E36" s="194">
        <f>E13*0.04</f>
        <v>78000</v>
      </c>
      <c r="F36" s="195">
        <f>E36/$E$18</f>
        <v>0.04</v>
      </c>
      <c r="G36" s="194">
        <f>G13*0.04</f>
        <v>104000</v>
      </c>
      <c r="H36" s="196">
        <f>G36/$G$18</f>
        <v>0.04</v>
      </c>
      <c r="I36" s="194">
        <f>+J36*I13</f>
        <v>156000</v>
      </c>
      <c r="J36" s="196">
        <v>0.04</v>
      </c>
      <c r="K36" s="194">
        <f>+L36*K13</f>
        <v>208000</v>
      </c>
      <c r="L36" s="196">
        <v>0.04</v>
      </c>
      <c r="M36" s="194">
        <f>+N36*M13</f>
        <v>364000</v>
      </c>
      <c r="N36" s="196">
        <v>0.04</v>
      </c>
      <c r="O36" s="182"/>
      <c r="P36" s="182"/>
      <c r="Q36" s="182"/>
      <c r="R36" s="182"/>
      <c r="S36" s="182"/>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row>
    <row r="37" spans="1:54" ht="15.75" customHeight="1">
      <c r="A37" s="466"/>
      <c r="B37" s="200" t="s">
        <v>416</v>
      </c>
      <c r="C37" s="201">
        <f>SUM(C18:C36)</f>
        <v>2220730</v>
      </c>
      <c r="D37" s="202"/>
      <c r="E37" s="203">
        <f>SUM(E18:E36)</f>
        <v>3199396.6666666665</v>
      </c>
      <c r="F37" s="204"/>
      <c r="G37" s="203">
        <f>SUM(G18:G36)</f>
        <v>4189844.9999999995</v>
      </c>
      <c r="H37" s="205"/>
      <c r="I37" s="203">
        <f>SUM(I18:I36)</f>
        <v>5955575.3666666672</v>
      </c>
      <c r="J37" s="205"/>
      <c r="K37" s="203">
        <f>SUM(K18:K36)</f>
        <v>7936428.2666666666</v>
      </c>
      <c r="L37" s="205"/>
      <c r="M37" s="203">
        <f>SUM(M18:M36)</f>
        <v>13878986.966666667</v>
      </c>
      <c r="N37" s="205"/>
      <c r="O37" s="206"/>
      <c r="P37" s="206"/>
      <c r="Q37" s="206"/>
      <c r="R37" s="206"/>
      <c r="S37" s="206"/>
      <c r="T37" s="126"/>
      <c r="U37" s="126"/>
      <c r="V37" s="126"/>
      <c r="W37" s="126"/>
      <c r="X37" s="126"/>
      <c r="Y37" s="126"/>
      <c r="Z37" s="126"/>
      <c r="AA37" s="126" t="s">
        <v>417</v>
      </c>
      <c r="AB37" s="126">
        <f>+AB35/4</f>
        <v>47500</v>
      </c>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row>
    <row r="38" spans="1:54" ht="15.75" customHeight="1">
      <c r="A38" s="466"/>
      <c r="B38" s="545"/>
      <c r="C38" s="481"/>
      <c r="D38" s="481"/>
      <c r="E38" s="481"/>
      <c r="F38" s="481"/>
      <c r="G38" s="481"/>
      <c r="H38" s="546"/>
      <c r="I38" s="207"/>
      <c r="J38" s="207"/>
      <c r="K38" s="207"/>
      <c r="L38" s="207"/>
      <c r="M38" s="207"/>
      <c r="N38" s="207"/>
      <c r="O38" s="207"/>
      <c r="P38" s="207"/>
      <c r="Q38" s="207"/>
      <c r="R38" s="207"/>
      <c r="S38" s="207"/>
      <c r="T38" s="126"/>
      <c r="U38" s="126"/>
      <c r="V38" s="126"/>
      <c r="W38" s="126"/>
      <c r="X38" s="126"/>
      <c r="Y38" s="126"/>
      <c r="Z38" s="126"/>
      <c r="AA38" s="126"/>
      <c r="AB38" s="197"/>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row>
    <row r="39" spans="1:54" ht="15.75" customHeight="1">
      <c r="A39" s="466"/>
      <c r="B39" s="208" t="s">
        <v>418</v>
      </c>
      <c r="C39" s="209" t="str">
        <f>+C11</f>
        <v>1  SLMLV</v>
      </c>
      <c r="D39" s="210">
        <f>ROUNDUP(SUM(D18:D36),2)</f>
        <v>1.7</v>
      </c>
      <c r="E39" s="211" t="str">
        <f>+E11</f>
        <v>1 1/2 SLMLV</v>
      </c>
      <c r="F39" s="210">
        <f>ROUNDUP(SUM(F18:F36),2)</f>
        <v>1.65</v>
      </c>
      <c r="G39" s="212" t="str">
        <f>+G11</f>
        <v>2 SLMLV</v>
      </c>
      <c r="H39" s="210">
        <f>ROUNDUP(SUM(H18:H37),2)</f>
        <v>1.62</v>
      </c>
      <c r="I39" s="212" t="str">
        <f>+I11</f>
        <v>3 SLMLV</v>
      </c>
      <c r="J39" s="210">
        <f>ROUNDUP(SUM(J18:J37),2)</f>
        <v>1.54</v>
      </c>
      <c r="K39" s="212" t="str">
        <f>+K11</f>
        <v>4 SLMLV</v>
      </c>
      <c r="L39" s="210">
        <f>ROUNDUP(SUM(L18:L37),2)</f>
        <v>1.54</v>
      </c>
      <c r="M39" s="212" t="str">
        <f>+M11</f>
        <v>7 SLMLV</v>
      </c>
      <c r="N39" s="210">
        <f>ROUNDUP(SUM(N18:N37),2)</f>
        <v>1.54</v>
      </c>
      <c r="O39" s="213"/>
      <c r="P39" s="213"/>
      <c r="Q39" s="213"/>
      <c r="R39" s="213"/>
      <c r="S39" s="213"/>
      <c r="T39" s="126"/>
      <c r="U39" s="126"/>
      <c r="V39" s="126"/>
      <c r="W39" s="126"/>
      <c r="X39" s="126"/>
      <c r="Y39" s="126"/>
      <c r="Z39" s="126"/>
      <c r="AA39" s="126" t="s">
        <v>419</v>
      </c>
      <c r="AB39" s="197"/>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row>
    <row r="40" spans="1:54" ht="84.75" customHeight="1">
      <c r="A40" s="466"/>
      <c r="B40" s="519" t="s">
        <v>420</v>
      </c>
      <c r="C40" s="520"/>
      <c r="D40" s="520"/>
      <c r="E40" s="520"/>
      <c r="F40" s="520"/>
      <c r="G40" s="520"/>
      <c r="H40" s="516"/>
      <c r="I40" s="128"/>
      <c r="J40" s="128"/>
      <c r="K40" s="128"/>
      <c r="L40" s="128"/>
      <c r="M40" s="128"/>
      <c r="N40" s="128"/>
      <c r="O40" s="128"/>
      <c r="P40" s="128"/>
      <c r="Q40" s="128"/>
      <c r="R40" s="128"/>
      <c r="S40" s="128"/>
      <c r="T40" s="126"/>
      <c r="U40" s="126"/>
      <c r="V40" s="126"/>
      <c r="W40" s="126"/>
      <c r="X40" s="126"/>
      <c r="Y40" s="126"/>
      <c r="Z40" s="126"/>
      <c r="AA40" s="126" t="s">
        <v>421</v>
      </c>
      <c r="AB40" s="126">
        <v>18900</v>
      </c>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row>
    <row r="41" spans="1:54" ht="15.75" customHeight="1">
      <c r="A41" s="466"/>
      <c r="B41" s="529"/>
      <c r="C41" s="525"/>
      <c r="D41" s="525"/>
      <c r="E41" s="525"/>
      <c r="F41" s="525"/>
      <c r="G41" s="525"/>
      <c r="H41" s="526"/>
      <c r="I41" s="128"/>
      <c r="J41" s="128"/>
      <c r="K41" s="128"/>
      <c r="L41" s="128"/>
      <c r="M41" s="128"/>
      <c r="N41" s="128"/>
      <c r="O41" s="128"/>
      <c r="P41" s="128"/>
      <c r="Q41" s="128"/>
      <c r="R41" s="128"/>
      <c r="S41" s="128"/>
      <c r="T41" s="126"/>
      <c r="U41" s="126"/>
      <c r="V41" s="126"/>
      <c r="W41" s="126"/>
      <c r="X41" s="126"/>
      <c r="Y41" s="126"/>
      <c r="Z41" s="126"/>
      <c r="AA41" s="126" t="s">
        <v>422</v>
      </c>
      <c r="AB41" s="126">
        <v>11900</v>
      </c>
      <c r="AC41" s="126"/>
      <c r="AD41" s="126"/>
      <c r="AE41" s="126"/>
      <c r="AF41" s="126"/>
      <c r="AG41" s="126"/>
      <c r="AH41" s="126"/>
      <c r="AI41" s="126"/>
      <c r="AJ41" s="126"/>
      <c r="AK41" s="126"/>
      <c r="AL41" s="126"/>
      <c r="AM41" s="126"/>
      <c r="AN41" s="126"/>
      <c r="AO41" s="126"/>
      <c r="AP41" s="126"/>
      <c r="AQ41" s="126"/>
      <c r="AR41" s="126"/>
      <c r="AS41" s="126"/>
      <c r="AT41" s="126"/>
      <c r="AU41" s="126"/>
      <c r="AV41" s="126"/>
      <c r="AW41" s="126"/>
      <c r="AX41" s="126"/>
      <c r="AY41" s="126"/>
      <c r="AZ41" s="126"/>
      <c r="BA41" s="126"/>
      <c r="BB41" s="126"/>
    </row>
    <row r="42" spans="1:54" ht="60.75" customHeight="1">
      <c r="A42" s="466"/>
      <c r="B42" s="519" t="s">
        <v>423</v>
      </c>
      <c r="C42" s="520"/>
      <c r="D42" s="520"/>
      <c r="E42" s="520"/>
      <c r="F42" s="520"/>
      <c r="G42" s="520"/>
      <c r="H42" s="516"/>
      <c r="I42" s="128"/>
      <c r="J42" s="128"/>
      <c r="K42" s="128"/>
      <c r="L42" s="128"/>
      <c r="M42" s="128"/>
      <c r="N42" s="128"/>
      <c r="O42" s="128"/>
      <c r="P42" s="128"/>
      <c r="Q42" s="128"/>
      <c r="R42" s="128"/>
      <c r="S42" s="128"/>
      <c r="T42" s="126"/>
      <c r="U42" s="126"/>
      <c r="V42" s="126"/>
      <c r="W42" s="126"/>
      <c r="X42" s="126"/>
      <c r="Y42" s="126"/>
      <c r="Z42" s="126"/>
      <c r="AA42" s="126" t="s">
        <v>424</v>
      </c>
      <c r="AB42" s="126">
        <v>15500</v>
      </c>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row>
    <row r="43" spans="1:54" ht="15.75" customHeight="1">
      <c r="A43" s="466"/>
      <c r="B43" s="527"/>
      <c r="C43" s="466"/>
      <c r="D43" s="466"/>
      <c r="E43" s="466"/>
      <c r="F43" s="466"/>
      <c r="G43" s="466"/>
      <c r="H43" s="518"/>
      <c r="I43" s="214"/>
      <c r="J43" s="214"/>
      <c r="K43" s="214"/>
      <c r="L43" s="214"/>
      <c r="M43" s="214"/>
      <c r="N43" s="214"/>
      <c r="O43" s="214"/>
      <c r="P43" s="214"/>
      <c r="Q43" s="214"/>
      <c r="R43" s="214"/>
      <c r="S43" s="214"/>
      <c r="T43" s="126"/>
      <c r="U43" s="126"/>
      <c r="V43" s="126"/>
      <c r="W43" s="126"/>
      <c r="X43" s="126"/>
      <c r="Y43" s="126"/>
      <c r="Z43" s="126"/>
      <c r="AA43" s="126" t="s">
        <v>425</v>
      </c>
      <c r="AB43" s="126">
        <v>32000</v>
      </c>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row>
    <row r="44" spans="1:54" ht="15.75" customHeight="1">
      <c r="A44" s="466"/>
      <c r="B44" s="528"/>
      <c r="C44" s="466"/>
      <c r="D44" s="466"/>
      <c r="E44" s="466"/>
      <c r="F44" s="466"/>
      <c r="G44" s="466"/>
      <c r="H44" s="518"/>
      <c r="I44" s="214"/>
      <c r="J44" s="214"/>
      <c r="K44" s="214"/>
      <c r="L44" s="214"/>
      <c r="M44" s="214"/>
      <c r="N44" s="214"/>
      <c r="O44" s="214"/>
      <c r="P44" s="214"/>
      <c r="Q44" s="214"/>
      <c r="R44" s="214"/>
      <c r="S44" s="214"/>
      <c r="T44" s="126"/>
      <c r="U44" s="126"/>
      <c r="V44" s="126"/>
      <c r="W44" s="126"/>
      <c r="X44" s="126"/>
      <c r="Y44" s="126"/>
      <c r="Z44" s="126"/>
      <c r="AA44" s="126" t="s">
        <v>426</v>
      </c>
      <c r="AB44" s="126">
        <v>27900</v>
      </c>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row>
    <row r="45" spans="1:54" ht="15.75" customHeight="1">
      <c r="A45" s="466"/>
      <c r="B45" s="515" t="s">
        <v>427</v>
      </c>
      <c r="C45" s="520"/>
      <c r="D45" s="520"/>
      <c r="E45" s="520"/>
      <c r="F45" s="520"/>
      <c r="G45" s="516"/>
      <c r="H45" s="517"/>
      <c r="I45" s="124"/>
      <c r="J45" s="517"/>
      <c r="K45" s="124"/>
      <c r="L45" s="517"/>
      <c r="M45" s="124"/>
      <c r="N45" s="517"/>
      <c r="O45" s="124"/>
      <c r="P45" s="124"/>
      <c r="Q45" s="124"/>
      <c r="R45" s="124"/>
      <c r="S45" s="124"/>
      <c r="T45" s="126"/>
      <c r="U45" s="126"/>
      <c r="V45" s="126"/>
      <c r="W45" s="126"/>
      <c r="X45" s="126"/>
      <c r="Y45" s="126"/>
      <c r="Z45" s="126"/>
      <c r="AA45" s="126" t="s">
        <v>428</v>
      </c>
      <c r="AB45" s="126">
        <v>50000</v>
      </c>
      <c r="AC45" s="215"/>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row>
    <row r="46" spans="1:54" ht="15.75" customHeight="1">
      <c r="A46" s="466"/>
      <c r="B46" s="216" t="s">
        <v>429</v>
      </c>
      <c r="C46" s="217">
        <f>C13</f>
        <v>1300000</v>
      </c>
      <c r="D46" s="218"/>
      <c r="E46" s="217">
        <f>E13</f>
        <v>1950000</v>
      </c>
      <c r="F46" s="219"/>
      <c r="G46" s="220"/>
      <c r="H46" s="518"/>
      <c r="I46" s="220"/>
      <c r="J46" s="518"/>
      <c r="K46" s="220"/>
      <c r="L46" s="518"/>
      <c r="M46" s="220"/>
      <c r="N46" s="518"/>
      <c r="O46" s="124"/>
      <c r="P46" s="124"/>
      <c r="Q46" s="124"/>
      <c r="R46" s="124"/>
      <c r="S46" s="124"/>
      <c r="T46" s="126"/>
      <c r="U46" s="126"/>
      <c r="V46" s="126"/>
      <c r="W46" s="126"/>
      <c r="X46" s="126"/>
      <c r="Y46" s="126"/>
      <c r="Z46" s="126"/>
      <c r="AA46" s="126"/>
      <c r="AB46" s="126">
        <f>SUM(AB40:AB45)</f>
        <v>156200</v>
      </c>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row>
    <row r="47" spans="1:54" ht="15.75" customHeight="1">
      <c r="A47" s="466"/>
      <c r="B47" s="221" t="s">
        <v>430</v>
      </c>
      <c r="C47" s="222">
        <f>+C46*12</f>
        <v>15600000</v>
      </c>
      <c r="D47" s="223"/>
      <c r="E47" s="222">
        <f>+E46*12</f>
        <v>23400000</v>
      </c>
      <c r="F47" s="224"/>
      <c r="G47" s="225"/>
      <c r="H47" s="518"/>
      <c r="I47" s="225"/>
      <c r="J47" s="518"/>
      <c r="K47" s="225"/>
      <c r="L47" s="518"/>
      <c r="M47" s="225"/>
      <c r="N47" s="518"/>
      <c r="O47" s="124"/>
      <c r="P47" s="124"/>
      <c r="Q47" s="124"/>
      <c r="R47" s="124"/>
      <c r="S47" s="124"/>
      <c r="T47" s="126"/>
      <c r="U47" s="126"/>
      <c r="V47" s="126"/>
      <c r="W47" s="126"/>
      <c r="X47" s="126"/>
      <c r="Y47" s="126"/>
      <c r="Z47" s="126"/>
      <c r="AA47" s="126"/>
      <c r="AB47" s="126">
        <f>+AB46/12</f>
        <v>13016.666666666666</v>
      </c>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row>
    <row r="48" spans="1:54" ht="15.75" customHeight="1">
      <c r="A48" s="466"/>
      <c r="B48" s="226" t="s">
        <v>431</v>
      </c>
      <c r="C48" s="227">
        <f>30*24</f>
        <v>720</v>
      </c>
      <c r="D48" s="228"/>
      <c r="E48" s="227">
        <v>720</v>
      </c>
      <c r="F48" s="228"/>
      <c r="G48" s="229" t="s">
        <v>432</v>
      </c>
      <c r="H48" s="518"/>
      <c r="I48" s="229" t="s">
        <v>432</v>
      </c>
      <c r="J48" s="518"/>
      <c r="K48" s="229" t="s">
        <v>432</v>
      </c>
      <c r="L48" s="518"/>
      <c r="M48" s="229" t="s">
        <v>432</v>
      </c>
      <c r="N48" s="518"/>
      <c r="O48" s="124"/>
      <c r="P48" s="124"/>
      <c r="Q48" s="124"/>
      <c r="R48" s="124"/>
      <c r="S48" s="124"/>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row>
    <row r="49" spans="1:54" ht="15.75" customHeight="1">
      <c r="A49" s="466"/>
      <c r="B49" s="226" t="s">
        <v>433</v>
      </c>
      <c r="C49" s="227">
        <v>235</v>
      </c>
      <c r="D49" s="228"/>
      <c r="E49" s="227">
        <v>235</v>
      </c>
      <c r="F49" s="228"/>
      <c r="G49" s="229" t="s">
        <v>434</v>
      </c>
      <c r="H49" s="518"/>
      <c r="I49" s="229" t="s">
        <v>434</v>
      </c>
      <c r="J49" s="518"/>
      <c r="K49" s="229" t="s">
        <v>434</v>
      </c>
      <c r="L49" s="518"/>
      <c r="M49" s="229" t="s">
        <v>434</v>
      </c>
      <c r="N49" s="518"/>
      <c r="O49" s="124"/>
      <c r="P49" s="124"/>
      <c r="Q49" s="124"/>
      <c r="R49" s="124"/>
      <c r="S49" s="124"/>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row>
    <row r="50" spans="1:54" ht="15.75" customHeight="1">
      <c r="A50" s="466"/>
      <c r="B50" s="226" t="s">
        <v>435</v>
      </c>
      <c r="C50" s="227">
        <f>+C49</f>
        <v>235</v>
      </c>
      <c r="D50" s="228"/>
      <c r="E50" s="227">
        <f>+E49</f>
        <v>235</v>
      </c>
      <c r="F50" s="228"/>
      <c r="G50" s="229"/>
      <c r="H50" s="518"/>
      <c r="I50" s="229"/>
      <c r="J50" s="518"/>
      <c r="K50" s="229"/>
      <c r="L50" s="518"/>
      <c r="M50" s="229"/>
      <c r="N50" s="518"/>
      <c r="O50" s="124"/>
      <c r="P50" s="124"/>
      <c r="Q50" s="124"/>
      <c r="R50" s="124"/>
      <c r="S50" s="124"/>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row>
    <row r="51" spans="1:54" ht="15.75" customHeight="1">
      <c r="A51" s="466"/>
      <c r="B51" s="221" t="s">
        <v>436</v>
      </c>
      <c r="C51" s="222">
        <f>C37/C48</f>
        <v>3084.3472222222222</v>
      </c>
      <c r="D51" s="230">
        <f>C51/C51</f>
        <v>1</v>
      </c>
      <c r="E51" s="222">
        <f>E37/E48</f>
        <v>4443.6064814814808</v>
      </c>
      <c r="F51" s="230">
        <f>E51/E51</f>
        <v>1</v>
      </c>
      <c r="G51" s="225"/>
      <c r="H51" s="518"/>
      <c r="I51" s="225"/>
      <c r="J51" s="518"/>
      <c r="K51" s="225"/>
      <c r="L51" s="518"/>
      <c r="M51" s="225"/>
      <c r="N51" s="518"/>
      <c r="O51" s="124"/>
      <c r="P51" s="124"/>
      <c r="Q51" s="124"/>
      <c r="R51" s="124"/>
      <c r="S51" s="124"/>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row>
    <row r="52" spans="1:54" ht="15.75" customHeight="1">
      <c r="A52" s="466"/>
      <c r="B52" s="221" t="s">
        <v>437</v>
      </c>
      <c r="C52" s="222">
        <f>C37/C49</f>
        <v>9449.9148936170204</v>
      </c>
      <c r="D52" s="230">
        <f>C52/C51</f>
        <v>3.0638297872340425</v>
      </c>
      <c r="E52" s="222">
        <f>E37/E49</f>
        <v>13614.453900709219</v>
      </c>
      <c r="F52" s="230">
        <f>E52/E51</f>
        <v>3.063829787234043</v>
      </c>
      <c r="G52" s="225"/>
      <c r="H52" s="518"/>
      <c r="I52" s="225"/>
      <c r="J52" s="518"/>
      <c r="K52" s="225"/>
      <c r="L52" s="518"/>
      <c r="M52" s="225"/>
      <c r="N52" s="518"/>
      <c r="O52" s="124"/>
      <c r="P52" s="124"/>
      <c r="Q52" s="124"/>
      <c r="R52" s="124"/>
      <c r="S52" s="124"/>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row>
    <row r="53" spans="1:54" ht="15.75" customHeight="1">
      <c r="A53" s="466"/>
      <c r="B53" s="231" t="s">
        <v>438</v>
      </c>
      <c r="C53" s="232">
        <f>C37/C50</f>
        <v>9449.9148936170204</v>
      </c>
      <c r="D53" s="233">
        <f>C53/C51</f>
        <v>3.0638297872340425</v>
      </c>
      <c r="E53" s="232">
        <f>E37/E50</f>
        <v>13614.453900709219</v>
      </c>
      <c r="F53" s="233">
        <f>E53/E51</f>
        <v>3.063829787234043</v>
      </c>
      <c r="G53" s="234"/>
      <c r="H53" s="518"/>
      <c r="I53" s="234"/>
      <c r="J53" s="518"/>
      <c r="K53" s="234"/>
      <c r="L53" s="518"/>
      <c r="M53" s="234"/>
      <c r="N53" s="518"/>
      <c r="O53" s="124"/>
      <c r="P53" s="124"/>
      <c r="Q53" s="124"/>
      <c r="R53" s="124"/>
      <c r="S53" s="124"/>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row>
    <row r="54" spans="1:54" ht="15.75" customHeight="1">
      <c r="A54" s="466"/>
      <c r="B54" s="521"/>
      <c r="C54" s="466"/>
      <c r="D54" s="466"/>
      <c r="E54" s="466"/>
      <c r="F54" s="466"/>
      <c r="G54" s="466"/>
      <c r="H54" s="518"/>
      <c r="I54" s="124"/>
      <c r="J54" s="518"/>
      <c r="K54" s="124"/>
      <c r="L54" s="518"/>
      <c r="M54" s="124"/>
      <c r="N54" s="518"/>
      <c r="O54" s="124"/>
      <c r="P54" s="124"/>
      <c r="Q54" s="124"/>
      <c r="R54" s="124"/>
      <c r="S54" s="124"/>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row>
    <row r="55" spans="1:54" ht="15.75" customHeight="1">
      <c r="A55" s="466"/>
      <c r="B55" s="466"/>
      <c r="C55" s="466"/>
      <c r="D55" s="466"/>
      <c r="E55" s="466"/>
      <c r="F55" s="466"/>
      <c r="G55" s="466"/>
      <c r="H55" s="518"/>
      <c r="I55" s="124"/>
      <c r="J55" s="518"/>
      <c r="K55" s="124"/>
      <c r="L55" s="518"/>
      <c r="M55" s="124"/>
      <c r="N55" s="518"/>
      <c r="O55" s="124"/>
      <c r="P55" s="124"/>
      <c r="Q55" s="124"/>
      <c r="R55" s="124"/>
      <c r="S55" s="124"/>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row>
    <row r="56" spans="1:54" ht="15.75" customHeight="1">
      <c r="A56" s="466"/>
      <c r="B56" s="530" t="s">
        <v>439</v>
      </c>
      <c r="C56" s="525"/>
      <c r="D56" s="525"/>
      <c r="E56" s="525"/>
      <c r="F56" s="525"/>
      <c r="G56" s="526"/>
      <c r="H56" s="518"/>
      <c r="I56" s="124"/>
      <c r="J56" s="518"/>
      <c r="K56" s="124"/>
      <c r="L56" s="518"/>
      <c r="M56" s="124"/>
      <c r="N56" s="518"/>
      <c r="O56" s="124"/>
      <c r="P56" s="124"/>
      <c r="Q56" s="124"/>
      <c r="R56" s="124"/>
      <c r="S56" s="124"/>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row>
    <row r="57" spans="1:54" ht="15.75" customHeight="1">
      <c r="A57" s="466"/>
      <c r="B57" s="531"/>
      <c r="C57" s="532"/>
      <c r="D57" s="532"/>
      <c r="E57" s="532"/>
      <c r="F57" s="532"/>
      <c r="G57" s="533"/>
      <c r="H57" s="518"/>
      <c r="I57" s="124"/>
      <c r="J57" s="518"/>
      <c r="K57" s="124"/>
      <c r="L57" s="518"/>
      <c r="M57" s="124"/>
      <c r="N57" s="518"/>
      <c r="O57" s="124"/>
      <c r="P57" s="124"/>
      <c r="Q57" s="124"/>
      <c r="R57" s="124"/>
      <c r="S57" s="124"/>
      <c r="T57" s="126"/>
      <c r="U57" s="126"/>
      <c r="V57" s="126"/>
      <c r="W57" s="126"/>
      <c r="X57" s="126"/>
      <c r="Y57" s="126"/>
      <c r="Z57" s="126"/>
      <c r="AA57" s="126"/>
      <c r="AB57" s="126"/>
      <c r="AC57" s="126"/>
      <c r="AD57" s="126"/>
      <c r="AE57" s="126"/>
      <c r="AF57" s="126"/>
      <c r="AG57" s="126"/>
      <c r="AH57" s="126"/>
      <c r="AI57" s="126"/>
      <c r="AJ57" s="126"/>
      <c r="AK57" s="126"/>
      <c r="AL57" s="126"/>
      <c r="AM57" s="126"/>
      <c r="AN57" s="126"/>
      <c r="AO57" s="126"/>
      <c r="AP57" s="126"/>
      <c r="AQ57" s="126"/>
      <c r="AR57" s="126"/>
      <c r="AS57" s="126"/>
      <c r="AT57" s="126"/>
      <c r="AU57" s="126"/>
      <c r="AV57" s="126"/>
      <c r="AW57" s="126"/>
      <c r="AX57" s="126"/>
      <c r="AY57" s="126"/>
      <c r="AZ57" s="126"/>
      <c r="BA57" s="126"/>
      <c r="BB57" s="126"/>
    </row>
    <row r="58" spans="1:54" ht="15.75" customHeight="1">
      <c r="A58" s="466"/>
      <c r="B58" s="521"/>
      <c r="C58" s="466"/>
      <c r="D58" s="466"/>
      <c r="E58" s="466"/>
      <c r="F58" s="466"/>
      <c r="G58" s="466"/>
      <c r="H58" s="518"/>
      <c r="I58" s="124"/>
      <c r="J58" s="518"/>
      <c r="K58" s="124"/>
      <c r="L58" s="518"/>
      <c r="M58" s="124"/>
      <c r="N58" s="518"/>
      <c r="O58" s="124"/>
      <c r="P58" s="124"/>
      <c r="Q58" s="124"/>
      <c r="R58" s="124"/>
      <c r="S58" s="124"/>
      <c r="T58" s="126"/>
      <c r="U58" s="126"/>
      <c r="V58" s="126"/>
      <c r="W58" s="126"/>
      <c r="X58" s="126"/>
      <c r="Y58" s="126"/>
      <c r="Z58" s="126"/>
      <c r="AA58" s="126"/>
      <c r="AB58" s="126"/>
      <c r="AC58" s="126"/>
      <c r="AD58" s="126"/>
      <c r="AE58" s="126"/>
      <c r="AF58" s="126"/>
      <c r="AG58" s="126"/>
      <c r="AH58" s="126"/>
      <c r="AI58" s="126"/>
      <c r="AJ58" s="126"/>
      <c r="AK58" s="126"/>
      <c r="AL58" s="126"/>
      <c r="AM58" s="126"/>
      <c r="AN58" s="126"/>
      <c r="AO58" s="126"/>
      <c r="AP58" s="126"/>
      <c r="AQ58" s="126"/>
      <c r="AR58" s="126"/>
      <c r="AS58" s="126"/>
      <c r="AT58" s="126"/>
      <c r="AU58" s="126"/>
      <c r="AV58" s="126"/>
      <c r="AW58" s="126"/>
      <c r="AX58" s="126"/>
      <c r="AY58" s="126"/>
      <c r="AZ58" s="126"/>
      <c r="BA58" s="126"/>
      <c r="BB58" s="126"/>
    </row>
    <row r="59" spans="1:54" ht="15.75" customHeight="1">
      <c r="A59" s="466"/>
      <c r="B59" s="466"/>
      <c r="C59" s="466"/>
      <c r="D59" s="466"/>
      <c r="E59" s="466"/>
      <c r="F59" s="466"/>
      <c r="G59" s="466"/>
      <c r="H59" s="518"/>
      <c r="I59" s="124"/>
      <c r="J59" s="518"/>
      <c r="K59" s="124"/>
      <c r="L59" s="518"/>
      <c r="M59" s="124"/>
      <c r="N59" s="518"/>
      <c r="O59" s="124"/>
      <c r="P59" s="124"/>
      <c r="Q59" s="124"/>
      <c r="R59" s="124"/>
      <c r="S59" s="124"/>
      <c r="T59" s="126"/>
      <c r="U59" s="126"/>
      <c r="V59" s="126"/>
      <c r="W59" s="126"/>
      <c r="X59" s="126"/>
      <c r="Y59" s="126"/>
      <c r="Z59" s="126"/>
      <c r="AA59" s="126"/>
      <c r="AB59" s="126"/>
      <c r="AC59" s="126"/>
      <c r="AD59" s="126"/>
      <c r="AE59" s="126"/>
      <c r="AF59" s="126"/>
      <c r="AG59" s="126"/>
      <c r="AH59" s="126"/>
      <c r="AI59" s="126"/>
      <c r="AJ59" s="126"/>
      <c r="AK59" s="126"/>
      <c r="AL59" s="126"/>
      <c r="AM59" s="126"/>
      <c r="AN59" s="126"/>
      <c r="AO59" s="126"/>
      <c r="AP59" s="126"/>
      <c r="AQ59" s="126"/>
      <c r="AR59" s="126"/>
      <c r="AS59" s="126"/>
      <c r="AT59" s="126"/>
      <c r="AU59" s="126"/>
      <c r="AV59" s="126"/>
      <c r="AW59" s="126"/>
      <c r="AX59" s="126"/>
      <c r="AY59" s="126"/>
      <c r="AZ59" s="126"/>
      <c r="BA59" s="126"/>
      <c r="BB59" s="126"/>
    </row>
    <row r="60" spans="1:54" ht="15.75" customHeight="1">
      <c r="A60" s="466"/>
      <c r="B60" s="522" t="s">
        <v>440</v>
      </c>
      <c r="C60" s="523"/>
      <c r="D60" s="235" t="s">
        <v>441</v>
      </c>
      <c r="E60" s="235" t="s">
        <v>442</v>
      </c>
      <c r="F60" s="236" t="s">
        <v>443</v>
      </c>
      <c r="G60" s="235" t="s">
        <v>444</v>
      </c>
      <c r="H60" s="237" t="s">
        <v>445</v>
      </c>
      <c r="I60" s="235" t="s">
        <v>444</v>
      </c>
      <c r="J60" s="237" t="s">
        <v>445</v>
      </c>
      <c r="K60" s="235" t="s">
        <v>444</v>
      </c>
      <c r="L60" s="237" t="s">
        <v>445</v>
      </c>
      <c r="M60" s="235" t="s">
        <v>444</v>
      </c>
      <c r="N60" s="237" t="s">
        <v>445</v>
      </c>
      <c r="O60" s="238"/>
      <c r="P60" s="238"/>
      <c r="Q60" s="238"/>
      <c r="R60" s="238"/>
      <c r="S60" s="238"/>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row>
    <row r="61" spans="1:54" ht="15.75" customHeight="1">
      <c r="A61" s="466"/>
      <c r="B61" s="522" t="s">
        <v>446</v>
      </c>
      <c r="C61" s="523"/>
      <c r="D61" s="235">
        <v>1</v>
      </c>
      <c r="E61" s="235">
        <v>2</v>
      </c>
      <c r="F61" s="239">
        <v>3</v>
      </c>
      <c r="G61" s="235">
        <v>4</v>
      </c>
      <c r="H61" s="237">
        <v>5</v>
      </c>
      <c r="I61" s="235">
        <v>4</v>
      </c>
      <c r="J61" s="237">
        <v>5</v>
      </c>
      <c r="K61" s="235">
        <v>4</v>
      </c>
      <c r="L61" s="237">
        <v>5</v>
      </c>
      <c r="M61" s="235">
        <v>4</v>
      </c>
      <c r="N61" s="237">
        <v>5</v>
      </c>
      <c r="O61" s="238"/>
      <c r="P61" s="238"/>
      <c r="Q61" s="238"/>
      <c r="R61" s="238"/>
      <c r="S61" s="238"/>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row>
    <row r="62" spans="1:54" ht="15.75" customHeight="1">
      <c r="A62" s="466"/>
      <c r="B62" s="240" t="s">
        <v>447</v>
      </c>
      <c r="C62" s="241" t="s">
        <v>448</v>
      </c>
      <c r="D62" s="242">
        <f>C53*8</f>
        <v>75599.319148936163</v>
      </c>
      <c r="E62" s="242">
        <f>D62*1.17346811819596</f>
        <v>88713.390778597925</v>
      </c>
      <c r="F62" s="243">
        <f t="shared" ref="F62:G62" si="9">$D$62*1.17346811819596</f>
        <v>88713.390778597925</v>
      </c>
      <c r="G62" s="243">
        <f t="shared" si="9"/>
        <v>88713.390778597925</v>
      </c>
      <c r="H62" s="244">
        <f>$D$62*1.3</f>
        <v>98279.114893617021</v>
      </c>
      <c r="I62" s="243">
        <f>$D$62*1.17346811819596</f>
        <v>88713.390778597925</v>
      </c>
      <c r="J62" s="244">
        <f>$D$62*1.3</f>
        <v>98279.114893617021</v>
      </c>
      <c r="K62" s="243">
        <f>$D$62*1.17346811819596</f>
        <v>88713.390778597925</v>
      </c>
      <c r="L62" s="244">
        <f>$D$62*1.3</f>
        <v>98279.114893617021</v>
      </c>
      <c r="M62" s="243">
        <f>$D$62*1.17346811819596</f>
        <v>88713.390778597925</v>
      </c>
      <c r="N62" s="244">
        <f>$D$62*1.3</f>
        <v>98279.114893617021</v>
      </c>
      <c r="O62" s="243"/>
      <c r="P62" s="243"/>
      <c r="Q62" s="243"/>
      <c r="R62" s="243"/>
      <c r="S62" s="243"/>
      <c r="T62" s="126"/>
      <c r="U62" s="126"/>
      <c r="V62" s="126"/>
      <c r="W62" s="126"/>
      <c r="X62" s="126"/>
      <c r="Y62" s="126"/>
      <c r="Z62" s="126"/>
      <c r="AA62" s="126"/>
      <c r="AB62" s="126"/>
      <c r="AC62" s="126"/>
      <c r="AD62" s="126"/>
      <c r="AE62" s="126"/>
      <c r="AF62" s="126"/>
      <c r="AG62" s="126"/>
      <c r="AH62" s="126"/>
      <c r="AI62" s="126"/>
      <c r="AJ62" s="126"/>
      <c r="AK62" s="126"/>
      <c r="AL62" s="126"/>
      <c r="AM62" s="126"/>
      <c r="AN62" s="126"/>
      <c r="AO62" s="126"/>
      <c r="AP62" s="126"/>
      <c r="AQ62" s="126"/>
      <c r="AR62" s="126"/>
      <c r="AS62" s="126"/>
      <c r="AT62" s="126"/>
      <c r="AU62" s="126"/>
      <c r="AV62" s="126"/>
      <c r="AW62" s="126"/>
      <c r="AX62" s="126"/>
      <c r="AY62" s="126"/>
      <c r="AZ62" s="126"/>
      <c r="BA62" s="126"/>
      <c r="BB62" s="126"/>
    </row>
    <row r="63" spans="1:54" ht="15.75" customHeight="1">
      <c r="A63" s="466"/>
      <c r="B63" s="245" t="s">
        <v>449</v>
      </c>
      <c r="C63" s="246"/>
      <c r="D63" s="247">
        <f t="shared" ref="D63:N63" si="10">ROUNDDOWN(D62/8,0)</f>
        <v>9449</v>
      </c>
      <c r="E63" s="247">
        <f t="shared" si="10"/>
        <v>11089</v>
      </c>
      <c r="F63" s="248">
        <f t="shared" si="10"/>
        <v>11089</v>
      </c>
      <c r="G63" s="248">
        <f t="shared" si="10"/>
        <v>11089</v>
      </c>
      <c r="H63" s="249">
        <f t="shared" si="10"/>
        <v>12284</v>
      </c>
      <c r="I63" s="248">
        <f t="shared" si="10"/>
        <v>11089</v>
      </c>
      <c r="J63" s="249">
        <f t="shared" si="10"/>
        <v>12284</v>
      </c>
      <c r="K63" s="248">
        <f t="shared" si="10"/>
        <v>11089</v>
      </c>
      <c r="L63" s="249">
        <f t="shared" si="10"/>
        <v>12284</v>
      </c>
      <c r="M63" s="248">
        <f t="shared" si="10"/>
        <v>11089</v>
      </c>
      <c r="N63" s="249">
        <f t="shared" si="10"/>
        <v>12284</v>
      </c>
      <c r="O63" s="248"/>
      <c r="P63" s="248"/>
      <c r="Q63" s="248"/>
      <c r="R63" s="248"/>
      <c r="S63" s="248"/>
      <c r="T63" s="126"/>
      <c r="U63" s="126"/>
      <c r="V63" s="126"/>
      <c r="W63" s="126"/>
      <c r="X63" s="126"/>
      <c r="Y63" s="126"/>
      <c r="Z63" s="126"/>
      <c r="AA63" s="126"/>
      <c r="AB63" s="126"/>
      <c r="AC63" s="126"/>
      <c r="AD63" s="126"/>
      <c r="AE63" s="126"/>
      <c r="AF63" s="126"/>
      <c r="AG63" s="126"/>
      <c r="AH63" s="126"/>
      <c r="AI63" s="126"/>
      <c r="AJ63" s="126"/>
      <c r="AK63" s="126"/>
      <c r="AL63" s="126"/>
      <c r="AM63" s="126"/>
      <c r="AN63" s="126"/>
      <c r="AO63" s="126"/>
      <c r="AP63" s="126"/>
      <c r="AQ63" s="126"/>
      <c r="AR63" s="126"/>
      <c r="AS63" s="126"/>
      <c r="AT63" s="126"/>
      <c r="AU63" s="126"/>
      <c r="AV63" s="126"/>
      <c r="AW63" s="126"/>
      <c r="AX63" s="126"/>
      <c r="AY63" s="126"/>
      <c r="AZ63" s="126"/>
      <c r="BA63" s="126"/>
      <c r="BB63" s="126"/>
    </row>
    <row r="64" spans="1:54" ht="15.75" customHeight="1">
      <c r="A64" s="466"/>
      <c r="B64" s="240" t="s">
        <v>450</v>
      </c>
      <c r="C64" s="241" t="s">
        <v>451</v>
      </c>
      <c r="D64" s="242">
        <f>E53*7.69056684726235</f>
        <v>104702.8678123759</v>
      </c>
      <c r="E64" s="242">
        <f>D64*1.18149176664569</f>
        <v>123705.57626451415</v>
      </c>
      <c r="F64" s="243">
        <f>$D$64*1.18149176664569</f>
        <v>123705.57626451415</v>
      </c>
      <c r="G64" s="243">
        <f>$D$64*1.30248627774282</f>
        <v>136374.04856594003</v>
      </c>
      <c r="H64" s="244">
        <f>$D$64*1.3</f>
        <v>136113.72815608868</v>
      </c>
      <c r="I64" s="243">
        <f>$D$64*1.30248627774282</f>
        <v>136374.04856594003</v>
      </c>
      <c r="J64" s="244">
        <f>$D$64*1.3</f>
        <v>136113.72815608868</v>
      </c>
      <c r="K64" s="243">
        <f>$D$64*1.30248627774282</f>
        <v>136374.04856594003</v>
      </c>
      <c r="L64" s="244">
        <f>$D$64*1.3</f>
        <v>136113.72815608868</v>
      </c>
      <c r="M64" s="243">
        <f>$D$64*1.30248627774282</f>
        <v>136374.04856594003</v>
      </c>
      <c r="N64" s="244">
        <f>$D$64*1.3</f>
        <v>136113.72815608868</v>
      </c>
      <c r="O64" s="243"/>
      <c r="P64" s="243"/>
      <c r="Q64" s="243"/>
      <c r="R64" s="243"/>
      <c r="S64" s="243"/>
      <c r="T64" s="126"/>
      <c r="U64" s="126"/>
      <c r="V64" s="126"/>
      <c r="W64" s="126"/>
      <c r="X64" s="126"/>
      <c r="Y64" s="126"/>
      <c r="Z64" s="126"/>
      <c r="AA64" s="126"/>
      <c r="AB64" s="126"/>
      <c r="AC64" s="126"/>
      <c r="AD64" s="126"/>
      <c r="AE64" s="126"/>
      <c r="AF64" s="126"/>
      <c r="AG64" s="126"/>
      <c r="AH64" s="126"/>
      <c r="AI64" s="126"/>
      <c r="AJ64" s="126"/>
      <c r="AK64" s="126"/>
      <c r="AL64" s="126"/>
      <c r="AM64" s="126"/>
      <c r="AN64" s="126"/>
      <c r="AO64" s="126"/>
      <c r="AP64" s="126"/>
      <c r="AQ64" s="126"/>
      <c r="AR64" s="126"/>
      <c r="AS64" s="126"/>
      <c r="AT64" s="126"/>
      <c r="AU64" s="126"/>
      <c r="AV64" s="126"/>
      <c r="AW64" s="126"/>
      <c r="AX64" s="126"/>
      <c r="AY64" s="126"/>
      <c r="AZ64" s="126"/>
      <c r="BA64" s="126"/>
      <c r="BB64" s="126"/>
    </row>
    <row r="65" spans="1:54" ht="15.75" customHeight="1">
      <c r="A65" s="466"/>
      <c r="B65" s="245" t="s">
        <v>452</v>
      </c>
      <c r="C65" s="250"/>
      <c r="D65" s="247">
        <f t="shared" ref="D65:N65" si="11">ROUNDDOWN(D64/8,0)</f>
        <v>13087</v>
      </c>
      <c r="E65" s="247">
        <f t="shared" si="11"/>
        <v>15463</v>
      </c>
      <c r="F65" s="248">
        <f t="shared" si="11"/>
        <v>15463</v>
      </c>
      <c r="G65" s="248">
        <f t="shared" si="11"/>
        <v>17046</v>
      </c>
      <c r="H65" s="249">
        <f t="shared" si="11"/>
        <v>17014</v>
      </c>
      <c r="I65" s="248">
        <f t="shared" si="11"/>
        <v>17046</v>
      </c>
      <c r="J65" s="249">
        <f t="shared" si="11"/>
        <v>17014</v>
      </c>
      <c r="K65" s="248">
        <f t="shared" si="11"/>
        <v>17046</v>
      </c>
      <c r="L65" s="249">
        <f t="shared" si="11"/>
        <v>17014</v>
      </c>
      <c r="M65" s="248">
        <f t="shared" si="11"/>
        <v>17046</v>
      </c>
      <c r="N65" s="249">
        <f t="shared" si="11"/>
        <v>17014</v>
      </c>
      <c r="O65" s="248"/>
      <c r="P65" s="248"/>
      <c r="Q65" s="248"/>
      <c r="R65" s="248"/>
      <c r="S65" s="248"/>
      <c r="T65" s="126"/>
      <c r="U65" s="126"/>
      <c r="V65" s="126"/>
      <c r="W65" s="126"/>
      <c r="X65" s="126"/>
      <c r="Y65" s="126"/>
      <c r="Z65" s="126"/>
      <c r="AA65" s="126"/>
      <c r="AB65" s="126"/>
      <c r="AC65" s="126"/>
      <c r="AD65" s="126"/>
      <c r="AE65" s="126"/>
      <c r="AF65" s="126"/>
      <c r="AG65" s="126"/>
      <c r="AH65" s="126"/>
      <c r="AI65" s="126"/>
      <c r="AJ65" s="126"/>
      <c r="AK65" s="126"/>
      <c r="AL65" s="126"/>
      <c r="AM65" s="126"/>
      <c r="AN65" s="126"/>
      <c r="AO65" s="126"/>
      <c r="AP65" s="126"/>
      <c r="AQ65" s="126"/>
      <c r="AR65" s="126"/>
      <c r="AS65" s="126"/>
      <c r="AT65" s="126"/>
      <c r="AU65" s="126"/>
      <c r="AV65" s="126"/>
      <c r="AW65" s="126"/>
      <c r="AX65" s="126"/>
      <c r="AY65" s="126"/>
      <c r="AZ65" s="126"/>
      <c r="BA65" s="126"/>
      <c r="BB65" s="126"/>
    </row>
    <row r="66" spans="1:54" ht="15.75" customHeight="1">
      <c r="A66" s="466"/>
      <c r="B66" s="251" t="s">
        <v>453</v>
      </c>
      <c r="C66" s="252"/>
      <c r="D66" s="253">
        <f t="shared" ref="D66:N66" si="12">D65+D63</f>
        <v>22536</v>
      </c>
      <c r="E66" s="253">
        <f t="shared" si="12"/>
        <v>26552</v>
      </c>
      <c r="F66" s="253">
        <f t="shared" si="12"/>
        <v>26552</v>
      </c>
      <c r="G66" s="253">
        <f t="shared" si="12"/>
        <v>28135</v>
      </c>
      <c r="H66" s="254">
        <f t="shared" si="12"/>
        <v>29298</v>
      </c>
      <c r="I66" s="253">
        <f t="shared" si="12"/>
        <v>28135</v>
      </c>
      <c r="J66" s="254">
        <f t="shared" si="12"/>
        <v>29298</v>
      </c>
      <c r="K66" s="253">
        <f t="shared" si="12"/>
        <v>28135</v>
      </c>
      <c r="L66" s="254">
        <f t="shared" si="12"/>
        <v>29298</v>
      </c>
      <c r="M66" s="253">
        <f t="shared" si="12"/>
        <v>28135</v>
      </c>
      <c r="N66" s="254">
        <f t="shared" si="12"/>
        <v>29298</v>
      </c>
      <c r="O66" s="243"/>
      <c r="P66" s="243"/>
      <c r="Q66" s="243"/>
      <c r="R66" s="243"/>
      <c r="S66" s="243"/>
      <c r="T66" s="126"/>
      <c r="U66" s="126"/>
      <c r="V66" s="126"/>
      <c r="W66" s="126"/>
      <c r="X66" s="126"/>
      <c r="Y66" s="126"/>
      <c r="Z66" s="126"/>
      <c r="AA66" s="126"/>
      <c r="AB66" s="126"/>
      <c r="AC66" s="126"/>
      <c r="AD66" s="126"/>
      <c r="AE66" s="126"/>
      <c r="AF66" s="126"/>
      <c r="AG66" s="126"/>
      <c r="AH66" s="126"/>
      <c r="AI66" s="126"/>
      <c r="AJ66" s="126"/>
      <c r="AK66" s="126"/>
      <c r="AL66" s="126"/>
      <c r="AM66" s="126"/>
      <c r="AN66" s="126"/>
      <c r="AO66" s="126"/>
      <c r="AP66" s="126"/>
      <c r="AQ66" s="126"/>
      <c r="AR66" s="126"/>
      <c r="AS66" s="126"/>
      <c r="AT66" s="126"/>
      <c r="AU66" s="126"/>
      <c r="AV66" s="126"/>
      <c r="AW66" s="126"/>
      <c r="AX66" s="126"/>
      <c r="AY66" s="126"/>
      <c r="AZ66" s="126"/>
      <c r="BA66" s="126"/>
      <c r="BB66" s="126"/>
    </row>
    <row r="67" spans="1:54" ht="15.75" customHeight="1">
      <c r="A67" s="466"/>
      <c r="B67" s="524"/>
      <c r="C67" s="525"/>
      <c r="D67" s="525"/>
      <c r="E67" s="525"/>
      <c r="F67" s="525"/>
      <c r="G67" s="525"/>
      <c r="H67" s="526"/>
      <c r="I67" s="255"/>
      <c r="J67" s="256"/>
      <c r="K67" s="255"/>
      <c r="L67" s="256"/>
      <c r="M67" s="255"/>
      <c r="N67" s="256"/>
      <c r="O67" s="214"/>
      <c r="P67" s="214"/>
      <c r="Q67" s="214"/>
      <c r="R67" s="214"/>
      <c r="S67" s="214"/>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row>
    <row r="68" spans="1:54" ht="15.75" customHeight="1">
      <c r="A68" s="466"/>
      <c r="B68" s="257" t="s">
        <v>454</v>
      </c>
      <c r="C68" s="258" t="s">
        <v>455</v>
      </c>
      <c r="D68" s="259" t="s">
        <v>456</v>
      </c>
      <c r="E68" s="255"/>
      <c r="F68" s="255"/>
      <c r="G68" s="255"/>
      <c r="H68" s="256"/>
      <c r="I68" s="255"/>
      <c r="J68" s="256"/>
      <c r="K68" s="255"/>
      <c r="L68" s="256"/>
      <c r="M68" s="255"/>
      <c r="N68" s="256"/>
      <c r="O68" s="255"/>
      <c r="P68" s="255"/>
      <c r="Q68" s="255"/>
      <c r="R68" s="255"/>
      <c r="S68" s="255"/>
      <c r="T68" s="126"/>
      <c r="U68" s="126"/>
      <c r="V68" s="126"/>
      <c r="W68" s="126"/>
      <c r="X68" s="126"/>
      <c r="Y68" s="126"/>
      <c r="Z68" s="126"/>
      <c r="AA68" s="126"/>
      <c r="AB68" s="126"/>
      <c r="AC68" s="126"/>
      <c r="AD68" s="126"/>
      <c r="AE68" s="126"/>
      <c r="AF68" s="126"/>
      <c r="AG68" s="126"/>
      <c r="AH68" s="126"/>
      <c r="AI68" s="126"/>
      <c r="AJ68" s="126"/>
      <c r="AK68" s="126"/>
      <c r="AL68" s="126"/>
      <c r="AM68" s="126"/>
      <c r="AN68" s="126"/>
      <c r="AO68" s="126"/>
      <c r="AP68" s="126"/>
      <c r="AQ68" s="126"/>
      <c r="AR68" s="126"/>
      <c r="AS68" s="126"/>
      <c r="AT68" s="126"/>
      <c r="AU68" s="126"/>
      <c r="AV68" s="126"/>
      <c r="AW68" s="126"/>
      <c r="AX68" s="126"/>
      <c r="AY68" s="126"/>
      <c r="AZ68" s="126"/>
      <c r="BA68" s="126"/>
      <c r="BB68" s="126"/>
    </row>
    <row r="69" spans="1:54" ht="15.75" customHeight="1">
      <c r="A69" s="466"/>
      <c r="B69" s="260" t="s">
        <v>457</v>
      </c>
      <c r="C69" s="261">
        <f>$D$63</f>
        <v>9449</v>
      </c>
      <c r="D69" s="262" t="s">
        <v>458</v>
      </c>
      <c r="E69" s="255"/>
      <c r="F69" s="263"/>
      <c r="G69" s="255"/>
      <c r="H69" s="256"/>
      <c r="I69" s="255"/>
      <c r="J69" s="256"/>
      <c r="K69" s="255"/>
      <c r="L69" s="256"/>
      <c r="M69" s="255" t="s">
        <v>459</v>
      </c>
      <c r="N69" s="256"/>
      <c r="O69" s="255"/>
      <c r="P69" s="255"/>
      <c r="Q69" s="255"/>
      <c r="R69" s="255"/>
      <c r="S69" s="255"/>
      <c r="T69" s="126"/>
      <c r="U69" s="126"/>
      <c r="V69" s="126"/>
      <c r="W69" s="126"/>
      <c r="X69" s="126"/>
      <c r="Y69" s="126"/>
      <c r="Z69" s="126"/>
      <c r="AA69" s="126"/>
      <c r="AB69" s="264"/>
      <c r="AC69" s="126"/>
      <c r="AD69" s="126"/>
      <c r="AE69" s="126"/>
      <c r="AF69" s="126"/>
      <c r="AG69" s="126"/>
      <c r="AH69" s="126"/>
      <c r="AI69" s="126"/>
      <c r="AJ69" s="126"/>
      <c r="AK69" s="126"/>
      <c r="AL69" s="126"/>
      <c r="AM69" s="126"/>
      <c r="AN69" s="126"/>
      <c r="AO69" s="126"/>
      <c r="AP69" s="126"/>
      <c r="AQ69" s="126"/>
      <c r="AR69" s="126"/>
      <c r="AS69" s="126"/>
      <c r="AT69" s="126"/>
      <c r="AU69" s="126"/>
      <c r="AV69" s="126"/>
      <c r="AW69" s="126"/>
      <c r="AX69" s="126"/>
      <c r="AY69" s="126"/>
      <c r="AZ69" s="126"/>
      <c r="BA69" s="126"/>
      <c r="BB69" s="126"/>
    </row>
    <row r="70" spans="1:54" ht="15.75" customHeight="1">
      <c r="A70" s="466"/>
      <c r="B70" s="265" t="s">
        <v>460</v>
      </c>
      <c r="C70" s="266">
        <f>$E$63</f>
        <v>11089</v>
      </c>
      <c r="D70" s="267" t="s">
        <v>458</v>
      </c>
      <c r="E70" s="255"/>
      <c r="F70" s="263"/>
      <c r="G70" s="255"/>
      <c r="H70" s="256"/>
      <c r="I70" s="255"/>
      <c r="J70" s="256"/>
      <c r="K70" s="255"/>
      <c r="L70" s="256"/>
      <c r="M70" s="255"/>
      <c r="N70" s="256"/>
      <c r="O70" s="255"/>
      <c r="P70" s="255"/>
      <c r="Q70" s="255"/>
      <c r="R70" s="255"/>
      <c r="S70" s="255"/>
      <c r="T70" s="126"/>
      <c r="U70" s="126"/>
      <c r="V70" s="126"/>
      <c r="W70" s="126"/>
      <c r="X70" s="126"/>
      <c r="Y70" s="126"/>
      <c r="Z70" s="126"/>
      <c r="AA70" s="126"/>
      <c r="AB70" s="264"/>
      <c r="AC70" s="126"/>
      <c r="AD70" s="126"/>
      <c r="AE70" s="126"/>
      <c r="AF70" s="126"/>
      <c r="AG70" s="126"/>
      <c r="AH70" s="126"/>
      <c r="AI70" s="126"/>
      <c r="AJ70" s="126"/>
      <c r="AK70" s="126"/>
      <c r="AL70" s="126"/>
      <c r="AM70" s="126"/>
      <c r="AN70" s="126"/>
      <c r="AO70" s="126"/>
      <c r="AP70" s="126"/>
      <c r="AQ70" s="126"/>
      <c r="AR70" s="126"/>
      <c r="AS70" s="126"/>
      <c r="AT70" s="126"/>
      <c r="AU70" s="126"/>
      <c r="AV70" s="126"/>
      <c r="AW70" s="126"/>
      <c r="AX70" s="126"/>
      <c r="AY70" s="126"/>
      <c r="AZ70" s="126"/>
      <c r="BA70" s="126"/>
      <c r="BB70" s="126"/>
    </row>
    <row r="71" spans="1:54" ht="15.75" customHeight="1">
      <c r="A71" s="466"/>
      <c r="B71" s="265" t="s">
        <v>461</v>
      </c>
      <c r="C71" s="266">
        <f>$F$63</f>
        <v>11089</v>
      </c>
      <c r="D71" s="267" t="s">
        <v>458</v>
      </c>
      <c r="E71" s="255"/>
      <c r="F71" s="263"/>
      <c r="G71" s="255"/>
      <c r="H71" s="256"/>
      <c r="I71" s="255"/>
      <c r="J71" s="256"/>
      <c r="K71" s="255"/>
      <c r="L71" s="256"/>
      <c r="M71" s="255"/>
      <c r="N71" s="256"/>
      <c r="O71" s="255"/>
      <c r="P71" s="255"/>
      <c r="Q71" s="255"/>
      <c r="R71" s="255"/>
      <c r="S71" s="255"/>
      <c r="T71" s="126"/>
      <c r="U71" s="126"/>
      <c r="V71" s="126"/>
      <c r="W71" s="126"/>
      <c r="X71" s="126"/>
      <c r="Y71" s="126"/>
      <c r="Z71" s="126"/>
      <c r="AA71" s="126"/>
      <c r="AB71" s="264"/>
      <c r="AC71" s="126"/>
      <c r="AD71" s="126"/>
      <c r="AE71" s="126"/>
      <c r="AF71" s="126"/>
      <c r="AG71" s="126"/>
      <c r="AH71" s="126"/>
      <c r="AI71" s="126"/>
      <c r="AJ71" s="126"/>
      <c r="AK71" s="126"/>
      <c r="AL71" s="126"/>
      <c r="AM71" s="126"/>
      <c r="AN71" s="126"/>
      <c r="AO71" s="126"/>
      <c r="AP71" s="126"/>
      <c r="AQ71" s="126"/>
      <c r="AR71" s="126"/>
      <c r="AS71" s="126"/>
      <c r="AT71" s="126"/>
      <c r="AU71" s="126"/>
      <c r="AV71" s="126"/>
      <c r="AW71" s="126"/>
      <c r="AX71" s="126"/>
      <c r="AY71" s="126"/>
      <c r="AZ71" s="126"/>
      <c r="BA71" s="126"/>
      <c r="BB71" s="126"/>
    </row>
    <row r="72" spans="1:54" ht="15.75" customHeight="1">
      <c r="A72" s="466"/>
      <c r="B72" s="265" t="s">
        <v>462</v>
      </c>
      <c r="C72" s="266">
        <f>$G$63</f>
        <v>11089</v>
      </c>
      <c r="D72" s="267" t="s">
        <v>458</v>
      </c>
      <c r="E72" s="255"/>
      <c r="F72" s="263"/>
      <c r="G72" s="255"/>
      <c r="H72" s="256"/>
      <c r="I72" s="255"/>
      <c r="J72" s="256"/>
      <c r="K72" s="255"/>
      <c r="L72" s="256"/>
      <c r="M72" s="255"/>
      <c r="N72" s="256"/>
      <c r="O72" s="255"/>
      <c r="P72" s="255"/>
      <c r="Q72" s="255"/>
      <c r="R72" s="255"/>
      <c r="S72" s="255"/>
      <c r="T72" s="126"/>
      <c r="U72" s="126"/>
      <c r="V72" s="126"/>
      <c r="W72" s="126"/>
      <c r="X72" s="126"/>
      <c r="Y72" s="126"/>
      <c r="Z72" s="126"/>
      <c r="AA72" s="126"/>
      <c r="AB72" s="264"/>
      <c r="AC72" s="126"/>
      <c r="AD72" s="126"/>
      <c r="AE72" s="126"/>
      <c r="AF72" s="126"/>
      <c r="AG72" s="126"/>
      <c r="AH72" s="126"/>
      <c r="AI72" s="126"/>
      <c r="AJ72" s="126"/>
      <c r="AK72" s="126"/>
      <c r="AL72" s="126"/>
      <c r="AM72" s="126"/>
      <c r="AN72" s="126"/>
      <c r="AO72" s="126"/>
      <c r="AP72" s="126"/>
      <c r="AQ72" s="126"/>
      <c r="AR72" s="126"/>
      <c r="AS72" s="126"/>
      <c r="AT72" s="126"/>
      <c r="AU72" s="126"/>
      <c r="AV72" s="126"/>
      <c r="AW72" s="126"/>
      <c r="AX72" s="126"/>
      <c r="AY72" s="126"/>
      <c r="AZ72" s="126"/>
      <c r="BA72" s="126"/>
      <c r="BB72" s="126"/>
    </row>
    <row r="73" spans="1:54" ht="15.75" customHeight="1">
      <c r="A73" s="466"/>
      <c r="B73" s="265" t="s">
        <v>463</v>
      </c>
      <c r="C73" s="266">
        <f>$H$63</f>
        <v>12284</v>
      </c>
      <c r="D73" s="267" t="s">
        <v>458</v>
      </c>
      <c r="E73" s="255"/>
      <c r="F73" s="263"/>
      <c r="G73" s="255"/>
      <c r="H73" s="256"/>
      <c r="I73" s="255"/>
      <c r="J73" s="256"/>
      <c r="K73" s="255"/>
      <c r="L73" s="256"/>
      <c r="M73" s="255"/>
      <c r="N73" s="256"/>
      <c r="O73" s="255"/>
      <c r="P73" s="255"/>
      <c r="Q73" s="255"/>
      <c r="R73" s="255"/>
      <c r="S73" s="255"/>
      <c r="T73" s="126"/>
      <c r="U73" s="126"/>
      <c r="V73" s="126"/>
      <c r="W73" s="126"/>
      <c r="X73" s="126"/>
      <c r="Y73" s="126"/>
      <c r="Z73" s="126"/>
      <c r="AA73" s="126"/>
      <c r="AB73" s="264"/>
      <c r="AC73" s="126"/>
      <c r="AD73" s="126"/>
      <c r="AE73" s="126"/>
      <c r="AF73" s="126"/>
      <c r="AG73" s="126"/>
      <c r="AH73" s="126"/>
      <c r="AI73" s="126"/>
      <c r="AJ73" s="126"/>
      <c r="AK73" s="126"/>
      <c r="AL73" s="126"/>
      <c r="AM73" s="126"/>
      <c r="AN73" s="126"/>
      <c r="AO73" s="126"/>
      <c r="AP73" s="126"/>
      <c r="AQ73" s="126"/>
      <c r="AR73" s="126"/>
      <c r="AS73" s="126"/>
      <c r="AT73" s="126"/>
      <c r="AU73" s="126"/>
      <c r="AV73" s="126"/>
      <c r="AW73" s="126"/>
      <c r="AX73" s="126"/>
      <c r="AY73" s="126"/>
      <c r="AZ73" s="126"/>
      <c r="BA73" s="126"/>
      <c r="BB73" s="126"/>
    </row>
    <row r="74" spans="1:54" ht="15.75" customHeight="1">
      <c r="A74" s="466"/>
      <c r="B74" s="265" t="s">
        <v>464</v>
      </c>
      <c r="C74" s="266">
        <f>$D$65</f>
        <v>13087</v>
      </c>
      <c r="D74" s="267" t="s">
        <v>458</v>
      </c>
      <c r="E74" s="255"/>
      <c r="F74" s="263"/>
      <c r="G74" s="255"/>
      <c r="H74" s="256"/>
      <c r="I74" s="255"/>
      <c r="J74" s="256"/>
      <c r="K74" s="255"/>
      <c r="L74" s="256"/>
      <c r="M74" s="255"/>
      <c r="N74" s="256"/>
      <c r="O74" s="255"/>
      <c r="P74" s="255"/>
      <c r="Q74" s="255"/>
      <c r="R74" s="255"/>
      <c r="S74" s="255"/>
      <c r="T74" s="126"/>
      <c r="U74" s="126"/>
      <c r="V74" s="126"/>
      <c r="W74" s="126"/>
      <c r="X74" s="126"/>
      <c r="Y74" s="126"/>
      <c r="Z74" s="126"/>
      <c r="AA74" s="126"/>
      <c r="AB74" s="264"/>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row>
    <row r="75" spans="1:54" ht="15.75" customHeight="1">
      <c r="A75" s="466"/>
      <c r="B75" s="265" t="s">
        <v>465</v>
      </c>
      <c r="C75" s="266">
        <f>$E$65</f>
        <v>15463</v>
      </c>
      <c r="D75" s="267" t="s">
        <v>458</v>
      </c>
      <c r="E75" s="255"/>
      <c r="F75" s="263"/>
      <c r="G75" s="255"/>
      <c r="H75" s="256"/>
      <c r="I75" s="255"/>
      <c r="J75" s="256"/>
      <c r="K75" s="255"/>
      <c r="L75" s="256"/>
      <c r="M75" s="255"/>
      <c r="N75" s="256"/>
      <c r="O75" s="255"/>
      <c r="P75" s="255"/>
      <c r="Q75" s="255"/>
      <c r="R75" s="255"/>
      <c r="S75" s="255"/>
      <c r="T75" s="126"/>
      <c r="U75" s="126"/>
      <c r="V75" s="126"/>
      <c r="W75" s="126"/>
      <c r="X75" s="126"/>
      <c r="Y75" s="126"/>
      <c r="Z75" s="126"/>
      <c r="AA75" s="126"/>
      <c r="AB75" s="264"/>
      <c r="AC75" s="126"/>
      <c r="AD75" s="126"/>
      <c r="AE75" s="126"/>
      <c r="AF75" s="126"/>
      <c r="AG75" s="126"/>
      <c r="AH75" s="126"/>
      <c r="AI75" s="126"/>
      <c r="AJ75" s="126"/>
      <c r="AK75" s="126"/>
      <c r="AL75" s="126"/>
      <c r="AM75" s="126"/>
      <c r="AN75" s="126"/>
      <c r="AO75" s="126"/>
      <c r="AP75" s="126"/>
      <c r="AQ75" s="126"/>
      <c r="AR75" s="126"/>
      <c r="AS75" s="126"/>
      <c r="AT75" s="126"/>
      <c r="AU75" s="126"/>
      <c r="AV75" s="126"/>
      <c r="AW75" s="126"/>
      <c r="AX75" s="126"/>
      <c r="AY75" s="126"/>
      <c r="AZ75" s="126"/>
      <c r="BA75" s="126"/>
      <c r="BB75" s="126"/>
    </row>
    <row r="76" spans="1:54" ht="15.75" customHeight="1">
      <c r="A76" s="466"/>
      <c r="B76" s="265" t="s">
        <v>466</v>
      </c>
      <c r="C76" s="266">
        <f>$F$65</f>
        <v>15463</v>
      </c>
      <c r="D76" s="267" t="s">
        <v>458</v>
      </c>
      <c r="E76" s="255"/>
      <c r="F76" s="263"/>
      <c r="G76" s="255"/>
      <c r="H76" s="256"/>
      <c r="I76" s="255"/>
      <c r="J76" s="256"/>
      <c r="K76" s="255"/>
      <c r="L76" s="256"/>
      <c r="M76" s="255"/>
      <c r="N76" s="256"/>
      <c r="O76" s="255"/>
      <c r="P76" s="255"/>
      <c r="Q76" s="255"/>
      <c r="R76" s="255"/>
      <c r="S76" s="255"/>
      <c r="T76" s="126"/>
      <c r="U76" s="126"/>
      <c r="V76" s="126"/>
      <c r="W76" s="126"/>
      <c r="X76" s="126"/>
      <c r="Y76" s="126"/>
      <c r="Z76" s="126"/>
      <c r="AA76" s="126"/>
      <c r="AB76" s="264"/>
      <c r="AC76" s="126"/>
      <c r="AD76" s="126"/>
      <c r="AE76" s="126"/>
      <c r="AF76" s="126"/>
      <c r="AG76" s="126"/>
      <c r="AH76" s="126"/>
      <c r="AI76" s="126"/>
      <c r="AJ76" s="126"/>
      <c r="AK76" s="126"/>
      <c r="AL76" s="126"/>
      <c r="AM76" s="126"/>
      <c r="AN76" s="126"/>
      <c r="AO76" s="126"/>
      <c r="AP76" s="126"/>
      <c r="AQ76" s="126"/>
      <c r="AR76" s="126"/>
      <c r="AS76" s="126"/>
      <c r="AT76" s="126"/>
      <c r="AU76" s="126"/>
      <c r="AV76" s="126"/>
      <c r="AW76" s="126"/>
      <c r="AX76" s="126"/>
      <c r="AY76" s="126"/>
      <c r="AZ76" s="126"/>
      <c r="BA76" s="126"/>
      <c r="BB76" s="126"/>
    </row>
    <row r="77" spans="1:54" ht="15.75" customHeight="1">
      <c r="A77" s="466"/>
      <c r="B77" s="265" t="s">
        <v>467</v>
      </c>
      <c r="C77" s="266">
        <f>$G$65</f>
        <v>17046</v>
      </c>
      <c r="D77" s="267" t="s">
        <v>458</v>
      </c>
      <c r="E77" s="255"/>
      <c r="F77" s="263"/>
      <c r="G77" s="255"/>
      <c r="H77" s="256"/>
      <c r="I77" s="255"/>
      <c r="J77" s="256"/>
      <c r="K77" s="255"/>
      <c r="L77" s="256"/>
      <c r="M77" s="255"/>
      <c r="N77" s="256"/>
      <c r="O77" s="255"/>
      <c r="P77" s="255"/>
      <c r="Q77" s="255"/>
      <c r="R77" s="255"/>
      <c r="S77" s="255"/>
      <c r="T77" s="126"/>
      <c r="U77" s="126"/>
      <c r="V77" s="126"/>
      <c r="W77" s="126"/>
      <c r="X77" s="126"/>
      <c r="Y77" s="126"/>
      <c r="Z77" s="126"/>
      <c r="AA77" s="126"/>
      <c r="AB77" s="264"/>
      <c r="AC77" s="126"/>
      <c r="AD77" s="126"/>
      <c r="AE77" s="126"/>
      <c r="AF77" s="126"/>
      <c r="AG77" s="126"/>
      <c r="AH77" s="126"/>
      <c r="AI77" s="126"/>
      <c r="AJ77" s="126"/>
      <c r="AK77" s="126"/>
      <c r="AL77" s="126"/>
      <c r="AM77" s="126"/>
      <c r="AN77" s="126"/>
      <c r="AO77" s="126"/>
      <c r="AP77" s="126"/>
      <c r="AQ77" s="126"/>
      <c r="AR77" s="126"/>
      <c r="AS77" s="126"/>
      <c r="AT77" s="126"/>
      <c r="AU77" s="126"/>
      <c r="AV77" s="126"/>
      <c r="AW77" s="126"/>
      <c r="AX77" s="126"/>
      <c r="AY77" s="126"/>
      <c r="AZ77" s="126"/>
      <c r="BA77" s="126"/>
      <c r="BB77" s="126"/>
    </row>
    <row r="78" spans="1:54" ht="15.75" customHeight="1">
      <c r="A78" s="466"/>
      <c r="B78" s="265" t="s">
        <v>468</v>
      </c>
      <c r="C78" s="266">
        <f>$H$65</f>
        <v>17014</v>
      </c>
      <c r="D78" s="267" t="s">
        <v>458</v>
      </c>
      <c r="E78" s="255"/>
      <c r="F78" s="263"/>
      <c r="G78" s="255"/>
      <c r="H78" s="256"/>
      <c r="I78" s="255"/>
      <c r="J78" s="256"/>
      <c r="K78" s="255"/>
      <c r="L78" s="256"/>
      <c r="M78" s="255"/>
      <c r="N78" s="256"/>
      <c r="O78" s="255"/>
      <c r="P78" s="255"/>
      <c r="Q78" s="255"/>
      <c r="R78" s="255"/>
      <c r="S78" s="255"/>
      <c r="T78" s="126"/>
      <c r="U78" s="126"/>
      <c r="V78" s="126"/>
      <c r="W78" s="126"/>
      <c r="X78" s="126"/>
      <c r="Y78" s="126"/>
      <c r="Z78" s="126"/>
      <c r="AA78" s="126"/>
      <c r="AB78" s="264"/>
      <c r="AC78" s="126"/>
      <c r="AD78" s="126"/>
      <c r="AE78" s="126"/>
      <c r="AF78" s="126"/>
      <c r="AG78" s="126"/>
      <c r="AH78" s="126"/>
      <c r="AI78" s="126"/>
      <c r="AJ78" s="126"/>
      <c r="AK78" s="126"/>
      <c r="AL78" s="126"/>
      <c r="AM78" s="126"/>
      <c r="AN78" s="126"/>
      <c r="AO78" s="126"/>
      <c r="AP78" s="126"/>
      <c r="AQ78" s="126"/>
      <c r="AR78" s="126"/>
      <c r="AS78" s="126"/>
      <c r="AT78" s="126"/>
      <c r="AU78" s="126"/>
      <c r="AV78" s="126"/>
      <c r="AW78" s="126"/>
      <c r="AX78" s="126"/>
      <c r="AY78" s="126"/>
      <c r="AZ78" s="126"/>
      <c r="BA78" s="126"/>
      <c r="BB78" s="126"/>
    </row>
    <row r="79" spans="1:54" ht="15.75" customHeight="1">
      <c r="A79" s="466"/>
      <c r="B79" s="265" t="s">
        <v>469</v>
      </c>
      <c r="C79" s="266">
        <f>D65+(1*D63)</f>
        <v>22536</v>
      </c>
      <c r="D79" s="267" t="s">
        <v>458</v>
      </c>
      <c r="E79" s="255"/>
      <c r="F79" s="263"/>
      <c r="G79" s="255"/>
      <c r="H79" s="256"/>
      <c r="I79" s="255"/>
      <c r="J79" s="256"/>
      <c r="K79" s="255"/>
      <c r="L79" s="256"/>
      <c r="M79" s="255"/>
      <c r="N79" s="256"/>
      <c r="O79" s="255"/>
      <c r="P79" s="255"/>
      <c r="Q79" s="255"/>
      <c r="R79" s="255"/>
      <c r="S79" s="255"/>
      <c r="T79" s="126"/>
      <c r="U79" s="126"/>
      <c r="V79" s="126"/>
      <c r="W79" s="126"/>
      <c r="X79" s="126"/>
      <c r="Y79" s="126"/>
      <c r="Z79" s="126"/>
      <c r="AA79" s="126"/>
      <c r="AB79" s="264"/>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row>
    <row r="80" spans="1:54" ht="15.75" customHeight="1">
      <c r="A80" s="466"/>
      <c r="B80" s="265" t="s">
        <v>470</v>
      </c>
      <c r="C80" s="266">
        <f>D65+(2*D63)</f>
        <v>31985</v>
      </c>
      <c r="D80" s="267" t="s">
        <v>458</v>
      </c>
      <c r="E80" s="255"/>
      <c r="F80" s="263"/>
      <c r="G80" s="255"/>
      <c r="H80" s="256"/>
      <c r="I80" s="255"/>
      <c r="J80" s="256"/>
      <c r="K80" s="255"/>
      <c r="L80" s="256"/>
      <c r="M80" s="255"/>
      <c r="N80" s="256"/>
      <c r="O80" s="255"/>
      <c r="P80" s="255"/>
      <c r="Q80" s="255"/>
      <c r="R80" s="255"/>
      <c r="S80" s="255"/>
      <c r="T80" s="126"/>
      <c r="U80" s="126"/>
      <c r="V80" s="126"/>
      <c r="W80" s="126"/>
      <c r="X80" s="126"/>
      <c r="Y80" s="126"/>
      <c r="Z80" s="126"/>
      <c r="AA80" s="126"/>
      <c r="AB80" s="264"/>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row>
    <row r="81" spans="1:54" ht="15.75" customHeight="1">
      <c r="A81" s="466"/>
      <c r="B81" s="265" t="s">
        <v>471</v>
      </c>
      <c r="C81" s="266">
        <f>D65+(3*D63)</f>
        <v>41434</v>
      </c>
      <c r="D81" s="267" t="s">
        <v>458</v>
      </c>
      <c r="E81" s="255"/>
      <c r="F81" s="263"/>
      <c r="G81" s="255"/>
      <c r="H81" s="256"/>
      <c r="I81" s="255"/>
      <c r="J81" s="256"/>
      <c r="K81" s="255"/>
      <c r="L81" s="256"/>
      <c r="M81" s="255"/>
      <c r="N81" s="256"/>
      <c r="O81" s="255"/>
      <c r="P81" s="255"/>
      <c r="Q81" s="255"/>
      <c r="R81" s="255"/>
      <c r="S81" s="255"/>
      <c r="T81" s="126"/>
      <c r="U81" s="126"/>
      <c r="V81" s="126"/>
      <c r="W81" s="126"/>
      <c r="X81" s="126"/>
      <c r="Y81" s="126"/>
      <c r="Z81" s="126"/>
      <c r="AA81" s="126"/>
      <c r="AB81" s="264"/>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row>
    <row r="82" spans="1:54" ht="15.75" customHeight="1">
      <c r="A82" s="466"/>
      <c r="B82" s="265" t="s">
        <v>472</v>
      </c>
      <c r="C82" s="266">
        <f>D65+(4*D63)</f>
        <v>50883</v>
      </c>
      <c r="D82" s="267" t="s">
        <v>458</v>
      </c>
      <c r="E82" s="255"/>
      <c r="F82" s="263"/>
      <c r="G82" s="255"/>
      <c r="H82" s="256"/>
      <c r="I82" s="255"/>
      <c r="J82" s="256"/>
      <c r="K82" s="255"/>
      <c r="L82" s="256"/>
      <c r="M82" s="255"/>
      <c r="N82" s="256"/>
      <c r="O82" s="255"/>
      <c r="P82" s="255"/>
      <c r="Q82" s="255"/>
      <c r="R82" s="255"/>
      <c r="S82" s="255"/>
      <c r="T82" s="126"/>
      <c r="U82" s="126"/>
      <c r="V82" s="126"/>
      <c r="W82" s="126"/>
      <c r="X82" s="126"/>
      <c r="Y82" s="126"/>
      <c r="Z82" s="126"/>
      <c r="AA82" s="126"/>
      <c r="AB82" s="264"/>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row>
    <row r="83" spans="1:54" ht="15.75" customHeight="1">
      <c r="A83" s="466"/>
      <c r="B83" s="265" t="s">
        <v>473</v>
      </c>
      <c r="C83" s="266">
        <f>(2*D63)</f>
        <v>18898</v>
      </c>
      <c r="D83" s="267" t="s">
        <v>458</v>
      </c>
      <c r="E83" s="255"/>
      <c r="F83" s="263"/>
      <c r="G83" s="255"/>
      <c r="H83" s="256"/>
      <c r="I83" s="255"/>
      <c r="J83" s="256"/>
      <c r="K83" s="255"/>
      <c r="L83" s="256"/>
      <c r="M83" s="255"/>
      <c r="N83" s="256"/>
      <c r="O83" s="255"/>
      <c r="P83" s="255"/>
      <c r="Q83" s="255"/>
      <c r="R83" s="255"/>
      <c r="S83" s="255"/>
      <c r="T83" s="126"/>
      <c r="U83" s="126"/>
      <c r="V83" s="126"/>
      <c r="W83" s="126"/>
      <c r="X83" s="126"/>
      <c r="Y83" s="126"/>
      <c r="Z83" s="126"/>
      <c r="AA83" s="126"/>
      <c r="AB83" s="264"/>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row>
    <row r="84" spans="1:54" ht="15.75" customHeight="1">
      <c r="A84" s="466"/>
      <c r="B84" s="265" t="s">
        <v>474</v>
      </c>
      <c r="C84" s="266">
        <f>(3*D63)</f>
        <v>28347</v>
      </c>
      <c r="D84" s="267" t="s">
        <v>458</v>
      </c>
      <c r="E84" s="255"/>
      <c r="F84" s="263"/>
      <c r="G84" s="255"/>
      <c r="H84" s="256"/>
      <c r="I84" s="255"/>
      <c r="J84" s="256"/>
      <c r="K84" s="255"/>
      <c r="L84" s="256"/>
      <c r="M84" s="255"/>
      <c r="N84" s="256"/>
      <c r="O84" s="255"/>
      <c r="P84" s="255"/>
      <c r="Q84" s="255"/>
      <c r="R84" s="255"/>
      <c r="S84" s="255"/>
      <c r="T84" s="126"/>
      <c r="U84" s="126"/>
      <c r="V84" s="126"/>
      <c r="W84" s="126"/>
      <c r="X84" s="126"/>
      <c r="Y84" s="126"/>
      <c r="Z84" s="126"/>
      <c r="AA84" s="126"/>
      <c r="AB84" s="264"/>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row>
    <row r="85" spans="1:54" ht="15.75" customHeight="1">
      <c r="A85" s="466"/>
      <c r="B85" s="265" t="s">
        <v>475</v>
      </c>
      <c r="C85" s="266">
        <f>(4*D63)</f>
        <v>37796</v>
      </c>
      <c r="D85" s="267" t="s">
        <v>458</v>
      </c>
      <c r="E85" s="255"/>
      <c r="F85" s="263"/>
      <c r="G85" s="255"/>
      <c r="H85" s="256"/>
      <c r="I85" s="255"/>
      <c r="J85" s="256"/>
      <c r="K85" s="255"/>
      <c r="L85" s="256"/>
      <c r="M85" s="255"/>
      <c r="N85" s="256"/>
      <c r="O85" s="255"/>
      <c r="P85" s="255"/>
      <c r="Q85" s="255"/>
      <c r="R85" s="255"/>
      <c r="S85" s="255"/>
      <c r="T85" s="126"/>
      <c r="U85" s="126"/>
      <c r="V85" s="126"/>
      <c r="W85" s="126"/>
      <c r="X85" s="126"/>
      <c r="Y85" s="126"/>
      <c r="Z85" s="126"/>
      <c r="AA85" s="126"/>
      <c r="AB85" s="264"/>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row>
    <row r="86" spans="1:54" ht="15.75" customHeight="1">
      <c r="A86" s="466"/>
      <c r="B86" s="265" t="s">
        <v>476</v>
      </c>
      <c r="C86" s="266">
        <f>E65+(1*E63)</f>
        <v>26552</v>
      </c>
      <c r="D86" s="267" t="s">
        <v>458</v>
      </c>
      <c r="E86" s="255"/>
      <c r="F86" s="263"/>
      <c r="G86" s="255"/>
      <c r="H86" s="256"/>
      <c r="I86" s="255"/>
      <c r="J86" s="256"/>
      <c r="K86" s="255"/>
      <c r="L86" s="256"/>
      <c r="M86" s="255"/>
      <c r="N86" s="256"/>
      <c r="O86" s="255"/>
      <c r="P86" s="255"/>
      <c r="Q86" s="255"/>
      <c r="R86" s="255"/>
      <c r="S86" s="255"/>
      <c r="T86" s="126"/>
      <c r="U86" s="126"/>
      <c r="V86" s="126"/>
      <c r="W86" s="126"/>
      <c r="X86" s="126"/>
      <c r="Y86" s="126"/>
      <c r="Z86" s="126"/>
      <c r="AA86" s="126"/>
      <c r="AB86" s="264"/>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row>
    <row r="87" spans="1:54" ht="15.75" customHeight="1">
      <c r="A87" s="466"/>
      <c r="B87" s="265" t="s">
        <v>477</v>
      </c>
      <c r="C87" s="266">
        <f>E65+(2*E63)</f>
        <v>37641</v>
      </c>
      <c r="D87" s="267" t="s">
        <v>458</v>
      </c>
      <c r="E87" s="255"/>
      <c r="F87" s="263"/>
      <c r="G87" s="255"/>
      <c r="H87" s="256"/>
      <c r="I87" s="255"/>
      <c r="J87" s="256"/>
      <c r="K87" s="255"/>
      <c r="L87" s="256"/>
      <c r="M87" s="255"/>
      <c r="N87" s="256"/>
      <c r="O87" s="255"/>
      <c r="P87" s="255"/>
      <c r="Q87" s="255"/>
      <c r="R87" s="255"/>
      <c r="S87" s="255"/>
      <c r="T87" s="126"/>
      <c r="U87" s="126"/>
      <c r="V87" s="126"/>
      <c r="W87" s="126"/>
      <c r="X87" s="126"/>
      <c r="Y87" s="126"/>
      <c r="Z87" s="126"/>
      <c r="AA87" s="126"/>
      <c r="AB87" s="264"/>
      <c r="AC87" s="126"/>
      <c r="AD87" s="126"/>
      <c r="AE87" s="126"/>
      <c r="AF87" s="126"/>
      <c r="AG87" s="126"/>
      <c r="AH87" s="126"/>
      <c r="AI87" s="126"/>
      <c r="AJ87" s="126"/>
      <c r="AK87" s="126"/>
      <c r="AL87" s="126"/>
      <c r="AM87" s="126"/>
      <c r="AN87" s="126"/>
      <c r="AO87" s="126"/>
      <c r="AP87" s="126"/>
      <c r="AQ87" s="126"/>
      <c r="AR87" s="126"/>
      <c r="AS87" s="126"/>
      <c r="AT87" s="126"/>
      <c r="AU87" s="126"/>
      <c r="AV87" s="126"/>
      <c r="AW87" s="126"/>
      <c r="AX87" s="126"/>
      <c r="AY87" s="126"/>
      <c r="AZ87" s="126"/>
      <c r="BA87" s="126"/>
      <c r="BB87" s="126"/>
    </row>
    <row r="88" spans="1:54" ht="15.75" customHeight="1">
      <c r="A88" s="466"/>
      <c r="B88" s="265" t="s">
        <v>478</v>
      </c>
      <c r="C88" s="266">
        <f>E65+(3*E63)</f>
        <v>48730</v>
      </c>
      <c r="D88" s="267" t="s">
        <v>458</v>
      </c>
      <c r="E88" s="255"/>
      <c r="F88" s="263"/>
      <c r="G88" s="255"/>
      <c r="H88" s="256"/>
      <c r="I88" s="255"/>
      <c r="J88" s="256"/>
      <c r="K88" s="255"/>
      <c r="L88" s="256"/>
      <c r="M88" s="255"/>
      <c r="N88" s="256"/>
      <c r="O88" s="255"/>
      <c r="P88" s="255"/>
      <c r="Q88" s="255"/>
      <c r="R88" s="255"/>
      <c r="S88" s="255"/>
      <c r="T88" s="126"/>
      <c r="U88" s="126"/>
      <c r="V88" s="126"/>
      <c r="W88" s="126"/>
      <c r="X88" s="126"/>
      <c r="Y88" s="126"/>
      <c r="Z88" s="126"/>
      <c r="AA88" s="126"/>
      <c r="AB88" s="264"/>
      <c r="AC88" s="126"/>
      <c r="AD88" s="126"/>
      <c r="AE88" s="126"/>
      <c r="AF88" s="126"/>
      <c r="AG88" s="126"/>
      <c r="AH88" s="126"/>
      <c r="AI88" s="126"/>
      <c r="AJ88" s="126"/>
      <c r="AK88" s="126"/>
      <c r="AL88" s="126"/>
      <c r="AM88" s="126"/>
      <c r="AN88" s="126"/>
      <c r="AO88" s="126"/>
      <c r="AP88" s="126"/>
      <c r="AQ88" s="126"/>
      <c r="AR88" s="126"/>
      <c r="AS88" s="126"/>
      <c r="AT88" s="126"/>
      <c r="AU88" s="126"/>
      <c r="AV88" s="126"/>
      <c r="AW88" s="126"/>
      <c r="AX88" s="126"/>
      <c r="AY88" s="126"/>
      <c r="AZ88" s="126"/>
      <c r="BA88" s="126"/>
      <c r="BB88" s="126"/>
    </row>
    <row r="89" spans="1:54" ht="15.75" customHeight="1">
      <c r="A89" s="466"/>
      <c r="B89" s="265" t="s">
        <v>479</v>
      </c>
      <c r="C89" s="266">
        <f>E65+(4*E63)</f>
        <v>59819</v>
      </c>
      <c r="D89" s="267" t="s">
        <v>458</v>
      </c>
      <c r="E89" s="255"/>
      <c r="F89" s="263"/>
      <c r="G89" s="255"/>
      <c r="H89" s="256"/>
      <c r="I89" s="255"/>
      <c r="J89" s="256"/>
      <c r="K89" s="255"/>
      <c r="L89" s="256"/>
      <c r="M89" s="255"/>
      <c r="N89" s="256"/>
      <c r="O89" s="255"/>
      <c r="P89" s="255"/>
      <c r="Q89" s="255"/>
      <c r="R89" s="255"/>
      <c r="S89" s="255"/>
      <c r="T89" s="126"/>
      <c r="U89" s="126"/>
      <c r="V89" s="126"/>
      <c r="W89" s="126"/>
      <c r="X89" s="126"/>
      <c r="Y89" s="126"/>
      <c r="Z89" s="126"/>
      <c r="AA89" s="126"/>
      <c r="AB89" s="264"/>
      <c r="AC89" s="126"/>
      <c r="AD89" s="126"/>
      <c r="AE89" s="126"/>
      <c r="AF89" s="126"/>
      <c r="AG89" s="126"/>
      <c r="AH89" s="126"/>
      <c r="AI89" s="126"/>
      <c r="AJ89" s="126"/>
      <c r="AK89" s="126"/>
      <c r="AL89" s="126"/>
      <c r="AM89" s="126"/>
      <c r="AN89" s="126"/>
      <c r="AO89" s="126"/>
      <c r="AP89" s="126"/>
      <c r="AQ89" s="126"/>
      <c r="AR89" s="126"/>
      <c r="AS89" s="126"/>
      <c r="AT89" s="126"/>
      <c r="AU89" s="126"/>
      <c r="AV89" s="126"/>
      <c r="AW89" s="126"/>
      <c r="AX89" s="126"/>
      <c r="AY89" s="126"/>
      <c r="AZ89" s="126"/>
      <c r="BA89" s="126"/>
      <c r="BB89" s="126"/>
    </row>
    <row r="90" spans="1:54" ht="15.75" customHeight="1">
      <c r="A90" s="466"/>
      <c r="B90" s="265" t="s">
        <v>480</v>
      </c>
      <c r="C90" s="266">
        <f>(2*E63)</f>
        <v>22178</v>
      </c>
      <c r="D90" s="267" t="s">
        <v>458</v>
      </c>
      <c r="E90" s="255"/>
      <c r="F90" s="263"/>
      <c r="G90" s="255"/>
      <c r="H90" s="256"/>
      <c r="I90" s="255"/>
      <c r="J90" s="256"/>
      <c r="K90" s="255"/>
      <c r="L90" s="256"/>
      <c r="M90" s="255"/>
      <c r="N90" s="256"/>
      <c r="O90" s="255"/>
      <c r="P90" s="255"/>
      <c r="Q90" s="255"/>
      <c r="R90" s="255"/>
      <c r="S90" s="255"/>
      <c r="T90" s="126"/>
      <c r="U90" s="126"/>
      <c r="V90" s="126"/>
      <c r="W90" s="126"/>
      <c r="X90" s="126"/>
      <c r="Y90" s="126"/>
      <c r="Z90" s="126"/>
      <c r="AA90" s="126"/>
      <c r="AB90" s="264"/>
      <c r="AC90" s="126"/>
      <c r="AD90" s="126"/>
      <c r="AE90" s="126"/>
      <c r="AF90" s="126"/>
      <c r="AG90" s="126"/>
      <c r="AH90" s="126"/>
      <c r="AI90" s="126"/>
      <c r="AJ90" s="126"/>
      <c r="AK90" s="126"/>
      <c r="AL90" s="126"/>
      <c r="AM90" s="126"/>
      <c r="AN90" s="126"/>
      <c r="AO90" s="126"/>
      <c r="AP90" s="126"/>
      <c r="AQ90" s="126"/>
      <c r="AR90" s="126"/>
      <c r="AS90" s="126"/>
      <c r="AT90" s="126"/>
      <c r="AU90" s="126"/>
      <c r="AV90" s="126"/>
      <c r="AW90" s="126"/>
      <c r="AX90" s="126"/>
      <c r="AY90" s="126"/>
      <c r="AZ90" s="126"/>
      <c r="BA90" s="126"/>
      <c r="BB90" s="126"/>
    </row>
    <row r="91" spans="1:54" ht="15.75" customHeight="1">
      <c r="A91" s="466"/>
      <c r="B91" s="265" t="s">
        <v>481</v>
      </c>
      <c r="C91" s="268">
        <f>(3*E63)</f>
        <v>33267</v>
      </c>
      <c r="D91" s="267" t="s">
        <v>458</v>
      </c>
      <c r="E91" s="255"/>
      <c r="F91" s="263"/>
      <c r="G91" s="255"/>
      <c r="H91" s="256"/>
      <c r="I91" s="255"/>
      <c r="J91" s="256"/>
      <c r="K91" s="255"/>
      <c r="L91" s="256"/>
      <c r="M91" s="255"/>
      <c r="N91" s="256"/>
      <c r="O91" s="255"/>
      <c r="P91" s="255"/>
      <c r="Q91" s="255"/>
      <c r="R91" s="255"/>
      <c r="S91" s="255"/>
      <c r="T91" s="126"/>
      <c r="U91" s="126"/>
      <c r="V91" s="126"/>
      <c r="W91" s="126"/>
      <c r="X91" s="126"/>
      <c r="Y91" s="126"/>
      <c r="Z91" s="126"/>
      <c r="AA91" s="126"/>
      <c r="AB91" s="264"/>
      <c r="AC91" s="126"/>
      <c r="AD91" s="126"/>
      <c r="AE91" s="126"/>
      <c r="AF91" s="126"/>
      <c r="AG91" s="126"/>
      <c r="AH91" s="126"/>
      <c r="AI91" s="126"/>
      <c r="AJ91" s="126"/>
      <c r="AK91" s="126"/>
      <c r="AL91" s="126"/>
      <c r="AM91" s="126"/>
      <c r="AN91" s="126"/>
      <c r="AO91" s="126"/>
      <c r="AP91" s="126"/>
      <c r="AQ91" s="126"/>
      <c r="AR91" s="126"/>
      <c r="AS91" s="126"/>
      <c r="AT91" s="126"/>
      <c r="AU91" s="126"/>
      <c r="AV91" s="126"/>
      <c r="AW91" s="126"/>
      <c r="AX91" s="126"/>
      <c r="AY91" s="126"/>
      <c r="AZ91" s="126"/>
      <c r="BA91" s="126"/>
      <c r="BB91" s="126"/>
    </row>
    <row r="92" spans="1:54" ht="15.75" customHeight="1">
      <c r="A92" s="466"/>
      <c r="B92" s="265" t="s">
        <v>482</v>
      </c>
      <c r="C92" s="268">
        <f>(4*E63)</f>
        <v>44356</v>
      </c>
      <c r="D92" s="267" t="s">
        <v>458</v>
      </c>
      <c r="E92" s="255"/>
      <c r="F92" s="263"/>
      <c r="G92" s="255"/>
      <c r="H92" s="256"/>
      <c r="I92" s="255"/>
      <c r="J92" s="256"/>
      <c r="K92" s="255"/>
      <c r="L92" s="256"/>
      <c r="M92" s="255"/>
      <c r="N92" s="256"/>
      <c r="O92" s="255"/>
      <c r="P92" s="255"/>
      <c r="Q92" s="255"/>
      <c r="R92" s="255"/>
      <c r="S92" s="255"/>
      <c r="T92" s="126"/>
      <c r="U92" s="126"/>
      <c r="V92" s="126"/>
      <c r="W92" s="126"/>
      <c r="X92" s="126"/>
      <c r="Y92" s="126"/>
      <c r="Z92" s="126"/>
      <c r="AA92" s="126"/>
      <c r="AB92" s="264"/>
      <c r="AC92" s="126"/>
      <c r="AD92" s="126"/>
      <c r="AE92" s="126"/>
      <c r="AF92" s="126"/>
      <c r="AG92" s="126"/>
      <c r="AH92" s="126"/>
      <c r="AI92" s="126"/>
      <c r="AJ92" s="126"/>
      <c r="AK92" s="126"/>
      <c r="AL92" s="126"/>
      <c r="AM92" s="126"/>
      <c r="AN92" s="126"/>
      <c r="AO92" s="126"/>
      <c r="AP92" s="126"/>
      <c r="AQ92" s="126"/>
      <c r="AR92" s="126"/>
      <c r="AS92" s="126"/>
      <c r="AT92" s="126"/>
      <c r="AU92" s="126"/>
      <c r="AV92" s="126"/>
      <c r="AW92" s="126"/>
      <c r="AX92" s="126"/>
      <c r="AY92" s="126"/>
      <c r="AZ92" s="126"/>
      <c r="BA92" s="126"/>
      <c r="BB92" s="126"/>
    </row>
    <row r="93" spans="1:54" ht="15.75" customHeight="1">
      <c r="A93" s="466"/>
      <c r="B93" s="265" t="s">
        <v>483</v>
      </c>
      <c r="C93" s="268">
        <f>F65+(1*F63)</f>
        <v>26552</v>
      </c>
      <c r="D93" s="267" t="s">
        <v>458</v>
      </c>
      <c r="E93" s="255"/>
      <c r="F93" s="263"/>
      <c r="G93" s="255"/>
      <c r="H93" s="256"/>
      <c r="I93" s="255"/>
      <c r="J93" s="256"/>
      <c r="K93" s="255"/>
      <c r="L93" s="256"/>
      <c r="M93" s="255"/>
      <c r="N93" s="256"/>
      <c r="O93" s="255"/>
      <c r="P93" s="255"/>
      <c r="Q93" s="255"/>
      <c r="R93" s="255"/>
      <c r="S93" s="255"/>
      <c r="T93" s="126"/>
      <c r="U93" s="126"/>
      <c r="V93" s="126"/>
      <c r="W93" s="126"/>
      <c r="X93" s="126"/>
      <c r="Y93" s="126"/>
      <c r="Z93" s="126"/>
      <c r="AA93" s="126"/>
      <c r="AB93" s="264"/>
      <c r="AC93" s="126"/>
      <c r="AD93" s="126"/>
      <c r="AE93" s="126"/>
      <c r="AF93" s="126"/>
      <c r="AG93" s="126"/>
      <c r="AH93" s="126"/>
      <c r="AI93" s="126"/>
      <c r="AJ93" s="126"/>
      <c r="AK93" s="126"/>
      <c r="AL93" s="126"/>
      <c r="AM93" s="126"/>
      <c r="AN93" s="126"/>
      <c r="AO93" s="126"/>
      <c r="AP93" s="126"/>
      <c r="AQ93" s="126"/>
      <c r="AR93" s="126"/>
      <c r="AS93" s="126"/>
      <c r="AT93" s="126"/>
      <c r="AU93" s="126"/>
      <c r="AV93" s="126"/>
      <c r="AW93" s="126"/>
      <c r="AX93" s="126"/>
      <c r="AY93" s="126"/>
      <c r="AZ93" s="126"/>
      <c r="BA93" s="126"/>
      <c r="BB93" s="126"/>
    </row>
    <row r="94" spans="1:54" ht="15.75" customHeight="1">
      <c r="A94" s="466"/>
      <c r="B94" s="265" t="s">
        <v>484</v>
      </c>
      <c r="C94" s="268">
        <f>F65+(2*F63)</f>
        <v>37641</v>
      </c>
      <c r="D94" s="267" t="s">
        <v>458</v>
      </c>
      <c r="E94" s="255"/>
      <c r="F94" s="263"/>
      <c r="G94" s="255"/>
      <c r="H94" s="256"/>
      <c r="I94" s="255"/>
      <c r="J94" s="256"/>
      <c r="K94" s="255"/>
      <c r="L94" s="256"/>
      <c r="M94" s="255"/>
      <c r="N94" s="256"/>
      <c r="O94" s="255"/>
      <c r="P94" s="255"/>
      <c r="Q94" s="255"/>
      <c r="R94" s="255"/>
      <c r="S94" s="255"/>
      <c r="T94" s="126"/>
      <c r="U94" s="126"/>
      <c r="V94" s="126"/>
      <c r="W94" s="126"/>
      <c r="X94" s="126"/>
      <c r="Y94" s="126"/>
      <c r="Z94" s="126"/>
      <c r="AA94" s="126"/>
      <c r="AB94" s="264"/>
      <c r="AC94" s="126"/>
      <c r="AD94" s="126"/>
      <c r="AE94" s="126"/>
      <c r="AF94" s="126"/>
      <c r="AG94" s="126"/>
      <c r="AH94" s="126"/>
      <c r="AI94" s="126"/>
      <c r="AJ94" s="126"/>
      <c r="AK94" s="126"/>
      <c r="AL94" s="126"/>
      <c r="AM94" s="126"/>
      <c r="AN94" s="126"/>
      <c r="AO94" s="126"/>
      <c r="AP94" s="126"/>
      <c r="AQ94" s="126"/>
      <c r="AR94" s="126"/>
      <c r="AS94" s="126"/>
      <c r="AT94" s="126"/>
      <c r="AU94" s="126"/>
      <c r="AV94" s="126"/>
      <c r="AW94" s="126"/>
      <c r="AX94" s="126"/>
      <c r="AY94" s="126"/>
      <c r="AZ94" s="126"/>
      <c r="BA94" s="126"/>
      <c r="BB94" s="126"/>
    </row>
    <row r="95" spans="1:54" ht="15.75" customHeight="1">
      <c r="A95" s="466"/>
      <c r="B95" s="265" t="s">
        <v>485</v>
      </c>
      <c r="C95" s="268">
        <f>F65+(3*F63)</f>
        <v>48730</v>
      </c>
      <c r="D95" s="267" t="s">
        <v>458</v>
      </c>
      <c r="E95" s="255"/>
      <c r="F95" s="263"/>
      <c r="G95" s="255"/>
      <c r="H95" s="256"/>
      <c r="I95" s="255"/>
      <c r="J95" s="256"/>
      <c r="K95" s="255"/>
      <c r="L95" s="256"/>
      <c r="M95" s="255"/>
      <c r="N95" s="256"/>
      <c r="O95" s="255"/>
      <c r="P95" s="255"/>
      <c r="Q95" s="255"/>
      <c r="R95" s="255"/>
      <c r="S95" s="255"/>
      <c r="T95" s="126"/>
      <c r="U95" s="126"/>
      <c r="V95" s="126"/>
      <c r="W95" s="126"/>
      <c r="X95" s="126"/>
      <c r="Y95" s="126"/>
      <c r="Z95" s="126"/>
      <c r="AA95" s="126"/>
      <c r="AB95" s="264"/>
      <c r="AC95" s="126"/>
      <c r="AD95" s="126"/>
      <c r="AE95" s="126"/>
      <c r="AF95" s="126"/>
      <c r="AG95" s="126"/>
      <c r="AH95" s="126"/>
      <c r="AI95" s="126"/>
      <c r="AJ95" s="126"/>
      <c r="AK95" s="126"/>
      <c r="AL95" s="126"/>
      <c r="AM95" s="126"/>
      <c r="AN95" s="126"/>
      <c r="AO95" s="126"/>
      <c r="AP95" s="126"/>
      <c r="AQ95" s="126"/>
      <c r="AR95" s="126"/>
      <c r="AS95" s="126"/>
      <c r="AT95" s="126"/>
      <c r="AU95" s="126"/>
      <c r="AV95" s="126"/>
      <c r="AW95" s="126"/>
      <c r="AX95" s="126"/>
      <c r="AY95" s="126"/>
      <c r="AZ95" s="126"/>
      <c r="BA95" s="126"/>
      <c r="BB95" s="126"/>
    </row>
    <row r="96" spans="1:54" ht="15.75" customHeight="1">
      <c r="A96" s="466"/>
      <c r="B96" s="265" t="s">
        <v>486</v>
      </c>
      <c r="C96" s="268">
        <f>F65+(4*F63)</f>
        <v>59819</v>
      </c>
      <c r="D96" s="267" t="s">
        <v>458</v>
      </c>
      <c r="E96" s="255"/>
      <c r="F96" s="263"/>
      <c r="G96" s="255"/>
      <c r="H96" s="256"/>
      <c r="I96" s="255"/>
      <c r="J96" s="256"/>
      <c r="K96" s="255"/>
      <c r="L96" s="256"/>
      <c r="M96" s="255"/>
      <c r="N96" s="256"/>
      <c r="O96" s="255"/>
      <c r="P96" s="255"/>
      <c r="Q96" s="255"/>
      <c r="R96" s="255"/>
      <c r="S96" s="255"/>
      <c r="T96" s="126"/>
      <c r="U96" s="126"/>
      <c r="V96" s="126"/>
      <c r="W96" s="126"/>
      <c r="X96" s="126"/>
      <c r="Y96" s="126"/>
      <c r="Z96" s="126"/>
      <c r="AA96" s="126"/>
      <c r="AB96" s="264"/>
      <c r="AC96" s="126"/>
      <c r="AD96" s="126"/>
      <c r="AE96" s="126"/>
      <c r="AF96" s="126"/>
      <c r="AG96" s="126"/>
      <c r="AH96" s="126"/>
      <c r="AI96" s="126"/>
      <c r="AJ96" s="126"/>
      <c r="AK96" s="126"/>
      <c r="AL96" s="126"/>
      <c r="AM96" s="126"/>
      <c r="AN96" s="126"/>
      <c r="AO96" s="126"/>
      <c r="AP96" s="126"/>
      <c r="AQ96" s="126"/>
      <c r="AR96" s="126"/>
      <c r="AS96" s="126"/>
      <c r="AT96" s="126"/>
      <c r="AU96" s="126"/>
      <c r="AV96" s="126"/>
      <c r="AW96" s="126"/>
      <c r="AX96" s="126"/>
      <c r="AY96" s="126"/>
      <c r="AZ96" s="126"/>
      <c r="BA96" s="126"/>
      <c r="BB96" s="126"/>
    </row>
    <row r="97" spans="1:54" ht="15.75" customHeight="1">
      <c r="A97" s="466"/>
      <c r="B97" s="265" t="s">
        <v>487</v>
      </c>
      <c r="C97" s="268">
        <f>(2*F63)</f>
        <v>22178</v>
      </c>
      <c r="D97" s="267" t="s">
        <v>458</v>
      </c>
      <c r="E97" s="255"/>
      <c r="F97" s="263"/>
      <c r="G97" s="255"/>
      <c r="H97" s="256"/>
      <c r="I97" s="255"/>
      <c r="J97" s="256"/>
      <c r="K97" s="255"/>
      <c r="L97" s="256"/>
      <c r="M97" s="255"/>
      <c r="N97" s="256"/>
      <c r="O97" s="255"/>
      <c r="P97" s="255"/>
      <c r="Q97" s="255"/>
      <c r="R97" s="255"/>
      <c r="S97" s="255"/>
      <c r="T97" s="126"/>
      <c r="U97" s="126"/>
      <c r="V97" s="126"/>
      <c r="W97" s="126"/>
      <c r="X97" s="126"/>
      <c r="Y97" s="126"/>
      <c r="Z97" s="126"/>
      <c r="AA97" s="126"/>
      <c r="AB97" s="264"/>
      <c r="AC97" s="126"/>
      <c r="AD97" s="126"/>
      <c r="AE97" s="126"/>
      <c r="AF97" s="126"/>
      <c r="AG97" s="126"/>
      <c r="AH97" s="126"/>
      <c r="AI97" s="126"/>
      <c r="AJ97" s="126"/>
      <c r="AK97" s="126"/>
      <c r="AL97" s="126"/>
      <c r="AM97" s="126"/>
      <c r="AN97" s="126"/>
      <c r="AO97" s="126"/>
      <c r="AP97" s="126"/>
      <c r="AQ97" s="126"/>
      <c r="AR97" s="126"/>
      <c r="AS97" s="126"/>
      <c r="AT97" s="126"/>
      <c r="AU97" s="126"/>
      <c r="AV97" s="126"/>
      <c r="AW97" s="126"/>
      <c r="AX97" s="126"/>
      <c r="AY97" s="126"/>
      <c r="AZ97" s="126"/>
      <c r="BA97" s="126"/>
      <c r="BB97" s="126"/>
    </row>
    <row r="98" spans="1:54" ht="15.75" customHeight="1">
      <c r="A98" s="466"/>
      <c r="B98" s="265" t="s">
        <v>488</v>
      </c>
      <c r="C98" s="268">
        <f>(3*F63)</f>
        <v>33267</v>
      </c>
      <c r="D98" s="267" t="s">
        <v>458</v>
      </c>
      <c r="E98" s="255"/>
      <c r="F98" s="263"/>
      <c r="G98" s="255"/>
      <c r="H98" s="256"/>
      <c r="I98" s="255"/>
      <c r="J98" s="256"/>
      <c r="K98" s="255"/>
      <c r="L98" s="256"/>
      <c r="M98" s="255"/>
      <c r="N98" s="256"/>
      <c r="O98" s="255"/>
      <c r="P98" s="255"/>
      <c r="Q98" s="255"/>
      <c r="R98" s="255"/>
      <c r="S98" s="255"/>
      <c r="T98" s="126"/>
      <c r="U98" s="126"/>
      <c r="V98" s="126"/>
      <c r="W98" s="126"/>
      <c r="X98" s="126"/>
      <c r="Y98" s="126"/>
      <c r="Z98" s="126"/>
      <c r="AA98" s="126"/>
      <c r="AB98" s="264"/>
      <c r="AC98" s="126"/>
      <c r="AD98" s="126"/>
      <c r="AE98" s="126"/>
      <c r="AF98" s="126"/>
      <c r="AG98" s="126"/>
      <c r="AH98" s="126"/>
      <c r="AI98" s="126"/>
      <c r="AJ98" s="126"/>
      <c r="AK98" s="126"/>
      <c r="AL98" s="126"/>
      <c r="AM98" s="126"/>
      <c r="AN98" s="126"/>
      <c r="AO98" s="126"/>
      <c r="AP98" s="126"/>
      <c r="AQ98" s="126"/>
      <c r="AR98" s="126"/>
      <c r="AS98" s="126"/>
      <c r="AT98" s="126"/>
      <c r="AU98" s="126"/>
      <c r="AV98" s="126"/>
      <c r="AW98" s="126"/>
      <c r="AX98" s="126"/>
      <c r="AY98" s="126"/>
      <c r="AZ98" s="126"/>
      <c r="BA98" s="126"/>
      <c r="BB98" s="126"/>
    </row>
    <row r="99" spans="1:54" ht="15.75" customHeight="1">
      <c r="A99" s="466"/>
      <c r="B99" s="265" t="s">
        <v>489</v>
      </c>
      <c r="C99" s="268">
        <f>(4*F63)</f>
        <v>44356</v>
      </c>
      <c r="D99" s="267" t="s">
        <v>458</v>
      </c>
      <c r="E99" s="255"/>
      <c r="F99" s="263"/>
      <c r="G99" s="255"/>
      <c r="H99" s="256"/>
      <c r="I99" s="255"/>
      <c r="J99" s="256"/>
      <c r="K99" s="255"/>
      <c r="L99" s="256"/>
      <c r="M99" s="255"/>
      <c r="N99" s="256"/>
      <c r="O99" s="255"/>
      <c r="P99" s="255"/>
      <c r="Q99" s="255"/>
      <c r="R99" s="255"/>
      <c r="S99" s="255"/>
      <c r="T99" s="126"/>
      <c r="U99" s="126"/>
      <c r="V99" s="126"/>
      <c r="W99" s="126"/>
      <c r="X99" s="126"/>
      <c r="Y99" s="126"/>
      <c r="Z99" s="126"/>
      <c r="AA99" s="126"/>
      <c r="AB99" s="264"/>
      <c r="AC99" s="126"/>
      <c r="AD99" s="126"/>
      <c r="AE99" s="126"/>
      <c r="AF99" s="126"/>
      <c r="AG99" s="126"/>
      <c r="AH99" s="126"/>
      <c r="AI99" s="126"/>
      <c r="AJ99" s="126"/>
      <c r="AK99" s="126"/>
      <c r="AL99" s="126"/>
      <c r="AM99" s="126"/>
      <c r="AN99" s="126"/>
      <c r="AO99" s="126"/>
      <c r="AP99" s="126"/>
      <c r="AQ99" s="126"/>
      <c r="AR99" s="126"/>
      <c r="AS99" s="126"/>
      <c r="AT99" s="126"/>
      <c r="AU99" s="126"/>
      <c r="AV99" s="126"/>
      <c r="AW99" s="126"/>
      <c r="AX99" s="126"/>
      <c r="AY99" s="126"/>
      <c r="AZ99" s="126"/>
      <c r="BA99" s="126"/>
      <c r="BB99" s="126"/>
    </row>
    <row r="100" spans="1:54" ht="15.75" customHeight="1">
      <c r="A100" s="466"/>
      <c r="B100" s="265" t="s">
        <v>490</v>
      </c>
      <c r="C100" s="268">
        <f>G65+(1*G63)</f>
        <v>28135</v>
      </c>
      <c r="D100" s="267" t="s">
        <v>458</v>
      </c>
      <c r="E100" s="255"/>
      <c r="F100" s="263"/>
      <c r="G100" s="255"/>
      <c r="H100" s="256"/>
      <c r="I100" s="255"/>
      <c r="J100" s="256"/>
      <c r="K100" s="255"/>
      <c r="L100" s="256"/>
      <c r="M100" s="255"/>
      <c r="N100" s="256"/>
      <c r="O100" s="255"/>
      <c r="P100" s="255"/>
      <c r="Q100" s="255"/>
      <c r="R100" s="255"/>
      <c r="S100" s="255"/>
      <c r="T100" s="126"/>
      <c r="U100" s="126"/>
      <c r="V100" s="126"/>
      <c r="W100" s="126"/>
      <c r="X100" s="126"/>
      <c r="Y100" s="126"/>
      <c r="Z100" s="126"/>
      <c r="AA100" s="126"/>
      <c r="AB100" s="264"/>
      <c r="AC100" s="126"/>
      <c r="AD100" s="126"/>
      <c r="AE100" s="126"/>
      <c r="AF100" s="126"/>
      <c r="AG100" s="126"/>
      <c r="AH100" s="126"/>
      <c r="AI100" s="126"/>
      <c r="AJ100" s="126"/>
      <c r="AK100" s="126"/>
      <c r="AL100" s="126"/>
      <c r="AM100" s="126"/>
      <c r="AN100" s="126"/>
      <c r="AO100" s="126"/>
      <c r="AP100" s="126"/>
      <c r="AQ100" s="126"/>
      <c r="AR100" s="126"/>
      <c r="AS100" s="126"/>
      <c r="AT100" s="126"/>
      <c r="AU100" s="126"/>
      <c r="AV100" s="126"/>
      <c r="AW100" s="126"/>
      <c r="AX100" s="126"/>
      <c r="AY100" s="126"/>
      <c r="AZ100" s="126"/>
      <c r="BA100" s="126"/>
      <c r="BB100" s="126"/>
    </row>
    <row r="101" spans="1:54" ht="15.75" customHeight="1">
      <c r="A101" s="466"/>
      <c r="B101" s="265" t="s">
        <v>491</v>
      </c>
      <c r="C101" s="268">
        <f>G65+(2*G63)</f>
        <v>39224</v>
      </c>
      <c r="D101" s="267" t="s">
        <v>458</v>
      </c>
      <c r="E101" s="255"/>
      <c r="F101" s="263"/>
      <c r="G101" s="255"/>
      <c r="H101" s="256"/>
      <c r="I101" s="255"/>
      <c r="J101" s="256"/>
      <c r="K101" s="255"/>
      <c r="L101" s="256"/>
      <c r="M101" s="255"/>
      <c r="N101" s="256"/>
      <c r="O101" s="255"/>
      <c r="P101" s="255"/>
      <c r="Q101" s="255"/>
      <c r="R101" s="255"/>
      <c r="S101" s="255"/>
      <c r="T101" s="126"/>
      <c r="U101" s="126"/>
      <c r="V101" s="126"/>
      <c r="W101" s="126"/>
      <c r="X101" s="126"/>
      <c r="Y101" s="126"/>
      <c r="Z101" s="126"/>
      <c r="AA101" s="126"/>
      <c r="AB101" s="264"/>
      <c r="AC101" s="126"/>
      <c r="AD101" s="126"/>
      <c r="AE101" s="126"/>
      <c r="AF101" s="126"/>
      <c r="AG101" s="126"/>
      <c r="AH101" s="126"/>
      <c r="AI101" s="126"/>
      <c r="AJ101" s="126"/>
      <c r="AK101" s="126"/>
      <c r="AL101" s="126"/>
      <c r="AM101" s="126"/>
      <c r="AN101" s="126"/>
      <c r="AO101" s="126"/>
      <c r="AP101" s="126"/>
      <c r="AQ101" s="126"/>
      <c r="AR101" s="126"/>
      <c r="AS101" s="126"/>
      <c r="AT101" s="126"/>
      <c r="AU101" s="126"/>
      <c r="AV101" s="126"/>
      <c r="AW101" s="126"/>
      <c r="AX101" s="126"/>
      <c r="AY101" s="126"/>
      <c r="AZ101" s="126"/>
      <c r="BA101" s="126"/>
      <c r="BB101" s="126"/>
    </row>
    <row r="102" spans="1:54" ht="15.75" customHeight="1">
      <c r="A102" s="466"/>
      <c r="B102" s="265" t="s">
        <v>492</v>
      </c>
      <c r="C102" s="268">
        <f>G65+(3*G63)</f>
        <v>50313</v>
      </c>
      <c r="D102" s="267" t="s">
        <v>458</v>
      </c>
      <c r="E102" s="255"/>
      <c r="F102" s="263"/>
      <c r="G102" s="255"/>
      <c r="H102" s="256"/>
      <c r="I102" s="255"/>
      <c r="J102" s="256"/>
      <c r="K102" s="255"/>
      <c r="L102" s="256"/>
      <c r="M102" s="255"/>
      <c r="N102" s="256"/>
      <c r="O102" s="255"/>
      <c r="P102" s="255"/>
      <c r="Q102" s="255"/>
      <c r="R102" s="255"/>
      <c r="S102" s="255"/>
      <c r="T102" s="126"/>
      <c r="U102" s="126"/>
      <c r="V102" s="126"/>
      <c r="W102" s="126"/>
      <c r="X102" s="126"/>
      <c r="Y102" s="126"/>
      <c r="Z102" s="126"/>
      <c r="AA102" s="126"/>
      <c r="AB102" s="264"/>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row>
    <row r="103" spans="1:54" ht="15.75" customHeight="1">
      <c r="A103" s="466"/>
      <c r="B103" s="265" t="s">
        <v>493</v>
      </c>
      <c r="C103" s="268">
        <f>G65+(4*G63)</f>
        <v>61402</v>
      </c>
      <c r="D103" s="267" t="s">
        <v>458</v>
      </c>
      <c r="E103" s="255"/>
      <c r="F103" s="263"/>
      <c r="G103" s="255"/>
      <c r="H103" s="256"/>
      <c r="I103" s="255"/>
      <c r="J103" s="256"/>
      <c r="K103" s="255"/>
      <c r="L103" s="256"/>
      <c r="M103" s="255"/>
      <c r="N103" s="256"/>
      <c r="O103" s="255"/>
      <c r="P103" s="255"/>
      <c r="Q103" s="255"/>
      <c r="R103" s="255"/>
      <c r="S103" s="255"/>
      <c r="T103" s="126"/>
      <c r="U103" s="126"/>
      <c r="V103" s="126"/>
      <c r="W103" s="126"/>
      <c r="X103" s="126"/>
      <c r="Y103" s="126"/>
      <c r="Z103" s="126"/>
      <c r="AA103" s="126"/>
      <c r="AB103" s="264"/>
      <c r="AC103" s="126"/>
      <c r="AD103" s="126"/>
      <c r="AE103" s="126"/>
      <c r="AF103" s="126"/>
      <c r="AG103" s="126"/>
      <c r="AH103" s="126"/>
      <c r="AI103" s="126"/>
      <c r="AJ103" s="126"/>
      <c r="AK103" s="126"/>
      <c r="AL103" s="126"/>
      <c r="AM103" s="126"/>
      <c r="AN103" s="126"/>
      <c r="AO103" s="126"/>
      <c r="AP103" s="126"/>
      <c r="AQ103" s="126"/>
      <c r="AR103" s="126"/>
      <c r="AS103" s="126"/>
      <c r="AT103" s="126"/>
      <c r="AU103" s="126"/>
      <c r="AV103" s="126"/>
      <c r="AW103" s="126"/>
      <c r="AX103" s="126"/>
      <c r="AY103" s="126"/>
      <c r="AZ103" s="126"/>
      <c r="BA103" s="126"/>
      <c r="BB103" s="126"/>
    </row>
    <row r="104" spans="1:54" ht="15.75" customHeight="1">
      <c r="A104" s="466"/>
      <c r="B104" s="265" t="s">
        <v>494</v>
      </c>
      <c r="C104" s="268">
        <f>(2*G63)</f>
        <v>22178</v>
      </c>
      <c r="D104" s="267" t="s">
        <v>458</v>
      </c>
      <c r="E104" s="255"/>
      <c r="F104" s="263"/>
      <c r="G104" s="255"/>
      <c r="H104" s="256"/>
      <c r="I104" s="255"/>
      <c r="J104" s="256"/>
      <c r="K104" s="255"/>
      <c r="L104" s="256"/>
      <c r="M104" s="255"/>
      <c r="N104" s="256"/>
      <c r="O104" s="255"/>
      <c r="P104" s="255"/>
      <c r="Q104" s="255"/>
      <c r="R104" s="255"/>
      <c r="S104" s="255"/>
      <c r="T104" s="126"/>
      <c r="U104" s="126"/>
      <c r="V104" s="126"/>
      <c r="W104" s="126"/>
      <c r="X104" s="126"/>
      <c r="Y104" s="126"/>
      <c r="Z104" s="126"/>
      <c r="AA104" s="126"/>
      <c r="AB104" s="264"/>
      <c r="AC104" s="126"/>
      <c r="AD104" s="126"/>
      <c r="AE104" s="126"/>
      <c r="AF104" s="126"/>
      <c r="AG104" s="126"/>
      <c r="AH104" s="126"/>
      <c r="AI104" s="126"/>
      <c r="AJ104" s="126"/>
      <c r="AK104" s="126"/>
      <c r="AL104" s="126"/>
      <c r="AM104" s="126"/>
      <c r="AN104" s="126"/>
      <c r="AO104" s="126"/>
      <c r="AP104" s="126"/>
      <c r="AQ104" s="126"/>
      <c r="AR104" s="126"/>
      <c r="AS104" s="126"/>
      <c r="AT104" s="126"/>
      <c r="AU104" s="126"/>
      <c r="AV104" s="126"/>
      <c r="AW104" s="126"/>
      <c r="AX104" s="126"/>
      <c r="AY104" s="126"/>
      <c r="AZ104" s="126"/>
      <c r="BA104" s="126"/>
      <c r="BB104" s="126"/>
    </row>
    <row r="105" spans="1:54" ht="15.75" customHeight="1">
      <c r="A105" s="466"/>
      <c r="B105" s="265" t="s">
        <v>495</v>
      </c>
      <c r="C105" s="268">
        <f>(3*G63)</f>
        <v>33267</v>
      </c>
      <c r="D105" s="267" t="s">
        <v>458</v>
      </c>
      <c r="E105" s="255"/>
      <c r="F105" s="263"/>
      <c r="G105" s="255"/>
      <c r="H105" s="256"/>
      <c r="I105" s="255"/>
      <c r="J105" s="256"/>
      <c r="K105" s="255"/>
      <c r="L105" s="256"/>
      <c r="M105" s="255"/>
      <c r="N105" s="256"/>
      <c r="O105" s="255"/>
      <c r="P105" s="255"/>
      <c r="Q105" s="255"/>
      <c r="R105" s="255"/>
      <c r="S105" s="255"/>
      <c r="T105" s="126"/>
      <c r="U105" s="126"/>
      <c r="V105" s="126"/>
      <c r="W105" s="126"/>
      <c r="X105" s="126"/>
      <c r="Y105" s="126"/>
      <c r="Z105" s="126"/>
      <c r="AA105" s="126"/>
      <c r="AB105" s="264"/>
      <c r="AC105" s="126"/>
      <c r="AD105" s="126"/>
      <c r="AE105" s="126"/>
      <c r="AF105" s="126"/>
      <c r="AG105" s="126"/>
      <c r="AH105" s="126"/>
      <c r="AI105" s="126"/>
      <c r="AJ105" s="126"/>
      <c r="AK105" s="126"/>
      <c r="AL105" s="126"/>
      <c r="AM105" s="126"/>
      <c r="AN105" s="126"/>
      <c r="AO105" s="126"/>
      <c r="AP105" s="126"/>
      <c r="AQ105" s="126"/>
      <c r="AR105" s="126"/>
      <c r="AS105" s="126"/>
      <c r="AT105" s="126"/>
      <c r="AU105" s="126"/>
      <c r="AV105" s="126"/>
      <c r="AW105" s="126"/>
      <c r="AX105" s="126"/>
      <c r="AY105" s="126"/>
      <c r="AZ105" s="126"/>
      <c r="BA105" s="126"/>
      <c r="BB105" s="126"/>
    </row>
    <row r="106" spans="1:54" ht="15.75" customHeight="1">
      <c r="A106" s="466"/>
      <c r="B106" s="265" t="s">
        <v>496</v>
      </c>
      <c r="C106" s="268">
        <f>(4*G63)</f>
        <v>44356</v>
      </c>
      <c r="D106" s="267" t="s">
        <v>458</v>
      </c>
      <c r="E106" s="255"/>
      <c r="F106" s="263"/>
      <c r="G106" s="255"/>
      <c r="H106" s="256"/>
      <c r="I106" s="255"/>
      <c r="J106" s="256"/>
      <c r="K106" s="255"/>
      <c r="L106" s="256"/>
      <c r="M106" s="255"/>
      <c r="N106" s="256"/>
      <c r="O106" s="255"/>
      <c r="P106" s="255"/>
      <c r="Q106" s="255"/>
      <c r="R106" s="255"/>
      <c r="S106" s="255"/>
      <c r="T106" s="126"/>
      <c r="U106" s="126"/>
      <c r="V106" s="126"/>
      <c r="W106" s="126"/>
      <c r="X106" s="126"/>
      <c r="Y106" s="126"/>
      <c r="Z106" s="126"/>
      <c r="AA106" s="126"/>
      <c r="AB106" s="264"/>
      <c r="AC106" s="126"/>
      <c r="AD106" s="126"/>
      <c r="AE106" s="126"/>
      <c r="AF106" s="126"/>
      <c r="AG106" s="126"/>
      <c r="AH106" s="126"/>
      <c r="AI106" s="126"/>
      <c r="AJ106" s="126"/>
      <c r="AK106" s="126"/>
      <c r="AL106" s="126"/>
      <c r="AM106" s="126"/>
      <c r="AN106" s="126"/>
      <c r="AO106" s="126"/>
      <c r="AP106" s="126"/>
      <c r="AQ106" s="126"/>
      <c r="AR106" s="126"/>
      <c r="AS106" s="126"/>
      <c r="AT106" s="126"/>
      <c r="AU106" s="126"/>
      <c r="AV106" s="126"/>
      <c r="AW106" s="126"/>
      <c r="AX106" s="126"/>
      <c r="AY106" s="126"/>
      <c r="AZ106" s="126"/>
      <c r="BA106" s="126"/>
      <c r="BB106" s="126"/>
    </row>
    <row r="107" spans="1:54" ht="15.75" customHeight="1">
      <c r="A107" s="466"/>
      <c r="B107" s="265" t="s">
        <v>497</v>
      </c>
      <c r="C107" s="268">
        <f>H65+(4*H63)</f>
        <v>66150</v>
      </c>
      <c r="D107" s="267" t="s">
        <v>458</v>
      </c>
      <c r="E107" s="255"/>
      <c r="F107" s="263"/>
      <c r="G107" s="255"/>
      <c r="H107" s="256"/>
      <c r="I107" s="255"/>
      <c r="J107" s="256"/>
      <c r="K107" s="255"/>
      <c r="L107" s="256"/>
      <c r="M107" s="255"/>
      <c r="N107" s="256"/>
      <c r="O107" s="255"/>
      <c r="P107" s="255"/>
      <c r="Q107" s="255"/>
      <c r="R107" s="255"/>
      <c r="S107" s="255"/>
      <c r="T107" s="126"/>
      <c r="U107" s="126"/>
      <c r="V107" s="126"/>
      <c r="W107" s="126"/>
      <c r="X107" s="126"/>
      <c r="Y107" s="126"/>
      <c r="Z107" s="126"/>
      <c r="AA107" s="126"/>
      <c r="AB107" s="264"/>
      <c r="AC107" s="126"/>
      <c r="AD107" s="126"/>
      <c r="AE107" s="126"/>
      <c r="AF107" s="126"/>
      <c r="AG107" s="126"/>
      <c r="AH107" s="126"/>
      <c r="AI107" s="126"/>
      <c r="AJ107" s="126"/>
      <c r="AK107" s="126"/>
      <c r="AL107" s="126"/>
      <c r="AM107" s="126"/>
      <c r="AN107" s="126"/>
      <c r="AO107" s="126"/>
      <c r="AP107" s="126"/>
      <c r="AQ107" s="126"/>
      <c r="AR107" s="126"/>
      <c r="AS107" s="126"/>
      <c r="AT107" s="126"/>
      <c r="AU107" s="126"/>
      <c r="AV107" s="126"/>
      <c r="AW107" s="126"/>
      <c r="AX107" s="126"/>
      <c r="AY107" s="126"/>
      <c r="AZ107" s="126"/>
      <c r="BA107" s="126"/>
      <c r="BB107" s="126"/>
    </row>
    <row r="108" spans="1:54" ht="15.75" customHeight="1">
      <c r="A108" s="466"/>
      <c r="B108" s="265" t="s">
        <v>498</v>
      </c>
      <c r="C108" s="268">
        <f>H65+(5*H63)</f>
        <v>78434</v>
      </c>
      <c r="D108" s="267" t="s">
        <v>458</v>
      </c>
      <c r="E108" s="255"/>
      <c r="F108" s="263"/>
      <c r="G108" s="255"/>
      <c r="H108" s="256"/>
      <c r="I108" s="255"/>
      <c r="J108" s="256"/>
      <c r="K108" s="255"/>
      <c r="L108" s="256"/>
      <c r="M108" s="255"/>
      <c r="N108" s="256"/>
      <c r="O108" s="255"/>
      <c r="P108" s="255"/>
      <c r="Q108" s="255"/>
      <c r="R108" s="255"/>
      <c r="S108" s="255"/>
      <c r="T108" s="126"/>
      <c r="U108" s="126"/>
      <c r="V108" s="126"/>
      <c r="W108" s="126"/>
      <c r="X108" s="126"/>
      <c r="Y108" s="126"/>
      <c r="Z108" s="126"/>
      <c r="AA108" s="126"/>
      <c r="AB108" s="264"/>
      <c r="AC108" s="126"/>
      <c r="AD108" s="126"/>
      <c r="AE108" s="126"/>
      <c r="AF108" s="126"/>
      <c r="AG108" s="126"/>
      <c r="AH108" s="126"/>
      <c r="AI108" s="126"/>
      <c r="AJ108" s="126"/>
      <c r="AK108" s="126"/>
      <c r="AL108" s="126"/>
      <c r="AM108" s="126"/>
      <c r="AN108" s="126"/>
      <c r="AO108" s="126"/>
      <c r="AP108" s="126"/>
      <c r="AQ108" s="126"/>
      <c r="AR108" s="126"/>
      <c r="AS108" s="126"/>
      <c r="AT108" s="126"/>
      <c r="AU108" s="126"/>
      <c r="AV108" s="126"/>
      <c r="AW108" s="126"/>
      <c r="AX108" s="126"/>
      <c r="AY108" s="126"/>
      <c r="AZ108" s="126"/>
      <c r="BA108" s="126"/>
      <c r="BB108" s="126"/>
    </row>
    <row r="109" spans="1:54" ht="15.75" customHeight="1">
      <c r="A109" s="126"/>
      <c r="B109" s="269"/>
      <c r="C109" s="126"/>
      <c r="D109" s="270"/>
      <c r="E109" s="126"/>
      <c r="F109" s="264"/>
      <c r="G109" s="264"/>
      <c r="H109" s="126"/>
      <c r="I109" s="264"/>
      <c r="J109" s="126"/>
      <c r="K109" s="264"/>
      <c r="L109" s="126"/>
      <c r="M109" s="264"/>
      <c r="N109" s="126"/>
      <c r="O109" s="126"/>
      <c r="P109" s="126"/>
      <c r="Q109" s="126"/>
      <c r="R109" s="126"/>
      <c r="S109" s="126"/>
      <c r="T109" s="126"/>
      <c r="U109" s="126"/>
      <c r="V109" s="126"/>
      <c r="W109" s="126"/>
      <c r="X109" s="126"/>
      <c r="Y109" s="126"/>
      <c r="Z109" s="126"/>
      <c r="AA109" s="126"/>
      <c r="AB109" s="126"/>
      <c r="AC109" s="126"/>
      <c r="AD109" s="126"/>
      <c r="AE109" s="126"/>
      <c r="AF109" s="126"/>
      <c r="AG109" s="126"/>
      <c r="AH109" s="126"/>
      <c r="AI109" s="126"/>
      <c r="AJ109" s="126"/>
      <c r="AK109" s="126"/>
      <c r="AL109" s="126"/>
      <c r="AM109" s="126"/>
      <c r="AN109" s="126"/>
      <c r="AO109" s="126"/>
      <c r="AP109" s="126"/>
      <c r="AQ109" s="126"/>
      <c r="AR109" s="126"/>
      <c r="AS109" s="126"/>
      <c r="AT109" s="126"/>
      <c r="AU109" s="126"/>
      <c r="AV109" s="126"/>
      <c r="AW109" s="126"/>
      <c r="AX109" s="126"/>
      <c r="AY109" s="126"/>
      <c r="AZ109" s="126"/>
      <c r="BA109" s="126"/>
      <c r="BB109" s="126"/>
    </row>
    <row r="110" spans="1:54" ht="15.75" customHeight="1">
      <c r="A110" s="126"/>
      <c r="B110" s="269"/>
      <c r="C110" s="126"/>
      <c r="D110" s="270"/>
      <c r="E110" s="126"/>
      <c r="F110" s="126"/>
      <c r="G110" s="264"/>
      <c r="H110" s="126"/>
      <c r="I110" s="264"/>
      <c r="J110" s="126"/>
      <c r="K110" s="264"/>
      <c r="L110" s="126"/>
      <c r="M110" s="264"/>
      <c r="N110" s="126"/>
      <c r="O110" s="126"/>
      <c r="P110" s="126"/>
      <c r="Q110" s="126"/>
      <c r="R110" s="126"/>
      <c r="S110" s="126"/>
      <c r="T110" s="126"/>
      <c r="U110" s="126"/>
      <c r="V110" s="126"/>
      <c r="W110" s="126"/>
      <c r="X110" s="126"/>
      <c r="Y110" s="126"/>
      <c r="Z110" s="126"/>
      <c r="AA110" s="126"/>
      <c r="AB110" s="126"/>
      <c r="AC110" s="126"/>
      <c r="AD110" s="126"/>
      <c r="AE110" s="126"/>
      <c r="AF110" s="126"/>
      <c r="AG110" s="126"/>
      <c r="AH110" s="126"/>
      <c r="AI110" s="126"/>
      <c r="AJ110" s="126"/>
      <c r="AK110" s="126"/>
      <c r="AL110" s="126"/>
      <c r="AM110" s="126"/>
      <c r="AN110" s="126"/>
      <c r="AO110" s="126"/>
      <c r="AP110" s="126"/>
      <c r="AQ110" s="126"/>
      <c r="AR110" s="126"/>
      <c r="AS110" s="126"/>
      <c r="AT110" s="126"/>
      <c r="AU110" s="126"/>
      <c r="AV110" s="126"/>
      <c r="AW110" s="126"/>
      <c r="AX110" s="126"/>
      <c r="AY110" s="126"/>
      <c r="AZ110" s="126"/>
      <c r="BA110" s="126"/>
      <c r="BB110" s="126"/>
    </row>
  </sheetData>
  <mergeCells count="30">
    <mergeCell ref="A1:A108"/>
    <mergeCell ref="B8:D8"/>
    <mergeCell ref="B9:D9"/>
    <mergeCell ref="E11:F11"/>
    <mergeCell ref="B61:C61"/>
    <mergeCell ref="B45:G45"/>
    <mergeCell ref="B15:H15"/>
    <mergeCell ref="B16:H16"/>
    <mergeCell ref="B1:H4"/>
    <mergeCell ref="B5:H5"/>
    <mergeCell ref="B6:H6"/>
    <mergeCell ref="B7:H7"/>
    <mergeCell ref="G11:H11"/>
    <mergeCell ref="B38:H38"/>
    <mergeCell ref="B40:H40"/>
    <mergeCell ref="B58:G59"/>
    <mergeCell ref="B60:C60"/>
    <mergeCell ref="B67:H67"/>
    <mergeCell ref="B42:H42"/>
    <mergeCell ref="B43:H44"/>
    <mergeCell ref="B41:H41"/>
    <mergeCell ref="H45:H59"/>
    <mergeCell ref="B56:G57"/>
    <mergeCell ref="B54:G55"/>
    <mergeCell ref="M11:N11"/>
    <mergeCell ref="N45:N59"/>
    <mergeCell ref="J45:J59"/>
    <mergeCell ref="L45:L59"/>
    <mergeCell ref="I11:J11"/>
    <mergeCell ref="K11:L11"/>
  </mergeCells>
  <pageMargins left="0.7" right="0.7" top="0.75" bottom="0.75" header="0" footer="0"/>
  <pageSetup orientation="portrait"/>
  <rowBreaks count="1" manualBreakCount="1">
    <brk id="59" man="1"/>
  </rowBreak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00"/>
  <sheetViews>
    <sheetView workbookViewId="0"/>
  </sheetViews>
  <sheetFormatPr baseColWidth="10" defaultColWidth="14.42578125" defaultRowHeight="15" customHeight="1"/>
  <cols>
    <col min="1" max="1" width="24.140625" customWidth="1"/>
    <col min="2" max="2" width="25.140625" customWidth="1"/>
    <col min="3" max="3" width="32.85546875" customWidth="1"/>
    <col min="4" max="4" width="20.42578125" customWidth="1"/>
    <col min="5" max="7" width="30.85546875" customWidth="1"/>
    <col min="8" max="8" width="11.42578125" customWidth="1"/>
    <col min="9" max="9" width="13.85546875" customWidth="1"/>
    <col min="10" max="10" width="14.5703125" customWidth="1"/>
    <col min="11" max="11" width="11.42578125" customWidth="1"/>
  </cols>
  <sheetData>
    <row r="1" spans="1:11" ht="100.5" customHeight="1">
      <c r="A1" s="550"/>
      <c r="B1" s="466"/>
      <c r="C1" s="466"/>
      <c r="D1" s="466"/>
      <c r="E1" s="466"/>
      <c r="F1" s="466"/>
      <c r="G1" s="466"/>
      <c r="H1" s="466"/>
      <c r="I1" s="126"/>
      <c r="J1" s="126"/>
      <c r="K1" s="126"/>
    </row>
    <row r="2" spans="1:11" ht="34.5" customHeight="1">
      <c r="A2" s="547" t="s">
        <v>499</v>
      </c>
      <c r="B2" s="548"/>
      <c r="C2" s="548"/>
      <c r="D2" s="548"/>
      <c r="E2" s="548"/>
      <c r="F2" s="548"/>
      <c r="G2" s="548"/>
      <c r="H2" s="549"/>
      <c r="I2" s="126"/>
      <c r="J2" s="126"/>
      <c r="K2" s="126"/>
    </row>
    <row r="3" spans="1:11" ht="34.5" customHeight="1">
      <c r="A3" s="560" t="s">
        <v>500</v>
      </c>
      <c r="B3" s="561" t="s">
        <v>501</v>
      </c>
      <c r="C3" s="554" t="s">
        <v>502</v>
      </c>
      <c r="D3" s="560" t="s">
        <v>503</v>
      </c>
      <c r="E3" s="560" t="s">
        <v>418</v>
      </c>
      <c r="F3" s="557" t="s">
        <v>504</v>
      </c>
      <c r="G3" s="557" t="s">
        <v>504</v>
      </c>
      <c r="H3" s="558" t="s">
        <v>505</v>
      </c>
      <c r="I3" s="126"/>
      <c r="J3" s="126"/>
      <c r="K3" s="126"/>
    </row>
    <row r="4" spans="1:11">
      <c r="A4" s="555"/>
      <c r="B4" s="562"/>
      <c r="C4" s="555"/>
      <c r="D4" s="555"/>
      <c r="E4" s="555"/>
      <c r="F4" s="556"/>
      <c r="G4" s="556"/>
      <c r="H4" s="559"/>
      <c r="I4" s="126"/>
      <c r="J4" s="126"/>
      <c r="K4" s="126"/>
    </row>
    <row r="5" spans="1:11">
      <c r="A5" s="556"/>
      <c r="B5" s="563"/>
      <c r="C5" s="556"/>
      <c r="D5" s="556"/>
      <c r="E5" s="556"/>
      <c r="F5" s="271" t="s">
        <v>506</v>
      </c>
      <c r="G5" s="271" t="s">
        <v>507</v>
      </c>
      <c r="H5" s="272" t="s">
        <v>508</v>
      </c>
      <c r="I5" s="126"/>
      <c r="J5" s="126"/>
      <c r="K5" s="126"/>
    </row>
    <row r="6" spans="1:11" ht="60" hidden="1">
      <c r="A6" s="273" t="str">
        <f>+CONCATENATE(B6,C6)</f>
        <v>DOCTORADOCATEGORIA 4</v>
      </c>
      <c r="B6" s="274" t="s">
        <v>509</v>
      </c>
      <c r="C6" s="275" t="s">
        <v>510</v>
      </c>
      <c r="D6" s="273" t="s">
        <v>511</v>
      </c>
      <c r="E6" s="276">
        <f>+'1,1 FACTOR PRESTACIONAL'!N39</f>
        <v>1.54</v>
      </c>
      <c r="F6" s="277">
        <v>21026000</v>
      </c>
      <c r="G6" s="278">
        <f t="shared" ref="G6:G23" si="0">+F6*E6</f>
        <v>32380040</v>
      </c>
      <c r="H6" s="279">
        <f t="shared" ref="H6:H21" si="1">+ROUNDUP(F6/1300000,0)</f>
        <v>17</v>
      </c>
      <c r="I6" s="126"/>
      <c r="J6" s="280"/>
      <c r="K6" s="126"/>
    </row>
    <row r="7" spans="1:11" ht="101.25" hidden="1" customHeight="1">
      <c r="A7" s="273" t="e">
        <f>+CONCATENATE(#REF!,C7)</f>
        <v>#REF!</v>
      </c>
      <c r="B7" s="281" t="s">
        <v>512</v>
      </c>
      <c r="C7" s="275" t="s">
        <v>513</v>
      </c>
      <c r="D7" s="273" t="s">
        <v>514</v>
      </c>
      <c r="E7" s="276">
        <f>+'1,1 FACTOR PRESTACIONAL'!L39</f>
        <v>1.54</v>
      </c>
      <c r="F7" s="277">
        <v>17600000</v>
      </c>
      <c r="G7" s="278">
        <f t="shared" si="0"/>
        <v>27104000</v>
      </c>
      <c r="H7" s="279">
        <f t="shared" si="1"/>
        <v>14</v>
      </c>
      <c r="I7" s="126"/>
      <c r="J7" s="280"/>
      <c r="K7" s="126"/>
    </row>
    <row r="8" spans="1:11" ht="85.5" hidden="1" customHeight="1">
      <c r="A8" s="273" t="str">
        <f t="shared" ref="A8:A23" si="2">+CONCATENATE(B8,C8)</f>
        <v>MAESTRIACATEGORIA 2</v>
      </c>
      <c r="B8" s="281" t="s">
        <v>512</v>
      </c>
      <c r="C8" s="275" t="s">
        <v>515</v>
      </c>
      <c r="D8" s="273" t="s">
        <v>516</v>
      </c>
      <c r="E8" s="276">
        <f t="shared" ref="E8:E10" si="3">+E6</f>
        <v>1.54</v>
      </c>
      <c r="F8" s="277">
        <v>15900000</v>
      </c>
      <c r="G8" s="278">
        <f t="shared" si="0"/>
        <v>24486000</v>
      </c>
      <c r="H8" s="279">
        <f t="shared" si="1"/>
        <v>13</v>
      </c>
      <c r="I8" s="126"/>
      <c r="J8" s="280"/>
      <c r="K8" s="126"/>
    </row>
    <row r="9" spans="1:11" ht="85.5" hidden="1" customHeight="1">
      <c r="A9" s="273" t="str">
        <f t="shared" si="2"/>
        <v>MAESTRIACATEGORIA 1</v>
      </c>
      <c r="B9" s="281" t="s">
        <v>512</v>
      </c>
      <c r="C9" s="275" t="s">
        <v>517</v>
      </c>
      <c r="D9" s="273" t="s">
        <v>518</v>
      </c>
      <c r="E9" s="276">
        <f t="shared" si="3"/>
        <v>1.54</v>
      </c>
      <c r="F9" s="277">
        <v>14200000</v>
      </c>
      <c r="G9" s="278">
        <f t="shared" si="0"/>
        <v>21868000</v>
      </c>
      <c r="H9" s="279">
        <f t="shared" si="1"/>
        <v>11</v>
      </c>
      <c r="I9" s="126"/>
      <c r="J9" s="280"/>
      <c r="K9" s="126"/>
    </row>
    <row r="10" spans="1:11" ht="73.5" customHeight="1">
      <c r="A10" s="273" t="str">
        <f t="shared" si="2"/>
        <v>ESPECIALIZACIONCATEGORIA 5</v>
      </c>
      <c r="B10" s="281" t="s">
        <v>519</v>
      </c>
      <c r="C10" s="275" t="s">
        <v>520</v>
      </c>
      <c r="D10" s="273" t="s">
        <v>521</v>
      </c>
      <c r="E10" s="276">
        <f t="shared" si="3"/>
        <v>1.54</v>
      </c>
      <c r="F10" s="277">
        <v>12500000</v>
      </c>
      <c r="G10" s="278">
        <f t="shared" si="0"/>
        <v>19250000</v>
      </c>
      <c r="H10" s="279">
        <f t="shared" si="1"/>
        <v>10</v>
      </c>
      <c r="I10" s="126">
        <v>12</v>
      </c>
      <c r="J10" s="280">
        <v>6</v>
      </c>
      <c r="K10" s="282">
        <f>+I10*J10</f>
        <v>72</v>
      </c>
    </row>
    <row r="11" spans="1:11" ht="75">
      <c r="A11" s="273" t="str">
        <f t="shared" si="2"/>
        <v>ESPECIALIZACIONCATEGORIA 4</v>
      </c>
      <c r="B11" s="281" t="s">
        <v>519</v>
      </c>
      <c r="C11" s="275" t="s">
        <v>510</v>
      </c>
      <c r="D11" s="273" t="s">
        <v>522</v>
      </c>
      <c r="E11" s="276">
        <f>+E10</f>
        <v>1.54</v>
      </c>
      <c r="F11" s="277">
        <v>11250000</v>
      </c>
      <c r="G11" s="278">
        <f t="shared" si="0"/>
        <v>17325000</v>
      </c>
      <c r="H11" s="279">
        <f t="shared" si="1"/>
        <v>9</v>
      </c>
      <c r="I11" s="126"/>
      <c r="J11" s="280"/>
      <c r="K11" s="126"/>
    </row>
    <row r="12" spans="1:11" ht="73.5" customHeight="1">
      <c r="A12" s="273" t="str">
        <f t="shared" si="2"/>
        <v>ESPECIALIZACIONCATEGORIA 3</v>
      </c>
      <c r="B12" s="281" t="s">
        <v>519</v>
      </c>
      <c r="C12" s="275" t="s">
        <v>513</v>
      </c>
      <c r="D12" s="273" t="s">
        <v>523</v>
      </c>
      <c r="E12" s="276">
        <f>+'1,1 FACTOR PRESTACIONAL'!J39</f>
        <v>1.54</v>
      </c>
      <c r="F12" s="277">
        <v>10000000</v>
      </c>
      <c r="G12" s="278">
        <f t="shared" si="0"/>
        <v>15400000</v>
      </c>
      <c r="H12" s="279">
        <f t="shared" si="1"/>
        <v>8</v>
      </c>
      <c r="I12" s="126"/>
      <c r="J12" s="280"/>
      <c r="K12" s="126"/>
    </row>
    <row r="13" spans="1:11" ht="75">
      <c r="A13" s="273" t="str">
        <f t="shared" si="2"/>
        <v>ESPECIALIZACIONCATEGORIA 2</v>
      </c>
      <c r="B13" s="281" t="s">
        <v>519</v>
      </c>
      <c r="C13" s="275" t="s">
        <v>515</v>
      </c>
      <c r="D13" s="273" t="s">
        <v>524</v>
      </c>
      <c r="E13" s="276">
        <f t="shared" ref="E13:E21" si="4">+E11</f>
        <v>1.54</v>
      </c>
      <c r="F13" s="277">
        <v>9100000</v>
      </c>
      <c r="G13" s="278">
        <f t="shared" si="0"/>
        <v>14014000</v>
      </c>
      <c r="H13" s="279">
        <f t="shared" si="1"/>
        <v>7</v>
      </c>
      <c r="I13" s="126"/>
      <c r="J13" s="280"/>
      <c r="K13" s="126"/>
    </row>
    <row r="14" spans="1:11" ht="75">
      <c r="A14" s="273" t="str">
        <f t="shared" si="2"/>
        <v>ESPECIALIZACIONCATEGORIA 1</v>
      </c>
      <c r="B14" s="281" t="s">
        <v>519</v>
      </c>
      <c r="C14" s="275" t="s">
        <v>517</v>
      </c>
      <c r="D14" s="273" t="s">
        <v>525</v>
      </c>
      <c r="E14" s="276">
        <f t="shared" si="4"/>
        <v>1.54</v>
      </c>
      <c r="F14" s="277">
        <v>7500000</v>
      </c>
      <c r="G14" s="278">
        <f t="shared" si="0"/>
        <v>11550000</v>
      </c>
      <c r="H14" s="279">
        <f t="shared" si="1"/>
        <v>6</v>
      </c>
      <c r="I14" s="126"/>
      <c r="J14" s="280"/>
      <c r="K14" s="126"/>
    </row>
    <row r="15" spans="1:11" ht="65.25" customHeight="1">
      <c r="A15" s="273" t="str">
        <f t="shared" si="2"/>
        <v>PROFESIONALCATEGORIA 4</v>
      </c>
      <c r="B15" s="274" t="s">
        <v>526</v>
      </c>
      <c r="C15" s="275" t="s">
        <v>510</v>
      </c>
      <c r="D15" s="273" t="s">
        <v>527</v>
      </c>
      <c r="E15" s="276">
        <f t="shared" si="4"/>
        <v>1.54</v>
      </c>
      <c r="F15" s="277">
        <v>6600000</v>
      </c>
      <c r="G15" s="278">
        <f t="shared" si="0"/>
        <v>10164000</v>
      </c>
      <c r="H15" s="279">
        <f t="shared" si="1"/>
        <v>6</v>
      </c>
      <c r="I15" s="126"/>
      <c r="J15" s="280"/>
      <c r="K15" s="126"/>
    </row>
    <row r="16" spans="1:11" ht="58.5" customHeight="1">
      <c r="A16" s="273" t="str">
        <f t="shared" si="2"/>
        <v>PROFESIONALCATEGORIA 3</v>
      </c>
      <c r="B16" s="274" t="s">
        <v>526</v>
      </c>
      <c r="C16" s="275" t="s">
        <v>513</v>
      </c>
      <c r="D16" s="273" t="s">
        <v>528</v>
      </c>
      <c r="E16" s="276">
        <f t="shared" si="4"/>
        <v>1.54</v>
      </c>
      <c r="F16" s="277">
        <v>5900000</v>
      </c>
      <c r="G16" s="278">
        <f t="shared" si="0"/>
        <v>9086000</v>
      </c>
      <c r="H16" s="279">
        <f t="shared" si="1"/>
        <v>5</v>
      </c>
      <c r="I16" s="126"/>
      <c r="J16" s="280"/>
      <c r="K16" s="126"/>
    </row>
    <row r="17" spans="1:11" ht="45">
      <c r="A17" s="273" t="str">
        <f t="shared" si="2"/>
        <v>PROFESIONALCATEGORIA 2</v>
      </c>
      <c r="B17" s="274" t="s">
        <v>526</v>
      </c>
      <c r="C17" s="275" t="s">
        <v>515</v>
      </c>
      <c r="D17" s="273" t="s">
        <v>529</v>
      </c>
      <c r="E17" s="276">
        <f t="shared" si="4"/>
        <v>1.54</v>
      </c>
      <c r="F17" s="277">
        <v>5200000</v>
      </c>
      <c r="G17" s="278">
        <f t="shared" si="0"/>
        <v>8008000</v>
      </c>
      <c r="H17" s="279">
        <f t="shared" si="1"/>
        <v>4</v>
      </c>
      <c r="I17" s="126"/>
      <c r="J17" s="551" t="str">
        <f>+'1,1 FACTOR PRESTACIONAL'!B39</f>
        <v>FACTOR PRESTACIONAL</v>
      </c>
      <c r="K17" s="552"/>
    </row>
    <row r="18" spans="1:11" ht="45">
      <c r="A18" s="273" t="str">
        <f t="shared" si="2"/>
        <v>PROFESIONALCATEGORIA 1</v>
      </c>
      <c r="B18" s="274" t="s">
        <v>526</v>
      </c>
      <c r="C18" s="275" t="s">
        <v>517</v>
      </c>
      <c r="D18" s="273" t="s">
        <v>530</v>
      </c>
      <c r="E18" s="276">
        <f t="shared" si="4"/>
        <v>1.54</v>
      </c>
      <c r="F18" s="277">
        <v>4500000</v>
      </c>
      <c r="G18" s="278">
        <f t="shared" si="0"/>
        <v>6930000</v>
      </c>
      <c r="H18" s="279">
        <f t="shared" si="1"/>
        <v>4</v>
      </c>
      <c r="I18" s="126"/>
      <c r="J18" s="283" t="str">
        <f>+'1,1 FACTOR PRESTACIONAL'!C39</f>
        <v>1  SLMLV</v>
      </c>
      <c r="K18" s="284">
        <f>+'1,1 FACTOR PRESTACIONAL'!D39</f>
        <v>1.7</v>
      </c>
    </row>
    <row r="19" spans="1:11" ht="60">
      <c r="A19" s="273" t="str">
        <f t="shared" si="2"/>
        <v>TECNICO / TECNOLOGOCATEGORIA 2</v>
      </c>
      <c r="B19" s="281" t="s">
        <v>531</v>
      </c>
      <c r="C19" s="275" t="s">
        <v>515</v>
      </c>
      <c r="D19" s="273" t="s">
        <v>532</v>
      </c>
      <c r="E19" s="276">
        <f t="shared" si="4"/>
        <v>1.54</v>
      </c>
      <c r="F19" s="277">
        <v>3200000</v>
      </c>
      <c r="G19" s="278">
        <f t="shared" si="0"/>
        <v>4928000</v>
      </c>
      <c r="H19" s="279">
        <f t="shared" si="1"/>
        <v>3</v>
      </c>
      <c r="I19" s="126"/>
      <c r="J19" s="285" t="str">
        <f>+'1,1 FACTOR PRESTACIONAL'!E39</f>
        <v>1 1/2 SLMLV</v>
      </c>
      <c r="K19" s="284">
        <f>+'1,1 FACTOR PRESTACIONAL'!F39</f>
        <v>1.65</v>
      </c>
    </row>
    <row r="20" spans="1:11" ht="62.25" customHeight="1">
      <c r="A20" s="273" t="str">
        <f t="shared" si="2"/>
        <v>TECNICO / TECNOLOGOCATEGORIA 1</v>
      </c>
      <c r="B20" s="281" t="s">
        <v>531</v>
      </c>
      <c r="C20" s="275" t="s">
        <v>517</v>
      </c>
      <c r="D20" s="273" t="s">
        <v>533</v>
      </c>
      <c r="E20" s="276">
        <f t="shared" si="4"/>
        <v>1.54</v>
      </c>
      <c r="F20" s="277">
        <v>3000000</v>
      </c>
      <c r="G20" s="278">
        <f t="shared" si="0"/>
        <v>4620000</v>
      </c>
      <c r="H20" s="279">
        <f t="shared" si="1"/>
        <v>3</v>
      </c>
      <c r="I20" s="126"/>
      <c r="J20" s="286" t="str">
        <f>+'1,1 FACTOR PRESTACIONAL'!G39</f>
        <v>2 SLMLV</v>
      </c>
      <c r="K20" s="287">
        <f>+'1,1 FACTOR PRESTACIONAL'!H39</f>
        <v>1.62</v>
      </c>
    </row>
    <row r="21" spans="1:11" ht="66" customHeight="1">
      <c r="A21" s="273" t="str">
        <f t="shared" si="2"/>
        <v>ASISTENCIALCATEGORIA 3</v>
      </c>
      <c r="B21" s="288" t="s">
        <v>534</v>
      </c>
      <c r="C21" s="275" t="s">
        <v>513</v>
      </c>
      <c r="D21" s="273" t="s">
        <v>535</v>
      </c>
      <c r="E21" s="276">
        <f t="shared" si="4"/>
        <v>1.54</v>
      </c>
      <c r="F21" s="277">
        <v>2900000</v>
      </c>
      <c r="G21" s="278">
        <f t="shared" si="0"/>
        <v>4466000</v>
      </c>
      <c r="H21" s="279">
        <f t="shared" si="1"/>
        <v>3</v>
      </c>
      <c r="I21" s="126"/>
      <c r="J21" s="286" t="str">
        <f>+'1,1 FACTOR PRESTACIONAL'!I39</f>
        <v>3 SLMLV</v>
      </c>
      <c r="K21" s="287">
        <f>+'1,1 FACTOR PRESTACIONAL'!J39</f>
        <v>1.54</v>
      </c>
    </row>
    <row r="22" spans="1:11" ht="15.75" customHeight="1">
      <c r="A22" s="273" t="str">
        <f t="shared" si="2"/>
        <v>ASISTENCIALCATEGORIA 2</v>
      </c>
      <c r="B22" s="288" t="s">
        <v>534</v>
      </c>
      <c r="C22" s="275" t="s">
        <v>515</v>
      </c>
      <c r="D22" s="273" t="s">
        <v>536</v>
      </c>
      <c r="E22" s="276">
        <f>+'1,1 FACTOR PRESTACIONAL'!H39</f>
        <v>1.62</v>
      </c>
      <c r="F22" s="277">
        <v>2525000</v>
      </c>
      <c r="G22" s="278">
        <f t="shared" si="0"/>
        <v>4090500.0000000005</v>
      </c>
      <c r="H22" s="279">
        <v>2</v>
      </c>
      <c r="I22" s="126"/>
      <c r="J22" s="286" t="str">
        <f>+'1,1 FACTOR PRESTACIONAL'!$K$39</f>
        <v>4 SLMLV</v>
      </c>
      <c r="K22" s="287">
        <f>+'1,1 FACTOR PRESTACIONAL'!$L$39</f>
        <v>1.54</v>
      </c>
    </row>
    <row r="23" spans="1:11" ht="15.75" customHeight="1">
      <c r="A23" s="273" t="str">
        <f t="shared" si="2"/>
        <v>ASISTENCIALCATEGORIA 1</v>
      </c>
      <c r="B23" s="288" t="s">
        <v>534</v>
      </c>
      <c r="C23" s="275" t="s">
        <v>517</v>
      </c>
      <c r="D23" s="273" t="s">
        <v>537</v>
      </c>
      <c r="E23" s="276">
        <f>+E22</f>
        <v>1.62</v>
      </c>
      <c r="F23" s="277">
        <v>2150000</v>
      </c>
      <c r="G23" s="278">
        <f t="shared" si="0"/>
        <v>3483000</v>
      </c>
      <c r="H23" s="279">
        <v>2</v>
      </c>
      <c r="I23" s="126"/>
      <c r="J23" s="286" t="str">
        <f>+'1,1 FACTOR PRESTACIONAL'!$M$39</f>
        <v>7 SLMLV</v>
      </c>
      <c r="K23" s="287">
        <f>+'1,1 FACTOR PRESTACIONAL'!$N$39</f>
        <v>1.54</v>
      </c>
    </row>
    <row r="24" spans="1:11" ht="90" customHeight="1">
      <c r="A24" s="553"/>
      <c r="B24" s="525"/>
      <c r="C24" s="525"/>
      <c r="D24" s="525"/>
      <c r="E24" s="525"/>
      <c r="F24" s="525"/>
      <c r="G24" s="525"/>
      <c r="H24" s="126"/>
      <c r="I24" s="126"/>
      <c r="J24" s="126"/>
      <c r="K24" s="126"/>
    </row>
    <row r="25" spans="1:11" ht="48" customHeight="1">
      <c r="A25" s="528"/>
      <c r="B25" s="466"/>
      <c r="C25" s="466"/>
      <c r="D25" s="466"/>
      <c r="E25" s="466"/>
      <c r="F25" s="466"/>
      <c r="G25" s="466"/>
      <c r="H25" s="126"/>
      <c r="I25" s="126"/>
      <c r="J25" s="126"/>
      <c r="K25" s="126"/>
    </row>
    <row r="26" spans="1:11" ht="15.75" customHeight="1">
      <c r="A26" s="528"/>
      <c r="B26" s="466"/>
      <c r="C26" s="466"/>
      <c r="D26" s="466"/>
      <c r="E26" s="466"/>
      <c r="F26" s="466"/>
      <c r="G26" s="466"/>
      <c r="H26" s="126"/>
      <c r="I26" s="126"/>
      <c r="J26" s="126"/>
      <c r="K26" s="126"/>
    </row>
    <row r="27" spans="1:11" ht="15.75" customHeight="1">
      <c r="A27" s="528"/>
      <c r="B27" s="466"/>
      <c r="C27" s="466"/>
      <c r="D27" s="466"/>
      <c r="E27" s="466"/>
      <c r="F27" s="466"/>
      <c r="G27" s="466"/>
      <c r="H27" s="126"/>
      <c r="I27" s="126"/>
      <c r="J27" s="126"/>
      <c r="K27" s="126"/>
    </row>
    <row r="28" spans="1:11" ht="25.5" customHeight="1">
      <c r="A28" s="531"/>
      <c r="B28" s="532"/>
      <c r="C28" s="532"/>
      <c r="D28" s="532"/>
      <c r="E28" s="532"/>
      <c r="F28" s="532"/>
      <c r="G28" s="532"/>
      <c r="H28" s="126"/>
      <c r="I28" s="126"/>
      <c r="J28" s="126"/>
      <c r="K28" s="126"/>
    </row>
    <row r="29" spans="1:11" ht="15.75" customHeight="1">
      <c r="A29" s="126"/>
      <c r="B29" s="289"/>
      <c r="C29" s="290"/>
      <c r="D29" s="290"/>
      <c r="E29" s="291" t="s">
        <v>373</v>
      </c>
      <c r="F29" s="291"/>
      <c r="G29" s="291" t="s">
        <v>538</v>
      </c>
      <c r="H29" s="126"/>
      <c r="I29" s="126"/>
      <c r="J29" s="126"/>
      <c r="K29" s="126"/>
    </row>
    <row r="30" spans="1:11" ht="15.75" customHeight="1">
      <c r="A30" s="126"/>
      <c r="B30" s="554" t="s">
        <v>502</v>
      </c>
      <c r="C30" s="557"/>
      <c r="D30" s="557"/>
      <c r="E30" s="292">
        <f>+'1,1 FACTOR PRESTACIONAL'!E9</f>
        <v>1300000</v>
      </c>
      <c r="F30" s="292"/>
      <c r="G30" s="293">
        <v>9.2799999999999994E-2</v>
      </c>
      <c r="H30" s="126"/>
      <c r="I30" s="126"/>
      <c r="J30" s="126"/>
      <c r="K30" s="126"/>
    </row>
    <row r="31" spans="1:11" ht="15.75" customHeight="1">
      <c r="A31" s="126" t="s">
        <v>539</v>
      </c>
      <c r="B31" s="555"/>
      <c r="C31" s="556"/>
      <c r="D31" s="556"/>
      <c r="E31" s="289"/>
      <c r="F31" s="289"/>
      <c r="G31" s="289"/>
      <c r="H31" s="126"/>
      <c r="I31" s="126"/>
      <c r="J31" s="126"/>
      <c r="K31" s="126"/>
    </row>
    <row r="32" spans="1:11" ht="15.75" customHeight="1">
      <c r="A32" s="126"/>
      <c r="B32" s="556"/>
      <c r="C32" s="271"/>
      <c r="D32" s="271"/>
      <c r="E32" s="289"/>
      <c r="F32" s="289"/>
      <c r="G32" s="289"/>
      <c r="H32" s="126"/>
      <c r="I32" s="126"/>
      <c r="J32" s="126"/>
      <c r="K32" s="126"/>
    </row>
    <row r="33" spans="1:11" ht="15.75" customHeight="1">
      <c r="A33" s="126" t="s">
        <v>509</v>
      </c>
      <c r="B33" s="275" t="s">
        <v>517</v>
      </c>
      <c r="C33" s="277"/>
      <c r="D33" s="277"/>
      <c r="E33" s="289"/>
      <c r="F33" s="289"/>
      <c r="G33" s="289"/>
      <c r="H33" s="126"/>
      <c r="I33" s="126"/>
      <c r="J33" s="126"/>
      <c r="K33" s="126"/>
    </row>
    <row r="34" spans="1:11" ht="15.75" customHeight="1">
      <c r="A34" s="126" t="s">
        <v>512</v>
      </c>
      <c r="B34" s="275" t="s">
        <v>515</v>
      </c>
      <c r="C34" s="277"/>
      <c r="D34" s="277"/>
      <c r="E34" s="289"/>
      <c r="F34" s="289"/>
      <c r="G34" s="289"/>
      <c r="H34" s="126"/>
      <c r="I34" s="126"/>
      <c r="J34" s="126"/>
      <c r="K34" s="126"/>
    </row>
    <row r="35" spans="1:11" ht="15.75" customHeight="1">
      <c r="A35" s="126" t="s">
        <v>519</v>
      </c>
      <c r="B35" s="275" t="s">
        <v>513</v>
      </c>
      <c r="C35" s="277"/>
      <c r="D35" s="277"/>
      <c r="E35" s="289"/>
      <c r="F35" s="289"/>
      <c r="G35" s="289"/>
      <c r="H35" s="126"/>
      <c r="I35" s="126"/>
      <c r="J35" s="126"/>
      <c r="K35" s="126"/>
    </row>
    <row r="36" spans="1:11" ht="15.75" customHeight="1">
      <c r="A36" s="126" t="s">
        <v>526</v>
      </c>
      <c r="B36" s="275" t="s">
        <v>510</v>
      </c>
      <c r="C36" s="277"/>
      <c r="D36" s="277"/>
      <c r="E36" s="289"/>
      <c r="F36" s="289"/>
      <c r="G36" s="289"/>
      <c r="H36" s="126"/>
      <c r="I36" s="126"/>
      <c r="J36" s="126"/>
      <c r="K36" s="126"/>
    </row>
    <row r="37" spans="1:11" ht="15.75" customHeight="1">
      <c r="A37" s="281" t="s">
        <v>531</v>
      </c>
      <c r="B37" s="275" t="s">
        <v>520</v>
      </c>
      <c r="C37" s="277"/>
      <c r="D37" s="277"/>
      <c r="E37" s="289"/>
      <c r="F37" s="289"/>
      <c r="G37" s="289"/>
      <c r="H37" s="126"/>
      <c r="I37" s="126"/>
      <c r="J37" s="126"/>
      <c r="K37" s="126"/>
    </row>
    <row r="38" spans="1:11" ht="15.75" customHeight="1">
      <c r="A38" s="288" t="s">
        <v>534</v>
      </c>
      <c r="B38" s="275"/>
      <c r="C38" s="277"/>
      <c r="D38" s="277"/>
      <c r="E38" s="289"/>
      <c r="F38" s="289"/>
      <c r="G38" s="289"/>
      <c r="H38" s="126"/>
      <c r="I38" s="126"/>
      <c r="J38" s="126"/>
      <c r="K38" s="126"/>
    </row>
    <row r="39" spans="1:11" ht="15.75" customHeight="1">
      <c r="A39" s="288"/>
      <c r="B39" s="275"/>
      <c r="C39" s="277"/>
      <c r="D39" s="277"/>
      <c r="E39" s="289"/>
      <c r="F39" s="289"/>
      <c r="G39" s="289"/>
      <c r="H39" s="126"/>
      <c r="I39" s="126"/>
      <c r="J39" s="294"/>
      <c r="K39" s="126"/>
    </row>
    <row r="40" spans="1:11" ht="15.75" customHeight="1">
      <c r="A40" s="126"/>
      <c r="B40" s="275"/>
      <c r="C40" s="277"/>
      <c r="D40" s="277"/>
      <c r="E40" s="289"/>
      <c r="F40" s="289"/>
      <c r="G40" s="289"/>
      <c r="H40" s="126"/>
      <c r="I40" s="126"/>
      <c r="J40" s="294"/>
      <c r="K40" s="126"/>
    </row>
    <row r="41" spans="1:11" ht="15.75" customHeight="1">
      <c r="A41" s="126"/>
      <c r="B41" s="275"/>
      <c r="C41" s="277"/>
      <c r="D41" s="277"/>
      <c r="E41" s="289"/>
      <c r="F41" s="289"/>
      <c r="G41" s="289"/>
      <c r="H41" s="126"/>
      <c r="I41" s="126"/>
      <c r="J41" s="294"/>
      <c r="K41" s="126"/>
    </row>
    <row r="42" spans="1:11" ht="15.75" customHeight="1">
      <c r="A42" s="126"/>
      <c r="B42" s="295"/>
      <c r="C42" s="296"/>
      <c r="D42" s="297"/>
      <c r="E42" s="289"/>
      <c r="F42" s="289"/>
      <c r="G42" s="289"/>
      <c r="H42" s="126"/>
      <c r="I42" s="126"/>
      <c r="J42" s="294"/>
      <c r="K42" s="126"/>
    </row>
    <row r="43" spans="1:11" ht="15" customHeight="1">
      <c r="A43" s="530" t="s">
        <v>540</v>
      </c>
      <c r="B43" s="525"/>
      <c r="C43" s="525"/>
      <c r="D43" s="525"/>
      <c r="E43" s="525"/>
      <c r="F43" s="525"/>
      <c r="G43" s="526"/>
      <c r="H43" s="126"/>
      <c r="I43" s="126"/>
      <c r="J43" s="294"/>
      <c r="K43" s="126"/>
    </row>
    <row r="44" spans="1:11" ht="51.75" customHeight="1">
      <c r="A44" s="531"/>
      <c r="B44" s="532"/>
      <c r="C44" s="532"/>
      <c r="D44" s="532"/>
      <c r="E44" s="532"/>
      <c r="F44" s="532"/>
      <c r="G44" s="533"/>
      <c r="H44" s="126"/>
      <c r="I44" s="126"/>
      <c r="J44" s="294"/>
      <c r="K44" s="126"/>
    </row>
    <row r="45" spans="1:11" ht="15.75" customHeight="1">
      <c r="A45" s="126"/>
      <c r="B45" s="289"/>
      <c r="C45" s="290"/>
      <c r="D45" s="290"/>
      <c r="E45" s="289"/>
      <c r="F45" s="289"/>
      <c r="G45" s="289"/>
      <c r="H45" s="126"/>
      <c r="I45" s="126"/>
      <c r="J45" s="294"/>
      <c r="K45" s="126"/>
    </row>
    <row r="46" spans="1:11" ht="15.75" customHeight="1">
      <c r="A46" s="126"/>
      <c r="B46" s="289"/>
      <c r="C46" s="290"/>
      <c r="D46" s="290"/>
      <c r="E46" s="289"/>
      <c r="F46" s="289"/>
      <c r="G46" s="289"/>
      <c r="H46" s="126"/>
      <c r="I46" s="126"/>
      <c r="J46" s="294"/>
      <c r="K46" s="126"/>
    </row>
    <row r="47" spans="1:11" ht="15.75" customHeight="1">
      <c r="A47" s="126"/>
      <c r="B47" s="289"/>
      <c r="C47" s="290"/>
      <c r="D47" s="290"/>
      <c r="E47" s="289"/>
      <c r="F47" s="289"/>
      <c r="G47" s="289"/>
      <c r="H47" s="126"/>
      <c r="I47" s="126"/>
      <c r="J47" s="294"/>
      <c r="K47" s="126"/>
    </row>
    <row r="48" spans="1:11" ht="15.75" customHeight="1">
      <c r="A48" s="126"/>
      <c r="B48" s="289"/>
      <c r="C48" s="290"/>
      <c r="D48" s="290"/>
      <c r="E48" s="289"/>
      <c r="F48" s="289"/>
      <c r="G48" s="289"/>
      <c r="H48" s="126"/>
      <c r="I48" s="126"/>
      <c r="J48" s="294"/>
      <c r="K48" s="126"/>
    </row>
    <row r="49" spans="1:11" ht="15.75" customHeight="1">
      <c r="A49" s="126"/>
      <c r="B49" s="289"/>
      <c r="C49" s="290"/>
      <c r="D49" s="290"/>
      <c r="E49" s="289"/>
      <c r="F49" s="289"/>
      <c r="G49" s="289"/>
      <c r="H49" s="126"/>
      <c r="I49" s="126"/>
      <c r="J49" s="294"/>
      <c r="K49" s="126"/>
    </row>
    <row r="50" spans="1:11" ht="15.75" customHeight="1">
      <c r="A50" s="126"/>
      <c r="B50" s="289"/>
      <c r="C50" s="290"/>
      <c r="D50" s="290"/>
      <c r="E50" s="289"/>
      <c r="F50" s="289"/>
      <c r="G50" s="289"/>
      <c r="H50" s="126"/>
      <c r="I50" s="126"/>
      <c r="J50" s="294">
        <f>+ROUND(C45,2)</f>
        <v>0</v>
      </c>
      <c r="K50" s="126"/>
    </row>
    <row r="51" spans="1:11" ht="15.75" customHeight="1">
      <c r="A51" s="126"/>
      <c r="B51" s="289"/>
      <c r="C51" s="290"/>
      <c r="D51" s="290"/>
      <c r="E51" s="289"/>
      <c r="F51" s="289"/>
      <c r="G51" s="289"/>
      <c r="H51" s="126"/>
      <c r="I51" s="126"/>
      <c r="J51" s="126"/>
      <c r="K51" s="126"/>
    </row>
    <row r="52" spans="1:11" ht="15.75" customHeight="1">
      <c r="A52" s="126"/>
      <c r="B52" s="289"/>
      <c r="C52" s="290"/>
      <c r="D52" s="290"/>
      <c r="E52" s="289"/>
      <c r="F52" s="289"/>
      <c r="G52" s="289"/>
      <c r="H52" s="126"/>
      <c r="I52" s="126"/>
      <c r="J52" s="126"/>
      <c r="K52" s="126"/>
    </row>
    <row r="53" spans="1:11" ht="15.75" customHeight="1">
      <c r="A53" s="126"/>
      <c r="B53" s="289"/>
      <c r="C53" s="290"/>
      <c r="D53" s="290"/>
      <c r="E53" s="289"/>
      <c r="F53" s="289"/>
      <c r="G53" s="289"/>
      <c r="H53" s="126"/>
      <c r="I53" s="126"/>
      <c r="J53" s="126"/>
      <c r="K53" s="126"/>
    </row>
    <row r="54" spans="1:11" ht="15.75" customHeight="1">
      <c r="A54" s="126"/>
      <c r="B54" s="289"/>
      <c r="C54" s="290"/>
      <c r="D54" s="290"/>
      <c r="E54" s="289"/>
      <c r="F54" s="289"/>
      <c r="G54" s="289"/>
      <c r="H54" s="126"/>
      <c r="I54" s="126"/>
      <c r="J54" s="126"/>
      <c r="K54" s="126"/>
    </row>
    <row r="55" spans="1:11" ht="15.75" customHeight="1">
      <c r="A55" s="126"/>
      <c r="B55" s="289"/>
      <c r="C55" s="290"/>
      <c r="D55" s="290"/>
      <c r="E55" s="289"/>
      <c r="F55" s="289"/>
      <c r="G55" s="289"/>
      <c r="H55" s="126"/>
      <c r="I55" s="126"/>
      <c r="J55" s="126"/>
      <c r="K55" s="126"/>
    </row>
    <row r="56" spans="1:11" ht="15.75" customHeight="1">
      <c r="A56" s="126"/>
      <c r="B56" s="289"/>
      <c r="C56" s="290"/>
      <c r="D56" s="290"/>
      <c r="E56" s="289"/>
      <c r="F56" s="289"/>
      <c r="G56" s="289"/>
      <c r="H56" s="126"/>
      <c r="I56" s="126"/>
      <c r="J56" s="126"/>
      <c r="K56" s="126"/>
    </row>
    <row r="57" spans="1:11" ht="15.75" customHeight="1">
      <c r="A57" s="126"/>
      <c r="B57" s="289"/>
      <c r="C57" s="290"/>
      <c r="D57" s="290"/>
      <c r="E57" s="289"/>
      <c r="F57" s="289"/>
      <c r="G57" s="289"/>
      <c r="H57" s="126"/>
      <c r="I57" s="126"/>
      <c r="J57" s="126"/>
      <c r="K57" s="126"/>
    </row>
    <row r="58" spans="1:11" ht="15.75" customHeight="1">
      <c r="A58" s="126"/>
      <c r="B58" s="289"/>
      <c r="C58" s="290"/>
      <c r="D58" s="290"/>
      <c r="E58" s="289"/>
      <c r="F58" s="289"/>
      <c r="G58" s="289"/>
      <c r="H58" s="126"/>
      <c r="I58" s="126"/>
      <c r="J58" s="126"/>
      <c r="K58" s="126"/>
    </row>
    <row r="59" spans="1:11" ht="15.75" customHeight="1">
      <c r="A59" s="126"/>
      <c r="B59" s="289"/>
      <c r="C59" s="290"/>
      <c r="D59" s="290"/>
      <c r="E59" s="289"/>
      <c r="F59" s="289"/>
      <c r="G59" s="289"/>
      <c r="H59" s="126"/>
      <c r="I59" s="126"/>
      <c r="J59" s="126"/>
      <c r="K59" s="126"/>
    </row>
    <row r="60" spans="1:11" ht="15.75" customHeight="1">
      <c r="A60" s="126"/>
      <c r="B60" s="289"/>
      <c r="C60" s="290"/>
      <c r="D60" s="290"/>
      <c r="E60" s="289"/>
      <c r="F60" s="289"/>
      <c r="G60" s="289"/>
      <c r="H60" s="126"/>
      <c r="I60" s="126"/>
      <c r="J60" s="126"/>
      <c r="K60" s="126"/>
    </row>
    <row r="61" spans="1:11" ht="15.75" customHeight="1">
      <c r="A61" s="126"/>
      <c r="B61" s="289"/>
      <c r="C61" s="290"/>
      <c r="D61" s="290"/>
      <c r="E61" s="289"/>
      <c r="F61" s="289"/>
      <c r="G61" s="289"/>
      <c r="H61" s="126"/>
      <c r="I61" s="126"/>
      <c r="J61" s="126"/>
      <c r="K61" s="126"/>
    </row>
    <row r="62" spans="1:11" ht="15.75" customHeight="1">
      <c r="A62" s="126"/>
      <c r="B62" s="289"/>
      <c r="C62" s="290"/>
      <c r="D62" s="290"/>
      <c r="E62" s="289"/>
      <c r="F62" s="289"/>
      <c r="G62" s="289"/>
      <c r="H62" s="126"/>
      <c r="I62" s="126"/>
      <c r="J62" s="126"/>
      <c r="K62" s="126"/>
    </row>
    <row r="63" spans="1:11" ht="15.75" customHeight="1">
      <c r="A63" s="126"/>
      <c r="B63" s="289"/>
      <c r="C63" s="290"/>
      <c r="D63" s="290"/>
      <c r="E63" s="289"/>
      <c r="F63" s="289"/>
      <c r="G63" s="289"/>
      <c r="H63" s="126"/>
      <c r="I63" s="126"/>
      <c r="J63" s="126"/>
      <c r="K63" s="126"/>
    </row>
    <row r="64" spans="1:11" ht="15.75" customHeight="1">
      <c r="A64" s="126"/>
      <c r="B64" s="289"/>
      <c r="C64" s="290"/>
      <c r="D64" s="290"/>
      <c r="E64" s="289"/>
      <c r="F64" s="289"/>
      <c r="G64" s="289"/>
      <c r="H64" s="126"/>
      <c r="I64" s="126"/>
      <c r="J64" s="126"/>
      <c r="K64" s="126"/>
    </row>
    <row r="65" spans="1:11" ht="15.75" customHeight="1">
      <c r="A65" s="126"/>
      <c r="B65" s="289"/>
      <c r="C65" s="290"/>
      <c r="D65" s="290"/>
      <c r="E65" s="289"/>
      <c r="F65" s="289"/>
      <c r="G65" s="289"/>
      <c r="H65" s="126"/>
      <c r="I65" s="126"/>
      <c r="J65" s="126"/>
      <c r="K65" s="126"/>
    </row>
    <row r="66" spans="1:11" ht="15.75" customHeight="1">
      <c r="A66" s="126"/>
      <c r="B66" s="289"/>
      <c r="C66" s="290"/>
      <c r="D66" s="290"/>
      <c r="E66" s="289"/>
      <c r="F66" s="289"/>
      <c r="G66" s="289"/>
      <c r="H66" s="126"/>
      <c r="I66" s="126"/>
      <c r="J66" s="126"/>
      <c r="K66" s="126"/>
    </row>
    <row r="67" spans="1:11" ht="15.75" customHeight="1">
      <c r="A67" s="126"/>
      <c r="B67" s="289"/>
      <c r="C67" s="290"/>
      <c r="D67" s="290"/>
      <c r="E67" s="289"/>
      <c r="F67" s="289"/>
      <c r="G67" s="289"/>
      <c r="H67" s="126"/>
      <c r="I67" s="126"/>
      <c r="J67" s="126"/>
      <c r="K67" s="126"/>
    </row>
    <row r="68" spans="1:11" ht="15.75" customHeight="1">
      <c r="A68" s="126"/>
      <c r="B68" s="289"/>
      <c r="C68" s="290"/>
      <c r="D68" s="290"/>
      <c r="E68" s="289"/>
      <c r="F68" s="289"/>
      <c r="G68" s="289"/>
      <c r="H68" s="126"/>
      <c r="I68" s="126"/>
      <c r="J68" s="126"/>
      <c r="K68" s="126"/>
    </row>
    <row r="69" spans="1:11" ht="15.75" customHeight="1">
      <c r="A69" s="126"/>
      <c r="B69" s="289"/>
      <c r="C69" s="290"/>
      <c r="D69" s="290"/>
      <c r="E69" s="289"/>
      <c r="F69" s="289"/>
      <c r="G69" s="289"/>
      <c r="H69" s="126"/>
      <c r="I69" s="126"/>
      <c r="J69" s="126"/>
      <c r="K69" s="126"/>
    </row>
    <row r="70" spans="1:11" ht="15.75" customHeight="1">
      <c r="A70" s="126"/>
      <c r="B70" s="289"/>
      <c r="C70" s="290"/>
      <c r="D70" s="290"/>
      <c r="E70" s="289"/>
      <c r="F70" s="289"/>
      <c r="G70" s="289"/>
      <c r="H70" s="126"/>
      <c r="I70" s="126"/>
      <c r="J70" s="126"/>
      <c r="K70" s="126"/>
    </row>
    <row r="71" spans="1:11" ht="15.75" customHeight="1">
      <c r="A71" s="126"/>
      <c r="B71" s="289"/>
      <c r="C71" s="290"/>
      <c r="D71" s="290"/>
      <c r="E71" s="289"/>
      <c r="F71" s="289"/>
      <c r="G71" s="289"/>
      <c r="H71" s="126"/>
      <c r="I71" s="126"/>
      <c r="J71" s="126"/>
      <c r="K71" s="126"/>
    </row>
    <row r="72" spans="1:11" ht="15.75" customHeight="1">
      <c r="A72" s="126"/>
      <c r="B72" s="289"/>
      <c r="C72" s="290"/>
      <c r="D72" s="290"/>
      <c r="E72" s="289"/>
      <c r="F72" s="289"/>
      <c r="G72" s="289"/>
      <c r="H72" s="126"/>
      <c r="I72" s="126"/>
      <c r="J72" s="126"/>
      <c r="K72" s="126"/>
    </row>
    <row r="73" spans="1:11" ht="15.75" customHeight="1">
      <c r="A73" s="126"/>
      <c r="B73" s="289"/>
      <c r="C73" s="290"/>
      <c r="D73" s="290"/>
      <c r="E73" s="289"/>
      <c r="F73" s="289"/>
      <c r="G73" s="289"/>
      <c r="H73" s="126"/>
      <c r="I73" s="126"/>
      <c r="J73" s="126"/>
      <c r="K73" s="126"/>
    </row>
    <row r="74" spans="1:11" ht="15.75" customHeight="1">
      <c r="A74" s="126"/>
      <c r="B74" s="289"/>
      <c r="C74" s="290"/>
      <c r="D74" s="290"/>
      <c r="E74" s="289"/>
      <c r="F74" s="289"/>
      <c r="G74" s="289"/>
      <c r="H74" s="126"/>
      <c r="I74" s="126"/>
      <c r="J74" s="126"/>
      <c r="K74" s="126"/>
    </row>
    <row r="75" spans="1:11" ht="15.75" customHeight="1">
      <c r="A75" s="126"/>
      <c r="B75" s="289"/>
      <c r="C75" s="290"/>
      <c r="D75" s="290"/>
      <c r="E75" s="289"/>
      <c r="F75" s="289"/>
      <c r="G75" s="289"/>
      <c r="H75" s="126"/>
      <c r="I75" s="126"/>
      <c r="J75" s="126"/>
      <c r="K75" s="126"/>
    </row>
    <row r="76" spans="1:11" ht="15.75" customHeight="1">
      <c r="A76" s="126"/>
      <c r="B76" s="289"/>
      <c r="C76" s="290"/>
      <c r="D76" s="290"/>
      <c r="E76" s="289"/>
      <c r="F76" s="289"/>
      <c r="G76" s="289"/>
      <c r="H76" s="126"/>
      <c r="I76" s="126"/>
      <c r="J76" s="126"/>
      <c r="K76" s="126"/>
    </row>
    <row r="77" spans="1:11" ht="15.75" customHeight="1">
      <c r="A77" s="126"/>
      <c r="B77" s="289"/>
      <c r="C77" s="290"/>
      <c r="D77" s="290"/>
      <c r="E77" s="289"/>
      <c r="F77" s="289"/>
      <c r="G77" s="289"/>
      <c r="H77" s="126"/>
      <c r="I77" s="126"/>
      <c r="J77" s="126"/>
      <c r="K77" s="126"/>
    </row>
    <row r="78" spans="1:11" ht="15.75" customHeight="1">
      <c r="A78" s="126"/>
      <c r="B78" s="289"/>
      <c r="C78" s="290"/>
      <c r="D78" s="290"/>
      <c r="E78" s="289"/>
      <c r="F78" s="289"/>
      <c r="G78" s="289"/>
      <c r="H78" s="126"/>
      <c r="I78" s="126"/>
      <c r="J78" s="126"/>
      <c r="K78" s="126"/>
    </row>
    <row r="79" spans="1:11" ht="15.75" customHeight="1">
      <c r="A79" s="126"/>
      <c r="B79" s="289"/>
      <c r="C79" s="290"/>
      <c r="D79" s="290"/>
      <c r="E79" s="289"/>
      <c r="F79" s="289"/>
      <c r="G79" s="289"/>
      <c r="H79" s="126"/>
      <c r="I79" s="126"/>
      <c r="J79" s="126"/>
      <c r="K79" s="126"/>
    </row>
    <row r="80" spans="1:11" ht="15.75" customHeight="1">
      <c r="A80" s="126"/>
      <c r="B80" s="289"/>
      <c r="C80" s="290"/>
      <c r="D80" s="290"/>
      <c r="E80" s="289"/>
      <c r="F80" s="289"/>
      <c r="G80" s="289"/>
      <c r="H80" s="126"/>
      <c r="I80" s="126"/>
      <c r="J80" s="126"/>
      <c r="K80" s="126"/>
    </row>
    <row r="81" spans="1:11" ht="15.75" customHeight="1">
      <c r="A81" s="126"/>
      <c r="B81" s="289"/>
      <c r="C81" s="290"/>
      <c r="D81" s="290"/>
      <c r="E81" s="289"/>
      <c r="F81" s="289"/>
      <c r="G81" s="289"/>
      <c r="H81" s="126"/>
      <c r="I81" s="126"/>
      <c r="J81" s="126"/>
      <c r="K81" s="126"/>
    </row>
    <row r="82" spans="1:11" ht="15.75" customHeight="1">
      <c r="A82" s="126"/>
      <c r="B82" s="289"/>
      <c r="C82" s="290"/>
      <c r="D82" s="290"/>
      <c r="E82" s="289"/>
      <c r="F82" s="289"/>
      <c r="G82" s="289"/>
      <c r="H82" s="126"/>
      <c r="I82" s="126"/>
      <c r="J82" s="126"/>
      <c r="K82" s="126"/>
    </row>
    <row r="83" spans="1:11" ht="15.75" customHeight="1">
      <c r="A83" s="126"/>
      <c r="B83" s="289"/>
      <c r="C83" s="290"/>
      <c r="D83" s="290"/>
      <c r="E83" s="289"/>
      <c r="F83" s="289"/>
      <c r="G83" s="289"/>
      <c r="H83" s="126"/>
      <c r="I83" s="126"/>
      <c r="J83" s="126"/>
      <c r="K83" s="126"/>
    </row>
    <row r="84" spans="1:11" ht="15.75" customHeight="1">
      <c r="A84" s="126"/>
      <c r="B84" s="289"/>
      <c r="C84" s="290"/>
      <c r="D84" s="290"/>
      <c r="E84" s="289"/>
      <c r="F84" s="289"/>
      <c r="G84" s="289"/>
      <c r="H84" s="126"/>
      <c r="I84" s="126"/>
      <c r="J84" s="126"/>
      <c r="K84" s="126"/>
    </row>
    <row r="85" spans="1:11" ht="15.75" customHeight="1">
      <c r="A85" s="126"/>
      <c r="B85" s="289"/>
      <c r="C85" s="290"/>
      <c r="D85" s="290"/>
      <c r="E85" s="289"/>
      <c r="F85" s="289"/>
      <c r="G85" s="289"/>
      <c r="H85" s="126"/>
      <c r="I85" s="126"/>
      <c r="J85" s="126"/>
      <c r="K85" s="126"/>
    </row>
    <row r="86" spans="1:11" ht="15.75" customHeight="1">
      <c r="A86" s="126"/>
      <c r="B86" s="289"/>
      <c r="C86" s="290"/>
      <c r="D86" s="290"/>
      <c r="E86" s="289"/>
      <c r="F86" s="289"/>
      <c r="G86" s="289"/>
      <c r="H86" s="126"/>
      <c r="I86" s="126"/>
      <c r="J86" s="126"/>
      <c r="K86" s="126"/>
    </row>
    <row r="87" spans="1:11" ht="15.75" customHeight="1">
      <c r="A87" s="126"/>
      <c r="B87" s="289"/>
      <c r="C87" s="290"/>
      <c r="D87" s="290"/>
      <c r="E87" s="289"/>
      <c r="F87" s="289"/>
      <c r="G87" s="289"/>
      <c r="H87" s="126"/>
      <c r="I87" s="126"/>
      <c r="J87" s="126"/>
      <c r="K87" s="126"/>
    </row>
    <row r="88" spans="1:11" ht="15.75" customHeight="1">
      <c r="A88" s="126"/>
      <c r="B88" s="289"/>
      <c r="C88" s="290"/>
      <c r="D88" s="290"/>
      <c r="E88" s="289"/>
      <c r="F88" s="289"/>
      <c r="G88" s="289"/>
      <c r="H88" s="126"/>
      <c r="I88" s="126"/>
      <c r="J88" s="126"/>
      <c r="K88" s="126"/>
    </row>
    <row r="89" spans="1:11" ht="15.75" customHeight="1">
      <c r="A89" s="126"/>
      <c r="B89" s="289"/>
      <c r="C89" s="290"/>
      <c r="D89" s="290"/>
      <c r="E89" s="289"/>
      <c r="F89" s="289"/>
      <c r="G89" s="289"/>
      <c r="H89" s="126"/>
      <c r="I89" s="126"/>
      <c r="J89" s="126"/>
      <c r="K89" s="126"/>
    </row>
    <row r="90" spans="1:11" ht="15.75" customHeight="1">
      <c r="A90" s="126"/>
      <c r="B90" s="289"/>
      <c r="C90" s="290"/>
      <c r="D90" s="290"/>
      <c r="E90" s="289"/>
      <c r="F90" s="289"/>
      <c r="G90" s="289"/>
      <c r="H90" s="126"/>
      <c r="I90" s="126"/>
      <c r="J90" s="126"/>
      <c r="K90" s="126"/>
    </row>
    <row r="91" spans="1:11" ht="15.75" customHeight="1">
      <c r="A91" s="126"/>
      <c r="B91" s="289"/>
      <c r="C91" s="290"/>
      <c r="D91" s="290"/>
      <c r="E91" s="289"/>
      <c r="F91" s="289"/>
      <c r="G91" s="289"/>
      <c r="H91" s="126"/>
      <c r="I91" s="126"/>
      <c r="J91" s="126"/>
      <c r="K91" s="126"/>
    </row>
    <row r="92" spans="1:11" ht="15.75" customHeight="1">
      <c r="A92" s="126"/>
      <c r="B92" s="289"/>
      <c r="C92" s="290"/>
      <c r="D92" s="290"/>
      <c r="E92" s="289"/>
      <c r="F92" s="289"/>
      <c r="G92" s="289"/>
      <c r="H92" s="126"/>
      <c r="I92" s="126"/>
      <c r="J92" s="126"/>
      <c r="K92" s="126"/>
    </row>
    <row r="93" spans="1:11" ht="15.75" customHeight="1">
      <c r="A93" s="126"/>
      <c r="B93" s="289"/>
      <c r="C93" s="290"/>
      <c r="D93" s="290"/>
      <c r="E93" s="289"/>
      <c r="F93" s="289"/>
      <c r="G93" s="289"/>
      <c r="H93" s="126"/>
      <c r="I93" s="126"/>
      <c r="J93" s="126"/>
      <c r="K93" s="126"/>
    </row>
    <row r="94" spans="1:11" ht="15.75" customHeight="1">
      <c r="A94" s="126"/>
      <c r="B94" s="289"/>
      <c r="C94" s="290"/>
      <c r="D94" s="290"/>
      <c r="E94" s="289"/>
      <c r="F94" s="289"/>
      <c r="G94" s="289"/>
      <c r="H94" s="126"/>
      <c r="I94" s="126"/>
      <c r="J94" s="126"/>
      <c r="K94" s="126"/>
    </row>
    <row r="95" spans="1:11" ht="15.75" customHeight="1">
      <c r="A95" s="126"/>
      <c r="B95" s="289"/>
      <c r="C95" s="290"/>
      <c r="D95" s="290"/>
      <c r="E95" s="289"/>
      <c r="F95" s="289"/>
      <c r="G95" s="289"/>
      <c r="H95" s="126"/>
      <c r="I95" s="126"/>
      <c r="J95" s="126"/>
      <c r="K95" s="126"/>
    </row>
    <row r="96" spans="1:11" ht="15.75" customHeight="1">
      <c r="A96" s="126"/>
      <c r="B96" s="289"/>
      <c r="C96" s="290"/>
      <c r="D96" s="290"/>
      <c r="E96" s="289"/>
      <c r="F96" s="289"/>
      <c r="G96" s="289"/>
      <c r="H96" s="126"/>
      <c r="I96" s="126"/>
      <c r="J96" s="126"/>
      <c r="K96" s="126"/>
    </row>
    <row r="97" spans="1:11" ht="15.75" customHeight="1">
      <c r="A97" s="126"/>
      <c r="B97" s="289"/>
      <c r="C97" s="290"/>
      <c r="D97" s="290"/>
      <c r="E97" s="289"/>
      <c r="F97" s="289"/>
      <c r="G97" s="289"/>
      <c r="H97" s="126"/>
      <c r="I97" s="126"/>
      <c r="J97" s="126"/>
      <c r="K97" s="126"/>
    </row>
    <row r="98" spans="1:11" ht="15.75" customHeight="1">
      <c r="A98" s="126"/>
      <c r="B98" s="289"/>
      <c r="C98" s="290"/>
      <c r="D98" s="290"/>
      <c r="E98" s="289"/>
      <c r="F98" s="289"/>
      <c r="G98" s="289"/>
      <c r="H98" s="126"/>
      <c r="I98" s="126"/>
      <c r="J98" s="126"/>
      <c r="K98" s="126"/>
    </row>
    <row r="99" spans="1:11" ht="15.75" customHeight="1">
      <c r="A99" s="126"/>
      <c r="B99" s="289"/>
      <c r="C99" s="290"/>
      <c r="D99" s="290"/>
      <c r="E99" s="289"/>
      <c r="F99" s="289"/>
      <c r="G99" s="289"/>
      <c r="H99" s="126"/>
      <c r="I99" s="126"/>
      <c r="J99" s="126"/>
      <c r="K99" s="126"/>
    </row>
    <row r="100" spans="1:11" ht="15.75" customHeight="1">
      <c r="A100" s="126"/>
      <c r="B100" s="289"/>
      <c r="C100" s="290"/>
      <c r="D100" s="290"/>
      <c r="E100" s="289"/>
      <c r="F100" s="289"/>
      <c r="G100" s="289"/>
      <c r="H100" s="126"/>
      <c r="I100" s="126"/>
      <c r="J100" s="126"/>
      <c r="K100" s="126"/>
    </row>
  </sheetData>
  <mergeCells count="16">
    <mergeCell ref="A2:H2"/>
    <mergeCell ref="A1:H1"/>
    <mergeCell ref="J17:K17"/>
    <mergeCell ref="A43:G44"/>
    <mergeCell ref="A24:G28"/>
    <mergeCell ref="B30:B32"/>
    <mergeCell ref="C30:C31"/>
    <mergeCell ref="D30:D31"/>
    <mergeCell ref="H3:H4"/>
    <mergeCell ref="A3:A5"/>
    <mergeCell ref="B3:B5"/>
    <mergeCell ref="C3:C5"/>
    <mergeCell ref="D3:D5"/>
    <mergeCell ref="E3:E5"/>
    <mergeCell ref="F3:F4"/>
    <mergeCell ref="G3:G4"/>
  </mergeCells>
  <pageMargins left="0.7" right="0.7" top="0.75" bottom="0.75" header="0" footer="0"/>
  <pageSetup scale="39" orientation="portrait"/>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P2255"/>
  <sheetViews>
    <sheetView showGridLines="0" workbookViewId="0"/>
  </sheetViews>
  <sheetFormatPr baseColWidth="10" defaultColWidth="14.42578125" defaultRowHeight="15" customHeight="1"/>
  <cols>
    <col min="1" max="1" width="1.28515625" customWidth="1"/>
    <col min="2" max="2" width="2.140625" customWidth="1"/>
    <col min="3" max="3" width="18.42578125" customWidth="1"/>
    <col min="4" max="4" width="19.28515625" customWidth="1"/>
    <col min="5" max="5" width="9.85546875" customWidth="1"/>
    <col min="6" max="6" width="0.140625" customWidth="1"/>
    <col min="7" max="7" width="6.85546875" customWidth="1"/>
    <col min="8" max="8" width="4.28515625" customWidth="1"/>
    <col min="9" max="9" width="2.7109375" customWidth="1"/>
    <col min="10" max="11" width="1.28515625" customWidth="1"/>
    <col min="12" max="12" width="16.85546875" customWidth="1"/>
    <col min="13" max="13" width="13.140625" customWidth="1"/>
    <col min="14" max="14" width="0.28515625" customWidth="1"/>
    <col min="15" max="15" width="22.7109375" customWidth="1"/>
    <col min="16" max="16" width="0.140625" customWidth="1"/>
  </cols>
  <sheetData>
    <row r="1" spans="1:16">
      <c r="A1" s="86"/>
      <c r="B1" s="86"/>
      <c r="C1" s="86"/>
      <c r="D1" s="86"/>
      <c r="E1" s="86"/>
      <c r="F1" s="86"/>
      <c r="G1" s="86"/>
      <c r="H1" s="86"/>
      <c r="I1" s="86"/>
      <c r="J1" s="86"/>
      <c r="K1" s="86"/>
      <c r="L1" s="86"/>
      <c r="M1" s="86"/>
      <c r="N1" s="86"/>
      <c r="O1" s="298">
        <f ca="1">TODAY()</f>
        <v>45758</v>
      </c>
      <c r="P1" s="86"/>
    </row>
    <row r="2" spans="1:16" ht="49.5" customHeight="1">
      <c r="A2" s="568" t="s">
        <v>133</v>
      </c>
      <c r="B2" s="466"/>
      <c r="C2" s="466"/>
      <c r="D2" s="466"/>
      <c r="E2" s="466"/>
      <c r="F2" s="466"/>
      <c r="G2" s="466"/>
      <c r="H2" s="466"/>
      <c r="I2" s="466"/>
      <c r="J2" s="466"/>
      <c r="K2" s="466"/>
      <c r="L2" s="466"/>
      <c r="M2" s="466"/>
      <c r="N2" s="466"/>
      <c r="O2" s="466"/>
      <c r="P2" s="466"/>
    </row>
    <row r="3" spans="1:16">
      <c r="A3" s="86"/>
      <c r="B3" s="86"/>
      <c r="C3" s="86"/>
      <c r="D3" s="86"/>
      <c r="E3" s="86"/>
      <c r="F3" s="86"/>
      <c r="G3" s="86"/>
      <c r="H3" s="86"/>
      <c r="I3" s="86"/>
      <c r="J3" s="86"/>
      <c r="K3" s="86"/>
      <c r="L3" s="86"/>
      <c r="M3" s="86"/>
      <c r="N3" s="86"/>
      <c r="O3" s="86"/>
      <c r="P3" s="86"/>
    </row>
    <row r="4" spans="1:16">
      <c r="A4" s="569" t="s">
        <v>1</v>
      </c>
      <c r="B4" s="466"/>
      <c r="C4" s="466"/>
      <c r="D4" s="466"/>
      <c r="E4" s="466"/>
      <c r="F4" s="466"/>
      <c r="G4" s="466"/>
      <c r="H4" s="466"/>
      <c r="I4" s="466"/>
      <c r="J4" s="466"/>
      <c r="K4" s="466"/>
      <c r="L4" s="466"/>
      <c r="M4" s="466"/>
      <c r="N4" s="466"/>
      <c r="O4" s="466"/>
      <c r="P4" s="86"/>
    </row>
    <row r="5" spans="1:16">
      <c r="A5" s="86"/>
      <c r="B5" s="86"/>
      <c r="C5" s="86"/>
      <c r="D5" s="86"/>
      <c r="E5" s="86"/>
      <c r="F5" s="86"/>
      <c r="G5" s="86"/>
      <c r="H5" s="86"/>
      <c r="I5" s="86"/>
      <c r="J5" s="86"/>
      <c r="K5" s="86"/>
      <c r="L5" s="86"/>
      <c r="M5" s="86"/>
      <c r="N5" s="86"/>
      <c r="O5" s="86"/>
      <c r="P5" s="86"/>
    </row>
    <row r="6" spans="1:16">
      <c r="A6" s="569" t="s">
        <v>2</v>
      </c>
      <c r="B6" s="466"/>
      <c r="C6" s="466"/>
      <c r="D6" s="466"/>
      <c r="E6" s="466"/>
      <c r="F6" s="466"/>
      <c r="G6" s="466"/>
      <c r="H6" s="466"/>
      <c r="I6" s="466"/>
      <c r="J6" s="466"/>
      <c r="K6" s="466"/>
      <c r="L6" s="466"/>
      <c r="M6" s="466"/>
      <c r="N6" s="466"/>
      <c r="O6" s="466"/>
      <c r="P6" s="86"/>
    </row>
    <row r="7" spans="1:16">
      <c r="A7" s="86"/>
      <c r="B7" s="86"/>
      <c r="C7" s="86"/>
      <c r="D7" s="86"/>
      <c r="E7" s="86"/>
      <c r="F7" s="86"/>
      <c r="G7" s="86"/>
      <c r="H7" s="86"/>
      <c r="I7" s="86"/>
      <c r="J7" s="86"/>
      <c r="K7" s="86"/>
      <c r="L7" s="86"/>
      <c r="M7" s="86"/>
      <c r="N7" s="86"/>
      <c r="O7" s="86"/>
      <c r="P7" s="86"/>
    </row>
    <row r="8" spans="1:16" ht="3.75" customHeight="1">
      <c r="A8" s="107"/>
      <c r="B8" s="476"/>
      <c r="C8" s="466"/>
      <c r="D8" s="476"/>
      <c r="E8" s="466"/>
      <c r="F8" s="466"/>
      <c r="G8" s="466"/>
      <c r="H8" s="466"/>
      <c r="I8" s="466"/>
      <c r="J8" s="466"/>
      <c r="K8" s="466"/>
      <c r="L8" s="466"/>
      <c r="M8" s="466"/>
      <c r="N8" s="466"/>
      <c r="O8" s="466"/>
      <c r="P8" s="466"/>
    </row>
    <row r="9" spans="1:16" ht="70.5" customHeight="1">
      <c r="A9" s="107"/>
      <c r="B9" s="497"/>
      <c r="C9" s="466"/>
      <c r="D9" s="476"/>
      <c r="E9" s="466"/>
      <c r="F9" s="466"/>
      <c r="G9" s="466"/>
      <c r="H9" s="466"/>
      <c r="I9" s="466"/>
      <c r="J9" s="466"/>
      <c r="K9" s="466"/>
      <c r="L9" s="466"/>
      <c r="M9" s="466"/>
      <c r="N9" s="466"/>
      <c r="O9" s="466"/>
      <c r="P9" s="466"/>
    </row>
    <row r="10" spans="1:16" ht="9.75" customHeight="1">
      <c r="A10" s="477"/>
      <c r="B10" s="470"/>
      <c r="C10" s="470"/>
      <c r="D10" s="470"/>
      <c r="E10" s="470"/>
      <c r="F10" s="470"/>
      <c r="G10" s="470"/>
      <c r="H10" s="470"/>
      <c r="I10" s="470"/>
      <c r="J10" s="470"/>
      <c r="K10" s="470"/>
      <c r="L10" s="470"/>
      <c r="M10" s="470"/>
      <c r="N10" s="470"/>
      <c r="O10" s="470"/>
      <c r="P10" s="470"/>
    </row>
    <row r="11" spans="1:16" ht="59.25" customHeight="1">
      <c r="A11" s="498" t="s">
        <v>541</v>
      </c>
      <c r="B11" s="466"/>
      <c r="C11" s="466"/>
      <c r="D11" s="466"/>
      <c r="E11" s="466"/>
      <c r="F11" s="466"/>
      <c r="G11" s="498" t="s">
        <v>227</v>
      </c>
      <c r="H11" s="466"/>
      <c r="I11" s="466"/>
      <c r="J11" s="476" t="s">
        <v>542</v>
      </c>
      <c r="K11" s="466"/>
      <c r="L11" s="466"/>
      <c r="M11" s="466"/>
      <c r="N11" s="466"/>
      <c r="O11" s="466"/>
      <c r="P11" s="467"/>
    </row>
    <row r="12" spans="1:16" ht="18" customHeight="1">
      <c r="A12" s="498"/>
      <c r="B12" s="466"/>
      <c r="C12" s="466"/>
      <c r="D12" s="466"/>
      <c r="E12" s="466"/>
      <c r="F12" s="466"/>
      <c r="G12" s="498" t="s">
        <v>229</v>
      </c>
      <c r="H12" s="466"/>
      <c r="I12" s="466"/>
      <c r="J12" s="476" t="s">
        <v>542</v>
      </c>
      <c r="K12" s="466"/>
      <c r="L12" s="466"/>
      <c r="M12" s="466"/>
      <c r="N12" s="466"/>
      <c r="O12" s="466"/>
      <c r="P12" s="467"/>
    </row>
    <row r="13" spans="1:16" ht="18" customHeight="1">
      <c r="A13" s="498"/>
      <c r="B13" s="466"/>
      <c r="C13" s="466"/>
      <c r="D13" s="466"/>
      <c r="E13" s="466"/>
      <c r="F13" s="466"/>
      <c r="G13" s="498" t="s">
        <v>10</v>
      </c>
      <c r="H13" s="466"/>
      <c r="I13" s="466"/>
      <c r="J13" s="476" t="s">
        <v>543</v>
      </c>
      <c r="K13" s="466"/>
      <c r="L13" s="466"/>
      <c r="M13" s="466"/>
      <c r="N13" s="466"/>
      <c r="O13" s="466"/>
      <c r="P13" s="467"/>
    </row>
    <row r="14" spans="1:16" ht="18" customHeight="1">
      <c r="A14" s="492"/>
      <c r="B14" s="470"/>
      <c r="C14" s="470"/>
      <c r="D14" s="470"/>
      <c r="E14" s="470"/>
      <c r="F14" s="470"/>
      <c r="G14" s="505" t="s">
        <v>231</v>
      </c>
      <c r="H14" s="470"/>
      <c r="I14" s="470"/>
      <c r="J14" s="477" t="s">
        <v>232</v>
      </c>
      <c r="K14" s="470"/>
      <c r="L14" s="470"/>
      <c r="M14" s="470"/>
      <c r="N14" s="470"/>
      <c r="O14" s="470"/>
      <c r="P14" s="471"/>
    </row>
    <row r="15" spans="1:16" ht="7.5" customHeight="1">
      <c r="A15" s="86"/>
      <c r="B15" s="86"/>
      <c r="C15" s="86"/>
      <c r="D15" s="86"/>
      <c r="E15" s="86"/>
      <c r="F15" s="86"/>
      <c r="G15" s="86"/>
      <c r="H15" s="86"/>
      <c r="I15" s="86"/>
      <c r="J15" s="86"/>
      <c r="K15" s="86"/>
      <c r="L15" s="86"/>
      <c r="M15" s="86"/>
      <c r="N15" s="86"/>
      <c r="O15" s="86"/>
      <c r="P15" s="86"/>
    </row>
    <row r="16" spans="1:16" ht="18" customHeight="1">
      <c r="A16" s="495" t="s">
        <v>233</v>
      </c>
      <c r="B16" s="466"/>
      <c r="C16" s="495" t="s">
        <v>234</v>
      </c>
      <c r="D16" s="466"/>
      <c r="E16" s="86"/>
      <c r="F16" s="86"/>
      <c r="G16" s="86"/>
      <c r="H16" s="86"/>
      <c r="I16" s="86"/>
      <c r="J16" s="86"/>
      <c r="K16" s="86"/>
      <c r="L16" s="86"/>
      <c r="M16" s="86"/>
      <c r="N16" s="86"/>
      <c r="O16" s="86"/>
      <c r="P16" s="86"/>
    </row>
    <row r="17" spans="1:16" ht="2.25" customHeight="1">
      <c r="A17" s="86"/>
      <c r="B17" s="86"/>
      <c r="C17" s="86"/>
      <c r="D17" s="86"/>
      <c r="E17" s="86"/>
      <c r="F17" s="86"/>
      <c r="G17" s="86"/>
      <c r="H17" s="86"/>
      <c r="I17" s="86"/>
      <c r="J17" s="86"/>
      <c r="K17" s="86"/>
      <c r="L17" s="86"/>
      <c r="M17" s="86"/>
      <c r="N17" s="86"/>
      <c r="O17" s="86"/>
      <c r="P17" s="86"/>
    </row>
    <row r="18" spans="1:16" ht="18.75" customHeight="1">
      <c r="A18" s="496" t="s">
        <v>235</v>
      </c>
      <c r="B18" s="457"/>
      <c r="C18" s="457"/>
      <c r="D18" s="457"/>
      <c r="E18" s="458"/>
      <c r="F18" s="491" t="s">
        <v>231</v>
      </c>
      <c r="G18" s="457"/>
      <c r="H18" s="457"/>
      <c r="I18" s="457"/>
      <c r="J18" s="458"/>
      <c r="K18" s="491" t="s">
        <v>13</v>
      </c>
      <c r="L18" s="458"/>
      <c r="M18" s="491" t="s">
        <v>12</v>
      </c>
      <c r="N18" s="458"/>
      <c r="O18" s="108" t="s">
        <v>236</v>
      </c>
      <c r="P18" s="86"/>
    </row>
    <row r="19" spans="1:16" ht="18" customHeight="1">
      <c r="A19" s="492" t="s">
        <v>544</v>
      </c>
      <c r="B19" s="470"/>
      <c r="C19" s="470"/>
      <c r="D19" s="470"/>
      <c r="E19" s="471"/>
      <c r="F19" s="499" t="s">
        <v>134</v>
      </c>
      <c r="G19" s="470"/>
      <c r="H19" s="470"/>
      <c r="I19" s="470"/>
      <c r="J19" s="471"/>
      <c r="K19" s="564" t="s">
        <v>545</v>
      </c>
      <c r="L19" s="471"/>
      <c r="M19" s="564" t="s">
        <v>546</v>
      </c>
      <c r="N19" s="471"/>
      <c r="O19" s="299" t="s">
        <v>547</v>
      </c>
      <c r="P19" s="86"/>
    </row>
    <row r="20" spans="1:16" ht="18" customHeight="1">
      <c r="A20" s="492" t="s">
        <v>548</v>
      </c>
      <c r="B20" s="470"/>
      <c r="C20" s="470"/>
      <c r="D20" s="470"/>
      <c r="E20" s="471"/>
      <c r="F20" s="499" t="s">
        <v>549</v>
      </c>
      <c r="G20" s="470"/>
      <c r="H20" s="470"/>
      <c r="I20" s="470"/>
      <c r="J20" s="471"/>
      <c r="K20" s="564" t="s">
        <v>550</v>
      </c>
      <c r="L20" s="471"/>
      <c r="M20" s="564" t="s">
        <v>551</v>
      </c>
      <c r="N20" s="471"/>
      <c r="O20" s="299" t="s">
        <v>552</v>
      </c>
      <c r="P20" s="86"/>
    </row>
    <row r="21" spans="1:16" ht="18" customHeight="1">
      <c r="A21" s="492" t="s">
        <v>553</v>
      </c>
      <c r="B21" s="470"/>
      <c r="C21" s="470"/>
      <c r="D21" s="470"/>
      <c r="E21" s="471"/>
      <c r="F21" s="499" t="s">
        <v>134</v>
      </c>
      <c r="G21" s="470"/>
      <c r="H21" s="470"/>
      <c r="I21" s="470"/>
      <c r="J21" s="471"/>
      <c r="K21" s="564" t="s">
        <v>554</v>
      </c>
      <c r="L21" s="471"/>
      <c r="M21" s="564" t="s">
        <v>555</v>
      </c>
      <c r="N21" s="471"/>
      <c r="O21" s="299" t="s">
        <v>556</v>
      </c>
      <c r="P21" s="86"/>
    </row>
    <row r="22" spans="1:16" ht="18" customHeight="1">
      <c r="A22" s="492" t="s">
        <v>557</v>
      </c>
      <c r="B22" s="470"/>
      <c r="C22" s="470"/>
      <c r="D22" s="470"/>
      <c r="E22" s="471"/>
      <c r="F22" s="499" t="s">
        <v>134</v>
      </c>
      <c r="G22" s="470"/>
      <c r="H22" s="470"/>
      <c r="I22" s="470"/>
      <c r="J22" s="471"/>
      <c r="K22" s="564" t="s">
        <v>558</v>
      </c>
      <c r="L22" s="471"/>
      <c r="M22" s="564" t="s">
        <v>559</v>
      </c>
      <c r="N22" s="471"/>
      <c r="O22" s="299" t="s">
        <v>560</v>
      </c>
      <c r="P22" s="86"/>
    </row>
    <row r="23" spans="1:16" ht="18" customHeight="1">
      <c r="A23" s="492" t="s">
        <v>561</v>
      </c>
      <c r="B23" s="470"/>
      <c r="C23" s="470"/>
      <c r="D23" s="470"/>
      <c r="E23" s="471"/>
      <c r="F23" s="499" t="s">
        <v>134</v>
      </c>
      <c r="G23" s="470"/>
      <c r="H23" s="470"/>
      <c r="I23" s="470"/>
      <c r="J23" s="471"/>
      <c r="K23" s="564" t="s">
        <v>562</v>
      </c>
      <c r="L23" s="471"/>
      <c r="M23" s="564" t="s">
        <v>563</v>
      </c>
      <c r="N23" s="471"/>
      <c r="O23" s="299" t="s">
        <v>564</v>
      </c>
      <c r="P23" s="86"/>
    </row>
    <row r="24" spans="1:16" ht="18" customHeight="1">
      <c r="A24" s="492" t="s">
        <v>565</v>
      </c>
      <c r="B24" s="470"/>
      <c r="C24" s="470"/>
      <c r="D24" s="470"/>
      <c r="E24" s="471"/>
      <c r="F24" s="499" t="s">
        <v>134</v>
      </c>
      <c r="G24" s="470"/>
      <c r="H24" s="470"/>
      <c r="I24" s="470"/>
      <c r="J24" s="471"/>
      <c r="K24" s="564" t="s">
        <v>566</v>
      </c>
      <c r="L24" s="471"/>
      <c r="M24" s="564" t="s">
        <v>567</v>
      </c>
      <c r="N24" s="471"/>
      <c r="O24" s="299" t="s">
        <v>568</v>
      </c>
      <c r="P24" s="86"/>
    </row>
    <row r="25" spans="1:16" ht="25.5" customHeight="1">
      <c r="A25" s="492" t="s">
        <v>569</v>
      </c>
      <c r="B25" s="470"/>
      <c r="C25" s="470"/>
      <c r="D25" s="470"/>
      <c r="E25" s="471"/>
      <c r="F25" s="499" t="s">
        <v>570</v>
      </c>
      <c r="G25" s="470"/>
      <c r="H25" s="470"/>
      <c r="I25" s="470"/>
      <c r="J25" s="471"/>
      <c r="K25" s="564" t="s">
        <v>571</v>
      </c>
      <c r="L25" s="471"/>
      <c r="M25" s="564" t="s">
        <v>572</v>
      </c>
      <c r="N25" s="471"/>
      <c r="O25" s="299" t="s">
        <v>573</v>
      </c>
      <c r="P25" s="86"/>
    </row>
    <row r="26" spans="1:16" ht="18" customHeight="1">
      <c r="A26" s="492" t="s">
        <v>574</v>
      </c>
      <c r="B26" s="470"/>
      <c r="C26" s="470"/>
      <c r="D26" s="470"/>
      <c r="E26" s="471"/>
      <c r="F26" s="499" t="s">
        <v>134</v>
      </c>
      <c r="G26" s="470"/>
      <c r="H26" s="470"/>
      <c r="I26" s="470"/>
      <c r="J26" s="471"/>
      <c r="K26" s="564" t="s">
        <v>575</v>
      </c>
      <c r="L26" s="471"/>
      <c r="M26" s="564" t="s">
        <v>576</v>
      </c>
      <c r="N26" s="471"/>
      <c r="O26" s="299" t="s">
        <v>577</v>
      </c>
      <c r="P26" s="86"/>
    </row>
    <row r="27" spans="1:16" ht="18" customHeight="1">
      <c r="A27" s="492" t="s">
        <v>578</v>
      </c>
      <c r="B27" s="470"/>
      <c r="C27" s="470"/>
      <c r="D27" s="470"/>
      <c r="E27" s="471"/>
      <c r="F27" s="499" t="s">
        <v>579</v>
      </c>
      <c r="G27" s="470"/>
      <c r="H27" s="470"/>
      <c r="I27" s="470"/>
      <c r="J27" s="471"/>
      <c r="K27" s="564" t="s">
        <v>580</v>
      </c>
      <c r="L27" s="471"/>
      <c r="M27" s="564" t="s">
        <v>576</v>
      </c>
      <c r="N27" s="471"/>
      <c r="O27" s="299" t="s">
        <v>581</v>
      </c>
      <c r="P27" s="86"/>
    </row>
    <row r="28" spans="1:16" ht="18" customHeight="1">
      <c r="A28" s="493"/>
      <c r="B28" s="466"/>
      <c r="C28" s="466"/>
      <c r="D28" s="466"/>
      <c r="E28" s="466"/>
      <c r="F28" s="494"/>
      <c r="G28" s="466"/>
      <c r="H28" s="494"/>
      <c r="I28" s="466"/>
      <c r="J28" s="466"/>
      <c r="K28" s="466"/>
      <c r="L28" s="111" t="s">
        <v>238</v>
      </c>
      <c r="M28" s="488" t="s">
        <v>234</v>
      </c>
      <c r="N28" s="466"/>
      <c r="O28" s="111" t="s">
        <v>582</v>
      </c>
      <c r="P28" s="86"/>
    </row>
    <row r="29" spans="1:16" ht="18" customHeight="1">
      <c r="A29" s="495" t="s">
        <v>239</v>
      </c>
      <c r="B29" s="466"/>
      <c r="C29" s="495" t="s">
        <v>583</v>
      </c>
      <c r="D29" s="466"/>
      <c r="E29" s="86"/>
      <c r="F29" s="86"/>
      <c r="G29" s="86"/>
      <c r="H29" s="86"/>
      <c r="I29" s="86"/>
      <c r="J29" s="86"/>
      <c r="K29" s="86"/>
      <c r="L29" s="86"/>
      <c r="M29" s="86"/>
      <c r="N29" s="86"/>
      <c r="O29" s="86"/>
      <c r="P29" s="86"/>
    </row>
    <row r="30" spans="1:16" ht="2.25" customHeight="1">
      <c r="A30" s="86"/>
      <c r="B30" s="86"/>
      <c r="C30" s="86"/>
      <c r="D30" s="86"/>
      <c r="E30" s="86"/>
      <c r="F30" s="86"/>
      <c r="G30" s="86"/>
      <c r="H30" s="86"/>
      <c r="I30" s="86"/>
      <c r="J30" s="86"/>
      <c r="K30" s="86"/>
      <c r="L30" s="86"/>
      <c r="M30" s="86"/>
      <c r="N30" s="86"/>
      <c r="O30" s="86"/>
      <c r="P30" s="86"/>
    </row>
    <row r="31" spans="1:16" ht="18.75" customHeight="1">
      <c r="A31" s="496" t="s">
        <v>235</v>
      </c>
      <c r="B31" s="457"/>
      <c r="C31" s="457"/>
      <c r="D31" s="457"/>
      <c r="E31" s="458"/>
      <c r="F31" s="491" t="s">
        <v>231</v>
      </c>
      <c r="G31" s="457"/>
      <c r="H31" s="457"/>
      <c r="I31" s="457"/>
      <c r="J31" s="458"/>
      <c r="K31" s="491" t="s">
        <v>13</v>
      </c>
      <c r="L31" s="458"/>
      <c r="M31" s="491" t="s">
        <v>12</v>
      </c>
      <c r="N31" s="458"/>
      <c r="O31" s="108" t="s">
        <v>236</v>
      </c>
      <c r="P31" s="86"/>
    </row>
    <row r="32" spans="1:16" ht="26.25" customHeight="1">
      <c r="A32" s="492" t="s">
        <v>584</v>
      </c>
      <c r="B32" s="470"/>
      <c r="C32" s="470"/>
      <c r="D32" s="470"/>
      <c r="E32" s="471"/>
      <c r="F32" s="499" t="s">
        <v>585</v>
      </c>
      <c r="G32" s="470"/>
      <c r="H32" s="470"/>
      <c r="I32" s="470"/>
      <c r="J32" s="471"/>
      <c r="K32" s="564" t="s">
        <v>586</v>
      </c>
      <c r="L32" s="471"/>
      <c r="M32" s="564" t="s">
        <v>587</v>
      </c>
      <c r="N32" s="471"/>
      <c r="O32" s="299" t="s">
        <v>588</v>
      </c>
      <c r="P32" s="86"/>
    </row>
    <row r="33" spans="1:16" ht="18" customHeight="1">
      <c r="A33" s="492" t="s">
        <v>589</v>
      </c>
      <c r="B33" s="470"/>
      <c r="C33" s="470"/>
      <c r="D33" s="470"/>
      <c r="E33" s="471"/>
      <c r="F33" s="499" t="s">
        <v>590</v>
      </c>
      <c r="G33" s="470"/>
      <c r="H33" s="470"/>
      <c r="I33" s="470"/>
      <c r="J33" s="471"/>
      <c r="K33" s="564" t="s">
        <v>591</v>
      </c>
      <c r="L33" s="471"/>
      <c r="M33" s="564" t="s">
        <v>592</v>
      </c>
      <c r="N33" s="471"/>
      <c r="O33" s="299" t="s">
        <v>593</v>
      </c>
      <c r="P33" s="86"/>
    </row>
    <row r="34" spans="1:16" ht="18" customHeight="1">
      <c r="A34" s="493"/>
      <c r="B34" s="466"/>
      <c r="C34" s="466"/>
      <c r="D34" s="466"/>
      <c r="E34" s="466"/>
      <c r="F34" s="494"/>
      <c r="G34" s="466"/>
      <c r="H34" s="494"/>
      <c r="I34" s="466"/>
      <c r="J34" s="466"/>
      <c r="K34" s="466"/>
      <c r="L34" s="111" t="s">
        <v>238</v>
      </c>
      <c r="M34" s="488" t="s">
        <v>583</v>
      </c>
      <c r="N34" s="466"/>
      <c r="O34" s="111" t="s">
        <v>594</v>
      </c>
      <c r="P34" s="86"/>
    </row>
    <row r="35" spans="1:16" ht="18" customHeight="1">
      <c r="A35" s="495" t="s">
        <v>241</v>
      </c>
      <c r="B35" s="466"/>
      <c r="C35" s="495" t="s">
        <v>242</v>
      </c>
      <c r="D35" s="466"/>
      <c r="E35" s="86"/>
      <c r="F35" s="86"/>
      <c r="G35" s="86"/>
      <c r="H35" s="86"/>
      <c r="I35" s="86"/>
      <c r="J35" s="86"/>
      <c r="K35" s="86"/>
      <c r="L35" s="86"/>
      <c r="M35" s="86"/>
      <c r="N35" s="86"/>
      <c r="O35" s="86"/>
      <c r="P35" s="86"/>
    </row>
    <row r="36" spans="1:16" ht="1.5" customHeight="1">
      <c r="A36" s="86"/>
      <c r="B36" s="86"/>
      <c r="C36" s="86"/>
      <c r="D36" s="86"/>
      <c r="E36" s="86"/>
      <c r="F36" s="86"/>
      <c r="G36" s="86"/>
      <c r="H36" s="86"/>
      <c r="I36" s="86"/>
      <c r="J36" s="86"/>
      <c r="K36" s="86"/>
      <c r="L36" s="86"/>
      <c r="M36" s="86"/>
      <c r="N36" s="86"/>
      <c r="O36" s="86"/>
      <c r="P36" s="86"/>
    </row>
    <row r="37" spans="1:16" ht="18.75" customHeight="1">
      <c r="A37" s="496" t="s">
        <v>235</v>
      </c>
      <c r="B37" s="457"/>
      <c r="C37" s="457"/>
      <c r="D37" s="457"/>
      <c r="E37" s="458"/>
      <c r="F37" s="491" t="s">
        <v>231</v>
      </c>
      <c r="G37" s="457"/>
      <c r="H37" s="457"/>
      <c r="I37" s="457"/>
      <c r="J37" s="458"/>
      <c r="K37" s="491" t="s">
        <v>13</v>
      </c>
      <c r="L37" s="458"/>
      <c r="M37" s="491" t="s">
        <v>12</v>
      </c>
      <c r="N37" s="458"/>
      <c r="O37" s="108" t="s">
        <v>236</v>
      </c>
      <c r="P37" s="86"/>
    </row>
    <row r="38" spans="1:16" ht="18" customHeight="1">
      <c r="A38" s="492" t="s">
        <v>595</v>
      </c>
      <c r="B38" s="470"/>
      <c r="C38" s="470"/>
      <c r="D38" s="470"/>
      <c r="E38" s="471"/>
      <c r="F38" s="499" t="s">
        <v>596</v>
      </c>
      <c r="G38" s="470"/>
      <c r="H38" s="470"/>
      <c r="I38" s="470"/>
      <c r="J38" s="471"/>
      <c r="K38" s="564" t="s">
        <v>597</v>
      </c>
      <c r="L38" s="471"/>
      <c r="M38" s="564" t="s">
        <v>546</v>
      </c>
      <c r="N38" s="471"/>
      <c r="O38" s="299" t="s">
        <v>591</v>
      </c>
      <c r="P38" s="86"/>
    </row>
    <row r="39" spans="1:16" ht="18" customHeight="1">
      <c r="A39" s="493"/>
      <c r="B39" s="466"/>
      <c r="C39" s="466"/>
      <c r="D39" s="466"/>
      <c r="E39" s="466"/>
      <c r="F39" s="494"/>
      <c r="G39" s="466"/>
      <c r="H39" s="494"/>
      <c r="I39" s="466"/>
      <c r="J39" s="466"/>
      <c r="K39" s="466"/>
      <c r="L39" s="111" t="s">
        <v>238</v>
      </c>
      <c r="M39" s="488" t="s">
        <v>242</v>
      </c>
      <c r="N39" s="466"/>
      <c r="O39" s="111" t="s">
        <v>591</v>
      </c>
      <c r="P39" s="86"/>
    </row>
    <row r="40" spans="1:16" ht="18" customHeight="1">
      <c r="A40" s="495" t="s">
        <v>243</v>
      </c>
      <c r="B40" s="466"/>
      <c r="C40" s="495" t="s">
        <v>244</v>
      </c>
      <c r="D40" s="466"/>
      <c r="E40" s="86"/>
      <c r="F40" s="86"/>
      <c r="G40" s="86"/>
      <c r="H40" s="86"/>
      <c r="I40" s="86"/>
      <c r="J40" s="86"/>
      <c r="K40" s="86"/>
      <c r="L40" s="86"/>
      <c r="M40" s="86"/>
      <c r="N40" s="86"/>
      <c r="O40" s="86"/>
      <c r="P40" s="86"/>
    </row>
    <row r="41" spans="1:16" ht="2.25" customHeight="1">
      <c r="A41" s="86"/>
      <c r="B41" s="86"/>
      <c r="C41" s="86"/>
      <c r="D41" s="86"/>
      <c r="E41" s="86"/>
      <c r="F41" s="86"/>
      <c r="G41" s="86"/>
      <c r="H41" s="86"/>
      <c r="I41" s="86"/>
      <c r="J41" s="86"/>
      <c r="K41" s="86"/>
      <c r="L41" s="86"/>
      <c r="M41" s="86"/>
      <c r="N41" s="86"/>
      <c r="O41" s="86"/>
      <c r="P41" s="86"/>
    </row>
    <row r="42" spans="1:16" ht="18.75" customHeight="1">
      <c r="A42" s="496" t="s">
        <v>235</v>
      </c>
      <c r="B42" s="457"/>
      <c r="C42" s="457"/>
      <c r="D42" s="457"/>
      <c r="E42" s="458"/>
      <c r="F42" s="491" t="s">
        <v>231</v>
      </c>
      <c r="G42" s="457"/>
      <c r="H42" s="457"/>
      <c r="I42" s="457"/>
      <c r="J42" s="458"/>
      <c r="K42" s="491" t="s">
        <v>13</v>
      </c>
      <c r="L42" s="458"/>
      <c r="M42" s="491" t="s">
        <v>12</v>
      </c>
      <c r="N42" s="458"/>
      <c r="O42" s="108" t="s">
        <v>236</v>
      </c>
      <c r="P42" s="86"/>
    </row>
    <row r="43" spans="1:16" ht="18" customHeight="1">
      <c r="A43" s="492" t="s">
        <v>598</v>
      </c>
      <c r="B43" s="470"/>
      <c r="C43" s="470"/>
      <c r="D43" s="470"/>
      <c r="E43" s="471"/>
      <c r="F43" s="499" t="s">
        <v>570</v>
      </c>
      <c r="G43" s="470"/>
      <c r="H43" s="470"/>
      <c r="I43" s="470"/>
      <c r="J43" s="471"/>
      <c r="K43" s="564" t="s">
        <v>599</v>
      </c>
      <c r="L43" s="471"/>
      <c r="M43" s="564" t="s">
        <v>600</v>
      </c>
      <c r="N43" s="471"/>
      <c r="O43" s="299" t="s">
        <v>601</v>
      </c>
      <c r="P43" s="86"/>
    </row>
    <row r="44" spans="1:16" ht="18" customHeight="1">
      <c r="A44" s="492" t="s">
        <v>602</v>
      </c>
      <c r="B44" s="470"/>
      <c r="C44" s="470"/>
      <c r="D44" s="470"/>
      <c r="E44" s="471"/>
      <c r="F44" s="499" t="s">
        <v>549</v>
      </c>
      <c r="G44" s="470"/>
      <c r="H44" s="470"/>
      <c r="I44" s="470"/>
      <c r="J44" s="471"/>
      <c r="K44" s="564" t="s">
        <v>603</v>
      </c>
      <c r="L44" s="471"/>
      <c r="M44" s="564" t="s">
        <v>551</v>
      </c>
      <c r="N44" s="471"/>
      <c r="O44" s="299" t="s">
        <v>604</v>
      </c>
      <c r="P44" s="86"/>
    </row>
    <row r="45" spans="1:16" ht="18" customHeight="1">
      <c r="A45" s="493"/>
      <c r="B45" s="466"/>
      <c r="C45" s="466"/>
      <c r="D45" s="466"/>
      <c r="E45" s="466"/>
      <c r="F45" s="494"/>
      <c r="G45" s="466"/>
      <c r="H45" s="494"/>
      <c r="I45" s="466"/>
      <c r="J45" s="466"/>
      <c r="K45" s="466"/>
      <c r="L45" s="111" t="s">
        <v>238</v>
      </c>
      <c r="M45" s="488" t="s">
        <v>244</v>
      </c>
      <c r="N45" s="466"/>
      <c r="O45" s="111" t="s">
        <v>605</v>
      </c>
      <c r="P45" s="86"/>
    </row>
    <row r="46" spans="1:16" ht="3" customHeight="1">
      <c r="A46" s="86"/>
      <c r="B46" s="86"/>
      <c r="C46" s="86"/>
      <c r="D46" s="86"/>
      <c r="E46" s="86"/>
      <c r="F46" s="86"/>
      <c r="G46" s="86"/>
      <c r="H46" s="86"/>
      <c r="I46" s="86"/>
      <c r="J46" s="86"/>
      <c r="K46" s="86"/>
      <c r="L46" s="86"/>
      <c r="M46" s="86"/>
      <c r="N46" s="86"/>
      <c r="O46" s="86"/>
      <c r="P46" s="86"/>
    </row>
    <row r="47" spans="1:16" ht="18.75" customHeight="1">
      <c r="A47" s="86"/>
      <c r="B47" s="86"/>
      <c r="C47" s="86"/>
      <c r="D47" s="86"/>
      <c r="E47" s="86"/>
      <c r="F47" s="86"/>
      <c r="G47" s="86"/>
      <c r="H47" s="86"/>
      <c r="I47" s="489" t="s">
        <v>245</v>
      </c>
      <c r="J47" s="457"/>
      <c r="K47" s="457"/>
      <c r="L47" s="457"/>
      <c r="M47" s="458"/>
      <c r="N47" s="566" t="s">
        <v>606</v>
      </c>
      <c r="O47" s="458"/>
      <c r="P47" s="86"/>
    </row>
    <row r="48" spans="1:16" ht="2.25" customHeight="1">
      <c r="A48" s="86"/>
      <c r="B48" s="86"/>
      <c r="C48" s="86"/>
      <c r="D48" s="86"/>
      <c r="E48" s="86"/>
      <c r="F48" s="86"/>
      <c r="G48" s="86"/>
      <c r="H48" s="86"/>
      <c r="I48" s="86"/>
      <c r="J48" s="86"/>
      <c r="K48" s="86"/>
      <c r="L48" s="86"/>
      <c r="M48" s="86"/>
      <c r="N48" s="86"/>
      <c r="O48" s="86"/>
      <c r="P48" s="86"/>
    </row>
    <row r="49" spans="1:16" ht="16.5" customHeight="1">
      <c r="A49" s="565"/>
      <c r="B49" s="466"/>
      <c r="C49" s="466"/>
      <c r="D49" s="466"/>
      <c r="E49" s="466"/>
      <c r="F49" s="466"/>
      <c r="G49" s="466"/>
      <c r="H49" s="466"/>
      <c r="I49" s="466"/>
      <c r="J49" s="466"/>
      <c r="K49" s="466"/>
      <c r="L49" s="466"/>
      <c r="M49" s="466"/>
      <c r="N49" s="466"/>
      <c r="O49" s="466"/>
      <c r="P49" s="86"/>
    </row>
    <row r="50" spans="1:16" ht="3.75" customHeight="1">
      <c r="A50" s="107"/>
      <c r="B50" s="476"/>
      <c r="C50" s="466"/>
      <c r="D50" s="476"/>
      <c r="E50" s="466"/>
      <c r="F50" s="466"/>
      <c r="G50" s="466"/>
      <c r="H50" s="466"/>
      <c r="I50" s="466"/>
      <c r="J50" s="466"/>
      <c r="K50" s="466"/>
      <c r="L50" s="466"/>
      <c r="M50" s="466"/>
      <c r="N50" s="466"/>
      <c r="O50" s="466"/>
      <c r="P50" s="466"/>
    </row>
    <row r="51" spans="1:16" ht="70.5" customHeight="1">
      <c r="A51" s="107"/>
      <c r="B51" s="497"/>
      <c r="C51" s="466"/>
      <c r="D51" s="476"/>
      <c r="E51" s="466"/>
      <c r="F51" s="466"/>
      <c r="G51" s="466"/>
      <c r="H51" s="466"/>
      <c r="I51" s="466"/>
      <c r="J51" s="466"/>
      <c r="K51" s="466"/>
      <c r="L51" s="466"/>
      <c r="M51" s="466"/>
      <c r="N51" s="466"/>
      <c r="O51" s="466"/>
      <c r="P51" s="466"/>
    </row>
    <row r="52" spans="1:16" ht="9.75" customHeight="1">
      <c r="A52" s="477"/>
      <c r="B52" s="470"/>
      <c r="C52" s="470"/>
      <c r="D52" s="470"/>
      <c r="E52" s="470"/>
      <c r="F52" s="470"/>
      <c r="G52" s="470"/>
      <c r="H52" s="470"/>
      <c r="I52" s="470"/>
      <c r="J52" s="470"/>
      <c r="K52" s="470"/>
      <c r="L52" s="470"/>
      <c r="M52" s="470"/>
      <c r="N52" s="470"/>
      <c r="O52" s="470"/>
      <c r="P52" s="470"/>
    </row>
    <row r="53" spans="1:16" ht="59.25" customHeight="1">
      <c r="A53" s="498" t="s">
        <v>541</v>
      </c>
      <c r="B53" s="466"/>
      <c r="C53" s="466"/>
      <c r="D53" s="466"/>
      <c r="E53" s="466"/>
      <c r="F53" s="466"/>
      <c r="G53" s="498" t="s">
        <v>227</v>
      </c>
      <c r="H53" s="466"/>
      <c r="I53" s="466"/>
      <c r="J53" s="476" t="s">
        <v>542</v>
      </c>
      <c r="K53" s="466"/>
      <c r="L53" s="466"/>
      <c r="M53" s="466"/>
      <c r="N53" s="466"/>
      <c r="O53" s="466"/>
      <c r="P53" s="467"/>
    </row>
    <row r="54" spans="1:16" ht="18" customHeight="1">
      <c r="A54" s="498"/>
      <c r="B54" s="466"/>
      <c r="C54" s="466"/>
      <c r="D54" s="466"/>
      <c r="E54" s="466"/>
      <c r="F54" s="466"/>
      <c r="G54" s="498" t="s">
        <v>229</v>
      </c>
      <c r="H54" s="466"/>
      <c r="I54" s="466"/>
      <c r="J54" s="476" t="s">
        <v>542</v>
      </c>
      <c r="K54" s="466"/>
      <c r="L54" s="466"/>
      <c r="M54" s="466"/>
      <c r="N54" s="466"/>
      <c r="O54" s="466"/>
      <c r="P54" s="467"/>
    </row>
    <row r="55" spans="1:16" ht="28.5" customHeight="1">
      <c r="A55" s="498"/>
      <c r="B55" s="466"/>
      <c r="C55" s="466"/>
      <c r="D55" s="466"/>
      <c r="E55" s="466"/>
      <c r="F55" s="466"/>
      <c r="G55" s="498" t="s">
        <v>10</v>
      </c>
      <c r="H55" s="466"/>
      <c r="I55" s="466"/>
      <c r="J55" s="476" t="s">
        <v>607</v>
      </c>
      <c r="K55" s="466"/>
      <c r="L55" s="466"/>
      <c r="M55" s="466"/>
      <c r="N55" s="466"/>
      <c r="O55" s="466"/>
      <c r="P55" s="467"/>
    </row>
    <row r="56" spans="1:16" ht="18" customHeight="1">
      <c r="A56" s="492"/>
      <c r="B56" s="470"/>
      <c r="C56" s="470"/>
      <c r="D56" s="470"/>
      <c r="E56" s="470"/>
      <c r="F56" s="470"/>
      <c r="G56" s="505" t="s">
        <v>231</v>
      </c>
      <c r="H56" s="470"/>
      <c r="I56" s="470"/>
      <c r="J56" s="477" t="s">
        <v>608</v>
      </c>
      <c r="K56" s="470"/>
      <c r="L56" s="470"/>
      <c r="M56" s="470"/>
      <c r="N56" s="470"/>
      <c r="O56" s="470"/>
      <c r="P56" s="471"/>
    </row>
    <row r="57" spans="1:16" ht="7.5" customHeight="1">
      <c r="A57" s="86"/>
      <c r="B57" s="86"/>
      <c r="C57" s="86"/>
      <c r="D57" s="86"/>
      <c r="E57" s="86"/>
      <c r="F57" s="86"/>
      <c r="G57" s="86"/>
      <c r="H57" s="86"/>
      <c r="I57" s="86"/>
      <c r="J57" s="86"/>
      <c r="K57" s="86"/>
      <c r="L57" s="86"/>
      <c r="M57" s="86"/>
      <c r="N57" s="86"/>
      <c r="O57" s="86"/>
      <c r="P57" s="86"/>
    </row>
    <row r="58" spans="1:16" ht="18" customHeight="1">
      <c r="A58" s="495" t="s">
        <v>233</v>
      </c>
      <c r="B58" s="466"/>
      <c r="C58" s="495" t="s">
        <v>234</v>
      </c>
      <c r="D58" s="466"/>
      <c r="E58" s="86"/>
      <c r="F58" s="86"/>
      <c r="G58" s="86"/>
      <c r="H58" s="86"/>
      <c r="I58" s="86"/>
      <c r="J58" s="86"/>
      <c r="K58" s="86"/>
      <c r="L58" s="86"/>
      <c r="M58" s="86"/>
      <c r="N58" s="86"/>
      <c r="O58" s="86"/>
      <c r="P58" s="86"/>
    </row>
    <row r="59" spans="1:16" ht="1.5" customHeight="1">
      <c r="A59" s="86"/>
      <c r="B59" s="86"/>
      <c r="C59" s="86"/>
      <c r="D59" s="86"/>
      <c r="E59" s="86"/>
      <c r="F59" s="86"/>
      <c r="G59" s="86"/>
      <c r="H59" s="86"/>
      <c r="I59" s="86"/>
      <c r="J59" s="86"/>
      <c r="K59" s="86"/>
      <c r="L59" s="86"/>
      <c r="M59" s="86"/>
      <c r="N59" s="86"/>
      <c r="O59" s="86"/>
      <c r="P59" s="86"/>
    </row>
    <row r="60" spans="1:16" ht="18.75" customHeight="1">
      <c r="A60" s="496" t="s">
        <v>235</v>
      </c>
      <c r="B60" s="457"/>
      <c r="C60" s="457"/>
      <c r="D60" s="457"/>
      <c r="E60" s="458"/>
      <c r="F60" s="491" t="s">
        <v>231</v>
      </c>
      <c r="G60" s="457"/>
      <c r="H60" s="457"/>
      <c r="I60" s="457"/>
      <c r="J60" s="458"/>
      <c r="K60" s="491" t="s">
        <v>13</v>
      </c>
      <c r="L60" s="458"/>
      <c r="M60" s="491" t="s">
        <v>12</v>
      </c>
      <c r="N60" s="458"/>
      <c r="O60" s="108" t="s">
        <v>236</v>
      </c>
      <c r="P60" s="86"/>
    </row>
    <row r="61" spans="1:16" ht="18" customHeight="1">
      <c r="A61" s="492" t="s">
        <v>609</v>
      </c>
      <c r="B61" s="470"/>
      <c r="C61" s="470"/>
      <c r="D61" s="470"/>
      <c r="E61" s="471"/>
      <c r="F61" s="499" t="s">
        <v>134</v>
      </c>
      <c r="G61" s="470"/>
      <c r="H61" s="470"/>
      <c r="I61" s="470"/>
      <c r="J61" s="471"/>
      <c r="K61" s="564" t="s">
        <v>610</v>
      </c>
      <c r="L61" s="471"/>
      <c r="M61" s="564" t="s">
        <v>611</v>
      </c>
      <c r="N61" s="471"/>
      <c r="O61" s="299" t="s">
        <v>612</v>
      </c>
      <c r="P61" s="86"/>
    </row>
    <row r="62" spans="1:16" ht="18" customHeight="1">
      <c r="A62" s="492" t="s">
        <v>613</v>
      </c>
      <c r="B62" s="470"/>
      <c r="C62" s="470"/>
      <c r="D62" s="470"/>
      <c r="E62" s="471"/>
      <c r="F62" s="499" t="s">
        <v>134</v>
      </c>
      <c r="G62" s="470"/>
      <c r="H62" s="470"/>
      <c r="I62" s="470"/>
      <c r="J62" s="471"/>
      <c r="K62" s="564" t="s">
        <v>614</v>
      </c>
      <c r="L62" s="471"/>
      <c r="M62" s="564" t="s">
        <v>615</v>
      </c>
      <c r="N62" s="471"/>
      <c r="O62" s="299" t="s">
        <v>614</v>
      </c>
      <c r="P62" s="86"/>
    </row>
    <row r="63" spans="1:16" ht="18" customHeight="1">
      <c r="A63" s="492" t="s">
        <v>616</v>
      </c>
      <c r="B63" s="470"/>
      <c r="C63" s="470"/>
      <c r="D63" s="470"/>
      <c r="E63" s="471"/>
      <c r="F63" s="499" t="s">
        <v>617</v>
      </c>
      <c r="G63" s="470"/>
      <c r="H63" s="470"/>
      <c r="I63" s="470"/>
      <c r="J63" s="471"/>
      <c r="K63" s="564" t="s">
        <v>618</v>
      </c>
      <c r="L63" s="471"/>
      <c r="M63" s="564" t="s">
        <v>611</v>
      </c>
      <c r="N63" s="471"/>
      <c r="O63" s="299" t="s">
        <v>619</v>
      </c>
      <c r="P63" s="86"/>
    </row>
    <row r="64" spans="1:16" ht="18" customHeight="1">
      <c r="A64" s="493"/>
      <c r="B64" s="466"/>
      <c r="C64" s="466"/>
      <c r="D64" s="466"/>
      <c r="E64" s="466"/>
      <c r="F64" s="494"/>
      <c r="G64" s="466"/>
      <c r="H64" s="494"/>
      <c r="I64" s="466"/>
      <c r="J64" s="466"/>
      <c r="K64" s="466"/>
      <c r="L64" s="111" t="s">
        <v>238</v>
      </c>
      <c r="M64" s="488" t="s">
        <v>234</v>
      </c>
      <c r="N64" s="466"/>
      <c r="O64" s="111" t="s">
        <v>620</v>
      </c>
      <c r="P64" s="86"/>
    </row>
    <row r="65" spans="1:16" ht="18" customHeight="1">
      <c r="A65" s="495" t="s">
        <v>239</v>
      </c>
      <c r="B65" s="466"/>
      <c r="C65" s="495" t="s">
        <v>583</v>
      </c>
      <c r="D65" s="466"/>
      <c r="E65" s="86"/>
      <c r="F65" s="86"/>
      <c r="G65" s="86"/>
      <c r="H65" s="86"/>
      <c r="I65" s="86"/>
      <c r="J65" s="86"/>
      <c r="K65" s="86"/>
      <c r="L65" s="86"/>
      <c r="M65" s="86"/>
      <c r="N65" s="86"/>
      <c r="O65" s="86"/>
      <c r="P65" s="86"/>
    </row>
    <row r="66" spans="1:16" ht="2.25" customHeight="1">
      <c r="A66" s="86"/>
      <c r="B66" s="86"/>
      <c r="C66" s="86"/>
      <c r="D66" s="86"/>
      <c r="E66" s="86"/>
      <c r="F66" s="86"/>
      <c r="G66" s="86"/>
      <c r="H66" s="86"/>
      <c r="I66" s="86"/>
      <c r="J66" s="86"/>
      <c r="K66" s="86"/>
      <c r="L66" s="86"/>
      <c r="M66" s="86"/>
      <c r="N66" s="86"/>
      <c r="O66" s="86"/>
      <c r="P66" s="86"/>
    </row>
    <row r="67" spans="1:16" ht="18.75" customHeight="1">
      <c r="A67" s="496" t="s">
        <v>235</v>
      </c>
      <c r="B67" s="457"/>
      <c r="C67" s="457"/>
      <c r="D67" s="457"/>
      <c r="E67" s="458"/>
      <c r="F67" s="491" t="s">
        <v>231</v>
      </c>
      <c r="G67" s="457"/>
      <c r="H67" s="457"/>
      <c r="I67" s="457"/>
      <c r="J67" s="458"/>
      <c r="K67" s="491" t="s">
        <v>13</v>
      </c>
      <c r="L67" s="458"/>
      <c r="M67" s="491" t="s">
        <v>12</v>
      </c>
      <c r="N67" s="458"/>
      <c r="O67" s="108" t="s">
        <v>236</v>
      </c>
      <c r="P67" s="86"/>
    </row>
    <row r="68" spans="1:16" ht="18" customHeight="1">
      <c r="A68" s="492" t="s">
        <v>621</v>
      </c>
      <c r="B68" s="470"/>
      <c r="C68" s="470"/>
      <c r="D68" s="470"/>
      <c r="E68" s="471"/>
      <c r="F68" s="499" t="s">
        <v>617</v>
      </c>
      <c r="G68" s="470"/>
      <c r="H68" s="470"/>
      <c r="I68" s="470"/>
      <c r="J68" s="471"/>
      <c r="K68" s="564" t="s">
        <v>622</v>
      </c>
      <c r="L68" s="471"/>
      <c r="M68" s="564" t="s">
        <v>623</v>
      </c>
      <c r="N68" s="471"/>
      <c r="O68" s="299" t="s">
        <v>624</v>
      </c>
      <c r="P68" s="86"/>
    </row>
    <row r="69" spans="1:16" ht="18" customHeight="1">
      <c r="A69" s="492" t="s">
        <v>589</v>
      </c>
      <c r="B69" s="470"/>
      <c r="C69" s="470"/>
      <c r="D69" s="470"/>
      <c r="E69" s="471"/>
      <c r="F69" s="499" t="s">
        <v>590</v>
      </c>
      <c r="G69" s="470"/>
      <c r="H69" s="470"/>
      <c r="I69" s="470"/>
      <c r="J69" s="471"/>
      <c r="K69" s="564" t="s">
        <v>625</v>
      </c>
      <c r="L69" s="471"/>
      <c r="M69" s="564" t="s">
        <v>592</v>
      </c>
      <c r="N69" s="471"/>
      <c r="O69" s="299" t="s">
        <v>626</v>
      </c>
      <c r="P69" s="86"/>
    </row>
    <row r="70" spans="1:16" ht="18" customHeight="1">
      <c r="A70" s="493"/>
      <c r="B70" s="466"/>
      <c r="C70" s="466"/>
      <c r="D70" s="466"/>
      <c r="E70" s="466"/>
      <c r="F70" s="494"/>
      <c r="G70" s="466"/>
      <c r="H70" s="494"/>
      <c r="I70" s="466"/>
      <c r="J70" s="466"/>
      <c r="K70" s="466"/>
      <c r="L70" s="111" t="s">
        <v>238</v>
      </c>
      <c r="M70" s="488" t="s">
        <v>583</v>
      </c>
      <c r="N70" s="466"/>
      <c r="O70" s="111" t="s">
        <v>627</v>
      </c>
      <c r="P70" s="86"/>
    </row>
    <row r="71" spans="1:16" ht="18" customHeight="1">
      <c r="A71" s="495" t="s">
        <v>241</v>
      </c>
      <c r="B71" s="466"/>
      <c r="C71" s="495" t="s">
        <v>242</v>
      </c>
      <c r="D71" s="466"/>
      <c r="E71" s="86"/>
      <c r="F71" s="86"/>
      <c r="G71" s="86"/>
      <c r="H71" s="86"/>
      <c r="I71" s="86"/>
      <c r="J71" s="86"/>
      <c r="K71" s="86"/>
      <c r="L71" s="86"/>
      <c r="M71" s="86"/>
      <c r="N71" s="86"/>
      <c r="O71" s="86"/>
      <c r="P71" s="86"/>
    </row>
    <row r="72" spans="1:16" ht="1.5" customHeight="1">
      <c r="A72" s="86"/>
      <c r="B72" s="86"/>
      <c r="C72" s="86"/>
      <c r="D72" s="86"/>
      <c r="E72" s="86"/>
      <c r="F72" s="86"/>
      <c r="G72" s="86"/>
      <c r="H72" s="86"/>
      <c r="I72" s="86"/>
      <c r="J72" s="86"/>
      <c r="K72" s="86"/>
      <c r="L72" s="86"/>
      <c r="M72" s="86"/>
      <c r="N72" s="86"/>
      <c r="O72" s="86"/>
      <c r="P72" s="86"/>
    </row>
    <row r="73" spans="1:16" ht="18.75" customHeight="1">
      <c r="A73" s="496" t="s">
        <v>235</v>
      </c>
      <c r="B73" s="457"/>
      <c r="C73" s="457"/>
      <c r="D73" s="457"/>
      <c r="E73" s="458"/>
      <c r="F73" s="491" t="s">
        <v>231</v>
      </c>
      <c r="G73" s="457"/>
      <c r="H73" s="457"/>
      <c r="I73" s="457"/>
      <c r="J73" s="458"/>
      <c r="K73" s="491" t="s">
        <v>13</v>
      </c>
      <c r="L73" s="458"/>
      <c r="M73" s="491" t="s">
        <v>12</v>
      </c>
      <c r="N73" s="458"/>
      <c r="O73" s="108" t="s">
        <v>236</v>
      </c>
      <c r="P73" s="86"/>
    </row>
    <row r="74" spans="1:16" ht="18" customHeight="1">
      <c r="A74" s="492" t="s">
        <v>628</v>
      </c>
      <c r="B74" s="470"/>
      <c r="C74" s="470"/>
      <c r="D74" s="470"/>
      <c r="E74" s="471"/>
      <c r="F74" s="499" t="s">
        <v>629</v>
      </c>
      <c r="G74" s="470"/>
      <c r="H74" s="470"/>
      <c r="I74" s="470"/>
      <c r="J74" s="471"/>
      <c r="K74" s="564" t="s">
        <v>630</v>
      </c>
      <c r="L74" s="471"/>
      <c r="M74" s="564" t="s">
        <v>631</v>
      </c>
      <c r="N74" s="471"/>
      <c r="O74" s="299" t="s">
        <v>625</v>
      </c>
      <c r="P74" s="86"/>
    </row>
    <row r="75" spans="1:16" ht="18" customHeight="1">
      <c r="A75" s="493"/>
      <c r="B75" s="466"/>
      <c r="C75" s="466"/>
      <c r="D75" s="466"/>
      <c r="E75" s="466"/>
      <c r="F75" s="494"/>
      <c r="G75" s="466"/>
      <c r="H75" s="494"/>
      <c r="I75" s="466"/>
      <c r="J75" s="466"/>
      <c r="K75" s="466"/>
      <c r="L75" s="111" t="s">
        <v>238</v>
      </c>
      <c r="M75" s="488" t="s">
        <v>242</v>
      </c>
      <c r="N75" s="466"/>
      <c r="O75" s="111" t="s">
        <v>625</v>
      </c>
      <c r="P75" s="86"/>
    </row>
    <row r="76" spans="1:16" ht="18" customHeight="1">
      <c r="A76" s="495" t="s">
        <v>243</v>
      </c>
      <c r="B76" s="466"/>
      <c r="C76" s="495" t="s">
        <v>244</v>
      </c>
      <c r="D76" s="466"/>
      <c r="E76" s="86"/>
      <c r="F76" s="86"/>
      <c r="G76" s="86"/>
      <c r="H76" s="86"/>
      <c r="I76" s="86"/>
      <c r="J76" s="86"/>
      <c r="K76" s="86"/>
      <c r="L76" s="86"/>
      <c r="M76" s="86"/>
      <c r="N76" s="86"/>
      <c r="O76" s="86"/>
      <c r="P76" s="86"/>
    </row>
    <row r="77" spans="1:16" ht="2.25" customHeight="1">
      <c r="A77" s="86"/>
      <c r="B77" s="86"/>
      <c r="C77" s="86"/>
      <c r="D77" s="86"/>
      <c r="E77" s="86"/>
      <c r="F77" s="86"/>
      <c r="G77" s="86"/>
      <c r="H77" s="86"/>
      <c r="I77" s="86"/>
      <c r="J77" s="86"/>
      <c r="K77" s="86"/>
      <c r="L77" s="86"/>
      <c r="M77" s="86"/>
      <c r="N77" s="86"/>
      <c r="O77" s="86"/>
      <c r="P77" s="86"/>
    </row>
    <row r="78" spans="1:16" ht="18.75" customHeight="1">
      <c r="A78" s="496" t="s">
        <v>235</v>
      </c>
      <c r="B78" s="457"/>
      <c r="C78" s="457"/>
      <c r="D78" s="457"/>
      <c r="E78" s="458"/>
      <c r="F78" s="491" t="s">
        <v>231</v>
      </c>
      <c r="G78" s="457"/>
      <c r="H78" s="457"/>
      <c r="I78" s="457"/>
      <c r="J78" s="458"/>
      <c r="K78" s="491" t="s">
        <v>13</v>
      </c>
      <c r="L78" s="458"/>
      <c r="M78" s="491" t="s">
        <v>12</v>
      </c>
      <c r="N78" s="458"/>
      <c r="O78" s="108" t="s">
        <v>236</v>
      </c>
      <c r="P78" s="86"/>
    </row>
    <row r="79" spans="1:16" ht="18" customHeight="1">
      <c r="A79" s="492" t="s">
        <v>632</v>
      </c>
      <c r="B79" s="470"/>
      <c r="C79" s="470"/>
      <c r="D79" s="470"/>
      <c r="E79" s="471"/>
      <c r="F79" s="499" t="s">
        <v>549</v>
      </c>
      <c r="G79" s="470"/>
      <c r="H79" s="470"/>
      <c r="I79" s="470"/>
      <c r="J79" s="471"/>
      <c r="K79" s="564" t="s">
        <v>633</v>
      </c>
      <c r="L79" s="471"/>
      <c r="M79" s="564" t="s">
        <v>634</v>
      </c>
      <c r="N79" s="471"/>
      <c r="O79" s="299" t="s">
        <v>635</v>
      </c>
      <c r="P79" s="86"/>
    </row>
    <row r="80" spans="1:16" ht="18" customHeight="1">
      <c r="A80" s="493"/>
      <c r="B80" s="466"/>
      <c r="C80" s="466"/>
      <c r="D80" s="466"/>
      <c r="E80" s="466"/>
      <c r="F80" s="494"/>
      <c r="G80" s="466"/>
      <c r="H80" s="494"/>
      <c r="I80" s="466"/>
      <c r="J80" s="466"/>
      <c r="K80" s="466"/>
      <c r="L80" s="111" t="s">
        <v>238</v>
      </c>
      <c r="M80" s="488" t="s">
        <v>244</v>
      </c>
      <c r="N80" s="466"/>
      <c r="O80" s="111" t="s">
        <v>635</v>
      </c>
      <c r="P80" s="86"/>
    </row>
    <row r="81" spans="1:16" ht="3.75" customHeight="1">
      <c r="A81" s="86"/>
      <c r="B81" s="86"/>
      <c r="C81" s="86"/>
      <c r="D81" s="86"/>
      <c r="E81" s="86"/>
      <c r="F81" s="86"/>
      <c r="G81" s="86"/>
      <c r="H81" s="86"/>
      <c r="I81" s="86"/>
      <c r="J81" s="86"/>
      <c r="K81" s="86"/>
      <c r="L81" s="86"/>
      <c r="M81" s="86"/>
      <c r="N81" s="86"/>
      <c r="O81" s="86"/>
      <c r="P81" s="86"/>
    </row>
    <row r="82" spans="1:16" ht="18.75" customHeight="1">
      <c r="A82" s="86"/>
      <c r="B82" s="86"/>
      <c r="C82" s="86"/>
      <c r="D82" s="86"/>
      <c r="E82" s="86"/>
      <c r="F82" s="86"/>
      <c r="G82" s="86"/>
      <c r="H82" s="86"/>
      <c r="I82" s="489" t="s">
        <v>245</v>
      </c>
      <c r="J82" s="457"/>
      <c r="K82" s="457"/>
      <c r="L82" s="457"/>
      <c r="M82" s="458"/>
      <c r="N82" s="566" t="s">
        <v>636</v>
      </c>
      <c r="O82" s="458"/>
      <c r="P82" s="86"/>
    </row>
    <row r="83" spans="1:16" ht="1.5" customHeight="1">
      <c r="A83" s="86"/>
      <c r="B83" s="86"/>
      <c r="C83" s="86"/>
      <c r="D83" s="86"/>
      <c r="E83" s="86"/>
      <c r="F83" s="86"/>
      <c r="G83" s="86"/>
      <c r="H83" s="86"/>
      <c r="I83" s="86"/>
      <c r="J83" s="86"/>
      <c r="K83" s="86"/>
      <c r="L83" s="86"/>
      <c r="M83" s="86"/>
      <c r="N83" s="86"/>
      <c r="O83" s="86"/>
      <c r="P83" s="86"/>
    </row>
    <row r="84" spans="1:16" ht="16.5" customHeight="1">
      <c r="A84" s="565"/>
      <c r="B84" s="466"/>
      <c r="C84" s="466"/>
      <c r="D84" s="466"/>
      <c r="E84" s="466"/>
      <c r="F84" s="466"/>
      <c r="G84" s="466"/>
      <c r="H84" s="466"/>
      <c r="I84" s="466"/>
      <c r="J84" s="466"/>
      <c r="K84" s="466"/>
      <c r="L84" s="466"/>
      <c r="M84" s="466"/>
      <c r="N84" s="466"/>
      <c r="O84" s="466"/>
      <c r="P84" s="86"/>
    </row>
    <row r="85" spans="1:16" ht="3.75" customHeight="1">
      <c r="A85" s="107"/>
      <c r="B85" s="476"/>
      <c r="C85" s="466"/>
      <c r="D85" s="476"/>
      <c r="E85" s="466"/>
      <c r="F85" s="466"/>
      <c r="G85" s="466"/>
      <c r="H85" s="466"/>
      <c r="I85" s="466"/>
      <c r="J85" s="466"/>
      <c r="K85" s="466"/>
      <c r="L85" s="466"/>
      <c r="M85" s="466"/>
      <c r="N85" s="466"/>
      <c r="O85" s="466"/>
      <c r="P85" s="466"/>
    </row>
    <row r="86" spans="1:16" ht="71.25" customHeight="1">
      <c r="A86" s="107"/>
      <c r="B86" s="497"/>
      <c r="C86" s="466"/>
      <c r="D86" s="476"/>
      <c r="E86" s="466"/>
      <c r="F86" s="466"/>
      <c r="G86" s="466"/>
      <c r="H86" s="466"/>
      <c r="I86" s="466"/>
      <c r="J86" s="466"/>
      <c r="K86" s="466"/>
      <c r="L86" s="466"/>
      <c r="M86" s="466"/>
      <c r="N86" s="466"/>
      <c r="O86" s="466"/>
      <c r="P86" s="466"/>
    </row>
    <row r="87" spans="1:16" ht="9.75" customHeight="1">
      <c r="A87" s="477"/>
      <c r="B87" s="470"/>
      <c r="C87" s="470"/>
      <c r="D87" s="470"/>
      <c r="E87" s="470"/>
      <c r="F87" s="470"/>
      <c r="G87" s="470"/>
      <c r="H87" s="470"/>
      <c r="I87" s="470"/>
      <c r="J87" s="470"/>
      <c r="K87" s="470"/>
      <c r="L87" s="470"/>
      <c r="M87" s="470"/>
      <c r="N87" s="470"/>
      <c r="O87" s="470"/>
      <c r="P87" s="470"/>
    </row>
    <row r="88" spans="1:16" ht="58.5" customHeight="1">
      <c r="A88" s="498" t="s">
        <v>541</v>
      </c>
      <c r="B88" s="466"/>
      <c r="C88" s="466"/>
      <c r="D88" s="466"/>
      <c r="E88" s="466"/>
      <c r="F88" s="466"/>
      <c r="G88" s="498" t="s">
        <v>227</v>
      </c>
      <c r="H88" s="466"/>
      <c r="I88" s="466"/>
      <c r="J88" s="476" t="s">
        <v>542</v>
      </c>
      <c r="K88" s="466"/>
      <c r="L88" s="466"/>
      <c r="M88" s="466"/>
      <c r="N88" s="466"/>
      <c r="O88" s="466"/>
      <c r="P88" s="467"/>
    </row>
    <row r="89" spans="1:16" ht="18" customHeight="1">
      <c r="A89" s="498"/>
      <c r="B89" s="466"/>
      <c r="C89" s="466"/>
      <c r="D89" s="466"/>
      <c r="E89" s="466"/>
      <c r="F89" s="466"/>
      <c r="G89" s="498" t="s">
        <v>229</v>
      </c>
      <c r="H89" s="466"/>
      <c r="I89" s="466"/>
      <c r="J89" s="476" t="s">
        <v>542</v>
      </c>
      <c r="K89" s="466"/>
      <c r="L89" s="466"/>
      <c r="M89" s="466"/>
      <c r="N89" s="466"/>
      <c r="O89" s="466"/>
      <c r="P89" s="467"/>
    </row>
    <row r="90" spans="1:16" ht="38.25" customHeight="1">
      <c r="A90" s="498"/>
      <c r="B90" s="466"/>
      <c r="C90" s="466"/>
      <c r="D90" s="466"/>
      <c r="E90" s="466"/>
      <c r="F90" s="466"/>
      <c r="G90" s="498" t="s">
        <v>10</v>
      </c>
      <c r="H90" s="466"/>
      <c r="I90" s="466"/>
      <c r="J90" s="476" t="s">
        <v>637</v>
      </c>
      <c r="K90" s="466"/>
      <c r="L90" s="466"/>
      <c r="M90" s="466"/>
      <c r="N90" s="466"/>
      <c r="O90" s="466"/>
      <c r="P90" s="467"/>
    </row>
    <row r="91" spans="1:16" ht="18" customHeight="1">
      <c r="A91" s="492"/>
      <c r="B91" s="470"/>
      <c r="C91" s="470"/>
      <c r="D91" s="470"/>
      <c r="E91" s="470"/>
      <c r="F91" s="470"/>
      <c r="G91" s="505" t="s">
        <v>231</v>
      </c>
      <c r="H91" s="470"/>
      <c r="I91" s="470"/>
      <c r="J91" s="477" t="s">
        <v>608</v>
      </c>
      <c r="K91" s="470"/>
      <c r="L91" s="470"/>
      <c r="M91" s="470"/>
      <c r="N91" s="470"/>
      <c r="O91" s="470"/>
      <c r="P91" s="471"/>
    </row>
    <row r="92" spans="1:16" ht="7.5" customHeight="1">
      <c r="A92" s="86"/>
      <c r="B92" s="86"/>
      <c r="C92" s="86"/>
      <c r="D92" s="86"/>
      <c r="E92" s="86"/>
      <c r="F92" s="86"/>
      <c r="G92" s="86"/>
      <c r="H92" s="86"/>
      <c r="I92" s="86"/>
      <c r="J92" s="86"/>
      <c r="K92" s="86"/>
      <c r="L92" s="86"/>
      <c r="M92" s="86"/>
      <c r="N92" s="86"/>
      <c r="O92" s="86"/>
      <c r="P92" s="86"/>
    </row>
    <row r="93" spans="1:16" ht="18" customHeight="1">
      <c r="A93" s="495" t="s">
        <v>233</v>
      </c>
      <c r="B93" s="466"/>
      <c r="C93" s="495" t="s">
        <v>234</v>
      </c>
      <c r="D93" s="466"/>
      <c r="E93" s="86"/>
      <c r="F93" s="86"/>
      <c r="G93" s="86"/>
      <c r="H93" s="86"/>
      <c r="I93" s="86"/>
      <c r="J93" s="86"/>
      <c r="K93" s="86"/>
      <c r="L93" s="86"/>
      <c r="M93" s="86"/>
      <c r="N93" s="86"/>
      <c r="O93" s="86"/>
      <c r="P93" s="86"/>
    </row>
    <row r="94" spans="1:16" ht="2.25" customHeight="1">
      <c r="A94" s="86"/>
      <c r="B94" s="86"/>
      <c r="C94" s="86"/>
      <c r="D94" s="86"/>
      <c r="E94" s="86"/>
      <c r="F94" s="86"/>
      <c r="G94" s="86"/>
      <c r="H94" s="86"/>
      <c r="I94" s="86"/>
      <c r="J94" s="86"/>
      <c r="K94" s="86"/>
      <c r="L94" s="86"/>
      <c r="M94" s="86"/>
      <c r="N94" s="86"/>
      <c r="O94" s="86"/>
      <c r="P94" s="86"/>
    </row>
    <row r="95" spans="1:16" ht="18.75" customHeight="1">
      <c r="A95" s="496" t="s">
        <v>235</v>
      </c>
      <c r="B95" s="457"/>
      <c r="C95" s="457"/>
      <c r="D95" s="457"/>
      <c r="E95" s="458"/>
      <c r="F95" s="491" t="s">
        <v>231</v>
      </c>
      <c r="G95" s="457"/>
      <c r="H95" s="457"/>
      <c r="I95" s="457"/>
      <c r="J95" s="458"/>
      <c r="K95" s="491" t="s">
        <v>13</v>
      </c>
      <c r="L95" s="458"/>
      <c r="M95" s="491" t="s">
        <v>12</v>
      </c>
      <c r="N95" s="458"/>
      <c r="O95" s="108" t="s">
        <v>236</v>
      </c>
      <c r="P95" s="86"/>
    </row>
    <row r="96" spans="1:16" ht="18" customHeight="1">
      <c r="A96" s="492" t="s">
        <v>638</v>
      </c>
      <c r="B96" s="470"/>
      <c r="C96" s="470"/>
      <c r="D96" s="470"/>
      <c r="E96" s="471"/>
      <c r="F96" s="499" t="s">
        <v>617</v>
      </c>
      <c r="G96" s="470"/>
      <c r="H96" s="470"/>
      <c r="I96" s="470"/>
      <c r="J96" s="471"/>
      <c r="K96" s="564" t="s">
        <v>639</v>
      </c>
      <c r="L96" s="471"/>
      <c r="M96" s="564" t="s">
        <v>623</v>
      </c>
      <c r="N96" s="471"/>
      <c r="O96" s="299" t="s">
        <v>640</v>
      </c>
      <c r="P96" s="86"/>
    </row>
    <row r="97" spans="1:16" ht="18" customHeight="1">
      <c r="A97" s="493"/>
      <c r="B97" s="466"/>
      <c r="C97" s="466"/>
      <c r="D97" s="466"/>
      <c r="E97" s="466"/>
      <c r="F97" s="494"/>
      <c r="G97" s="466"/>
      <c r="H97" s="494"/>
      <c r="I97" s="466"/>
      <c r="J97" s="466"/>
      <c r="K97" s="466"/>
      <c r="L97" s="111" t="s">
        <v>238</v>
      </c>
      <c r="M97" s="488" t="s">
        <v>234</v>
      </c>
      <c r="N97" s="466"/>
      <c r="O97" s="111" t="s">
        <v>640</v>
      </c>
      <c r="P97" s="86"/>
    </row>
    <row r="98" spans="1:16" ht="18" customHeight="1">
      <c r="A98" s="495" t="s">
        <v>239</v>
      </c>
      <c r="B98" s="466"/>
      <c r="C98" s="495" t="s">
        <v>583</v>
      </c>
      <c r="D98" s="466"/>
      <c r="E98" s="86"/>
      <c r="F98" s="86"/>
      <c r="G98" s="86"/>
      <c r="H98" s="86"/>
      <c r="I98" s="86"/>
      <c r="J98" s="86"/>
      <c r="K98" s="86"/>
      <c r="L98" s="86"/>
      <c r="M98" s="86"/>
      <c r="N98" s="86"/>
      <c r="O98" s="86"/>
      <c r="P98" s="86"/>
    </row>
    <row r="99" spans="1:16" ht="1.5" customHeight="1">
      <c r="A99" s="86"/>
      <c r="B99" s="86"/>
      <c r="C99" s="86"/>
      <c r="D99" s="86"/>
      <c r="E99" s="86"/>
      <c r="F99" s="86"/>
      <c r="G99" s="86"/>
      <c r="H99" s="86"/>
      <c r="I99" s="86"/>
      <c r="J99" s="86"/>
      <c r="K99" s="86"/>
      <c r="L99" s="86"/>
      <c r="M99" s="86"/>
      <c r="N99" s="86"/>
      <c r="O99" s="86"/>
      <c r="P99" s="86"/>
    </row>
    <row r="100" spans="1:16" ht="19.5" customHeight="1">
      <c r="A100" s="496" t="s">
        <v>235</v>
      </c>
      <c r="B100" s="457"/>
      <c r="C100" s="457"/>
      <c r="D100" s="457"/>
      <c r="E100" s="458"/>
      <c r="F100" s="491" t="s">
        <v>231</v>
      </c>
      <c r="G100" s="457"/>
      <c r="H100" s="457"/>
      <c r="I100" s="457"/>
      <c r="J100" s="458"/>
      <c r="K100" s="491" t="s">
        <v>13</v>
      </c>
      <c r="L100" s="458"/>
      <c r="M100" s="491" t="s">
        <v>12</v>
      </c>
      <c r="N100" s="458"/>
      <c r="O100" s="108" t="s">
        <v>236</v>
      </c>
      <c r="P100" s="86"/>
    </row>
    <row r="101" spans="1:16" ht="18" customHeight="1">
      <c r="A101" s="492" t="s">
        <v>641</v>
      </c>
      <c r="B101" s="470"/>
      <c r="C101" s="470"/>
      <c r="D101" s="470"/>
      <c r="E101" s="471"/>
      <c r="F101" s="499" t="s">
        <v>642</v>
      </c>
      <c r="G101" s="470"/>
      <c r="H101" s="470"/>
      <c r="I101" s="470"/>
      <c r="J101" s="471"/>
      <c r="K101" s="564" t="s">
        <v>643</v>
      </c>
      <c r="L101" s="471"/>
      <c r="M101" s="564" t="s">
        <v>644</v>
      </c>
      <c r="N101" s="471"/>
      <c r="O101" s="299" t="s">
        <v>645</v>
      </c>
      <c r="P101" s="86"/>
    </row>
    <row r="102" spans="1:16" ht="18" customHeight="1">
      <c r="A102" s="492" t="s">
        <v>646</v>
      </c>
      <c r="B102" s="470"/>
      <c r="C102" s="470"/>
      <c r="D102" s="470"/>
      <c r="E102" s="471"/>
      <c r="F102" s="499" t="s">
        <v>642</v>
      </c>
      <c r="G102" s="470"/>
      <c r="H102" s="470"/>
      <c r="I102" s="470"/>
      <c r="J102" s="471"/>
      <c r="K102" s="564" t="s">
        <v>647</v>
      </c>
      <c r="L102" s="471"/>
      <c r="M102" s="564" t="s">
        <v>611</v>
      </c>
      <c r="N102" s="471"/>
      <c r="O102" s="299" t="s">
        <v>648</v>
      </c>
      <c r="P102" s="86"/>
    </row>
    <row r="103" spans="1:16" ht="18" customHeight="1">
      <c r="A103" s="492" t="s">
        <v>649</v>
      </c>
      <c r="B103" s="470"/>
      <c r="C103" s="470"/>
      <c r="D103" s="470"/>
      <c r="E103" s="471"/>
      <c r="F103" s="499" t="s">
        <v>617</v>
      </c>
      <c r="G103" s="470"/>
      <c r="H103" s="470"/>
      <c r="I103" s="470"/>
      <c r="J103" s="471"/>
      <c r="K103" s="564" t="s">
        <v>650</v>
      </c>
      <c r="L103" s="471"/>
      <c r="M103" s="564" t="s">
        <v>631</v>
      </c>
      <c r="N103" s="471"/>
      <c r="O103" s="299" t="s">
        <v>651</v>
      </c>
      <c r="P103" s="86"/>
    </row>
    <row r="104" spans="1:16" ht="18" customHeight="1">
      <c r="A104" s="492" t="s">
        <v>652</v>
      </c>
      <c r="B104" s="470"/>
      <c r="C104" s="470"/>
      <c r="D104" s="470"/>
      <c r="E104" s="471"/>
      <c r="F104" s="499" t="s">
        <v>642</v>
      </c>
      <c r="G104" s="470"/>
      <c r="H104" s="470"/>
      <c r="I104" s="470"/>
      <c r="J104" s="471"/>
      <c r="K104" s="564" t="s">
        <v>653</v>
      </c>
      <c r="L104" s="471"/>
      <c r="M104" s="564" t="s">
        <v>623</v>
      </c>
      <c r="N104" s="471"/>
      <c r="O104" s="299" t="s">
        <v>654</v>
      </c>
      <c r="P104" s="86"/>
    </row>
    <row r="105" spans="1:16" ht="18" customHeight="1">
      <c r="A105" s="492" t="s">
        <v>589</v>
      </c>
      <c r="B105" s="470"/>
      <c r="C105" s="470"/>
      <c r="D105" s="470"/>
      <c r="E105" s="471"/>
      <c r="F105" s="499" t="s">
        <v>590</v>
      </c>
      <c r="G105" s="470"/>
      <c r="H105" s="470"/>
      <c r="I105" s="470"/>
      <c r="J105" s="471"/>
      <c r="K105" s="564" t="s">
        <v>655</v>
      </c>
      <c r="L105" s="471"/>
      <c r="M105" s="564" t="s">
        <v>592</v>
      </c>
      <c r="N105" s="471"/>
      <c r="O105" s="299" t="s">
        <v>656</v>
      </c>
      <c r="P105" s="86"/>
    </row>
    <row r="106" spans="1:16" ht="18" customHeight="1">
      <c r="A106" s="493"/>
      <c r="B106" s="466"/>
      <c r="C106" s="466"/>
      <c r="D106" s="466"/>
      <c r="E106" s="466"/>
      <c r="F106" s="494"/>
      <c r="G106" s="466"/>
      <c r="H106" s="494"/>
      <c r="I106" s="466"/>
      <c r="J106" s="466"/>
      <c r="K106" s="466"/>
      <c r="L106" s="111" t="s">
        <v>238</v>
      </c>
      <c r="M106" s="488" t="s">
        <v>583</v>
      </c>
      <c r="N106" s="466"/>
      <c r="O106" s="111" t="s">
        <v>657</v>
      </c>
      <c r="P106" s="86"/>
    </row>
    <row r="107" spans="1:16" ht="18" customHeight="1">
      <c r="A107" s="495" t="s">
        <v>241</v>
      </c>
      <c r="B107" s="466"/>
      <c r="C107" s="495" t="s">
        <v>242</v>
      </c>
      <c r="D107" s="466"/>
      <c r="E107" s="86"/>
      <c r="F107" s="86"/>
      <c r="G107" s="86"/>
      <c r="H107" s="86"/>
      <c r="I107" s="86"/>
      <c r="J107" s="86"/>
      <c r="K107" s="86"/>
      <c r="L107" s="86"/>
      <c r="M107" s="86"/>
      <c r="N107" s="86"/>
      <c r="O107" s="86"/>
      <c r="P107" s="86"/>
    </row>
    <row r="108" spans="1:16" ht="1.5" customHeight="1">
      <c r="A108" s="86"/>
      <c r="B108" s="86"/>
      <c r="C108" s="86"/>
      <c r="D108" s="86"/>
      <c r="E108" s="86"/>
      <c r="F108" s="86"/>
      <c r="G108" s="86"/>
      <c r="H108" s="86"/>
      <c r="I108" s="86"/>
      <c r="J108" s="86"/>
      <c r="K108" s="86"/>
      <c r="L108" s="86"/>
      <c r="M108" s="86"/>
      <c r="N108" s="86"/>
      <c r="O108" s="86"/>
      <c r="P108" s="86"/>
    </row>
    <row r="109" spans="1:16" ht="18.75" customHeight="1">
      <c r="A109" s="496" t="s">
        <v>235</v>
      </c>
      <c r="B109" s="457"/>
      <c r="C109" s="457"/>
      <c r="D109" s="457"/>
      <c r="E109" s="458"/>
      <c r="F109" s="491" t="s">
        <v>231</v>
      </c>
      <c r="G109" s="457"/>
      <c r="H109" s="457"/>
      <c r="I109" s="457"/>
      <c r="J109" s="458"/>
      <c r="K109" s="491" t="s">
        <v>13</v>
      </c>
      <c r="L109" s="458"/>
      <c r="M109" s="491" t="s">
        <v>12</v>
      </c>
      <c r="N109" s="458"/>
      <c r="O109" s="108" t="s">
        <v>236</v>
      </c>
      <c r="P109" s="86"/>
    </row>
    <row r="110" spans="1:16" ht="18" customHeight="1">
      <c r="A110" s="492" t="s">
        <v>658</v>
      </c>
      <c r="B110" s="470"/>
      <c r="C110" s="470"/>
      <c r="D110" s="470"/>
      <c r="E110" s="471"/>
      <c r="F110" s="499" t="s">
        <v>596</v>
      </c>
      <c r="G110" s="470"/>
      <c r="H110" s="470"/>
      <c r="I110" s="470"/>
      <c r="J110" s="471"/>
      <c r="K110" s="564" t="s">
        <v>659</v>
      </c>
      <c r="L110" s="471"/>
      <c r="M110" s="564" t="s">
        <v>660</v>
      </c>
      <c r="N110" s="471"/>
      <c r="O110" s="299" t="s">
        <v>655</v>
      </c>
      <c r="P110" s="86"/>
    </row>
    <row r="111" spans="1:16" ht="18" customHeight="1">
      <c r="A111" s="493"/>
      <c r="B111" s="466"/>
      <c r="C111" s="466"/>
      <c r="D111" s="466"/>
      <c r="E111" s="466"/>
      <c r="F111" s="494"/>
      <c r="G111" s="466"/>
      <c r="H111" s="494"/>
      <c r="I111" s="466"/>
      <c r="J111" s="466"/>
      <c r="K111" s="466"/>
      <c r="L111" s="111" t="s">
        <v>238</v>
      </c>
      <c r="M111" s="488" t="s">
        <v>242</v>
      </c>
      <c r="N111" s="466"/>
      <c r="O111" s="111" t="s">
        <v>655</v>
      </c>
      <c r="P111" s="86"/>
    </row>
    <row r="112" spans="1:16" ht="18" customHeight="1">
      <c r="A112" s="495" t="s">
        <v>243</v>
      </c>
      <c r="B112" s="466"/>
      <c r="C112" s="495" t="s">
        <v>244</v>
      </c>
      <c r="D112" s="466"/>
      <c r="E112" s="86"/>
      <c r="F112" s="86"/>
      <c r="G112" s="86"/>
      <c r="H112" s="86"/>
      <c r="I112" s="86"/>
      <c r="J112" s="86"/>
      <c r="K112" s="86"/>
      <c r="L112" s="86"/>
      <c r="M112" s="86"/>
      <c r="N112" s="86"/>
      <c r="O112" s="86"/>
      <c r="P112" s="86"/>
    </row>
    <row r="113" spans="1:16" ht="2.25" customHeight="1">
      <c r="A113" s="86"/>
      <c r="B113" s="86"/>
      <c r="C113" s="86"/>
      <c r="D113" s="86"/>
      <c r="E113" s="86"/>
      <c r="F113" s="86"/>
      <c r="G113" s="86"/>
      <c r="H113" s="86"/>
      <c r="I113" s="86"/>
      <c r="J113" s="86"/>
      <c r="K113" s="86"/>
      <c r="L113" s="86"/>
      <c r="M113" s="86"/>
      <c r="N113" s="86"/>
      <c r="O113" s="86"/>
      <c r="P113" s="86"/>
    </row>
    <row r="114" spans="1:16" ht="18.75" customHeight="1">
      <c r="A114" s="496" t="s">
        <v>235</v>
      </c>
      <c r="B114" s="457"/>
      <c r="C114" s="457"/>
      <c r="D114" s="457"/>
      <c r="E114" s="458"/>
      <c r="F114" s="491" t="s">
        <v>231</v>
      </c>
      <c r="G114" s="457"/>
      <c r="H114" s="457"/>
      <c r="I114" s="457"/>
      <c r="J114" s="458"/>
      <c r="K114" s="491" t="s">
        <v>13</v>
      </c>
      <c r="L114" s="458"/>
      <c r="M114" s="491" t="s">
        <v>12</v>
      </c>
      <c r="N114" s="458"/>
      <c r="O114" s="108" t="s">
        <v>236</v>
      </c>
      <c r="P114" s="86"/>
    </row>
    <row r="115" spans="1:16" ht="18" customHeight="1">
      <c r="A115" s="492" t="s">
        <v>661</v>
      </c>
      <c r="B115" s="470"/>
      <c r="C115" s="470"/>
      <c r="D115" s="470"/>
      <c r="E115" s="471"/>
      <c r="F115" s="499" t="s">
        <v>549</v>
      </c>
      <c r="G115" s="470"/>
      <c r="H115" s="470"/>
      <c r="I115" s="470"/>
      <c r="J115" s="471"/>
      <c r="K115" s="564" t="s">
        <v>662</v>
      </c>
      <c r="L115" s="471"/>
      <c r="M115" s="564" t="s">
        <v>631</v>
      </c>
      <c r="N115" s="471"/>
      <c r="O115" s="299" t="s">
        <v>663</v>
      </c>
      <c r="P115" s="86"/>
    </row>
    <row r="116" spans="1:16" ht="18" customHeight="1">
      <c r="A116" s="493"/>
      <c r="B116" s="466"/>
      <c r="C116" s="466"/>
      <c r="D116" s="466"/>
      <c r="E116" s="466"/>
      <c r="F116" s="494"/>
      <c r="G116" s="466"/>
      <c r="H116" s="494"/>
      <c r="I116" s="466"/>
      <c r="J116" s="466"/>
      <c r="K116" s="466"/>
      <c r="L116" s="111" t="s">
        <v>238</v>
      </c>
      <c r="M116" s="488" t="s">
        <v>244</v>
      </c>
      <c r="N116" s="466"/>
      <c r="O116" s="111" t="s">
        <v>663</v>
      </c>
      <c r="P116" s="86"/>
    </row>
    <row r="117" spans="1:16" ht="3" customHeight="1">
      <c r="A117" s="86"/>
      <c r="B117" s="86"/>
      <c r="C117" s="86"/>
      <c r="D117" s="86"/>
      <c r="E117" s="86"/>
      <c r="F117" s="86"/>
      <c r="G117" s="86"/>
      <c r="H117" s="86"/>
      <c r="I117" s="86"/>
      <c r="J117" s="86"/>
      <c r="K117" s="86"/>
      <c r="L117" s="86"/>
      <c r="M117" s="86"/>
      <c r="N117" s="86"/>
      <c r="O117" s="86"/>
      <c r="P117" s="86"/>
    </row>
    <row r="118" spans="1:16" ht="18.75" customHeight="1">
      <c r="A118" s="86"/>
      <c r="B118" s="86"/>
      <c r="C118" s="86"/>
      <c r="D118" s="86"/>
      <c r="E118" s="86"/>
      <c r="F118" s="86"/>
      <c r="G118" s="86"/>
      <c r="H118" s="86"/>
      <c r="I118" s="489" t="s">
        <v>245</v>
      </c>
      <c r="J118" s="457"/>
      <c r="K118" s="457"/>
      <c r="L118" s="457"/>
      <c r="M118" s="458"/>
      <c r="N118" s="566" t="s">
        <v>664</v>
      </c>
      <c r="O118" s="458"/>
      <c r="P118" s="86"/>
    </row>
    <row r="119" spans="1:16" ht="2.25" customHeight="1">
      <c r="A119" s="86"/>
      <c r="B119" s="86"/>
      <c r="C119" s="86"/>
      <c r="D119" s="86"/>
      <c r="E119" s="86"/>
      <c r="F119" s="86"/>
      <c r="G119" s="86"/>
      <c r="H119" s="86"/>
      <c r="I119" s="86"/>
      <c r="J119" s="86"/>
      <c r="K119" s="86"/>
      <c r="L119" s="86"/>
      <c r="M119" s="86"/>
      <c r="N119" s="86"/>
      <c r="O119" s="86"/>
      <c r="P119" s="86"/>
    </row>
    <row r="120" spans="1:16" ht="16.5" customHeight="1">
      <c r="A120" s="565"/>
      <c r="B120" s="466"/>
      <c r="C120" s="466"/>
      <c r="D120" s="466"/>
      <c r="E120" s="466"/>
      <c r="F120" s="466"/>
      <c r="G120" s="466"/>
      <c r="H120" s="466"/>
      <c r="I120" s="466"/>
      <c r="J120" s="466"/>
      <c r="K120" s="466"/>
      <c r="L120" s="466"/>
      <c r="M120" s="466"/>
      <c r="N120" s="466"/>
      <c r="O120" s="466"/>
      <c r="P120" s="86"/>
    </row>
    <row r="121" spans="1:16" ht="3.75" customHeight="1">
      <c r="A121" s="107"/>
      <c r="B121" s="476"/>
      <c r="C121" s="466"/>
      <c r="D121" s="476"/>
      <c r="E121" s="466"/>
      <c r="F121" s="466"/>
      <c r="G121" s="466"/>
      <c r="H121" s="466"/>
      <c r="I121" s="466"/>
      <c r="J121" s="466"/>
      <c r="K121" s="466"/>
      <c r="L121" s="466"/>
      <c r="M121" s="466"/>
      <c r="N121" s="466"/>
      <c r="O121" s="466"/>
      <c r="P121" s="466"/>
    </row>
    <row r="122" spans="1:16" ht="70.5" customHeight="1">
      <c r="A122" s="107"/>
      <c r="B122" s="497"/>
      <c r="C122" s="466"/>
      <c r="D122" s="476"/>
      <c r="E122" s="466"/>
      <c r="F122" s="466"/>
      <c r="G122" s="466"/>
      <c r="H122" s="466"/>
      <c r="I122" s="466"/>
      <c r="J122" s="466"/>
      <c r="K122" s="466"/>
      <c r="L122" s="466"/>
      <c r="M122" s="466"/>
      <c r="N122" s="466"/>
      <c r="O122" s="466"/>
      <c r="P122" s="466"/>
    </row>
    <row r="123" spans="1:16" ht="9.75" customHeight="1">
      <c r="A123" s="477"/>
      <c r="B123" s="470"/>
      <c r="C123" s="470"/>
      <c r="D123" s="470"/>
      <c r="E123" s="470"/>
      <c r="F123" s="470"/>
      <c r="G123" s="470"/>
      <c r="H123" s="470"/>
      <c r="I123" s="470"/>
      <c r="J123" s="470"/>
      <c r="K123" s="470"/>
      <c r="L123" s="470"/>
      <c r="M123" s="470"/>
      <c r="N123" s="470"/>
      <c r="O123" s="470"/>
      <c r="P123" s="470"/>
    </row>
    <row r="124" spans="1:16" ht="59.25" customHeight="1">
      <c r="A124" s="498" t="s">
        <v>541</v>
      </c>
      <c r="B124" s="466"/>
      <c r="C124" s="466"/>
      <c r="D124" s="466"/>
      <c r="E124" s="466"/>
      <c r="F124" s="466"/>
      <c r="G124" s="498" t="s">
        <v>227</v>
      </c>
      <c r="H124" s="466"/>
      <c r="I124" s="466"/>
      <c r="J124" s="476" t="s">
        <v>542</v>
      </c>
      <c r="K124" s="466"/>
      <c r="L124" s="466"/>
      <c r="M124" s="466"/>
      <c r="N124" s="466"/>
      <c r="O124" s="466"/>
      <c r="P124" s="467"/>
    </row>
    <row r="125" spans="1:16" ht="18" customHeight="1">
      <c r="A125" s="498"/>
      <c r="B125" s="466"/>
      <c r="C125" s="466"/>
      <c r="D125" s="466"/>
      <c r="E125" s="466"/>
      <c r="F125" s="466"/>
      <c r="G125" s="498" t="s">
        <v>229</v>
      </c>
      <c r="H125" s="466"/>
      <c r="I125" s="466"/>
      <c r="J125" s="476" t="s">
        <v>542</v>
      </c>
      <c r="K125" s="466"/>
      <c r="L125" s="466"/>
      <c r="M125" s="466"/>
      <c r="N125" s="466"/>
      <c r="O125" s="466"/>
      <c r="P125" s="467"/>
    </row>
    <row r="126" spans="1:16" ht="38.25" customHeight="1">
      <c r="A126" s="498"/>
      <c r="B126" s="466"/>
      <c r="C126" s="466"/>
      <c r="D126" s="466"/>
      <c r="E126" s="466"/>
      <c r="F126" s="466"/>
      <c r="G126" s="498" t="s">
        <v>10</v>
      </c>
      <c r="H126" s="466"/>
      <c r="I126" s="466"/>
      <c r="J126" s="476" t="s">
        <v>665</v>
      </c>
      <c r="K126" s="466"/>
      <c r="L126" s="466"/>
      <c r="M126" s="466"/>
      <c r="N126" s="466"/>
      <c r="O126" s="466"/>
      <c r="P126" s="467"/>
    </row>
    <row r="127" spans="1:16" ht="18" customHeight="1">
      <c r="A127" s="492"/>
      <c r="B127" s="470"/>
      <c r="C127" s="470"/>
      <c r="D127" s="470"/>
      <c r="E127" s="470"/>
      <c r="F127" s="470"/>
      <c r="G127" s="505" t="s">
        <v>231</v>
      </c>
      <c r="H127" s="470"/>
      <c r="I127" s="470"/>
      <c r="J127" s="477" t="s">
        <v>608</v>
      </c>
      <c r="K127" s="470"/>
      <c r="L127" s="470"/>
      <c r="M127" s="470"/>
      <c r="N127" s="470"/>
      <c r="O127" s="470"/>
      <c r="P127" s="471"/>
    </row>
    <row r="128" spans="1:16" ht="7.5" customHeight="1">
      <c r="A128" s="86"/>
      <c r="B128" s="86"/>
      <c r="C128" s="86"/>
      <c r="D128" s="86"/>
      <c r="E128" s="86"/>
      <c r="F128" s="86"/>
      <c r="G128" s="86"/>
      <c r="H128" s="86"/>
      <c r="I128" s="86"/>
      <c r="J128" s="86"/>
      <c r="K128" s="86"/>
      <c r="L128" s="86"/>
      <c r="M128" s="86"/>
      <c r="N128" s="86"/>
      <c r="O128" s="86"/>
      <c r="P128" s="86"/>
    </row>
    <row r="129" spans="1:16" ht="18" customHeight="1">
      <c r="A129" s="495" t="s">
        <v>233</v>
      </c>
      <c r="B129" s="466"/>
      <c r="C129" s="495" t="s">
        <v>234</v>
      </c>
      <c r="D129" s="466"/>
      <c r="E129" s="86"/>
      <c r="F129" s="86"/>
      <c r="G129" s="86"/>
      <c r="H129" s="86"/>
      <c r="I129" s="86"/>
      <c r="J129" s="86"/>
      <c r="K129" s="86"/>
      <c r="L129" s="86"/>
      <c r="M129" s="86"/>
      <c r="N129" s="86"/>
      <c r="O129" s="86"/>
      <c r="P129" s="86"/>
    </row>
    <row r="130" spans="1:16" ht="2.25" customHeight="1">
      <c r="A130" s="86"/>
      <c r="B130" s="86"/>
      <c r="C130" s="86"/>
      <c r="D130" s="86"/>
      <c r="E130" s="86"/>
      <c r="F130" s="86"/>
      <c r="G130" s="86"/>
      <c r="H130" s="86"/>
      <c r="I130" s="86"/>
      <c r="J130" s="86"/>
      <c r="K130" s="86"/>
      <c r="L130" s="86"/>
      <c r="M130" s="86"/>
      <c r="N130" s="86"/>
      <c r="O130" s="86"/>
      <c r="P130" s="86"/>
    </row>
    <row r="131" spans="1:16" ht="18.75" customHeight="1">
      <c r="A131" s="496" t="s">
        <v>235</v>
      </c>
      <c r="B131" s="457"/>
      <c r="C131" s="457"/>
      <c r="D131" s="457"/>
      <c r="E131" s="458"/>
      <c r="F131" s="491" t="s">
        <v>231</v>
      </c>
      <c r="G131" s="457"/>
      <c r="H131" s="457"/>
      <c r="I131" s="457"/>
      <c r="J131" s="458"/>
      <c r="K131" s="491" t="s">
        <v>13</v>
      </c>
      <c r="L131" s="458"/>
      <c r="M131" s="491" t="s">
        <v>12</v>
      </c>
      <c r="N131" s="458"/>
      <c r="O131" s="108" t="s">
        <v>236</v>
      </c>
      <c r="P131" s="86"/>
    </row>
    <row r="132" spans="1:16" ht="18" customHeight="1">
      <c r="A132" s="492" t="s">
        <v>638</v>
      </c>
      <c r="B132" s="470"/>
      <c r="C132" s="470"/>
      <c r="D132" s="470"/>
      <c r="E132" s="471"/>
      <c r="F132" s="499" t="s">
        <v>617</v>
      </c>
      <c r="G132" s="470"/>
      <c r="H132" s="470"/>
      <c r="I132" s="470"/>
      <c r="J132" s="471"/>
      <c r="K132" s="564" t="s">
        <v>639</v>
      </c>
      <c r="L132" s="471"/>
      <c r="M132" s="564" t="s">
        <v>666</v>
      </c>
      <c r="N132" s="471"/>
      <c r="O132" s="299" t="s">
        <v>667</v>
      </c>
      <c r="P132" s="86"/>
    </row>
    <row r="133" spans="1:16" ht="18" customHeight="1">
      <c r="A133" s="493"/>
      <c r="B133" s="466"/>
      <c r="C133" s="466"/>
      <c r="D133" s="466"/>
      <c r="E133" s="466"/>
      <c r="F133" s="494"/>
      <c r="G133" s="466"/>
      <c r="H133" s="494"/>
      <c r="I133" s="466"/>
      <c r="J133" s="466"/>
      <c r="K133" s="466"/>
      <c r="L133" s="111" t="s">
        <v>238</v>
      </c>
      <c r="M133" s="488" t="s">
        <v>234</v>
      </c>
      <c r="N133" s="466"/>
      <c r="O133" s="111" t="s">
        <v>667</v>
      </c>
      <c r="P133" s="86"/>
    </row>
    <row r="134" spans="1:16" ht="18" customHeight="1">
      <c r="A134" s="495" t="s">
        <v>239</v>
      </c>
      <c r="B134" s="466"/>
      <c r="C134" s="495" t="s">
        <v>583</v>
      </c>
      <c r="D134" s="466"/>
      <c r="E134" s="86"/>
      <c r="F134" s="86"/>
      <c r="G134" s="86"/>
      <c r="H134" s="86"/>
      <c r="I134" s="86"/>
      <c r="J134" s="86"/>
      <c r="K134" s="86"/>
      <c r="L134" s="86"/>
      <c r="M134" s="86"/>
      <c r="N134" s="86"/>
      <c r="O134" s="86"/>
      <c r="P134" s="86"/>
    </row>
    <row r="135" spans="1:16" ht="1.5" customHeight="1">
      <c r="A135" s="86"/>
      <c r="B135" s="86"/>
      <c r="C135" s="86"/>
      <c r="D135" s="86"/>
      <c r="E135" s="86"/>
      <c r="F135" s="86"/>
      <c r="G135" s="86"/>
      <c r="H135" s="86"/>
      <c r="I135" s="86"/>
      <c r="J135" s="86"/>
      <c r="K135" s="86"/>
      <c r="L135" s="86"/>
      <c r="M135" s="86"/>
      <c r="N135" s="86"/>
      <c r="O135" s="86"/>
      <c r="P135" s="86"/>
    </row>
    <row r="136" spans="1:16" ht="18.75" customHeight="1">
      <c r="A136" s="496" t="s">
        <v>235</v>
      </c>
      <c r="B136" s="457"/>
      <c r="C136" s="457"/>
      <c r="D136" s="457"/>
      <c r="E136" s="458"/>
      <c r="F136" s="491" t="s">
        <v>231</v>
      </c>
      <c r="G136" s="457"/>
      <c r="H136" s="457"/>
      <c r="I136" s="457"/>
      <c r="J136" s="458"/>
      <c r="K136" s="491" t="s">
        <v>13</v>
      </c>
      <c r="L136" s="458"/>
      <c r="M136" s="491" t="s">
        <v>12</v>
      </c>
      <c r="N136" s="458"/>
      <c r="O136" s="108" t="s">
        <v>236</v>
      </c>
      <c r="P136" s="86"/>
    </row>
    <row r="137" spans="1:16" ht="18" customHeight="1">
      <c r="A137" s="492" t="s">
        <v>641</v>
      </c>
      <c r="B137" s="470"/>
      <c r="C137" s="470"/>
      <c r="D137" s="470"/>
      <c r="E137" s="471"/>
      <c r="F137" s="499" t="s">
        <v>642</v>
      </c>
      <c r="G137" s="470"/>
      <c r="H137" s="470"/>
      <c r="I137" s="470"/>
      <c r="J137" s="471"/>
      <c r="K137" s="564" t="s">
        <v>643</v>
      </c>
      <c r="L137" s="471"/>
      <c r="M137" s="564" t="s">
        <v>668</v>
      </c>
      <c r="N137" s="471"/>
      <c r="O137" s="299" t="s">
        <v>669</v>
      </c>
      <c r="P137" s="86"/>
    </row>
    <row r="138" spans="1:16" ht="18" customHeight="1">
      <c r="A138" s="492" t="s">
        <v>646</v>
      </c>
      <c r="B138" s="470"/>
      <c r="C138" s="470"/>
      <c r="D138" s="470"/>
      <c r="E138" s="471"/>
      <c r="F138" s="499" t="s">
        <v>642</v>
      </c>
      <c r="G138" s="470"/>
      <c r="H138" s="470"/>
      <c r="I138" s="470"/>
      <c r="J138" s="471"/>
      <c r="K138" s="564" t="s">
        <v>647</v>
      </c>
      <c r="L138" s="471"/>
      <c r="M138" s="564" t="s">
        <v>670</v>
      </c>
      <c r="N138" s="471"/>
      <c r="O138" s="299" t="s">
        <v>671</v>
      </c>
      <c r="P138" s="86"/>
    </row>
    <row r="139" spans="1:16" ht="18" customHeight="1">
      <c r="A139" s="492" t="s">
        <v>649</v>
      </c>
      <c r="B139" s="470"/>
      <c r="C139" s="470"/>
      <c r="D139" s="470"/>
      <c r="E139" s="471"/>
      <c r="F139" s="499" t="s">
        <v>617</v>
      </c>
      <c r="G139" s="470"/>
      <c r="H139" s="470"/>
      <c r="I139" s="470"/>
      <c r="J139" s="471"/>
      <c r="K139" s="564" t="s">
        <v>650</v>
      </c>
      <c r="L139" s="471"/>
      <c r="M139" s="564" t="s">
        <v>666</v>
      </c>
      <c r="N139" s="471"/>
      <c r="O139" s="299" t="s">
        <v>672</v>
      </c>
      <c r="P139" s="86"/>
    </row>
    <row r="140" spans="1:16" ht="18" customHeight="1">
      <c r="A140" s="492" t="s">
        <v>652</v>
      </c>
      <c r="B140" s="470"/>
      <c r="C140" s="470"/>
      <c r="D140" s="470"/>
      <c r="E140" s="471"/>
      <c r="F140" s="499" t="s">
        <v>642</v>
      </c>
      <c r="G140" s="470"/>
      <c r="H140" s="470"/>
      <c r="I140" s="470"/>
      <c r="J140" s="471"/>
      <c r="K140" s="564" t="s">
        <v>653</v>
      </c>
      <c r="L140" s="471"/>
      <c r="M140" s="564" t="s">
        <v>673</v>
      </c>
      <c r="N140" s="471"/>
      <c r="O140" s="299" t="s">
        <v>674</v>
      </c>
      <c r="P140" s="86"/>
    </row>
    <row r="141" spans="1:16" ht="18" customHeight="1">
      <c r="A141" s="492" t="s">
        <v>589</v>
      </c>
      <c r="B141" s="470"/>
      <c r="C141" s="470"/>
      <c r="D141" s="470"/>
      <c r="E141" s="471"/>
      <c r="F141" s="499" t="s">
        <v>590</v>
      </c>
      <c r="G141" s="470"/>
      <c r="H141" s="470"/>
      <c r="I141" s="470"/>
      <c r="J141" s="471"/>
      <c r="K141" s="564" t="s">
        <v>675</v>
      </c>
      <c r="L141" s="471"/>
      <c r="M141" s="564" t="s">
        <v>592</v>
      </c>
      <c r="N141" s="471"/>
      <c r="O141" s="299" t="s">
        <v>676</v>
      </c>
      <c r="P141" s="86"/>
    </row>
    <row r="142" spans="1:16" ht="18" customHeight="1">
      <c r="A142" s="493"/>
      <c r="B142" s="466"/>
      <c r="C142" s="466"/>
      <c r="D142" s="466"/>
      <c r="E142" s="466"/>
      <c r="F142" s="494"/>
      <c r="G142" s="466"/>
      <c r="H142" s="494"/>
      <c r="I142" s="466"/>
      <c r="J142" s="466"/>
      <c r="K142" s="466"/>
      <c r="L142" s="111" t="s">
        <v>238</v>
      </c>
      <c r="M142" s="488" t="s">
        <v>583</v>
      </c>
      <c r="N142" s="466"/>
      <c r="O142" s="111" t="s">
        <v>677</v>
      </c>
      <c r="P142" s="86"/>
    </row>
    <row r="143" spans="1:16" ht="18" customHeight="1">
      <c r="A143" s="495" t="s">
        <v>241</v>
      </c>
      <c r="B143" s="466"/>
      <c r="C143" s="495" t="s">
        <v>242</v>
      </c>
      <c r="D143" s="466"/>
      <c r="E143" s="86"/>
      <c r="F143" s="86"/>
      <c r="G143" s="86"/>
      <c r="H143" s="86"/>
      <c r="I143" s="86"/>
      <c r="J143" s="86"/>
      <c r="K143" s="86"/>
      <c r="L143" s="86"/>
      <c r="M143" s="86"/>
      <c r="N143" s="86"/>
      <c r="O143" s="86"/>
      <c r="P143" s="86"/>
    </row>
    <row r="144" spans="1:16" ht="2.25" customHeight="1">
      <c r="A144" s="86"/>
      <c r="B144" s="86"/>
      <c r="C144" s="86"/>
      <c r="D144" s="86"/>
      <c r="E144" s="86"/>
      <c r="F144" s="86"/>
      <c r="G144" s="86"/>
      <c r="H144" s="86"/>
      <c r="I144" s="86"/>
      <c r="J144" s="86"/>
      <c r="K144" s="86"/>
      <c r="L144" s="86"/>
      <c r="M144" s="86"/>
      <c r="N144" s="86"/>
      <c r="O144" s="86"/>
      <c r="P144" s="86"/>
    </row>
    <row r="145" spans="1:16" ht="18.75" customHeight="1">
      <c r="A145" s="496" t="s">
        <v>235</v>
      </c>
      <c r="B145" s="457"/>
      <c r="C145" s="457"/>
      <c r="D145" s="457"/>
      <c r="E145" s="458"/>
      <c r="F145" s="491" t="s">
        <v>231</v>
      </c>
      <c r="G145" s="457"/>
      <c r="H145" s="457"/>
      <c r="I145" s="457"/>
      <c r="J145" s="458"/>
      <c r="K145" s="491" t="s">
        <v>13</v>
      </c>
      <c r="L145" s="458"/>
      <c r="M145" s="491" t="s">
        <v>12</v>
      </c>
      <c r="N145" s="458"/>
      <c r="O145" s="108" t="s">
        <v>236</v>
      </c>
      <c r="P145" s="86"/>
    </row>
    <row r="146" spans="1:16" ht="18" customHeight="1">
      <c r="A146" s="492" t="s">
        <v>658</v>
      </c>
      <c r="B146" s="470"/>
      <c r="C146" s="470"/>
      <c r="D146" s="470"/>
      <c r="E146" s="471"/>
      <c r="F146" s="499" t="s">
        <v>596</v>
      </c>
      <c r="G146" s="470"/>
      <c r="H146" s="470"/>
      <c r="I146" s="470"/>
      <c r="J146" s="471"/>
      <c r="K146" s="564" t="s">
        <v>659</v>
      </c>
      <c r="L146" s="471"/>
      <c r="M146" s="564" t="s">
        <v>678</v>
      </c>
      <c r="N146" s="471"/>
      <c r="O146" s="299" t="s">
        <v>675</v>
      </c>
      <c r="P146" s="86"/>
    </row>
    <row r="147" spans="1:16" ht="18" customHeight="1">
      <c r="A147" s="493"/>
      <c r="B147" s="466"/>
      <c r="C147" s="466"/>
      <c r="D147" s="466"/>
      <c r="E147" s="466"/>
      <c r="F147" s="494"/>
      <c r="G147" s="466"/>
      <c r="H147" s="494"/>
      <c r="I147" s="466"/>
      <c r="J147" s="466"/>
      <c r="K147" s="466"/>
      <c r="L147" s="111" t="s">
        <v>238</v>
      </c>
      <c r="M147" s="488" t="s">
        <v>242</v>
      </c>
      <c r="N147" s="466"/>
      <c r="O147" s="111" t="s">
        <v>675</v>
      </c>
      <c r="P147" s="86"/>
    </row>
    <row r="148" spans="1:16" ht="18" customHeight="1">
      <c r="A148" s="495" t="s">
        <v>243</v>
      </c>
      <c r="B148" s="466"/>
      <c r="C148" s="495" t="s">
        <v>244</v>
      </c>
      <c r="D148" s="466"/>
      <c r="E148" s="86"/>
      <c r="F148" s="86"/>
      <c r="G148" s="86"/>
      <c r="H148" s="86"/>
      <c r="I148" s="86"/>
      <c r="J148" s="86"/>
      <c r="K148" s="86"/>
      <c r="L148" s="86"/>
      <c r="M148" s="86"/>
      <c r="N148" s="86"/>
      <c r="O148" s="86"/>
      <c r="P148" s="86"/>
    </row>
    <row r="149" spans="1:16" ht="1.5" customHeight="1">
      <c r="A149" s="86"/>
      <c r="B149" s="86"/>
      <c r="C149" s="86"/>
      <c r="D149" s="86"/>
      <c r="E149" s="86"/>
      <c r="F149" s="86"/>
      <c r="G149" s="86"/>
      <c r="H149" s="86"/>
      <c r="I149" s="86"/>
      <c r="J149" s="86"/>
      <c r="K149" s="86"/>
      <c r="L149" s="86"/>
      <c r="M149" s="86"/>
      <c r="N149" s="86"/>
      <c r="O149" s="86"/>
      <c r="P149" s="86"/>
    </row>
    <row r="150" spans="1:16" ht="18.75" customHeight="1">
      <c r="A150" s="496" t="s">
        <v>235</v>
      </c>
      <c r="B150" s="457"/>
      <c r="C150" s="457"/>
      <c r="D150" s="457"/>
      <c r="E150" s="458"/>
      <c r="F150" s="491" t="s">
        <v>231</v>
      </c>
      <c r="G150" s="457"/>
      <c r="H150" s="457"/>
      <c r="I150" s="457"/>
      <c r="J150" s="458"/>
      <c r="K150" s="491" t="s">
        <v>13</v>
      </c>
      <c r="L150" s="458"/>
      <c r="M150" s="491" t="s">
        <v>12</v>
      </c>
      <c r="N150" s="458"/>
      <c r="O150" s="108" t="s">
        <v>236</v>
      </c>
      <c r="P150" s="86"/>
    </row>
    <row r="151" spans="1:16" ht="18" customHeight="1">
      <c r="A151" s="492" t="s">
        <v>661</v>
      </c>
      <c r="B151" s="470"/>
      <c r="C151" s="470"/>
      <c r="D151" s="470"/>
      <c r="E151" s="471"/>
      <c r="F151" s="499" t="s">
        <v>549</v>
      </c>
      <c r="G151" s="470"/>
      <c r="H151" s="470"/>
      <c r="I151" s="470"/>
      <c r="J151" s="471"/>
      <c r="K151" s="564" t="s">
        <v>662</v>
      </c>
      <c r="L151" s="471"/>
      <c r="M151" s="564" t="s">
        <v>631</v>
      </c>
      <c r="N151" s="471"/>
      <c r="O151" s="299" t="s">
        <v>663</v>
      </c>
      <c r="P151" s="86"/>
    </row>
    <row r="152" spans="1:16" ht="18" customHeight="1">
      <c r="A152" s="493"/>
      <c r="B152" s="466"/>
      <c r="C152" s="466"/>
      <c r="D152" s="466"/>
      <c r="E152" s="466"/>
      <c r="F152" s="494"/>
      <c r="G152" s="466"/>
      <c r="H152" s="494"/>
      <c r="I152" s="466"/>
      <c r="J152" s="466"/>
      <c r="K152" s="466"/>
      <c r="L152" s="111" t="s">
        <v>238</v>
      </c>
      <c r="M152" s="488" t="s">
        <v>244</v>
      </c>
      <c r="N152" s="466"/>
      <c r="O152" s="111" t="s">
        <v>663</v>
      </c>
      <c r="P152" s="86"/>
    </row>
    <row r="153" spans="1:16" ht="3.75" customHeight="1">
      <c r="A153" s="86"/>
      <c r="B153" s="86"/>
      <c r="C153" s="86"/>
      <c r="D153" s="86"/>
      <c r="E153" s="86"/>
      <c r="F153" s="86"/>
      <c r="G153" s="86"/>
      <c r="H153" s="86"/>
      <c r="I153" s="86"/>
      <c r="J153" s="86"/>
      <c r="K153" s="86"/>
      <c r="L153" s="86"/>
      <c r="M153" s="86"/>
      <c r="N153" s="86"/>
      <c r="O153" s="86"/>
      <c r="P153" s="86"/>
    </row>
    <row r="154" spans="1:16" ht="18.75" customHeight="1">
      <c r="A154" s="86"/>
      <c r="B154" s="86"/>
      <c r="C154" s="86"/>
      <c r="D154" s="86"/>
      <c r="E154" s="86"/>
      <c r="F154" s="86"/>
      <c r="G154" s="86"/>
      <c r="H154" s="86"/>
      <c r="I154" s="489" t="s">
        <v>245</v>
      </c>
      <c r="J154" s="457"/>
      <c r="K154" s="457"/>
      <c r="L154" s="457"/>
      <c r="M154" s="458"/>
      <c r="N154" s="566" t="s">
        <v>679</v>
      </c>
      <c r="O154" s="458"/>
      <c r="P154" s="86"/>
    </row>
    <row r="155" spans="1:16" ht="2.25" customHeight="1">
      <c r="A155" s="86"/>
      <c r="B155" s="86"/>
      <c r="C155" s="86"/>
      <c r="D155" s="86"/>
      <c r="E155" s="86"/>
      <c r="F155" s="86"/>
      <c r="G155" s="86"/>
      <c r="H155" s="86"/>
      <c r="I155" s="86"/>
      <c r="J155" s="86"/>
      <c r="K155" s="86"/>
      <c r="L155" s="86"/>
      <c r="M155" s="86"/>
      <c r="N155" s="86"/>
      <c r="O155" s="86"/>
      <c r="P155" s="86"/>
    </row>
    <row r="156" spans="1:16" ht="16.5" customHeight="1">
      <c r="A156" s="565"/>
      <c r="B156" s="466"/>
      <c r="C156" s="466"/>
      <c r="D156" s="466"/>
      <c r="E156" s="466"/>
      <c r="F156" s="466"/>
      <c r="G156" s="466"/>
      <c r="H156" s="466"/>
      <c r="I156" s="466"/>
      <c r="J156" s="466"/>
      <c r="K156" s="466"/>
      <c r="L156" s="466"/>
      <c r="M156" s="466"/>
      <c r="N156" s="466"/>
      <c r="O156" s="466"/>
      <c r="P156" s="86"/>
    </row>
    <row r="157" spans="1:16" ht="3.75" customHeight="1">
      <c r="A157" s="107"/>
      <c r="B157" s="476"/>
      <c r="C157" s="466"/>
      <c r="D157" s="476"/>
      <c r="E157" s="466"/>
      <c r="F157" s="466"/>
      <c r="G157" s="466"/>
      <c r="H157" s="466"/>
      <c r="I157" s="466"/>
      <c r="J157" s="466"/>
      <c r="K157" s="466"/>
      <c r="L157" s="466"/>
      <c r="M157" s="466"/>
      <c r="N157" s="466"/>
      <c r="O157" s="466"/>
      <c r="P157" s="466"/>
    </row>
    <row r="158" spans="1:16" ht="70.5" customHeight="1">
      <c r="A158" s="107"/>
      <c r="B158" s="497"/>
      <c r="C158" s="466"/>
      <c r="D158" s="476"/>
      <c r="E158" s="466"/>
      <c r="F158" s="466"/>
      <c r="G158" s="466"/>
      <c r="H158" s="466"/>
      <c r="I158" s="466"/>
      <c r="J158" s="466"/>
      <c r="K158" s="466"/>
      <c r="L158" s="466"/>
      <c r="M158" s="466"/>
      <c r="N158" s="466"/>
      <c r="O158" s="466"/>
      <c r="P158" s="466"/>
    </row>
    <row r="159" spans="1:16" ht="9.75" customHeight="1">
      <c r="A159" s="477"/>
      <c r="B159" s="470"/>
      <c r="C159" s="470"/>
      <c r="D159" s="470"/>
      <c r="E159" s="470"/>
      <c r="F159" s="470"/>
      <c r="G159" s="470"/>
      <c r="H159" s="470"/>
      <c r="I159" s="470"/>
      <c r="J159" s="470"/>
      <c r="K159" s="470"/>
      <c r="L159" s="470"/>
      <c r="M159" s="470"/>
      <c r="N159" s="470"/>
      <c r="O159" s="470"/>
      <c r="P159" s="470"/>
    </row>
    <row r="160" spans="1:16" ht="59.25" customHeight="1">
      <c r="A160" s="498" t="s">
        <v>541</v>
      </c>
      <c r="B160" s="466"/>
      <c r="C160" s="466"/>
      <c r="D160" s="466"/>
      <c r="E160" s="466"/>
      <c r="F160" s="466"/>
      <c r="G160" s="498" t="s">
        <v>227</v>
      </c>
      <c r="H160" s="466"/>
      <c r="I160" s="466"/>
      <c r="J160" s="476" t="s">
        <v>680</v>
      </c>
      <c r="K160" s="466"/>
      <c r="L160" s="466"/>
      <c r="M160" s="466"/>
      <c r="N160" s="466"/>
      <c r="O160" s="466"/>
      <c r="P160" s="467"/>
    </row>
    <row r="161" spans="1:16" ht="18" customHeight="1">
      <c r="A161" s="498"/>
      <c r="B161" s="466"/>
      <c r="C161" s="466"/>
      <c r="D161" s="466"/>
      <c r="E161" s="466"/>
      <c r="F161" s="466"/>
      <c r="G161" s="498" t="s">
        <v>229</v>
      </c>
      <c r="H161" s="466"/>
      <c r="I161" s="466"/>
      <c r="J161" s="476" t="s">
        <v>680</v>
      </c>
      <c r="K161" s="466"/>
      <c r="L161" s="466"/>
      <c r="M161" s="466"/>
      <c r="N161" s="466"/>
      <c r="O161" s="466"/>
      <c r="P161" s="467"/>
    </row>
    <row r="162" spans="1:16" ht="38.25" customHeight="1">
      <c r="A162" s="498"/>
      <c r="B162" s="466"/>
      <c r="C162" s="466"/>
      <c r="D162" s="466"/>
      <c r="E162" s="466"/>
      <c r="F162" s="466"/>
      <c r="G162" s="498" t="s">
        <v>10</v>
      </c>
      <c r="H162" s="466"/>
      <c r="I162" s="466"/>
      <c r="J162" s="476" t="s">
        <v>681</v>
      </c>
      <c r="K162" s="466"/>
      <c r="L162" s="466"/>
      <c r="M162" s="466"/>
      <c r="N162" s="466"/>
      <c r="O162" s="466"/>
      <c r="P162" s="467"/>
    </row>
    <row r="163" spans="1:16" ht="18" customHeight="1">
      <c r="A163" s="492"/>
      <c r="B163" s="470"/>
      <c r="C163" s="470"/>
      <c r="D163" s="470"/>
      <c r="E163" s="470"/>
      <c r="F163" s="470"/>
      <c r="G163" s="505" t="s">
        <v>231</v>
      </c>
      <c r="H163" s="470"/>
      <c r="I163" s="470"/>
      <c r="J163" s="477" t="s">
        <v>682</v>
      </c>
      <c r="K163" s="470"/>
      <c r="L163" s="470"/>
      <c r="M163" s="470"/>
      <c r="N163" s="470"/>
      <c r="O163" s="470"/>
      <c r="P163" s="471"/>
    </row>
    <row r="164" spans="1:16" ht="7.5" customHeight="1">
      <c r="A164" s="86"/>
      <c r="B164" s="86"/>
      <c r="C164" s="86"/>
      <c r="D164" s="86"/>
      <c r="E164" s="86"/>
      <c r="F164" s="86"/>
      <c r="G164" s="86"/>
      <c r="H164" s="86"/>
      <c r="I164" s="86"/>
      <c r="J164" s="86"/>
      <c r="K164" s="86"/>
      <c r="L164" s="86"/>
      <c r="M164" s="86"/>
      <c r="N164" s="86"/>
      <c r="O164" s="86"/>
      <c r="P164" s="86"/>
    </row>
    <row r="165" spans="1:16" ht="18" customHeight="1">
      <c r="A165" s="495" t="s">
        <v>233</v>
      </c>
      <c r="B165" s="466"/>
      <c r="C165" s="495" t="s">
        <v>234</v>
      </c>
      <c r="D165" s="466"/>
      <c r="E165" s="86"/>
      <c r="F165" s="86"/>
      <c r="G165" s="86"/>
      <c r="H165" s="86"/>
      <c r="I165" s="86"/>
      <c r="J165" s="86"/>
      <c r="K165" s="86"/>
      <c r="L165" s="86"/>
      <c r="M165" s="86"/>
      <c r="N165" s="86"/>
      <c r="O165" s="86"/>
      <c r="P165" s="86"/>
    </row>
    <row r="166" spans="1:16" ht="1.5" customHeight="1">
      <c r="A166" s="86"/>
      <c r="B166" s="86"/>
      <c r="C166" s="86"/>
      <c r="D166" s="86"/>
      <c r="E166" s="86"/>
      <c r="F166" s="86"/>
      <c r="G166" s="86"/>
      <c r="H166" s="86"/>
      <c r="I166" s="86"/>
      <c r="J166" s="86"/>
      <c r="K166" s="86"/>
      <c r="L166" s="86"/>
      <c r="M166" s="86"/>
      <c r="N166" s="86"/>
      <c r="O166" s="86"/>
      <c r="P166" s="86"/>
    </row>
    <row r="167" spans="1:16" ht="18.75" customHeight="1">
      <c r="A167" s="496" t="s">
        <v>235</v>
      </c>
      <c r="B167" s="457"/>
      <c r="C167" s="457"/>
      <c r="D167" s="457"/>
      <c r="E167" s="458"/>
      <c r="F167" s="491" t="s">
        <v>231</v>
      </c>
      <c r="G167" s="457"/>
      <c r="H167" s="457"/>
      <c r="I167" s="457"/>
      <c r="J167" s="458"/>
      <c r="K167" s="491" t="s">
        <v>13</v>
      </c>
      <c r="L167" s="458"/>
      <c r="M167" s="491" t="s">
        <v>12</v>
      </c>
      <c r="N167" s="458"/>
      <c r="O167" s="108" t="s">
        <v>236</v>
      </c>
      <c r="P167" s="86"/>
    </row>
    <row r="168" spans="1:16" ht="18" customHeight="1">
      <c r="A168" s="492"/>
      <c r="B168" s="470"/>
      <c r="C168" s="470"/>
      <c r="D168" s="470"/>
      <c r="E168" s="471"/>
      <c r="F168" s="499" t="s">
        <v>596</v>
      </c>
      <c r="G168" s="470"/>
      <c r="H168" s="470"/>
      <c r="I168" s="470"/>
      <c r="J168" s="471"/>
      <c r="K168" s="564"/>
      <c r="L168" s="471"/>
      <c r="M168" s="564"/>
      <c r="N168" s="471"/>
      <c r="O168" s="299" t="s">
        <v>683</v>
      </c>
      <c r="P168" s="86"/>
    </row>
    <row r="169" spans="1:16" ht="18" customHeight="1">
      <c r="A169" s="493"/>
      <c r="B169" s="466"/>
      <c r="C169" s="466"/>
      <c r="D169" s="466"/>
      <c r="E169" s="466"/>
      <c r="F169" s="494"/>
      <c r="G169" s="466"/>
      <c r="H169" s="494"/>
      <c r="I169" s="466"/>
      <c r="J169" s="466"/>
      <c r="K169" s="466"/>
      <c r="L169" s="111" t="s">
        <v>238</v>
      </c>
      <c r="M169" s="488" t="s">
        <v>234</v>
      </c>
      <c r="N169" s="466"/>
      <c r="O169" s="111" t="s">
        <v>683</v>
      </c>
      <c r="P169" s="86"/>
    </row>
    <row r="170" spans="1:16" ht="18" customHeight="1">
      <c r="A170" s="495" t="s">
        <v>239</v>
      </c>
      <c r="B170" s="466"/>
      <c r="C170" s="495" t="s">
        <v>583</v>
      </c>
      <c r="D170" s="466"/>
      <c r="E170" s="86"/>
      <c r="F170" s="86"/>
      <c r="G170" s="86"/>
      <c r="H170" s="86"/>
      <c r="I170" s="86"/>
      <c r="J170" s="86"/>
      <c r="K170" s="86"/>
      <c r="L170" s="86"/>
      <c r="M170" s="86"/>
      <c r="N170" s="86"/>
      <c r="O170" s="86"/>
      <c r="P170" s="86"/>
    </row>
    <row r="171" spans="1:16" ht="2.25" customHeight="1">
      <c r="A171" s="86"/>
      <c r="B171" s="86"/>
      <c r="C171" s="86"/>
      <c r="D171" s="86"/>
      <c r="E171" s="86"/>
      <c r="F171" s="86"/>
      <c r="G171" s="86"/>
      <c r="H171" s="86"/>
      <c r="I171" s="86"/>
      <c r="J171" s="86"/>
      <c r="K171" s="86"/>
      <c r="L171" s="86"/>
      <c r="M171" s="86"/>
      <c r="N171" s="86"/>
      <c r="O171" s="86"/>
      <c r="P171" s="86"/>
    </row>
    <row r="172" spans="1:16" ht="18.75" customHeight="1">
      <c r="A172" s="496" t="s">
        <v>235</v>
      </c>
      <c r="B172" s="457"/>
      <c r="C172" s="457"/>
      <c r="D172" s="457"/>
      <c r="E172" s="458"/>
      <c r="F172" s="491" t="s">
        <v>231</v>
      </c>
      <c r="G172" s="457"/>
      <c r="H172" s="457"/>
      <c r="I172" s="457"/>
      <c r="J172" s="458"/>
      <c r="K172" s="491" t="s">
        <v>13</v>
      </c>
      <c r="L172" s="458"/>
      <c r="M172" s="491" t="s">
        <v>12</v>
      </c>
      <c r="N172" s="458"/>
      <c r="O172" s="108" t="s">
        <v>236</v>
      </c>
      <c r="P172" s="86"/>
    </row>
    <row r="173" spans="1:16" ht="18" customHeight="1">
      <c r="A173" s="492" t="s">
        <v>589</v>
      </c>
      <c r="B173" s="470"/>
      <c r="C173" s="470"/>
      <c r="D173" s="470"/>
      <c r="E173" s="471"/>
      <c r="F173" s="499" t="s">
        <v>590</v>
      </c>
      <c r="G173" s="470"/>
      <c r="H173" s="470"/>
      <c r="I173" s="470"/>
      <c r="J173" s="471"/>
      <c r="K173" s="564" t="s">
        <v>684</v>
      </c>
      <c r="L173" s="471"/>
      <c r="M173" s="564" t="s">
        <v>592</v>
      </c>
      <c r="N173" s="471"/>
      <c r="O173" s="299" t="s">
        <v>685</v>
      </c>
      <c r="P173" s="86"/>
    </row>
    <row r="174" spans="1:16" ht="18" customHeight="1">
      <c r="A174" s="493"/>
      <c r="B174" s="466"/>
      <c r="C174" s="466"/>
      <c r="D174" s="466"/>
      <c r="E174" s="466"/>
      <c r="F174" s="494"/>
      <c r="G174" s="466"/>
      <c r="H174" s="494"/>
      <c r="I174" s="466"/>
      <c r="J174" s="466"/>
      <c r="K174" s="466"/>
      <c r="L174" s="111" t="s">
        <v>238</v>
      </c>
      <c r="M174" s="488" t="s">
        <v>583</v>
      </c>
      <c r="N174" s="466"/>
      <c r="O174" s="111" t="s">
        <v>685</v>
      </c>
      <c r="P174" s="86"/>
    </row>
    <row r="175" spans="1:16" ht="18" customHeight="1">
      <c r="A175" s="495" t="s">
        <v>241</v>
      </c>
      <c r="B175" s="466"/>
      <c r="C175" s="495" t="s">
        <v>242</v>
      </c>
      <c r="D175" s="466"/>
      <c r="E175" s="86"/>
      <c r="F175" s="86"/>
      <c r="G175" s="86"/>
      <c r="H175" s="86"/>
      <c r="I175" s="86"/>
      <c r="J175" s="86"/>
      <c r="K175" s="86"/>
      <c r="L175" s="86"/>
      <c r="M175" s="86"/>
      <c r="N175" s="86"/>
      <c r="O175" s="86"/>
      <c r="P175" s="86"/>
    </row>
    <row r="176" spans="1:16" ht="2.25" customHeight="1">
      <c r="A176" s="86"/>
      <c r="B176" s="86"/>
      <c r="C176" s="86"/>
      <c r="D176" s="86"/>
      <c r="E176" s="86"/>
      <c r="F176" s="86"/>
      <c r="G176" s="86"/>
      <c r="H176" s="86"/>
      <c r="I176" s="86"/>
      <c r="J176" s="86"/>
      <c r="K176" s="86"/>
      <c r="L176" s="86"/>
      <c r="M176" s="86"/>
      <c r="N176" s="86"/>
      <c r="O176" s="86"/>
      <c r="P176" s="86"/>
    </row>
    <row r="177" spans="1:16" ht="18.75" customHeight="1">
      <c r="A177" s="496" t="s">
        <v>235</v>
      </c>
      <c r="B177" s="457"/>
      <c r="C177" s="457"/>
      <c r="D177" s="457"/>
      <c r="E177" s="458"/>
      <c r="F177" s="491" t="s">
        <v>231</v>
      </c>
      <c r="G177" s="457"/>
      <c r="H177" s="457"/>
      <c r="I177" s="457"/>
      <c r="J177" s="458"/>
      <c r="K177" s="491" t="s">
        <v>13</v>
      </c>
      <c r="L177" s="458"/>
      <c r="M177" s="491" t="s">
        <v>12</v>
      </c>
      <c r="N177" s="458"/>
      <c r="O177" s="108" t="s">
        <v>236</v>
      </c>
      <c r="P177" s="86"/>
    </row>
    <row r="178" spans="1:16" ht="18" customHeight="1">
      <c r="A178" s="492" t="s">
        <v>686</v>
      </c>
      <c r="B178" s="470"/>
      <c r="C178" s="470"/>
      <c r="D178" s="470"/>
      <c r="E178" s="471"/>
      <c r="F178" s="499" t="s">
        <v>596</v>
      </c>
      <c r="G178" s="470"/>
      <c r="H178" s="470"/>
      <c r="I178" s="470"/>
      <c r="J178" s="471"/>
      <c r="K178" s="564" t="s">
        <v>687</v>
      </c>
      <c r="L178" s="471"/>
      <c r="M178" s="564" t="s">
        <v>688</v>
      </c>
      <c r="N178" s="471"/>
      <c r="O178" s="299" t="s">
        <v>684</v>
      </c>
      <c r="P178" s="86"/>
    </row>
    <row r="179" spans="1:16" ht="18" customHeight="1">
      <c r="A179" s="493"/>
      <c r="B179" s="466"/>
      <c r="C179" s="466"/>
      <c r="D179" s="466"/>
      <c r="E179" s="466"/>
      <c r="F179" s="494"/>
      <c r="G179" s="466"/>
      <c r="H179" s="494"/>
      <c r="I179" s="466"/>
      <c r="J179" s="466"/>
      <c r="K179" s="466"/>
      <c r="L179" s="111" t="s">
        <v>238</v>
      </c>
      <c r="M179" s="488" t="s">
        <v>242</v>
      </c>
      <c r="N179" s="466"/>
      <c r="O179" s="111" t="s">
        <v>684</v>
      </c>
      <c r="P179" s="86"/>
    </row>
    <row r="180" spans="1:16" ht="18" customHeight="1">
      <c r="A180" s="495" t="s">
        <v>243</v>
      </c>
      <c r="B180" s="466"/>
      <c r="C180" s="495" t="s">
        <v>244</v>
      </c>
      <c r="D180" s="466"/>
      <c r="E180" s="86"/>
      <c r="F180" s="86"/>
      <c r="G180" s="86"/>
      <c r="H180" s="86"/>
      <c r="I180" s="86"/>
      <c r="J180" s="86"/>
      <c r="K180" s="86"/>
      <c r="L180" s="86"/>
      <c r="M180" s="86"/>
      <c r="N180" s="86"/>
      <c r="O180" s="86"/>
      <c r="P180" s="86"/>
    </row>
    <row r="181" spans="1:16" ht="1.5" customHeight="1">
      <c r="A181" s="86"/>
      <c r="B181" s="86"/>
      <c r="C181" s="86"/>
      <c r="D181" s="86"/>
      <c r="E181" s="86"/>
      <c r="F181" s="86"/>
      <c r="G181" s="86"/>
      <c r="H181" s="86"/>
      <c r="I181" s="86"/>
      <c r="J181" s="86"/>
      <c r="K181" s="86"/>
      <c r="L181" s="86"/>
      <c r="M181" s="86"/>
      <c r="N181" s="86"/>
      <c r="O181" s="86"/>
      <c r="P181" s="86"/>
    </row>
    <row r="182" spans="1:16" ht="18.75" customHeight="1">
      <c r="A182" s="496" t="s">
        <v>235</v>
      </c>
      <c r="B182" s="457"/>
      <c r="C182" s="457"/>
      <c r="D182" s="457"/>
      <c r="E182" s="458"/>
      <c r="F182" s="491" t="s">
        <v>231</v>
      </c>
      <c r="G182" s="457"/>
      <c r="H182" s="457"/>
      <c r="I182" s="457"/>
      <c r="J182" s="458"/>
      <c r="K182" s="491" t="s">
        <v>13</v>
      </c>
      <c r="L182" s="458"/>
      <c r="M182" s="491" t="s">
        <v>12</v>
      </c>
      <c r="N182" s="458"/>
      <c r="O182" s="108" t="s">
        <v>236</v>
      </c>
      <c r="P182" s="86"/>
    </row>
    <row r="183" spans="1:16" ht="18" customHeight="1">
      <c r="A183" s="492"/>
      <c r="B183" s="470"/>
      <c r="C183" s="470"/>
      <c r="D183" s="470"/>
      <c r="E183" s="471"/>
      <c r="F183" s="499" t="s">
        <v>596</v>
      </c>
      <c r="G183" s="470"/>
      <c r="H183" s="470"/>
      <c r="I183" s="470"/>
      <c r="J183" s="471"/>
      <c r="K183" s="564"/>
      <c r="L183" s="471"/>
      <c r="M183" s="564"/>
      <c r="N183" s="471"/>
      <c r="O183" s="299" t="s">
        <v>683</v>
      </c>
      <c r="P183" s="86"/>
    </row>
    <row r="184" spans="1:16" ht="18" customHeight="1">
      <c r="A184" s="493"/>
      <c r="B184" s="466"/>
      <c r="C184" s="466"/>
      <c r="D184" s="466"/>
      <c r="E184" s="466"/>
      <c r="F184" s="494"/>
      <c r="G184" s="466"/>
      <c r="H184" s="494"/>
      <c r="I184" s="466"/>
      <c r="J184" s="466"/>
      <c r="K184" s="466"/>
      <c r="L184" s="111" t="s">
        <v>238</v>
      </c>
      <c r="M184" s="488" t="s">
        <v>244</v>
      </c>
      <c r="N184" s="466"/>
      <c r="O184" s="111" t="s">
        <v>683</v>
      </c>
      <c r="P184" s="86"/>
    </row>
    <row r="185" spans="1:16" ht="3.75" customHeight="1">
      <c r="A185" s="86"/>
      <c r="B185" s="86"/>
      <c r="C185" s="86"/>
      <c r="D185" s="86"/>
      <c r="E185" s="86"/>
      <c r="F185" s="86"/>
      <c r="G185" s="86"/>
      <c r="H185" s="86"/>
      <c r="I185" s="86"/>
      <c r="J185" s="86"/>
      <c r="K185" s="86"/>
      <c r="L185" s="86"/>
      <c r="M185" s="86"/>
      <c r="N185" s="86"/>
      <c r="O185" s="86"/>
      <c r="P185" s="86"/>
    </row>
    <row r="186" spans="1:16" ht="18.75" customHeight="1">
      <c r="A186" s="86"/>
      <c r="B186" s="86"/>
      <c r="C186" s="86"/>
      <c r="D186" s="86"/>
      <c r="E186" s="86"/>
      <c r="F186" s="86"/>
      <c r="G186" s="86"/>
      <c r="H186" s="86"/>
      <c r="I186" s="489" t="s">
        <v>245</v>
      </c>
      <c r="J186" s="457"/>
      <c r="K186" s="457"/>
      <c r="L186" s="457"/>
      <c r="M186" s="458"/>
      <c r="N186" s="566" t="s">
        <v>689</v>
      </c>
      <c r="O186" s="458"/>
      <c r="P186" s="86"/>
    </row>
    <row r="187" spans="1:16" ht="1.5" customHeight="1">
      <c r="A187" s="86"/>
      <c r="B187" s="86"/>
      <c r="C187" s="86"/>
      <c r="D187" s="86"/>
      <c r="E187" s="86"/>
      <c r="F187" s="86"/>
      <c r="G187" s="86"/>
      <c r="H187" s="86"/>
      <c r="I187" s="86"/>
      <c r="J187" s="86"/>
      <c r="K187" s="86"/>
      <c r="L187" s="86"/>
      <c r="M187" s="86"/>
      <c r="N187" s="86"/>
      <c r="O187" s="86"/>
      <c r="P187" s="86"/>
    </row>
    <row r="188" spans="1:16" ht="16.5" customHeight="1">
      <c r="A188" s="565"/>
      <c r="B188" s="466"/>
      <c r="C188" s="466"/>
      <c r="D188" s="466"/>
      <c r="E188" s="466"/>
      <c r="F188" s="466"/>
      <c r="G188" s="466"/>
      <c r="H188" s="466"/>
      <c r="I188" s="466"/>
      <c r="J188" s="466"/>
      <c r="K188" s="466"/>
      <c r="L188" s="466"/>
      <c r="M188" s="466"/>
      <c r="N188" s="466"/>
      <c r="O188" s="466"/>
      <c r="P188" s="86"/>
    </row>
    <row r="189" spans="1:16" ht="3.75" customHeight="1">
      <c r="A189" s="107"/>
      <c r="B189" s="476"/>
      <c r="C189" s="466"/>
      <c r="D189" s="476"/>
      <c r="E189" s="466"/>
      <c r="F189" s="466"/>
      <c r="G189" s="466"/>
      <c r="H189" s="466"/>
      <c r="I189" s="466"/>
      <c r="J189" s="466"/>
      <c r="K189" s="466"/>
      <c r="L189" s="466"/>
      <c r="M189" s="466"/>
      <c r="N189" s="466"/>
      <c r="O189" s="466"/>
      <c r="P189" s="466"/>
    </row>
    <row r="190" spans="1:16" ht="71.25" customHeight="1">
      <c r="A190" s="107"/>
      <c r="B190" s="497"/>
      <c r="C190" s="466"/>
      <c r="D190" s="476"/>
      <c r="E190" s="466"/>
      <c r="F190" s="466"/>
      <c r="G190" s="466"/>
      <c r="H190" s="466"/>
      <c r="I190" s="466"/>
      <c r="J190" s="466"/>
      <c r="K190" s="466"/>
      <c r="L190" s="466"/>
      <c r="M190" s="466"/>
      <c r="N190" s="466"/>
      <c r="O190" s="466"/>
      <c r="P190" s="466"/>
    </row>
    <row r="191" spans="1:16" ht="9.75" customHeight="1">
      <c r="A191" s="477"/>
      <c r="B191" s="470"/>
      <c r="C191" s="470"/>
      <c r="D191" s="470"/>
      <c r="E191" s="470"/>
      <c r="F191" s="470"/>
      <c r="G191" s="470"/>
      <c r="H191" s="470"/>
      <c r="I191" s="470"/>
      <c r="J191" s="470"/>
      <c r="K191" s="470"/>
      <c r="L191" s="470"/>
      <c r="M191" s="470"/>
      <c r="N191" s="470"/>
      <c r="O191" s="470"/>
      <c r="P191" s="470"/>
    </row>
    <row r="192" spans="1:16" ht="58.5" customHeight="1">
      <c r="A192" s="498" t="s">
        <v>541</v>
      </c>
      <c r="B192" s="466"/>
      <c r="C192" s="466"/>
      <c r="D192" s="466"/>
      <c r="E192" s="466"/>
      <c r="F192" s="466"/>
      <c r="G192" s="498" t="s">
        <v>227</v>
      </c>
      <c r="H192" s="466"/>
      <c r="I192" s="466"/>
      <c r="J192" s="476" t="s">
        <v>690</v>
      </c>
      <c r="K192" s="466"/>
      <c r="L192" s="466"/>
      <c r="M192" s="466"/>
      <c r="N192" s="466"/>
      <c r="O192" s="466"/>
      <c r="P192" s="467"/>
    </row>
    <row r="193" spans="1:16" ht="18" customHeight="1">
      <c r="A193" s="498"/>
      <c r="B193" s="466"/>
      <c r="C193" s="466"/>
      <c r="D193" s="466"/>
      <c r="E193" s="466"/>
      <c r="F193" s="466"/>
      <c r="G193" s="498" t="s">
        <v>229</v>
      </c>
      <c r="H193" s="466"/>
      <c r="I193" s="466"/>
      <c r="J193" s="476" t="s">
        <v>690</v>
      </c>
      <c r="K193" s="466"/>
      <c r="L193" s="466"/>
      <c r="M193" s="466"/>
      <c r="N193" s="466"/>
      <c r="O193" s="466"/>
      <c r="P193" s="467"/>
    </row>
    <row r="194" spans="1:16" ht="38.25" customHeight="1">
      <c r="A194" s="498"/>
      <c r="B194" s="466"/>
      <c r="C194" s="466"/>
      <c r="D194" s="466"/>
      <c r="E194" s="466"/>
      <c r="F194" s="466"/>
      <c r="G194" s="498" t="s">
        <v>10</v>
      </c>
      <c r="H194" s="466"/>
      <c r="I194" s="466"/>
      <c r="J194" s="476" t="s">
        <v>691</v>
      </c>
      <c r="K194" s="466"/>
      <c r="L194" s="466"/>
      <c r="M194" s="466"/>
      <c r="N194" s="466"/>
      <c r="O194" s="466"/>
      <c r="P194" s="467"/>
    </row>
    <row r="195" spans="1:16" ht="18.75" customHeight="1">
      <c r="A195" s="492"/>
      <c r="B195" s="470"/>
      <c r="C195" s="470"/>
      <c r="D195" s="470"/>
      <c r="E195" s="470"/>
      <c r="F195" s="470"/>
      <c r="G195" s="505" t="s">
        <v>231</v>
      </c>
      <c r="H195" s="470"/>
      <c r="I195" s="470"/>
      <c r="J195" s="477" t="s">
        <v>608</v>
      </c>
      <c r="K195" s="470"/>
      <c r="L195" s="470"/>
      <c r="M195" s="470"/>
      <c r="N195" s="470"/>
      <c r="O195" s="470"/>
      <c r="P195" s="471"/>
    </row>
    <row r="196" spans="1:16" ht="7.5" customHeight="1">
      <c r="A196" s="86"/>
      <c r="B196" s="86"/>
      <c r="C196" s="86"/>
      <c r="D196" s="86"/>
      <c r="E196" s="86"/>
      <c r="F196" s="86"/>
      <c r="G196" s="86"/>
      <c r="H196" s="86"/>
      <c r="I196" s="86"/>
      <c r="J196" s="86"/>
      <c r="K196" s="86"/>
      <c r="L196" s="86"/>
      <c r="M196" s="86"/>
      <c r="N196" s="86"/>
      <c r="O196" s="86"/>
      <c r="P196" s="86"/>
    </row>
    <row r="197" spans="1:16" ht="18" customHeight="1">
      <c r="A197" s="495" t="s">
        <v>233</v>
      </c>
      <c r="B197" s="466"/>
      <c r="C197" s="495" t="s">
        <v>234</v>
      </c>
      <c r="D197" s="466"/>
      <c r="E197" s="86"/>
      <c r="F197" s="86"/>
      <c r="G197" s="86"/>
      <c r="H197" s="86"/>
      <c r="I197" s="86"/>
      <c r="J197" s="86"/>
      <c r="K197" s="86"/>
      <c r="L197" s="86"/>
      <c r="M197" s="86"/>
      <c r="N197" s="86"/>
      <c r="O197" s="86"/>
      <c r="P197" s="86"/>
    </row>
    <row r="198" spans="1:16" ht="1.5" customHeight="1">
      <c r="A198" s="86"/>
      <c r="B198" s="86"/>
      <c r="C198" s="86"/>
      <c r="D198" s="86"/>
      <c r="E198" s="86"/>
      <c r="F198" s="86"/>
      <c r="G198" s="86"/>
      <c r="H198" s="86"/>
      <c r="I198" s="86"/>
      <c r="J198" s="86"/>
      <c r="K198" s="86"/>
      <c r="L198" s="86"/>
      <c r="M198" s="86"/>
      <c r="N198" s="86"/>
      <c r="O198" s="86"/>
      <c r="P198" s="86"/>
    </row>
    <row r="199" spans="1:16" ht="18.75" customHeight="1">
      <c r="A199" s="496" t="s">
        <v>235</v>
      </c>
      <c r="B199" s="457"/>
      <c r="C199" s="457"/>
      <c r="D199" s="457"/>
      <c r="E199" s="458"/>
      <c r="F199" s="491" t="s">
        <v>231</v>
      </c>
      <c r="G199" s="457"/>
      <c r="H199" s="457"/>
      <c r="I199" s="457"/>
      <c r="J199" s="458"/>
      <c r="K199" s="491" t="s">
        <v>13</v>
      </c>
      <c r="L199" s="458"/>
      <c r="M199" s="491" t="s">
        <v>12</v>
      </c>
      <c r="N199" s="458"/>
      <c r="O199" s="108" t="s">
        <v>236</v>
      </c>
      <c r="P199" s="86"/>
    </row>
    <row r="200" spans="1:16" ht="18" customHeight="1">
      <c r="A200" s="492" t="s">
        <v>692</v>
      </c>
      <c r="B200" s="470"/>
      <c r="C200" s="470"/>
      <c r="D200" s="470"/>
      <c r="E200" s="471"/>
      <c r="F200" s="499" t="s">
        <v>693</v>
      </c>
      <c r="G200" s="470"/>
      <c r="H200" s="470"/>
      <c r="I200" s="470"/>
      <c r="J200" s="471"/>
      <c r="K200" s="564" t="s">
        <v>694</v>
      </c>
      <c r="L200" s="471"/>
      <c r="M200" s="564" t="s">
        <v>592</v>
      </c>
      <c r="N200" s="471"/>
      <c r="O200" s="299" t="s">
        <v>695</v>
      </c>
      <c r="P200" s="86"/>
    </row>
    <row r="201" spans="1:16" ht="18" customHeight="1">
      <c r="A201" s="493"/>
      <c r="B201" s="466"/>
      <c r="C201" s="466"/>
      <c r="D201" s="466"/>
      <c r="E201" s="466"/>
      <c r="F201" s="494"/>
      <c r="G201" s="466"/>
      <c r="H201" s="494"/>
      <c r="I201" s="466"/>
      <c r="J201" s="466"/>
      <c r="K201" s="466"/>
      <c r="L201" s="111" t="s">
        <v>238</v>
      </c>
      <c r="M201" s="488" t="s">
        <v>234</v>
      </c>
      <c r="N201" s="466"/>
      <c r="O201" s="111" t="s">
        <v>695</v>
      </c>
      <c r="P201" s="86"/>
    </row>
    <row r="202" spans="1:16" ht="18" customHeight="1">
      <c r="A202" s="495" t="s">
        <v>239</v>
      </c>
      <c r="B202" s="466"/>
      <c r="C202" s="495" t="s">
        <v>583</v>
      </c>
      <c r="D202" s="466"/>
      <c r="E202" s="86"/>
      <c r="F202" s="86"/>
      <c r="G202" s="86"/>
      <c r="H202" s="86"/>
      <c r="I202" s="86"/>
      <c r="J202" s="86"/>
      <c r="K202" s="86"/>
      <c r="L202" s="86"/>
      <c r="M202" s="86"/>
      <c r="N202" s="86"/>
      <c r="O202" s="86"/>
      <c r="P202" s="86"/>
    </row>
    <row r="203" spans="1:16" ht="2.25" customHeight="1">
      <c r="A203" s="86"/>
      <c r="B203" s="86"/>
      <c r="C203" s="86"/>
      <c r="D203" s="86"/>
      <c r="E203" s="86"/>
      <c r="F203" s="86"/>
      <c r="G203" s="86"/>
      <c r="H203" s="86"/>
      <c r="I203" s="86"/>
      <c r="J203" s="86"/>
      <c r="K203" s="86"/>
      <c r="L203" s="86"/>
      <c r="M203" s="86"/>
      <c r="N203" s="86"/>
      <c r="O203" s="86"/>
      <c r="P203" s="86"/>
    </row>
    <row r="204" spans="1:16" ht="18.75" customHeight="1">
      <c r="A204" s="496" t="s">
        <v>235</v>
      </c>
      <c r="B204" s="457"/>
      <c r="C204" s="457"/>
      <c r="D204" s="457"/>
      <c r="E204" s="458"/>
      <c r="F204" s="491" t="s">
        <v>231</v>
      </c>
      <c r="G204" s="457"/>
      <c r="H204" s="457"/>
      <c r="I204" s="457"/>
      <c r="J204" s="458"/>
      <c r="K204" s="491" t="s">
        <v>13</v>
      </c>
      <c r="L204" s="458"/>
      <c r="M204" s="491" t="s">
        <v>12</v>
      </c>
      <c r="N204" s="458"/>
      <c r="O204" s="108" t="s">
        <v>236</v>
      </c>
      <c r="P204" s="86"/>
    </row>
    <row r="205" spans="1:16" ht="25.5" customHeight="1">
      <c r="A205" s="492" t="s">
        <v>696</v>
      </c>
      <c r="B205" s="470"/>
      <c r="C205" s="470"/>
      <c r="D205" s="470"/>
      <c r="E205" s="471"/>
      <c r="F205" s="499" t="s">
        <v>617</v>
      </c>
      <c r="G205" s="470"/>
      <c r="H205" s="470"/>
      <c r="I205" s="470"/>
      <c r="J205" s="471"/>
      <c r="K205" s="564" t="s">
        <v>697</v>
      </c>
      <c r="L205" s="471"/>
      <c r="M205" s="564" t="s">
        <v>611</v>
      </c>
      <c r="N205" s="471"/>
      <c r="O205" s="299" t="s">
        <v>698</v>
      </c>
      <c r="P205" s="86"/>
    </row>
    <row r="206" spans="1:16" ht="18" customHeight="1">
      <c r="A206" s="492" t="s">
        <v>589</v>
      </c>
      <c r="B206" s="470"/>
      <c r="C206" s="470"/>
      <c r="D206" s="470"/>
      <c r="E206" s="471"/>
      <c r="F206" s="499" t="s">
        <v>590</v>
      </c>
      <c r="G206" s="470"/>
      <c r="H206" s="470"/>
      <c r="I206" s="470"/>
      <c r="J206" s="471"/>
      <c r="K206" s="564" t="s">
        <v>699</v>
      </c>
      <c r="L206" s="471"/>
      <c r="M206" s="564" t="s">
        <v>592</v>
      </c>
      <c r="N206" s="471"/>
      <c r="O206" s="299" t="s">
        <v>700</v>
      </c>
      <c r="P206" s="86"/>
    </row>
    <row r="207" spans="1:16" ht="18" customHeight="1">
      <c r="A207" s="493"/>
      <c r="B207" s="466"/>
      <c r="C207" s="466"/>
      <c r="D207" s="466"/>
      <c r="E207" s="466"/>
      <c r="F207" s="494"/>
      <c r="G207" s="466"/>
      <c r="H207" s="494"/>
      <c r="I207" s="466"/>
      <c r="J207" s="466"/>
      <c r="K207" s="466"/>
      <c r="L207" s="111" t="s">
        <v>238</v>
      </c>
      <c r="M207" s="488" t="s">
        <v>583</v>
      </c>
      <c r="N207" s="466"/>
      <c r="O207" s="111" t="s">
        <v>701</v>
      </c>
      <c r="P207" s="86"/>
    </row>
    <row r="208" spans="1:16" ht="18" customHeight="1">
      <c r="A208" s="495" t="s">
        <v>241</v>
      </c>
      <c r="B208" s="466"/>
      <c r="C208" s="495" t="s">
        <v>242</v>
      </c>
      <c r="D208" s="466"/>
      <c r="E208" s="86"/>
      <c r="F208" s="86"/>
      <c r="G208" s="86"/>
      <c r="H208" s="86"/>
      <c r="I208" s="86"/>
      <c r="J208" s="86"/>
      <c r="K208" s="86"/>
      <c r="L208" s="86"/>
      <c r="M208" s="86"/>
      <c r="N208" s="86"/>
      <c r="O208" s="86"/>
      <c r="P208" s="86"/>
    </row>
    <row r="209" spans="1:16" ht="2.25" customHeight="1">
      <c r="A209" s="86"/>
      <c r="B209" s="86"/>
      <c r="C209" s="86"/>
      <c r="D209" s="86"/>
      <c r="E209" s="86"/>
      <c r="F209" s="86"/>
      <c r="G209" s="86"/>
      <c r="H209" s="86"/>
      <c r="I209" s="86"/>
      <c r="J209" s="86"/>
      <c r="K209" s="86"/>
      <c r="L209" s="86"/>
      <c r="M209" s="86"/>
      <c r="N209" s="86"/>
      <c r="O209" s="86"/>
      <c r="P209" s="86"/>
    </row>
    <row r="210" spans="1:16" ht="18.75" customHeight="1">
      <c r="A210" s="496" t="s">
        <v>235</v>
      </c>
      <c r="B210" s="457"/>
      <c r="C210" s="457"/>
      <c r="D210" s="457"/>
      <c r="E210" s="458"/>
      <c r="F210" s="491" t="s">
        <v>231</v>
      </c>
      <c r="G210" s="457"/>
      <c r="H210" s="457"/>
      <c r="I210" s="457"/>
      <c r="J210" s="458"/>
      <c r="K210" s="491" t="s">
        <v>13</v>
      </c>
      <c r="L210" s="458"/>
      <c r="M210" s="491" t="s">
        <v>12</v>
      </c>
      <c r="N210" s="458"/>
      <c r="O210" s="108" t="s">
        <v>236</v>
      </c>
      <c r="P210" s="86"/>
    </row>
    <row r="211" spans="1:16" ht="18" customHeight="1">
      <c r="A211" s="492" t="s">
        <v>702</v>
      </c>
      <c r="B211" s="470"/>
      <c r="C211" s="470"/>
      <c r="D211" s="470"/>
      <c r="E211" s="471"/>
      <c r="F211" s="499" t="s">
        <v>596</v>
      </c>
      <c r="G211" s="470"/>
      <c r="H211" s="470"/>
      <c r="I211" s="470"/>
      <c r="J211" s="471"/>
      <c r="K211" s="564" t="s">
        <v>703</v>
      </c>
      <c r="L211" s="471"/>
      <c r="M211" s="564" t="s">
        <v>668</v>
      </c>
      <c r="N211" s="471"/>
      <c r="O211" s="299" t="s">
        <v>699</v>
      </c>
      <c r="P211" s="86"/>
    </row>
    <row r="212" spans="1:16" ht="18" customHeight="1">
      <c r="A212" s="493"/>
      <c r="B212" s="466"/>
      <c r="C212" s="466"/>
      <c r="D212" s="466"/>
      <c r="E212" s="466"/>
      <c r="F212" s="494"/>
      <c r="G212" s="466"/>
      <c r="H212" s="494"/>
      <c r="I212" s="466"/>
      <c r="J212" s="466"/>
      <c r="K212" s="466"/>
      <c r="L212" s="111" t="s">
        <v>238</v>
      </c>
      <c r="M212" s="488" t="s">
        <v>242</v>
      </c>
      <c r="N212" s="466"/>
      <c r="O212" s="111" t="s">
        <v>699</v>
      </c>
      <c r="P212" s="86"/>
    </row>
    <row r="213" spans="1:16" ht="18" customHeight="1">
      <c r="A213" s="495" t="s">
        <v>243</v>
      </c>
      <c r="B213" s="466"/>
      <c r="C213" s="495" t="s">
        <v>244</v>
      </c>
      <c r="D213" s="466"/>
      <c r="E213" s="86"/>
      <c r="F213" s="86"/>
      <c r="G213" s="86"/>
      <c r="H213" s="86"/>
      <c r="I213" s="86"/>
      <c r="J213" s="86"/>
      <c r="K213" s="86"/>
      <c r="L213" s="86"/>
      <c r="M213" s="86"/>
      <c r="N213" s="86"/>
      <c r="O213" s="86"/>
      <c r="P213" s="86"/>
    </row>
    <row r="214" spans="1:16" ht="2.25" customHeight="1">
      <c r="A214" s="86"/>
      <c r="B214" s="86"/>
      <c r="C214" s="86"/>
      <c r="D214" s="86"/>
      <c r="E214" s="86"/>
      <c r="F214" s="86"/>
      <c r="G214" s="86"/>
      <c r="H214" s="86"/>
      <c r="I214" s="86"/>
      <c r="J214" s="86"/>
      <c r="K214" s="86"/>
      <c r="L214" s="86"/>
      <c r="M214" s="86"/>
      <c r="N214" s="86"/>
      <c r="O214" s="86"/>
      <c r="P214" s="86"/>
    </row>
    <row r="215" spans="1:16" ht="18.75" customHeight="1">
      <c r="A215" s="496" t="s">
        <v>235</v>
      </c>
      <c r="B215" s="457"/>
      <c r="C215" s="457"/>
      <c r="D215" s="457"/>
      <c r="E215" s="458"/>
      <c r="F215" s="491" t="s">
        <v>231</v>
      </c>
      <c r="G215" s="457"/>
      <c r="H215" s="457"/>
      <c r="I215" s="457"/>
      <c r="J215" s="458"/>
      <c r="K215" s="491" t="s">
        <v>13</v>
      </c>
      <c r="L215" s="458"/>
      <c r="M215" s="491" t="s">
        <v>12</v>
      </c>
      <c r="N215" s="458"/>
      <c r="O215" s="108" t="s">
        <v>236</v>
      </c>
      <c r="P215" s="86"/>
    </row>
    <row r="216" spans="1:16" ht="18" customHeight="1">
      <c r="A216" s="492" t="s">
        <v>598</v>
      </c>
      <c r="B216" s="470"/>
      <c r="C216" s="470"/>
      <c r="D216" s="470"/>
      <c r="E216" s="471"/>
      <c r="F216" s="499" t="s">
        <v>570</v>
      </c>
      <c r="G216" s="470"/>
      <c r="H216" s="470"/>
      <c r="I216" s="470"/>
      <c r="J216" s="471"/>
      <c r="K216" s="564" t="s">
        <v>599</v>
      </c>
      <c r="L216" s="471"/>
      <c r="M216" s="564" t="s">
        <v>704</v>
      </c>
      <c r="N216" s="471"/>
      <c r="O216" s="299" t="s">
        <v>705</v>
      </c>
      <c r="P216" s="86"/>
    </row>
    <row r="217" spans="1:16" ht="18" customHeight="1">
      <c r="A217" s="493"/>
      <c r="B217" s="466"/>
      <c r="C217" s="466"/>
      <c r="D217" s="466"/>
      <c r="E217" s="466"/>
      <c r="F217" s="494"/>
      <c r="G217" s="466"/>
      <c r="H217" s="494"/>
      <c r="I217" s="466"/>
      <c r="J217" s="466"/>
      <c r="K217" s="466"/>
      <c r="L217" s="111" t="s">
        <v>238</v>
      </c>
      <c r="M217" s="488" t="s">
        <v>244</v>
      </c>
      <c r="N217" s="466"/>
      <c r="O217" s="111" t="s">
        <v>705</v>
      </c>
      <c r="P217" s="86"/>
    </row>
    <row r="218" spans="1:16" ht="3" customHeight="1">
      <c r="A218" s="86"/>
      <c r="B218" s="86"/>
      <c r="C218" s="86"/>
      <c r="D218" s="86"/>
      <c r="E218" s="86"/>
      <c r="F218" s="86"/>
      <c r="G218" s="86"/>
      <c r="H218" s="86"/>
      <c r="I218" s="86"/>
      <c r="J218" s="86"/>
      <c r="K218" s="86"/>
      <c r="L218" s="86"/>
      <c r="M218" s="86"/>
      <c r="N218" s="86"/>
      <c r="O218" s="86"/>
      <c r="P218" s="86"/>
    </row>
    <row r="219" spans="1:16" ht="18.75" customHeight="1">
      <c r="A219" s="86"/>
      <c r="B219" s="86"/>
      <c r="C219" s="86"/>
      <c r="D219" s="86"/>
      <c r="E219" s="86"/>
      <c r="F219" s="86"/>
      <c r="G219" s="86"/>
      <c r="H219" s="86"/>
      <c r="I219" s="489" t="s">
        <v>245</v>
      </c>
      <c r="J219" s="457"/>
      <c r="K219" s="457"/>
      <c r="L219" s="457"/>
      <c r="M219" s="458"/>
      <c r="N219" s="566" t="s">
        <v>706</v>
      </c>
      <c r="O219" s="458"/>
      <c r="P219" s="86"/>
    </row>
    <row r="220" spans="1:16" ht="2.25" customHeight="1">
      <c r="A220" s="86"/>
      <c r="B220" s="86"/>
      <c r="C220" s="86"/>
      <c r="D220" s="86"/>
      <c r="E220" s="86"/>
      <c r="F220" s="86"/>
      <c r="G220" s="86"/>
      <c r="H220" s="86"/>
      <c r="I220" s="86"/>
      <c r="J220" s="86"/>
      <c r="K220" s="86"/>
      <c r="L220" s="86"/>
      <c r="M220" s="86"/>
      <c r="N220" s="86"/>
      <c r="O220" s="86"/>
      <c r="P220" s="86"/>
    </row>
    <row r="221" spans="1:16" ht="16.5" customHeight="1">
      <c r="A221" s="565"/>
      <c r="B221" s="466"/>
      <c r="C221" s="466"/>
      <c r="D221" s="466"/>
      <c r="E221" s="466"/>
      <c r="F221" s="466"/>
      <c r="G221" s="466"/>
      <c r="H221" s="466"/>
      <c r="I221" s="466"/>
      <c r="J221" s="466"/>
      <c r="K221" s="466"/>
      <c r="L221" s="466"/>
      <c r="M221" s="466"/>
      <c r="N221" s="466"/>
      <c r="O221" s="466"/>
      <c r="P221" s="86"/>
    </row>
    <row r="222" spans="1:16" ht="3.75" customHeight="1">
      <c r="A222" s="107"/>
      <c r="B222" s="476"/>
      <c r="C222" s="466"/>
      <c r="D222" s="476"/>
      <c r="E222" s="466"/>
      <c r="F222" s="466"/>
      <c r="G222" s="466"/>
      <c r="H222" s="466"/>
      <c r="I222" s="466"/>
      <c r="J222" s="466"/>
      <c r="K222" s="466"/>
      <c r="L222" s="466"/>
      <c r="M222" s="466"/>
      <c r="N222" s="466"/>
      <c r="O222" s="466"/>
      <c r="P222" s="466"/>
    </row>
    <row r="223" spans="1:16" ht="70.5" customHeight="1">
      <c r="A223" s="107"/>
      <c r="B223" s="497"/>
      <c r="C223" s="466"/>
      <c r="D223" s="476"/>
      <c r="E223" s="466"/>
      <c r="F223" s="466"/>
      <c r="G223" s="466"/>
      <c r="H223" s="466"/>
      <c r="I223" s="466"/>
      <c r="J223" s="466"/>
      <c r="K223" s="466"/>
      <c r="L223" s="466"/>
      <c r="M223" s="466"/>
      <c r="N223" s="466"/>
      <c r="O223" s="466"/>
      <c r="P223" s="466"/>
    </row>
    <row r="224" spans="1:16" ht="9.75" customHeight="1">
      <c r="A224" s="477"/>
      <c r="B224" s="470"/>
      <c r="C224" s="470"/>
      <c r="D224" s="470"/>
      <c r="E224" s="470"/>
      <c r="F224" s="470"/>
      <c r="G224" s="470"/>
      <c r="H224" s="470"/>
      <c r="I224" s="470"/>
      <c r="J224" s="470"/>
      <c r="K224" s="470"/>
      <c r="L224" s="470"/>
      <c r="M224" s="470"/>
      <c r="N224" s="470"/>
      <c r="O224" s="470"/>
      <c r="P224" s="470"/>
    </row>
    <row r="225" spans="1:16" ht="59.25" customHeight="1">
      <c r="A225" s="498" t="s">
        <v>541</v>
      </c>
      <c r="B225" s="466"/>
      <c r="C225" s="466"/>
      <c r="D225" s="466"/>
      <c r="E225" s="466"/>
      <c r="F225" s="466"/>
      <c r="G225" s="498" t="s">
        <v>227</v>
      </c>
      <c r="H225" s="466"/>
      <c r="I225" s="466"/>
      <c r="J225" s="476" t="s">
        <v>690</v>
      </c>
      <c r="K225" s="466"/>
      <c r="L225" s="466"/>
      <c r="M225" s="466"/>
      <c r="N225" s="466"/>
      <c r="O225" s="466"/>
      <c r="P225" s="467"/>
    </row>
    <row r="226" spans="1:16" ht="18" customHeight="1">
      <c r="A226" s="498"/>
      <c r="B226" s="466"/>
      <c r="C226" s="466"/>
      <c r="D226" s="466"/>
      <c r="E226" s="466"/>
      <c r="F226" s="466"/>
      <c r="G226" s="498" t="s">
        <v>229</v>
      </c>
      <c r="H226" s="466"/>
      <c r="I226" s="466"/>
      <c r="J226" s="476" t="s">
        <v>690</v>
      </c>
      <c r="K226" s="466"/>
      <c r="L226" s="466"/>
      <c r="M226" s="466"/>
      <c r="N226" s="466"/>
      <c r="O226" s="466"/>
      <c r="P226" s="467"/>
    </row>
    <row r="227" spans="1:16" ht="58.5" customHeight="1">
      <c r="A227" s="498"/>
      <c r="B227" s="466"/>
      <c r="C227" s="466"/>
      <c r="D227" s="466"/>
      <c r="E227" s="466"/>
      <c r="F227" s="466"/>
      <c r="G227" s="498" t="s">
        <v>10</v>
      </c>
      <c r="H227" s="466"/>
      <c r="I227" s="466"/>
      <c r="J227" s="476" t="s">
        <v>707</v>
      </c>
      <c r="K227" s="466"/>
      <c r="L227" s="466"/>
      <c r="M227" s="466"/>
      <c r="N227" s="466"/>
      <c r="O227" s="466"/>
      <c r="P227" s="467"/>
    </row>
    <row r="228" spans="1:16" ht="18.75" customHeight="1">
      <c r="A228" s="492"/>
      <c r="B228" s="470"/>
      <c r="C228" s="470"/>
      <c r="D228" s="470"/>
      <c r="E228" s="470"/>
      <c r="F228" s="470"/>
      <c r="G228" s="505" t="s">
        <v>231</v>
      </c>
      <c r="H228" s="470"/>
      <c r="I228" s="470"/>
      <c r="J228" s="477" t="s">
        <v>682</v>
      </c>
      <c r="K228" s="470"/>
      <c r="L228" s="470"/>
      <c r="M228" s="470"/>
      <c r="N228" s="470"/>
      <c r="O228" s="470"/>
      <c r="P228" s="471"/>
    </row>
    <row r="229" spans="1:16" ht="7.5" customHeight="1">
      <c r="A229" s="86"/>
      <c r="B229" s="86"/>
      <c r="C229" s="86"/>
      <c r="D229" s="86"/>
      <c r="E229" s="86"/>
      <c r="F229" s="86"/>
      <c r="G229" s="86"/>
      <c r="H229" s="86"/>
      <c r="I229" s="86"/>
      <c r="J229" s="86"/>
      <c r="K229" s="86"/>
      <c r="L229" s="86"/>
      <c r="M229" s="86"/>
      <c r="N229" s="86"/>
      <c r="O229" s="86"/>
      <c r="P229" s="86"/>
    </row>
    <row r="230" spans="1:16" ht="18" customHeight="1">
      <c r="A230" s="495" t="s">
        <v>233</v>
      </c>
      <c r="B230" s="466"/>
      <c r="C230" s="495" t="s">
        <v>234</v>
      </c>
      <c r="D230" s="466"/>
      <c r="E230" s="86"/>
      <c r="F230" s="86"/>
      <c r="G230" s="86"/>
      <c r="H230" s="86"/>
      <c r="I230" s="86"/>
      <c r="J230" s="86"/>
      <c r="K230" s="86"/>
      <c r="L230" s="86"/>
      <c r="M230" s="86"/>
      <c r="N230" s="86"/>
      <c r="O230" s="86"/>
      <c r="P230" s="86"/>
    </row>
    <row r="231" spans="1:16" ht="1.5" customHeight="1">
      <c r="A231" s="86"/>
      <c r="B231" s="86"/>
      <c r="C231" s="86"/>
      <c r="D231" s="86"/>
      <c r="E231" s="86"/>
      <c r="F231" s="86"/>
      <c r="G231" s="86"/>
      <c r="H231" s="86"/>
      <c r="I231" s="86"/>
      <c r="J231" s="86"/>
      <c r="K231" s="86"/>
      <c r="L231" s="86"/>
      <c r="M231" s="86"/>
      <c r="N231" s="86"/>
      <c r="O231" s="86"/>
      <c r="P231" s="86"/>
    </row>
    <row r="232" spans="1:16" ht="18.75" customHeight="1">
      <c r="A232" s="496" t="s">
        <v>235</v>
      </c>
      <c r="B232" s="457"/>
      <c r="C232" s="457"/>
      <c r="D232" s="457"/>
      <c r="E232" s="458"/>
      <c r="F232" s="491" t="s">
        <v>231</v>
      </c>
      <c r="G232" s="457"/>
      <c r="H232" s="457"/>
      <c r="I232" s="457"/>
      <c r="J232" s="458"/>
      <c r="K232" s="491" t="s">
        <v>13</v>
      </c>
      <c r="L232" s="458"/>
      <c r="M232" s="491" t="s">
        <v>12</v>
      </c>
      <c r="N232" s="458"/>
      <c r="O232" s="108" t="s">
        <v>236</v>
      </c>
      <c r="P232" s="86"/>
    </row>
    <row r="233" spans="1:16" ht="18" customHeight="1">
      <c r="A233" s="492" t="s">
        <v>692</v>
      </c>
      <c r="B233" s="470"/>
      <c r="C233" s="470"/>
      <c r="D233" s="470"/>
      <c r="E233" s="471"/>
      <c r="F233" s="499" t="s">
        <v>693</v>
      </c>
      <c r="G233" s="470"/>
      <c r="H233" s="470"/>
      <c r="I233" s="470"/>
      <c r="J233" s="471"/>
      <c r="K233" s="564" t="s">
        <v>694</v>
      </c>
      <c r="L233" s="471"/>
      <c r="M233" s="564" t="s">
        <v>708</v>
      </c>
      <c r="N233" s="471"/>
      <c r="O233" s="299" t="s">
        <v>709</v>
      </c>
      <c r="P233" s="86"/>
    </row>
    <row r="234" spans="1:16" ht="18" customHeight="1">
      <c r="A234" s="492" t="s">
        <v>710</v>
      </c>
      <c r="B234" s="470"/>
      <c r="C234" s="470"/>
      <c r="D234" s="470"/>
      <c r="E234" s="471"/>
      <c r="F234" s="499" t="s">
        <v>549</v>
      </c>
      <c r="G234" s="470"/>
      <c r="H234" s="470"/>
      <c r="I234" s="470"/>
      <c r="J234" s="471"/>
      <c r="K234" s="564" t="s">
        <v>550</v>
      </c>
      <c r="L234" s="471"/>
      <c r="M234" s="564" t="s">
        <v>711</v>
      </c>
      <c r="N234" s="471"/>
      <c r="O234" s="299" t="s">
        <v>712</v>
      </c>
      <c r="P234" s="86"/>
    </row>
    <row r="235" spans="1:16" ht="18" customHeight="1">
      <c r="A235" s="493"/>
      <c r="B235" s="466"/>
      <c r="C235" s="466"/>
      <c r="D235" s="466"/>
      <c r="E235" s="466"/>
      <c r="F235" s="494"/>
      <c r="G235" s="466"/>
      <c r="H235" s="494"/>
      <c r="I235" s="466"/>
      <c r="J235" s="466"/>
      <c r="K235" s="466"/>
      <c r="L235" s="111" t="s">
        <v>238</v>
      </c>
      <c r="M235" s="488" t="s">
        <v>234</v>
      </c>
      <c r="N235" s="466"/>
      <c r="O235" s="111" t="s">
        <v>713</v>
      </c>
      <c r="P235" s="86"/>
    </row>
    <row r="236" spans="1:16" ht="18" customHeight="1">
      <c r="A236" s="495" t="s">
        <v>239</v>
      </c>
      <c r="B236" s="466"/>
      <c r="C236" s="495" t="s">
        <v>583</v>
      </c>
      <c r="D236" s="466"/>
      <c r="E236" s="86"/>
      <c r="F236" s="86"/>
      <c r="G236" s="86"/>
      <c r="H236" s="86"/>
      <c r="I236" s="86"/>
      <c r="J236" s="86"/>
      <c r="K236" s="86"/>
      <c r="L236" s="86"/>
      <c r="M236" s="86"/>
      <c r="N236" s="86"/>
      <c r="O236" s="86"/>
      <c r="P236" s="86"/>
    </row>
    <row r="237" spans="1:16" ht="2.25" customHeight="1">
      <c r="A237" s="86"/>
      <c r="B237" s="86"/>
      <c r="C237" s="86"/>
      <c r="D237" s="86"/>
      <c r="E237" s="86"/>
      <c r="F237" s="86"/>
      <c r="G237" s="86"/>
      <c r="H237" s="86"/>
      <c r="I237" s="86"/>
      <c r="J237" s="86"/>
      <c r="K237" s="86"/>
      <c r="L237" s="86"/>
      <c r="M237" s="86"/>
      <c r="N237" s="86"/>
      <c r="O237" s="86"/>
      <c r="P237" s="86"/>
    </row>
    <row r="238" spans="1:16" ht="18.75" customHeight="1">
      <c r="A238" s="496" t="s">
        <v>235</v>
      </c>
      <c r="B238" s="457"/>
      <c r="C238" s="457"/>
      <c r="D238" s="457"/>
      <c r="E238" s="458"/>
      <c r="F238" s="491" t="s">
        <v>231</v>
      </c>
      <c r="G238" s="457"/>
      <c r="H238" s="457"/>
      <c r="I238" s="457"/>
      <c r="J238" s="458"/>
      <c r="K238" s="491" t="s">
        <v>13</v>
      </c>
      <c r="L238" s="458"/>
      <c r="M238" s="491" t="s">
        <v>12</v>
      </c>
      <c r="N238" s="458"/>
      <c r="O238" s="108" t="s">
        <v>236</v>
      </c>
      <c r="P238" s="86"/>
    </row>
    <row r="239" spans="1:16" ht="18" customHeight="1">
      <c r="A239" s="492" t="s">
        <v>714</v>
      </c>
      <c r="B239" s="470"/>
      <c r="C239" s="470"/>
      <c r="D239" s="470"/>
      <c r="E239" s="471"/>
      <c r="F239" s="499" t="s">
        <v>617</v>
      </c>
      <c r="G239" s="470"/>
      <c r="H239" s="470"/>
      <c r="I239" s="470"/>
      <c r="J239" s="471"/>
      <c r="K239" s="564" t="s">
        <v>715</v>
      </c>
      <c r="L239" s="471"/>
      <c r="M239" s="564" t="s">
        <v>611</v>
      </c>
      <c r="N239" s="471"/>
      <c r="O239" s="299" t="s">
        <v>716</v>
      </c>
      <c r="P239" s="86"/>
    </row>
    <row r="240" spans="1:16" ht="18" customHeight="1">
      <c r="A240" s="492" t="s">
        <v>589</v>
      </c>
      <c r="B240" s="470"/>
      <c r="C240" s="470"/>
      <c r="D240" s="470"/>
      <c r="E240" s="471"/>
      <c r="F240" s="499" t="s">
        <v>590</v>
      </c>
      <c r="G240" s="470"/>
      <c r="H240" s="470"/>
      <c r="I240" s="470"/>
      <c r="J240" s="471"/>
      <c r="K240" s="564" t="s">
        <v>717</v>
      </c>
      <c r="L240" s="471"/>
      <c r="M240" s="564" t="s">
        <v>592</v>
      </c>
      <c r="N240" s="471"/>
      <c r="O240" s="299" t="s">
        <v>718</v>
      </c>
      <c r="P240" s="86"/>
    </row>
    <row r="241" spans="1:16" ht="18" customHeight="1">
      <c r="A241" s="493"/>
      <c r="B241" s="466"/>
      <c r="C241" s="466"/>
      <c r="D241" s="466"/>
      <c r="E241" s="466"/>
      <c r="F241" s="494"/>
      <c r="G241" s="466"/>
      <c r="H241" s="494"/>
      <c r="I241" s="466"/>
      <c r="J241" s="466"/>
      <c r="K241" s="466"/>
      <c r="L241" s="111" t="s">
        <v>238</v>
      </c>
      <c r="M241" s="488" t="s">
        <v>583</v>
      </c>
      <c r="N241" s="466"/>
      <c r="O241" s="111" t="s">
        <v>719</v>
      </c>
      <c r="P241" s="86"/>
    </row>
    <row r="242" spans="1:16" ht="18" customHeight="1">
      <c r="A242" s="495" t="s">
        <v>241</v>
      </c>
      <c r="B242" s="466"/>
      <c r="C242" s="495" t="s">
        <v>242</v>
      </c>
      <c r="D242" s="466"/>
      <c r="E242" s="86"/>
      <c r="F242" s="86"/>
      <c r="G242" s="86"/>
      <c r="H242" s="86"/>
      <c r="I242" s="86"/>
      <c r="J242" s="86"/>
      <c r="K242" s="86"/>
      <c r="L242" s="86"/>
      <c r="M242" s="86"/>
      <c r="N242" s="86"/>
      <c r="O242" s="86"/>
      <c r="P242" s="86"/>
    </row>
    <row r="243" spans="1:16" ht="1.5" customHeight="1">
      <c r="A243" s="86"/>
      <c r="B243" s="86"/>
      <c r="C243" s="86"/>
      <c r="D243" s="86"/>
      <c r="E243" s="86"/>
      <c r="F243" s="86"/>
      <c r="G243" s="86"/>
      <c r="H243" s="86"/>
      <c r="I243" s="86"/>
      <c r="J243" s="86"/>
      <c r="K243" s="86"/>
      <c r="L243" s="86"/>
      <c r="M243" s="86"/>
      <c r="N243" s="86"/>
      <c r="O243" s="86"/>
      <c r="P243" s="86"/>
    </row>
    <row r="244" spans="1:16" ht="18.75" customHeight="1">
      <c r="A244" s="496" t="s">
        <v>235</v>
      </c>
      <c r="B244" s="457"/>
      <c r="C244" s="457"/>
      <c r="D244" s="457"/>
      <c r="E244" s="458"/>
      <c r="F244" s="491" t="s">
        <v>231</v>
      </c>
      <c r="G244" s="457"/>
      <c r="H244" s="457"/>
      <c r="I244" s="457"/>
      <c r="J244" s="458"/>
      <c r="K244" s="491" t="s">
        <v>13</v>
      </c>
      <c r="L244" s="458"/>
      <c r="M244" s="491" t="s">
        <v>12</v>
      </c>
      <c r="N244" s="458"/>
      <c r="O244" s="108" t="s">
        <v>236</v>
      </c>
      <c r="P244" s="86"/>
    </row>
    <row r="245" spans="1:16" ht="18" customHeight="1">
      <c r="A245" s="492" t="s">
        <v>686</v>
      </c>
      <c r="B245" s="470"/>
      <c r="C245" s="470"/>
      <c r="D245" s="470"/>
      <c r="E245" s="471"/>
      <c r="F245" s="499" t="s">
        <v>596</v>
      </c>
      <c r="G245" s="470"/>
      <c r="H245" s="470"/>
      <c r="I245" s="470"/>
      <c r="J245" s="471"/>
      <c r="K245" s="564" t="s">
        <v>687</v>
      </c>
      <c r="L245" s="471"/>
      <c r="M245" s="564" t="s">
        <v>720</v>
      </c>
      <c r="N245" s="471"/>
      <c r="O245" s="299" t="s">
        <v>717</v>
      </c>
      <c r="P245" s="86"/>
    </row>
    <row r="246" spans="1:16" ht="18" customHeight="1">
      <c r="A246" s="493"/>
      <c r="B246" s="466"/>
      <c r="C246" s="466"/>
      <c r="D246" s="466"/>
      <c r="E246" s="466"/>
      <c r="F246" s="494"/>
      <c r="G246" s="466"/>
      <c r="H246" s="494"/>
      <c r="I246" s="466"/>
      <c r="J246" s="466"/>
      <c r="K246" s="466"/>
      <c r="L246" s="111" t="s">
        <v>238</v>
      </c>
      <c r="M246" s="488" t="s">
        <v>242</v>
      </c>
      <c r="N246" s="466"/>
      <c r="O246" s="111" t="s">
        <v>717</v>
      </c>
      <c r="P246" s="86"/>
    </row>
    <row r="247" spans="1:16" ht="18" customHeight="1">
      <c r="A247" s="495" t="s">
        <v>243</v>
      </c>
      <c r="B247" s="466"/>
      <c r="C247" s="495" t="s">
        <v>244</v>
      </c>
      <c r="D247" s="466"/>
      <c r="E247" s="86"/>
      <c r="F247" s="86"/>
      <c r="G247" s="86"/>
      <c r="H247" s="86"/>
      <c r="I247" s="86"/>
      <c r="J247" s="86"/>
      <c r="K247" s="86"/>
      <c r="L247" s="86"/>
      <c r="M247" s="86"/>
      <c r="N247" s="86"/>
      <c r="O247" s="86"/>
      <c r="P247" s="86"/>
    </row>
    <row r="248" spans="1:16" ht="2.25" customHeight="1">
      <c r="A248" s="86"/>
      <c r="B248" s="86"/>
      <c r="C248" s="86"/>
      <c r="D248" s="86"/>
      <c r="E248" s="86"/>
      <c r="F248" s="86"/>
      <c r="G248" s="86"/>
      <c r="H248" s="86"/>
      <c r="I248" s="86"/>
      <c r="J248" s="86"/>
      <c r="K248" s="86"/>
      <c r="L248" s="86"/>
      <c r="M248" s="86"/>
      <c r="N248" s="86"/>
      <c r="O248" s="86"/>
      <c r="P248" s="86"/>
    </row>
    <row r="249" spans="1:16" ht="18.75" customHeight="1">
      <c r="A249" s="496" t="s">
        <v>235</v>
      </c>
      <c r="B249" s="457"/>
      <c r="C249" s="457"/>
      <c r="D249" s="457"/>
      <c r="E249" s="458"/>
      <c r="F249" s="491" t="s">
        <v>231</v>
      </c>
      <c r="G249" s="457"/>
      <c r="H249" s="457"/>
      <c r="I249" s="457"/>
      <c r="J249" s="458"/>
      <c r="K249" s="491" t="s">
        <v>13</v>
      </c>
      <c r="L249" s="458"/>
      <c r="M249" s="491" t="s">
        <v>12</v>
      </c>
      <c r="N249" s="458"/>
      <c r="O249" s="108" t="s">
        <v>236</v>
      </c>
      <c r="P249" s="86"/>
    </row>
    <row r="250" spans="1:16" ht="18" customHeight="1">
      <c r="A250" s="492" t="s">
        <v>721</v>
      </c>
      <c r="B250" s="470"/>
      <c r="C250" s="470"/>
      <c r="D250" s="470"/>
      <c r="E250" s="471"/>
      <c r="F250" s="499" t="s">
        <v>722</v>
      </c>
      <c r="G250" s="470"/>
      <c r="H250" s="470"/>
      <c r="I250" s="470"/>
      <c r="J250" s="471"/>
      <c r="K250" s="564" t="s">
        <v>723</v>
      </c>
      <c r="L250" s="471"/>
      <c r="M250" s="564" t="s">
        <v>724</v>
      </c>
      <c r="N250" s="471"/>
      <c r="O250" s="299" t="s">
        <v>725</v>
      </c>
      <c r="P250" s="86"/>
    </row>
    <row r="251" spans="1:16" ht="18" customHeight="1">
      <c r="A251" s="493"/>
      <c r="B251" s="466"/>
      <c r="C251" s="466"/>
      <c r="D251" s="466"/>
      <c r="E251" s="466"/>
      <c r="F251" s="494"/>
      <c r="G251" s="466"/>
      <c r="H251" s="494"/>
      <c r="I251" s="466"/>
      <c r="J251" s="466"/>
      <c r="K251" s="466"/>
      <c r="L251" s="111" t="s">
        <v>238</v>
      </c>
      <c r="M251" s="488" t="s">
        <v>244</v>
      </c>
      <c r="N251" s="466"/>
      <c r="O251" s="111" t="s">
        <v>725</v>
      </c>
      <c r="P251" s="86"/>
    </row>
    <row r="252" spans="1:16" ht="3" customHeight="1">
      <c r="A252" s="86"/>
      <c r="B252" s="86"/>
      <c r="C252" s="86"/>
      <c r="D252" s="86"/>
      <c r="E252" s="86"/>
      <c r="F252" s="86"/>
      <c r="G252" s="86"/>
      <c r="H252" s="86"/>
      <c r="I252" s="86"/>
      <c r="J252" s="86"/>
      <c r="K252" s="86"/>
      <c r="L252" s="86"/>
      <c r="M252" s="86"/>
      <c r="N252" s="86"/>
      <c r="O252" s="86"/>
      <c r="P252" s="86"/>
    </row>
    <row r="253" spans="1:16" ht="19.5" customHeight="1">
      <c r="A253" s="86"/>
      <c r="B253" s="86"/>
      <c r="C253" s="86"/>
      <c r="D253" s="86"/>
      <c r="E253" s="86"/>
      <c r="F253" s="86"/>
      <c r="G253" s="86"/>
      <c r="H253" s="86"/>
      <c r="I253" s="489" t="s">
        <v>245</v>
      </c>
      <c r="J253" s="457"/>
      <c r="K253" s="457"/>
      <c r="L253" s="457"/>
      <c r="M253" s="458"/>
      <c r="N253" s="566" t="s">
        <v>726</v>
      </c>
      <c r="O253" s="458"/>
      <c r="P253" s="86"/>
    </row>
    <row r="254" spans="1:16" ht="1.5" customHeight="1">
      <c r="A254" s="86"/>
      <c r="B254" s="86"/>
      <c r="C254" s="86"/>
      <c r="D254" s="86"/>
      <c r="E254" s="86"/>
      <c r="F254" s="86"/>
      <c r="G254" s="86"/>
      <c r="H254" s="86"/>
      <c r="I254" s="86"/>
      <c r="J254" s="86"/>
      <c r="K254" s="86"/>
      <c r="L254" s="86"/>
      <c r="M254" s="86"/>
      <c r="N254" s="86"/>
      <c r="O254" s="86"/>
      <c r="P254" s="86"/>
    </row>
    <row r="255" spans="1:16" ht="16.5" customHeight="1">
      <c r="A255" s="565"/>
      <c r="B255" s="466"/>
      <c r="C255" s="466"/>
      <c r="D255" s="466"/>
      <c r="E255" s="466"/>
      <c r="F255" s="466"/>
      <c r="G255" s="466"/>
      <c r="H255" s="466"/>
      <c r="I255" s="466"/>
      <c r="J255" s="466"/>
      <c r="K255" s="466"/>
      <c r="L255" s="466"/>
      <c r="M255" s="466"/>
      <c r="N255" s="466"/>
      <c r="O255" s="466"/>
      <c r="P255" s="86"/>
    </row>
    <row r="256" spans="1:16" ht="3.75" customHeight="1">
      <c r="A256" s="107"/>
      <c r="B256" s="476"/>
      <c r="C256" s="466"/>
      <c r="D256" s="476"/>
      <c r="E256" s="466"/>
      <c r="F256" s="466"/>
      <c r="G256" s="466"/>
      <c r="H256" s="466"/>
      <c r="I256" s="466"/>
      <c r="J256" s="466"/>
      <c r="K256" s="466"/>
      <c r="L256" s="466"/>
      <c r="M256" s="466"/>
      <c r="N256" s="466"/>
      <c r="O256" s="466"/>
      <c r="P256" s="466"/>
    </row>
    <row r="257" spans="1:16" ht="71.25" customHeight="1">
      <c r="A257" s="107"/>
      <c r="B257" s="497"/>
      <c r="C257" s="466"/>
      <c r="D257" s="476"/>
      <c r="E257" s="466"/>
      <c r="F257" s="466"/>
      <c r="G257" s="466"/>
      <c r="H257" s="466"/>
      <c r="I257" s="466"/>
      <c r="J257" s="466"/>
      <c r="K257" s="466"/>
      <c r="L257" s="466"/>
      <c r="M257" s="466"/>
      <c r="N257" s="466"/>
      <c r="O257" s="466"/>
      <c r="P257" s="466"/>
    </row>
    <row r="258" spans="1:16" ht="9.75" customHeight="1">
      <c r="A258" s="477"/>
      <c r="B258" s="470"/>
      <c r="C258" s="470"/>
      <c r="D258" s="470"/>
      <c r="E258" s="470"/>
      <c r="F258" s="470"/>
      <c r="G258" s="470"/>
      <c r="H258" s="470"/>
      <c r="I258" s="470"/>
      <c r="J258" s="470"/>
      <c r="K258" s="470"/>
      <c r="L258" s="470"/>
      <c r="M258" s="470"/>
      <c r="N258" s="470"/>
      <c r="O258" s="470"/>
      <c r="P258" s="470"/>
    </row>
    <row r="259" spans="1:16" ht="58.5" customHeight="1">
      <c r="A259" s="498" t="s">
        <v>541</v>
      </c>
      <c r="B259" s="466"/>
      <c r="C259" s="466"/>
      <c r="D259" s="466"/>
      <c r="E259" s="466"/>
      <c r="F259" s="466"/>
      <c r="G259" s="498" t="s">
        <v>227</v>
      </c>
      <c r="H259" s="466"/>
      <c r="I259" s="466"/>
      <c r="J259" s="476" t="s">
        <v>690</v>
      </c>
      <c r="K259" s="466"/>
      <c r="L259" s="466"/>
      <c r="M259" s="466"/>
      <c r="N259" s="466"/>
      <c r="O259" s="466"/>
      <c r="P259" s="467"/>
    </row>
    <row r="260" spans="1:16" ht="18" customHeight="1">
      <c r="A260" s="498"/>
      <c r="B260" s="466"/>
      <c r="C260" s="466"/>
      <c r="D260" s="466"/>
      <c r="E260" s="466"/>
      <c r="F260" s="466"/>
      <c r="G260" s="498" t="s">
        <v>229</v>
      </c>
      <c r="H260" s="466"/>
      <c r="I260" s="466"/>
      <c r="J260" s="476" t="s">
        <v>690</v>
      </c>
      <c r="K260" s="466"/>
      <c r="L260" s="466"/>
      <c r="M260" s="466"/>
      <c r="N260" s="466"/>
      <c r="O260" s="466"/>
      <c r="P260" s="467"/>
    </row>
    <row r="261" spans="1:16" ht="48.75" customHeight="1">
      <c r="A261" s="498"/>
      <c r="B261" s="466"/>
      <c r="C261" s="466"/>
      <c r="D261" s="466"/>
      <c r="E261" s="466"/>
      <c r="F261" s="466"/>
      <c r="G261" s="498" t="s">
        <v>10</v>
      </c>
      <c r="H261" s="466"/>
      <c r="I261" s="466"/>
      <c r="J261" s="476" t="s">
        <v>727</v>
      </c>
      <c r="K261" s="466"/>
      <c r="L261" s="466"/>
      <c r="M261" s="466"/>
      <c r="N261" s="466"/>
      <c r="O261" s="466"/>
      <c r="P261" s="467"/>
    </row>
    <row r="262" spans="1:16" ht="18" customHeight="1">
      <c r="A262" s="492"/>
      <c r="B262" s="470"/>
      <c r="C262" s="470"/>
      <c r="D262" s="470"/>
      <c r="E262" s="470"/>
      <c r="F262" s="470"/>
      <c r="G262" s="505" t="s">
        <v>231</v>
      </c>
      <c r="H262" s="470"/>
      <c r="I262" s="470"/>
      <c r="J262" s="477" t="s">
        <v>608</v>
      </c>
      <c r="K262" s="470"/>
      <c r="L262" s="470"/>
      <c r="M262" s="470"/>
      <c r="N262" s="470"/>
      <c r="O262" s="470"/>
      <c r="P262" s="471"/>
    </row>
    <row r="263" spans="1:16" ht="7.5" customHeight="1">
      <c r="A263" s="86"/>
      <c r="B263" s="86"/>
      <c r="C263" s="86"/>
      <c r="D263" s="86"/>
      <c r="E263" s="86"/>
      <c r="F263" s="86"/>
      <c r="G263" s="86"/>
      <c r="H263" s="86"/>
      <c r="I263" s="86"/>
      <c r="J263" s="86"/>
      <c r="K263" s="86"/>
      <c r="L263" s="86"/>
      <c r="M263" s="86"/>
      <c r="N263" s="86"/>
      <c r="O263" s="86"/>
      <c r="P263" s="86"/>
    </row>
    <row r="264" spans="1:16" ht="18" customHeight="1">
      <c r="A264" s="495" t="s">
        <v>233</v>
      </c>
      <c r="B264" s="466"/>
      <c r="C264" s="495" t="s">
        <v>234</v>
      </c>
      <c r="D264" s="466"/>
      <c r="E264" s="86"/>
      <c r="F264" s="86"/>
      <c r="G264" s="86"/>
      <c r="H264" s="86"/>
      <c r="I264" s="86"/>
      <c r="J264" s="86"/>
      <c r="K264" s="86"/>
      <c r="L264" s="86"/>
      <c r="M264" s="86"/>
      <c r="N264" s="86"/>
      <c r="O264" s="86"/>
      <c r="P264" s="86"/>
    </row>
    <row r="265" spans="1:16" ht="2.25" customHeight="1">
      <c r="A265" s="86"/>
      <c r="B265" s="86"/>
      <c r="C265" s="86"/>
      <c r="D265" s="86"/>
      <c r="E265" s="86"/>
      <c r="F265" s="86"/>
      <c r="G265" s="86"/>
      <c r="H265" s="86"/>
      <c r="I265" s="86"/>
      <c r="J265" s="86"/>
      <c r="K265" s="86"/>
      <c r="L265" s="86"/>
      <c r="M265" s="86"/>
      <c r="N265" s="86"/>
      <c r="O265" s="86"/>
      <c r="P265" s="86"/>
    </row>
    <row r="266" spans="1:16" ht="18.75" customHeight="1">
      <c r="A266" s="496" t="s">
        <v>235</v>
      </c>
      <c r="B266" s="457"/>
      <c r="C266" s="457"/>
      <c r="D266" s="457"/>
      <c r="E266" s="458"/>
      <c r="F266" s="491" t="s">
        <v>231</v>
      </c>
      <c r="G266" s="457"/>
      <c r="H266" s="457"/>
      <c r="I266" s="457"/>
      <c r="J266" s="458"/>
      <c r="K266" s="491" t="s">
        <v>13</v>
      </c>
      <c r="L266" s="458"/>
      <c r="M266" s="491" t="s">
        <v>12</v>
      </c>
      <c r="N266" s="458"/>
      <c r="O266" s="108" t="s">
        <v>236</v>
      </c>
      <c r="P266" s="86"/>
    </row>
    <row r="267" spans="1:16" ht="18" customHeight="1">
      <c r="A267" s="492" t="s">
        <v>728</v>
      </c>
      <c r="B267" s="470"/>
      <c r="C267" s="470"/>
      <c r="D267" s="470"/>
      <c r="E267" s="471"/>
      <c r="F267" s="499" t="s">
        <v>549</v>
      </c>
      <c r="G267" s="470"/>
      <c r="H267" s="470"/>
      <c r="I267" s="470"/>
      <c r="J267" s="471"/>
      <c r="K267" s="564" t="s">
        <v>729</v>
      </c>
      <c r="L267" s="471"/>
      <c r="M267" s="564" t="s">
        <v>623</v>
      </c>
      <c r="N267" s="471"/>
      <c r="O267" s="299" t="s">
        <v>730</v>
      </c>
      <c r="P267" s="86"/>
    </row>
    <row r="268" spans="1:16" ht="18" customHeight="1">
      <c r="A268" s="493"/>
      <c r="B268" s="466"/>
      <c r="C268" s="466"/>
      <c r="D268" s="466"/>
      <c r="E268" s="466"/>
      <c r="F268" s="494"/>
      <c r="G268" s="466"/>
      <c r="H268" s="494"/>
      <c r="I268" s="466"/>
      <c r="J268" s="466"/>
      <c r="K268" s="466"/>
      <c r="L268" s="111" t="s">
        <v>238</v>
      </c>
      <c r="M268" s="488" t="s">
        <v>234</v>
      </c>
      <c r="N268" s="466"/>
      <c r="O268" s="111" t="s">
        <v>730</v>
      </c>
      <c r="P268" s="86"/>
    </row>
    <row r="269" spans="1:16" ht="18" customHeight="1">
      <c r="A269" s="495" t="s">
        <v>239</v>
      </c>
      <c r="B269" s="466"/>
      <c r="C269" s="495" t="s">
        <v>583</v>
      </c>
      <c r="D269" s="466"/>
      <c r="E269" s="86"/>
      <c r="F269" s="86"/>
      <c r="G269" s="86"/>
      <c r="H269" s="86"/>
      <c r="I269" s="86"/>
      <c r="J269" s="86"/>
      <c r="K269" s="86"/>
      <c r="L269" s="86"/>
      <c r="M269" s="86"/>
      <c r="N269" s="86"/>
      <c r="O269" s="86"/>
      <c r="P269" s="86"/>
    </row>
    <row r="270" spans="1:16" ht="1.5" customHeight="1">
      <c r="A270" s="86"/>
      <c r="B270" s="86"/>
      <c r="C270" s="86"/>
      <c r="D270" s="86"/>
      <c r="E270" s="86"/>
      <c r="F270" s="86"/>
      <c r="G270" s="86"/>
      <c r="H270" s="86"/>
      <c r="I270" s="86"/>
      <c r="J270" s="86"/>
      <c r="K270" s="86"/>
      <c r="L270" s="86"/>
      <c r="M270" s="86"/>
      <c r="N270" s="86"/>
      <c r="O270" s="86"/>
      <c r="P270" s="86"/>
    </row>
    <row r="271" spans="1:16" ht="18.75" customHeight="1">
      <c r="A271" s="496" t="s">
        <v>235</v>
      </c>
      <c r="B271" s="457"/>
      <c r="C271" s="457"/>
      <c r="D271" s="457"/>
      <c r="E271" s="458"/>
      <c r="F271" s="491" t="s">
        <v>231</v>
      </c>
      <c r="G271" s="457"/>
      <c r="H271" s="457"/>
      <c r="I271" s="457"/>
      <c r="J271" s="458"/>
      <c r="K271" s="491" t="s">
        <v>13</v>
      </c>
      <c r="L271" s="458"/>
      <c r="M271" s="491" t="s">
        <v>12</v>
      </c>
      <c r="N271" s="458"/>
      <c r="O271" s="108" t="s">
        <v>236</v>
      </c>
      <c r="P271" s="86"/>
    </row>
    <row r="272" spans="1:16" ht="18" customHeight="1">
      <c r="A272" s="492" t="s">
        <v>589</v>
      </c>
      <c r="B272" s="470"/>
      <c r="C272" s="470"/>
      <c r="D272" s="470"/>
      <c r="E272" s="471"/>
      <c r="F272" s="499" t="s">
        <v>590</v>
      </c>
      <c r="G272" s="470"/>
      <c r="H272" s="470"/>
      <c r="I272" s="470"/>
      <c r="J272" s="471"/>
      <c r="K272" s="564" t="s">
        <v>731</v>
      </c>
      <c r="L272" s="471"/>
      <c r="M272" s="564" t="s">
        <v>592</v>
      </c>
      <c r="N272" s="471"/>
      <c r="O272" s="299" t="s">
        <v>732</v>
      </c>
      <c r="P272" s="86"/>
    </row>
    <row r="273" spans="1:16" ht="18" customHeight="1">
      <c r="A273" s="493"/>
      <c r="B273" s="466"/>
      <c r="C273" s="466"/>
      <c r="D273" s="466"/>
      <c r="E273" s="466"/>
      <c r="F273" s="494"/>
      <c r="G273" s="466"/>
      <c r="H273" s="494"/>
      <c r="I273" s="466"/>
      <c r="J273" s="466"/>
      <c r="K273" s="466"/>
      <c r="L273" s="111" t="s">
        <v>238</v>
      </c>
      <c r="M273" s="488" t="s">
        <v>583</v>
      </c>
      <c r="N273" s="466"/>
      <c r="O273" s="111" t="s">
        <v>732</v>
      </c>
      <c r="P273" s="86"/>
    </row>
    <row r="274" spans="1:16" ht="18" customHeight="1">
      <c r="A274" s="495" t="s">
        <v>241</v>
      </c>
      <c r="B274" s="466"/>
      <c r="C274" s="495" t="s">
        <v>242</v>
      </c>
      <c r="D274" s="466"/>
      <c r="E274" s="86"/>
      <c r="F274" s="86"/>
      <c r="G274" s="86"/>
      <c r="H274" s="86"/>
      <c r="I274" s="86"/>
      <c r="J274" s="86"/>
      <c r="K274" s="86"/>
      <c r="L274" s="86"/>
      <c r="M274" s="86"/>
      <c r="N274" s="86"/>
      <c r="O274" s="86"/>
      <c r="P274" s="86"/>
    </row>
    <row r="275" spans="1:16" ht="2.25" customHeight="1">
      <c r="A275" s="86"/>
      <c r="B275" s="86"/>
      <c r="C275" s="86"/>
      <c r="D275" s="86"/>
      <c r="E275" s="86"/>
      <c r="F275" s="86"/>
      <c r="G275" s="86"/>
      <c r="H275" s="86"/>
      <c r="I275" s="86"/>
      <c r="J275" s="86"/>
      <c r="K275" s="86"/>
      <c r="L275" s="86"/>
      <c r="M275" s="86"/>
      <c r="N275" s="86"/>
      <c r="O275" s="86"/>
      <c r="P275" s="86"/>
    </row>
    <row r="276" spans="1:16" ht="18.75" customHeight="1">
      <c r="A276" s="496" t="s">
        <v>235</v>
      </c>
      <c r="B276" s="457"/>
      <c r="C276" s="457"/>
      <c r="D276" s="457"/>
      <c r="E276" s="458"/>
      <c r="F276" s="491" t="s">
        <v>231</v>
      </c>
      <c r="G276" s="457"/>
      <c r="H276" s="457"/>
      <c r="I276" s="457"/>
      <c r="J276" s="458"/>
      <c r="K276" s="491" t="s">
        <v>13</v>
      </c>
      <c r="L276" s="458"/>
      <c r="M276" s="491" t="s">
        <v>12</v>
      </c>
      <c r="N276" s="458"/>
      <c r="O276" s="108" t="s">
        <v>236</v>
      </c>
      <c r="P276" s="86"/>
    </row>
    <row r="277" spans="1:16" ht="18" customHeight="1">
      <c r="A277" s="492" t="s">
        <v>733</v>
      </c>
      <c r="B277" s="470"/>
      <c r="C277" s="470"/>
      <c r="D277" s="470"/>
      <c r="E277" s="471"/>
      <c r="F277" s="499" t="s">
        <v>596</v>
      </c>
      <c r="G277" s="470"/>
      <c r="H277" s="470"/>
      <c r="I277" s="470"/>
      <c r="J277" s="471"/>
      <c r="K277" s="564" t="s">
        <v>734</v>
      </c>
      <c r="L277" s="471"/>
      <c r="M277" s="564" t="s">
        <v>735</v>
      </c>
      <c r="N277" s="471"/>
      <c r="O277" s="299" t="s">
        <v>731</v>
      </c>
      <c r="P277" s="86"/>
    </row>
    <row r="278" spans="1:16" ht="18" customHeight="1">
      <c r="A278" s="493"/>
      <c r="B278" s="466"/>
      <c r="C278" s="466"/>
      <c r="D278" s="466"/>
      <c r="E278" s="466"/>
      <c r="F278" s="494"/>
      <c r="G278" s="466"/>
      <c r="H278" s="494"/>
      <c r="I278" s="466"/>
      <c r="J278" s="466"/>
      <c r="K278" s="466"/>
      <c r="L278" s="111" t="s">
        <v>238</v>
      </c>
      <c r="M278" s="488" t="s">
        <v>242</v>
      </c>
      <c r="N278" s="466"/>
      <c r="O278" s="111" t="s">
        <v>731</v>
      </c>
      <c r="P278" s="86"/>
    </row>
    <row r="279" spans="1:16" ht="18" customHeight="1">
      <c r="A279" s="495" t="s">
        <v>243</v>
      </c>
      <c r="B279" s="466"/>
      <c r="C279" s="495" t="s">
        <v>244</v>
      </c>
      <c r="D279" s="466"/>
      <c r="E279" s="86"/>
      <c r="F279" s="86"/>
      <c r="G279" s="86"/>
      <c r="H279" s="86"/>
      <c r="I279" s="86"/>
      <c r="J279" s="86"/>
      <c r="K279" s="86"/>
      <c r="L279" s="86"/>
      <c r="M279" s="86"/>
      <c r="N279" s="86"/>
      <c r="O279" s="86"/>
      <c r="P279" s="86"/>
    </row>
    <row r="280" spans="1:16" ht="2.25" customHeight="1">
      <c r="A280" s="86"/>
      <c r="B280" s="86"/>
      <c r="C280" s="86"/>
      <c r="D280" s="86"/>
      <c r="E280" s="86"/>
      <c r="F280" s="86"/>
      <c r="G280" s="86"/>
      <c r="H280" s="86"/>
      <c r="I280" s="86"/>
      <c r="J280" s="86"/>
      <c r="K280" s="86"/>
      <c r="L280" s="86"/>
      <c r="M280" s="86"/>
      <c r="N280" s="86"/>
      <c r="O280" s="86"/>
      <c r="P280" s="86"/>
    </row>
    <row r="281" spans="1:16" ht="18.75" customHeight="1">
      <c r="A281" s="496" t="s">
        <v>235</v>
      </c>
      <c r="B281" s="457"/>
      <c r="C281" s="457"/>
      <c r="D281" s="457"/>
      <c r="E281" s="458"/>
      <c r="F281" s="491" t="s">
        <v>231</v>
      </c>
      <c r="G281" s="457"/>
      <c r="H281" s="457"/>
      <c r="I281" s="457"/>
      <c r="J281" s="458"/>
      <c r="K281" s="491" t="s">
        <v>13</v>
      </c>
      <c r="L281" s="458"/>
      <c r="M281" s="491" t="s">
        <v>12</v>
      </c>
      <c r="N281" s="458"/>
      <c r="O281" s="108" t="s">
        <v>236</v>
      </c>
      <c r="P281" s="86"/>
    </row>
    <row r="282" spans="1:16" ht="18" customHeight="1">
      <c r="A282" s="492"/>
      <c r="B282" s="470"/>
      <c r="C282" s="470"/>
      <c r="D282" s="470"/>
      <c r="E282" s="471"/>
      <c r="F282" s="499" t="s">
        <v>596</v>
      </c>
      <c r="G282" s="470"/>
      <c r="H282" s="470"/>
      <c r="I282" s="470"/>
      <c r="J282" s="471"/>
      <c r="K282" s="564"/>
      <c r="L282" s="471"/>
      <c r="M282" s="564"/>
      <c r="N282" s="471"/>
      <c r="O282" s="299" t="s">
        <v>683</v>
      </c>
      <c r="P282" s="86"/>
    </row>
    <row r="283" spans="1:16" ht="18" customHeight="1">
      <c r="A283" s="493"/>
      <c r="B283" s="466"/>
      <c r="C283" s="466"/>
      <c r="D283" s="466"/>
      <c r="E283" s="466"/>
      <c r="F283" s="494"/>
      <c r="G283" s="466"/>
      <c r="H283" s="494"/>
      <c r="I283" s="466"/>
      <c r="J283" s="466"/>
      <c r="K283" s="466"/>
      <c r="L283" s="111" t="s">
        <v>238</v>
      </c>
      <c r="M283" s="488" t="s">
        <v>244</v>
      </c>
      <c r="N283" s="466"/>
      <c r="O283" s="111" t="s">
        <v>683</v>
      </c>
      <c r="P283" s="86"/>
    </row>
    <row r="284" spans="1:16" ht="3" customHeight="1">
      <c r="A284" s="86"/>
      <c r="B284" s="86"/>
      <c r="C284" s="86"/>
      <c r="D284" s="86"/>
      <c r="E284" s="86"/>
      <c r="F284" s="86"/>
      <c r="G284" s="86"/>
      <c r="H284" s="86"/>
      <c r="I284" s="86"/>
      <c r="J284" s="86"/>
      <c r="K284" s="86"/>
      <c r="L284" s="86"/>
      <c r="M284" s="86"/>
      <c r="N284" s="86"/>
      <c r="O284" s="86"/>
      <c r="P284" s="86"/>
    </row>
    <row r="285" spans="1:16" ht="18.75" customHeight="1">
      <c r="A285" s="86"/>
      <c r="B285" s="86"/>
      <c r="C285" s="86"/>
      <c r="D285" s="86"/>
      <c r="E285" s="86"/>
      <c r="F285" s="86"/>
      <c r="G285" s="86"/>
      <c r="H285" s="86"/>
      <c r="I285" s="489" t="s">
        <v>245</v>
      </c>
      <c r="J285" s="457"/>
      <c r="K285" s="457"/>
      <c r="L285" s="457"/>
      <c r="M285" s="458"/>
      <c r="N285" s="566" t="s">
        <v>736</v>
      </c>
      <c r="O285" s="458"/>
      <c r="P285" s="86"/>
    </row>
    <row r="286" spans="1:16" ht="2.25" customHeight="1">
      <c r="A286" s="86"/>
      <c r="B286" s="86"/>
      <c r="C286" s="86"/>
      <c r="D286" s="86"/>
      <c r="E286" s="86"/>
      <c r="F286" s="86"/>
      <c r="G286" s="86"/>
      <c r="H286" s="86"/>
      <c r="I286" s="86"/>
      <c r="J286" s="86"/>
      <c r="K286" s="86"/>
      <c r="L286" s="86"/>
      <c r="M286" s="86"/>
      <c r="N286" s="86"/>
      <c r="O286" s="86"/>
      <c r="P286" s="86"/>
    </row>
    <row r="287" spans="1:16" ht="16.5" customHeight="1">
      <c r="A287" s="565"/>
      <c r="B287" s="466"/>
      <c r="C287" s="466"/>
      <c r="D287" s="466"/>
      <c r="E287" s="466"/>
      <c r="F287" s="466"/>
      <c r="G287" s="466"/>
      <c r="H287" s="466"/>
      <c r="I287" s="466"/>
      <c r="J287" s="466"/>
      <c r="K287" s="466"/>
      <c r="L287" s="466"/>
      <c r="M287" s="466"/>
      <c r="N287" s="466"/>
      <c r="O287" s="466"/>
      <c r="P287" s="86"/>
    </row>
    <row r="288" spans="1:16" ht="3.75" customHeight="1">
      <c r="A288" s="107"/>
      <c r="B288" s="476"/>
      <c r="C288" s="466"/>
      <c r="D288" s="476"/>
      <c r="E288" s="466"/>
      <c r="F288" s="466"/>
      <c r="G288" s="466"/>
      <c r="H288" s="466"/>
      <c r="I288" s="466"/>
      <c r="J288" s="466"/>
      <c r="K288" s="466"/>
      <c r="L288" s="466"/>
      <c r="M288" s="466"/>
      <c r="N288" s="466"/>
      <c r="O288" s="466"/>
      <c r="P288" s="466"/>
    </row>
    <row r="289" spans="1:16" ht="70.5" customHeight="1">
      <c r="A289" s="107"/>
      <c r="B289" s="497"/>
      <c r="C289" s="466"/>
      <c r="D289" s="476"/>
      <c r="E289" s="466"/>
      <c r="F289" s="466"/>
      <c r="G289" s="466"/>
      <c r="H289" s="466"/>
      <c r="I289" s="466"/>
      <c r="J289" s="466"/>
      <c r="K289" s="466"/>
      <c r="L289" s="466"/>
      <c r="M289" s="466"/>
      <c r="N289" s="466"/>
      <c r="O289" s="466"/>
      <c r="P289" s="466"/>
    </row>
    <row r="290" spans="1:16" ht="9.75" customHeight="1">
      <c r="A290" s="477"/>
      <c r="B290" s="470"/>
      <c r="C290" s="470"/>
      <c r="D290" s="470"/>
      <c r="E290" s="470"/>
      <c r="F290" s="470"/>
      <c r="G290" s="470"/>
      <c r="H290" s="470"/>
      <c r="I290" s="470"/>
      <c r="J290" s="470"/>
      <c r="K290" s="470"/>
      <c r="L290" s="470"/>
      <c r="M290" s="470"/>
      <c r="N290" s="470"/>
      <c r="O290" s="470"/>
      <c r="P290" s="470"/>
    </row>
    <row r="291" spans="1:16" ht="59.25" customHeight="1">
      <c r="A291" s="498" t="s">
        <v>541</v>
      </c>
      <c r="B291" s="466"/>
      <c r="C291" s="466"/>
      <c r="D291" s="466"/>
      <c r="E291" s="466"/>
      <c r="F291" s="466"/>
      <c r="G291" s="498" t="s">
        <v>227</v>
      </c>
      <c r="H291" s="466"/>
      <c r="I291" s="466"/>
      <c r="J291" s="476" t="s">
        <v>690</v>
      </c>
      <c r="K291" s="466"/>
      <c r="L291" s="466"/>
      <c r="M291" s="466"/>
      <c r="N291" s="466"/>
      <c r="O291" s="466"/>
      <c r="P291" s="467"/>
    </row>
    <row r="292" spans="1:16" ht="18" customHeight="1">
      <c r="A292" s="498"/>
      <c r="B292" s="466"/>
      <c r="C292" s="466"/>
      <c r="D292" s="466"/>
      <c r="E292" s="466"/>
      <c r="F292" s="466"/>
      <c r="G292" s="498" t="s">
        <v>229</v>
      </c>
      <c r="H292" s="466"/>
      <c r="I292" s="466"/>
      <c r="J292" s="476" t="s">
        <v>690</v>
      </c>
      <c r="K292" s="466"/>
      <c r="L292" s="466"/>
      <c r="M292" s="466"/>
      <c r="N292" s="466"/>
      <c r="O292" s="466"/>
      <c r="P292" s="467"/>
    </row>
    <row r="293" spans="1:16" ht="59.25" customHeight="1">
      <c r="A293" s="498"/>
      <c r="B293" s="466"/>
      <c r="C293" s="466"/>
      <c r="D293" s="466"/>
      <c r="E293" s="466"/>
      <c r="F293" s="466"/>
      <c r="G293" s="498" t="s">
        <v>10</v>
      </c>
      <c r="H293" s="466"/>
      <c r="I293" s="466"/>
      <c r="J293" s="476" t="s">
        <v>737</v>
      </c>
      <c r="K293" s="466"/>
      <c r="L293" s="466"/>
      <c r="M293" s="466"/>
      <c r="N293" s="466"/>
      <c r="O293" s="466"/>
      <c r="P293" s="467"/>
    </row>
    <row r="294" spans="1:16" ht="18" customHeight="1">
      <c r="A294" s="492"/>
      <c r="B294" s="470"/>
      <c r="C294" s="470"/>
      <c r="D294" s="470"/>
      <c r="E294" s="470"/>
      <c r="F294" s="470"/>
      <c r="G294" s="505" t="s">
        <v>231</v>
      </c>
      <c r="H294" s="470"/>
      <c r="I294" s="470"/>
      <c r="J294" s="477" t="s">
        <v>682</v>
      </c>
      <c r="K294" s="470"/>
      <c r="L294" s="470"/>
      <c r="M294" s="470"/>
      <c r="N294" s="470"/>
      <c r="O294" s="470"/>
      <c r="P294" s="471"/>
    </row>
    <row r="295" spans="1:16" ht="7.5" customHeight="1">
      <c r="A295" s="86"/>
      <c r="B295" s="86"/>
      <c r="C295" s="86"/>
      <c r="D295" s="86"/>
      <c r="E295" s="86"/>
      <c r="F295" s="86"/>
      <c r="G295" s="86"/>
      <c r="H295" s="86"/>
      <c r="I295" s="86"/>
      <c r="J295" s="86"/>
      <c r="K295" s="86"/>
      <c r="L295" s="86"/>
      <c r="M295" s="86"/>
      <c r="N295" s="86"/>
      <c r="O295" s="86"/>
      <c r="P295" s="86"/>
    </row>
    <row r="296" spans="1:16" ht="18" customHeight="1">
      <c r="A296" s="495" t="s">
        <v>233</v>
      </c>
      <c r="B296" s="466"/>
      <c r="C296" s="495" t="s">
        <v>234</v>
      </c>
      <c r="D296" s="466"/>
      <c r="E296" s="86"/>
      <c r="F296" s="86"/>
      <c r="G296" s="86"/>
      <c r="H296" s="86"/>
      <c r="I296" s="86"/>
      <c r="J296" s="86"/>
      <c r="K296" s="86"/>
      <c r="L296" s="86"/>
      <c r="M296" s="86"/>
      <c r="N296" s="86"/>
      <c r="O296" s="86"/>
      <c r="P296" s="86"/>
    </row>
    <row r="297" spans="1:16" ht="1.5" customHeight="1">
      <c r="A297" s="86"/>
      <c r="B297" s="86"/>
      <c r="C297" s="86"/>
      <c r="D297" s="86"/>
      <c r="E297" s="86"/>
      <c r="F297" s="86"/>
      <c r="G297" s="86"/>
      <c r="H297" s="86"/>
      <c r="I297" s="86"/>
      <c r="J297" s="86"/>
      <c r="K297" s="86"/>
      <c r="L297" s="86"/>
      <c r="M297" s="86"/>
      <c r="N297" s="86"/>
      <c r="O297" s="86"/>
      <c r="P297" s="86"/>
    </row>
    <row r="298" spans="1:16" ht="18.75" customHeight="1">
      <c r="A298" s="496" t="s">
        <v>235</v>
      </c>
      <c r="B298" s="457"/>
      <c r="C298" s="457"/>
      <c r="D298" s="457"/>
      <c r="E298" s="458"/>
      <c r="F298" s="491" t="s">
        <v>231</v>
      </c>
      <c r="G298" s="457"/>
      <c r="H298" s="457"/>
      <c r="I298" s="457"/>
      <c r="J298" s="458"/>
      <c r="K298" s="491" t="s">
        <v>13</v>
      </c>
      <c r="L298" s="458"/>
      <c r="M298" s="491" t="s">
        <v>12</v>
      </c>
      <c r="N298" s="458"/>
      <c r="O298" s="108" t="s">
        <v>236</v>
      </c>
      <c r="P298" s="86"/>
    </row>
    <row r="299" spans="1:16" ht="18" customHeight="1">
      <c r="A299" s="492" t="s">
        <v>553</v>
      </c>
      <c r="B299" s="470"/>
      <c r="C299" s="470"/>
      <c r="D299" s="470"/>
      <c r="E299" s="471"/>
      <c r="F299" s="499" t="s">
        <v>134</v>
      </c>
      <c r="G299" s="470"/>
      <c r="H299" s="470"/>
      <c r="I299" s="470"/>
      <c r="J299" s="471"/>
      <c r="K299" s="564" t="s">
        <v>554</v>
      </c>
      <c r="L299" s="471"/>
      <c r="M299" s="564" t="s">
        <v>738</v>
      </c>
      <c r="N299" s="471"/>
      <c r="O299" s="299" t="s">
        <v>739</v>
      </c>
      <c r="P299" s="86"/>
    </row>
    <row r="300" spans="1:16" ht="18" customHeight="1">
      <c r="A300" s="492" t="s">
        <v>740</v>
      </c>
      <c r="B300" s="470"/>
      <c r="C300" s="470"/>
      <c r="D300" s="470"/>
      <c r="E300" s="471"/>
      <c r="F300" s="499" t="s">
        <v>134</v>
      </c>
      <c r="G300" s="470"/>
      <c r="H300" s="470"/>
      <c r="I300" s="470"/>
      <c r="J300" s="471"/>
      <c r="K300" s="564" t="s">
        <v>741</v>
      </c>
      <c r="L300" s="471"/>
      <c r="M300" s="564" t="s">
        <v>742</v>
      </c>
      <c r="N300" s="471"/>
      <c r="O300" s="299" t="s">
        <v>743</v>
      </c>
      <c r="P300" s="86"/>
    </row>
    <row r="301" spans="1:16" ht="18" customHeight="1">
      <c r="A301" s="492" t="s">
        <v>744</v>
      </c>
      <c r="B301" s="470"/>
      <c r="C301" s="470"/>
      <c r="D301" s="470"/>
      <c r="E301" s="471"/>
      <c r="F301" s="499" t="s">
        <v>134</v>
      </c>
      <c r="G301" s="470"/>
      <c r="H301" s="470"/>
      <c r="I301" s="470"/>
      <c r="J301" s="471"/>
      <c r="K301" s="564" t="s">
        <v>745</v>
      </c>
      <c r="L301" s="471"/>
      <c r="M301" s="564" t="s">
        <v>746</v>
      </c>
      <c r="N301" s="471"/>
      <c r="O301" s="299" t="s">
        <v>747</v>
      </c>
      <c r="P301" s="86"/>
    </row>
    <row r="302" spans="1:16" ht="18" customHeight="1">
      <c r="A302" s="492" t="s">
        <v>748</v>
      </c>
      <c r="B302" s="470"/>
      <c r="C302" s="470"/>
      <c r="D302" s="470"/>
      <c r="E302" s="471"/>
      <c r="F302" s="499" t="s">
        <v>134</v>
      </c>
      <c r="G302" s="470"/>
      <c r="H302" s="470"/>
      <c r="I302" s="470"/>
      <c r="J302" s="471"/>
      <c r="K302" s="564" t="s">
        <v>749</v>
      </c>
      <c r="L302" s="471"/>
      <c r="M302" s="564" t="s">
        <v>750</v>
      </c>
      <c r="N302" s="471"/>
      <c r="O302" s="299" t="s">
        <v>751</v>
      </c>
      <c r="P302" s="86"/>
    </row>
    <row r="303" spans="1:16" ht="18" customHeight="1">
      <c r="A303" s="492" t="s">
        <v>578</v>
      </c>
      <c r="B303" s="470"/>
      <c r="C303" s="470"/>
      <c r="D303" s="470"/>
      <c r="E303" s="471"/>
      <c r="F303" s="499" t="s">
        <v>579</v>
      </c>
      <c r="G303" s="470"/>
      <c r="H303" s="470"/>
      <c r="I303" s="470"/>
      <c r="J303" s="471"/>
      <c r="K303" s="564" t="s">
        <v>580</v>
      </c>
      <c r="L303" s="471"/>
      <c r="M303" s="564" t="s">
        <v>666</v>
      </c>
      <c r="N303" s="471"/>
      <c r="O303" s="299" t="s">
        <v>752</v>
      </c>
      <c r="P303" s="86"/>
    </row>
    <row r="304" spans="1:16" ht="18" customHeight="1">
      <c r="A304" s="492" t="s">
        <v>753</v>
      </c>
      <c r="B304" s="470"/>
      <c r="C304" s="470"/>
      <c r="D304" s="470"/>
      <c r="E304" s="471"/>
      <c r="F304" s="499" t="s">
        <v>549</v>
      </c>
      <c r="G304" s="470"/>
      <c r="H304" s="470"/>
      <c r="I304" s="470"/>
      <c r="J304" s="471"/>
      <c r="K304" s="564" t="s">
        <v>754</v>
      </c>
      <c r="L304" s="471"/>
      <c r="M304" s="564" t="s">
        <v>755</v>
      </c>
      <c r="N304" s="471"/>
      <c r="O304" s="299" t="s">
        <v>756</v>
      </c>
      <c r="P304" s="86"/>
    </row>
    <row r="305" spans="1:16" ht="18" customHeight="1">
      <c r="A305" s="493"/>
      <c r="B305" s="466"/>
      <c r="C305" s="466"/>
      <c r="D305" s="466"/>
      <c r="E305" s="466"/>
      <c r="F305" s="494"/>
      <c r="G305" s="466"/>
      <c r="H305" s="494"/>
      <c r="I305" s="466"/>
      <c r="J305" s="466"/>
      <c r="K305" s="466"/>
      <c r="L305" s="111" t="s">
        <v>238</v>
      </c>
      <c r="M305" s="488" t="s">
        <v>234</v>
      </c>
      <c r="N305" s="466"/>
      <c r="O305" s="111" t="s">
        <v>757</v>
      </c>
      <c r="P305" s="86"/>
    </row>
    <row r="306" spans="1:16" ht="18" customHeight="1">
      <c r="A306" s="495" t="s">
        <v>239</v>
      </c>
      <c r="B306" s="466"/>
      <c r="C306" s="495" t="s">
        <v>583</v>
      </c>
      <c r="D306" s="466"/>
      <c r="E306" s="86"/>
      <c r="F306" s="86"/>
      <c r="G306" s="86"/>
      <c r="H306" s="86"/>
      <c r="I306" s="86"/>
      <c r="J306" s="86"/>
      <c r="K306" s="86"/>
      <c r="L306" s="86"/>
      <c r="M306" s="86"/>
      <c r="N306" s="86"/>
      <c r="O306" s="86"/>
      <c r="P306" s="86"/>
    </row>
    <row r="307" spans="1:16" ht="2.25" customHeight="1">
      <c r="A307" s="86"/>
      <c r="B307" s="86"/>
      <c r="C307" s="86"/>
      <c r="D307" s="86"/>
      <c r="E307" s="86"/>
      <c r="F307" s="86"/>
      <c r="G307" s="86"/>
      <c r="H307" s="86"/>
      <c r="I307" s="86"/>
      <c r="J307" s="86"/>
      <c r="K307" s="86"/>
      <c r="L307" s="86"/>
      <c r="M307" s="86"/>
      <c r="N307" s="86"/>
      <c r="O307" s="86"/>
      <c r="P307" s="86"/>
    </row>
    <row r="308" spans="1:16" ht="18.75" customHeight="1">
      <c r="A308" s="496" t="s">
        <v>235</v>
      </c>
      <c r="B308" s="457"/>
      <c r="C308" s="457"/>
      <c r="D308" s="457"/>
      <c r="E308" s="458"/>
      <c r="F308" s="491" t="s">
        <v>231</v>
      </c>
      <c r="G308" s="457"/>
      <c r="H308" s="457"/>
      <c r="I308" s="457"/>
      <c r="J308" s="458"/>
      <c r="K308" s="491" t="s">
        <v>13</v>
      </c>
      <c r="L308" s="458"/>
      <c r="M308" s="491" t="s">
        <v>12</v>
      </c>
      <c r="N308" s="458"/>
      <c r="O308" s="108" t="s">
        <v>236</v>
      </c>
      <c r="P308" s="86"/>
    </row>
    <row r="309" spans="1:16" ht="18" customHeight="1">
      <c r="A309" s="492" t="s">
        <v>758</v>
      </c>
      <c r="B309" s="470"/>
      <c r="C309" s="470"/>
      <c r="D309" s="470"/>
      <c r="E309" s="471"/>
      <c r="F309" s="499" t="s">
        <v>549</v>
      </c>
      <c r="G309" s="470"/>
      <c r="H309" s="470"/>
      <c r="I309" s="470"/>
      <c r="J309" s="471"/>
      <c r="K309" s="564" t="s">
        <v>759</v>
      </c>
      <c r="L309" s="471"/>
      <c r="M309" s="564" t="s">
        <v>755</v>
      </c>
      <c r="N309" s="471"/>
      <c r="O309" s="299" t="s">
        <v>760</v>
      </c>
      <c r="P309" s="86"/>
    </row>
    <row r="310" spans="1:16" ht="18" customHeight="1">
      <c r="A310" s="492" t="s">
        <v>761</v>
      </c>
      <c r="B310" s="470"/>
      <c r="C310" s="470"/>
      <c r="D310" s="470"/>
      <c r="E310" s="471"/>
      <c r="F310" s="499" t="s">
        <v>617</v>
      </c>
      <c r="G310" s="470"/>
      <c r="H310" s="470"/>
      <c r="I310" s="470"/>
      <c r="J310" s="471"/>
      <c r="K310" s="564" t="s">
        <v>762</v>
      </c>
      <c r="L310" s="471"/>
      <c r="M310" s="564" t="s">
        <v>666</v>
      </c>
      <c r="N310" s="471"/>
      <c r="O310" s="299" t="s">
        <v>763</v>
      </c>
      <c r="P310" s="86"/>
    </row>
    <row r="311" spans="1:16" ht="18" customHeight="1">
      <c r="A311" s="492" t="s">
        <v>589</v>
      </c>
      <c r="B311" s="470"/>
      <c r="C311" s="470"/>
      <c r="D311" s="470"/>
      <c r="E311" s="471"/>
      <c r="F311" s="499" t="s">
        <v>590</v>
      </c>
      <c r="G311" s="470"/>
      <c r="H311" s="470"/>
      <c r="I311" s="470"/>
      <c r="J311" s="471"/>
      <c r="K311" s="564" t="s">
        <v>764</v>
      </c>
      <c r="L311" s="471"/>
      <c r="M311" s="564" t="s">
        <v>592</v>
      </c>
      <c r="N311" s="471"/>
      <c r="O311" s="299" t="s">
        <v>765</v>
      </c>
      <c r="P311" s="86"/>
    </row>
    <row r="312" spans="1:16" ht="18" customHeight="1">
      <c r="A312" s="493"/>
      <c r="B312" s="466"/>
      <c r="C312" s="466"/>
      <c r="D312" s="466"/>
      <c r="E312" s="466"/>
      <c r="F312" s="494"/>
      <c r="G312" s="466"/>
      <c r="H312" s="494"/>
      <c r="I312" s="466"/>
      <c r="J312" s="466"/>
      <c r="K312" s="466"/>
      <c r="L312" s="111" t="s">
        <v>238</v>
      </c>
      <c r="M312" s="488" t="s">
        <v>583</v>
      </c>
      <c r="N312" s="466"/>
      <c r="O312" s="111" t="s">
        <v>766</v>
      </c>
      <c r="P312" s="86"/>
    </row>
    <row r="313" spans="1:16" ht="18" customHeight="1">
      <c r="A313" s="495" t="s">
        <v>241</v>
      </c>
      <c r="B313" s="466"/>
      <c r="C313" s="495" t="s">
        <v>242</v>
      </c>
      <c r="D313" s="466"/>
      <c r="E313" s="86"/>
      <c r="F313" s="86"/>
      <c r="G313" s="86"/>
      <c r="H313" s="86"/>
      <c r="I313" s="86"/>
      <c r="J313" s="86"/>
      <c r="K313" s="86"/>
      <c r="L313" s="86"/>
      <c r="M313" s="86"/>
      <c r="N313" s="86"/>
      <c r="O313" s="86"/>
      <c r="P313" s="86"/>
    </row>
    <row r="314" spans="1:16" ht="1.5" customHeight="1">
      <c r="A314" s="86"/>
      <c r="B314" s="86"/>
      <c r="C314" s="86"/>
      <c r="D314" s="86"/>
      <c r="E314" s="86"/>
      <c r="F314" s="86"/>
      <c r="G314" s="86"/>
      <c r="H314" s="86"/>
      <c r="I314" s="86"/>
      <c r="J314" s="86"/>
      <c r="K314" s="86"/>
      <c r="L314" s="86"/>
      <c r="M314" s="86"/>
      <c r="N314" s="86"/>
      <c r="O314" s="86"/>
      <c r="P314" s="86"/>
    </row>
    <row r="315" spans="1:16" ht="18.75" customHeight="1">
      <c r="A315" s="496" t="s">
        <v>235</v>
      </c>
      <c r="B315" s="457"/>
      <c r="C315" s="457"/>
      <c r="D315" s="457"/>
      <c r="E315" s="458"/>
      <c r="F315" s="491" t="s">
        <v>231</v>
      </c>
      <c r="G315" s="457"/>
      <c r="H315" s="457"/>
      <c r="I315" s="457"/>
      <c r="J315" s="458"/>
      <c r="K315" s="491" t="s">
        <v>13</v>
      </c>
      <c r="L315" s="458"/>
      <c r="M315" s="491" t="s">
        <v>12</v>
      </c>
      <c r="N315" s="458"/>
      <c r="O315" s="108" t="s">
        <v>236</v>
      </c>
      <c r="P315" s="86"/>
    </row>
    <row r="316" spans="1:16" ht="18" customHeight="1">
      <c r="A316" s="492" t="s">
        <v>733</v>
      </c>
      <c r="B316" s="470"/>
      <c r="C316" s="470"/>
      <c r="D316" s="470"/>
      <c r="E316" s="471"/>
      <c r="F316" s="499" t="s">
        <v>596</v>
      </c>
      <c r="G316" s="470"/>
      <c r="H316" s="470"/>
      <c r="I316" s="470"/>
      <c r="J316" s="471"/>
      <c r="K316" s="564" t="s">
        <v>734</v>
      </c>
      <c r="L316" s="471"/>
      <c r="M316" s="564" t="s">
        <v>767</v>
      </c>
      <c r="N316" s="471"/>
      <c r="O316" s="299" t="s">
        <v>764</v>
      </c>
      <c r="P316" s="86"/>
    </row>
    <row r="317" spans="1:16" ht="18" customHeight="1">
      <c r="A317" s="493"/>
      <c r="B317" s="466"/>
      <c r="C317" s="466"/>
      <c r="D317" s="466"/>
      <c r="E317" s="466"/>
      <c r="F317" s="494"/>
      <c r="G317" s="466"/>
      <c r="H317" s="494"/>
      <c r="I317" s="466"/>
      <c r="J317" s="466"/>
      <c r="K317" s="466"/>
      <c r="L317" s="111" t="s">
        <v>238</v>
      </c>
      <c r="M317" s="488" t="s">
        <v>242</v>
      </c>
      <c r="N317" s="466"/>
      <c r="O317" s="111" t="s">
        <v>764</v>
      </c>
      <c r="P317" s="86"/>
    </row>
    <row r="318" spans="1:16" ht="18" customHeight="1">
      <c r="A318" s="495" t="s">
        <v>243</v>
      </c>
      <c r="B318" s="466"/>
      <c r="C318" s="495" t="s">
        <v>244</v>
      </c>
      <c r="D318" s="466"/>
      <c r="E318" s="86"/>
      <c r="F318" s="86"/>
      <c r="G318" s="86"/>
      <c r="H318" s="86"/>
      <c r="I318" s="86"/>
      <c r="J318" s="86"/>
      <c r="K318" s="86"/>
      <c r="L318" s="86"/>
      <c r="M318" s="86"/>
      <c r="N318" s="86"/>
      <c r="O318" s="86"/>
      <c r="P318" s="86"/>
    </row>
    <row r="319" spans="1:16" ht="2.25" customHeight="1">
      <c r="A319" s="86"/>
      <c r="B319" s="86"/>
      <c r="C319" s="86"/>
      <c r="D319" s="86"/>
      <c r="E319" s="86"/>
      <c r="F319" s="86"/>
      <c r="G319" s="86"/>
      <c r="H319" s="86"/>
      <c r="I319" s="86"/>
      <c r="J319" s="86"/>
      <c r="K319" s="86"/>
      <c r="L319" s="86"/>
      <c r="M319" s="86"/>
      <c r="N319" s="86"/>
      <c r="O319" s="86"/>
      <c r="P319" s="86"/>
    </row>
    <row r="320" spans="1:16" ht="18.75" customHeight="1">
      <c r="A320" s="496" t="s">
        <v>235</v>
      </c>
      <c r="B320" s="457"/>
      <c r="C320" s="457"/>
      <c r="D320" s="457"/>
      <c r="E320" s="458"/>
      <c r="F320" s="491" t="s">
        <v>231</v>
      </c>
      <c r="G320" s="457"/>
      <c r="H320" s="457"/>
      <c r="I320" s="457"/>
      <c r="J320" s="458"/>
      <c r="K320" s="491" t="s">
        <v>13</v>
      </c>
      <c r="L320" s="458"/>
      <c r="M320" s="491" t="s">
        <v>12</v>
      </c>
      <c r="N320" s="458"/>
      <c r="O320" s="108" t="s">
        <v>236</v>
      </c>
      <c r="P320" s="86"/>
    </row>
    <row r="321" spans="1:16" ht="18" customHeight="1">
      <c r="A321" s="492" t="s">
        <v>598</v>
      </c>
      <c r="B321" s="470"/>
      <c r="C321" s="470"/>
      <c r="D321" s="470"/>
      <c r="E321" s="471"/>
      <c r="F321" s="499" t="s">
        <v>570</v>
      </c>
      <c r="G321" s="470"/>
      <c r="H321" s="470"/>
      <c r="I321" s="470"/>
      <c r="J321" s="471"/>
      <c r="K321" s="564" t="s">
        <v>599</v>
      </c>
      <c r="L321" s="471"/>
      <c r="M321" s="564" t="s">
        <v>768</v>
      </c>
      <c r="N321" s="471"/>
      <c r="O321" s="299" t="s">
        <v>769</v>
      </c>
      <c r="P321" s="86"/>
    </row>
    <row r="322" spans="1:16" ht="18" customHeight="1">
      <c r="A322" s="493"/>
      <c r="B322" s="466"/>
      <c r="C322" s="466"/>
      <c r="D322" s="466"/>
      <c r="E322" s="466"/>
      <c r="F322" s="494"/>
      <c r="G322" s="466"/>
      <c r="H322" s="494"/>
      <c r="I322" s="466"/>
      <c r="J322" s="466"/>
      <c r="K322" s="466"/>
      <c r="L322" s="111" t="s">
        <v>238</v>
      </c>
      <c r="M322" s="488" t="s">
        <v>244</v>
      </c>
      <c r="N322" s="466"/>
      <c r="O322" s="111" t="s">
        <v>769</v>
      </c>
      <c r="P322" s="86"/>
    </row>
    <row r="323" spans="1:16" ht="3.75" customHeight="1">
      <c r="A323" s="86"/>
      <c r="B323" s="86"/>
      <c r="C323" s="86"/>
      <c r="D323" s="86"/>
      <c r="E323" s="86"/>
      <c r="F323" s="86"/>
      <c r="G323" s="86"/>
      <c r="H323" s="86"/>
      <c r="I323" s="86"/>
      <c r="J323" s="86"/>
      <c r="K323" s="86"/>
      <c r="L323" s="86"/>
      <c r="M323" s="86"/>
      <c r="N323" s="86"/>
      <c r="O323" s="86"/>
      <c r="P323" s="86"/>
    </row>
    <row r="324" spans="1:16" ht="18.75" customHeight="1">
      <c r="A324" s="86"/>
      <c r="B324" s="86"/>
      <c r="C324" s="86"/>
      <c r="D324" s="86"/>
      <c r="E324" s="86"/>
      <c r="F324" s="86"/>
      <c r="G324" s="86"/>
      <c r="H324" s="86"/>
      <c r="I324" s="489" t="s">
        <v>245</v>
      </c>
      <c r="J324" s="457"/>
      <c r="K324" s="457"/>
      <c r="L324" s="457"/>
      <c r="M324" s="458"/>
      <c r="N324" s="566" t="s">
        <v>770</v>
      </c>
      <c r="O324" s="458"/>
      <c r="P324" s="86"/>
    </row>
    <row r="325" spans="1:16" ht="1.5" customHeight="1">
      <c r="A325" s="86"/>
      <c r="B325" s="86"/>
      <c r="C325" s="86"/>
      <c r="D325" s="86"/>
      <c r="E325" s="86"/>
      <c r="F325" s="86"/>
      <c r="G325" s="86"/>
      <c r="H325" s="86"/>
      <c r="I325" s="86"/>
      <c r="J325" s="86"/>
      <c r="K325" s="86"/>
      <c r="L325" s="86"/>
      <c r="M325" s="86"/>
      <c r="N325" s="86"/>
      <c r="O325" s="86"/>
      <c r="P325" s="86"/>
    </row>
    <row r="326" spans="1:16" ht="16.5" customHeight="1">
      <c r="A326" s="565"/>
      <c r="B326" s="466"/>
      <c r="C326" s="466"/>
      <c r="D326" s="466"/>
      <c r="E326" s="466"/>
      <c r="F326" s="466"/>
      <c r="G326" s="466"/>
      <c r="H326" s="466"/>
      <c r="I326" s="466"/>
      <c r="J326" s="466"/>
      <c r="K326" s="466"/>
      <c r="L326" s="466"/>
      <c r="M326" s="466"/>
      <c r="N326" s="466"/>
      <c r="O326" s="466"/>
      <c r="P326" s="86"/>
    </row>
    <row r="327" spans="1:16" ht="3.75" customHeight="1">
      <c r="A327" s="107"/>
      <c r="B327" s="476"/>
      <c r="C327" s="466"/>
      <c r="D327" s="476"/>
      <c r="E327" s="466"/>
      <c r="F327" s="466"/>
      <c r="G327" s="466"/>
      <c r="H327" s="466"/>
      <c r="I327" s="466"/>
      <c r="J327" s="466"/>
      <c r="K327" s="466"/>
      <c r="L327" s="466"/>
      <c r="M327" s="466"/>
      <c r="N327" s="466"/>
      <c r="O327" s="466"/>
      <c r="P327" s="466"/>
    </row>
    <row r="328" spans="1:16" ht="71.25" customHeight="1">
      <c r="A328" s="107"/>
      <c r="B328" s="497"/>
      <c r="C328" s="466"/>
      <c r="D328" s="476"/>
      <c r="E328" s="466"/>
      <c r="F328" s="466"/>
      <c r="G328" s="466"/>
      <c r="H328" s="466"/>
      <c r="I328" s="466"/>
      <c r="J328" s="466"/>
      <c r="K328" s="466"/>
      <c r="L328" s="466"/>
      <c r="M328" s="466"/>
      <c r="N328" s="466"/>
      <c r="O328" s="466"/>
      <c r="P328" s="466"/>
    </row>
    <row r="329" spans="1:16" ht="9.75" customHeight="1">
      <c r="A329" s="477"/>
      <c r="B329" s="470"/>
      <c r="C329" s="470"/>
      <c r="D329" s="470"/>
      <c r="E329" s="470"/>
      <c r="F329" s="470"/>
      <c r="G329" s="470"/>
      <c r="H329" s="470"/>
      <c r="I329" s="470"/>
      <c r="J329" s="470"/>
      <c r="K329" s="470"/>
      <c r="L329" s="470"/>
      <c r="M329" s="470"/>
      <c r="N329" s="470"/>
      <c r="O329" s="470"/>
      <c r="P329" s="470"/>
    </row>
    <row r="330" spans="1:16" ht="58.5" customHeight="1">
      <c r="A330" s="498" t="s">
        <v>541</v>
      </c>
      <c r="B330" s="466"/>
      <c r="C330" s="466"/>
      <c r="D330" s="466"/>
      <c r="E330" s="466"/>
      <c r="F330" s="466"/>
      <c r="G330" s="498" t="s">
        <v>227</v>
      </c>
      <c r="H330" s="466"/>
      <c r="I330" s="466"/>
      <c r="J330" s="476" t="s">
        <v>690</v>
      </c>
      <c r="K330" s="466"/>
      <c r="L330" s="466"/>
      <c r="M330" s="466"/>
      <c r="N330" s="466"/>
      <c r="O330" s="466"/>
      <c r="P330" s="467"/>
    </row>
    <row r="331" spans="1:16" ht="18" customHeight="1">
      <c r="A331" s="498"/>
      <c r="B331" s="466"/>
      <c r="C331" s="466"/>
      <c r="D331" s="466"/>
      <c r="E331" s="466"/>
      <c r="F331" s="466"/>
      <c r="G331" s="498" t="s">
        <v>229</v>
      </c>
      <c r="H331" s="466"/>
      <c r="I331" s="466"/>
      <c r="J331" s="476" t="s">
        <v>690</v>
      </c>
      <c r="K331" s="466"/>
      <c r="L331" s="466"/>
      <c r="M331" s="466"/>
      <c r="N331" s="466"/>
      <c r="O331" s="466"/>
      <c r="P331" s="467"/>
    </row>
    <row r="332" spans="1:16" ht="59.25" customHeight="1">
      <c r="A332" s="498"/>
      <c r="B332" s="466"/>
      <c r="C332" s="466"/>
      <c r="D332" s="466"/>
      <c r="E332" s="466"/>
      <c r="F332" s="466"/>
      <c r="G332" s="498" t="s">
        <v>10</v>
      </c>
      <c r="H332" s="466"/>
      <c r="I332" s="466"/>
      <c r="J332" s="476" t="s">
        <v>771</v>
      </c>
      <c r="K332" s="466"/>
      <c r="L332" s="466"/>
      <c r="M332" s="466"/>
      <c r="N332" s="466"/>
      <c r="O332" s="466"/>
      <c r="P332" s="467"/>
    </row>
    <row r="333" spans="1:16" ht="18" customHeight="1">
      <c r="A333" s="492"/>
      <c r="B333" s="470"/>
      <c r="C333" s="470"/>
      <c r="D333" s="470"/>
      <c r="E333" s="470"/>
      <c r="F333" s="470"/>
      <c r="G333" s="505" t="s">
        <v>231</v>
      </c>
      <c r="H333" s="470"/>
      <c r="I333" s="470"/>
      <c r="J333" s="477" t="s">
        <v>682</v>
      </c>
      <c r="K333" s="470"/>
      <c r="L333" s="470"/>
      <c r="M333" s="470"/>
      <c r="N333" s="470"/>
      <c r="O333" s="470"/>
      <c r="P333" s="471"/>
    </row>
    <row r="334" spans="1:16" ht="7.5" customHeight="1">
      <c r="A334" s="86"/>
      <c r="B334" s="86"/>
      <c r="C334" s="86"/>
      <c r="D334" s="86"/>
      <c r="E334" s="86"/>
      <c r="F334" s="86"/>
      <c r="G334" s="86"/>
      <c r="H334" s="86"/>
      <c r="I334" s="86"/>
      <c r="J334" s="86"/>
      <c r="K334" s="86"/>
      <c r="L334" s="86"/>
      <c r="M334" s="86"/>
      <c r="N334" s="86"/>
      <c r="O334" s="86"/>
      <c r="P334" s="86"/>
    </row>
    <row r="335" spans="1:16" ht="18" customHeight="1">
      <c r="A335" s="495" t="s">
        <v>233</v>
      </c>
      <c r="B335" s="466"/>
      <c r="C335" s="495" t="s">
        <v>234</v>
      </c>
      <c r="D335" s="466"/>
      <c r="E335" s="86"/>
      <c r="F335" s="86"/>
      <c r="G335" s="86"/>
      <c r="H335" s="86"/>
      <c r="I335" s="86"/>
      <c r="J335" s="86"/>
      <c r="K335" s="86"/>
      <c r="L335" s="86"/>
      <c r="M335" s="86"/>
      <c r="N335" s="86"/>
      <c r="O335" s="86"/>
      <c r="P335" s="86"/>
    </row>
    <row r="336" spans="1:16" ht="1.5" customHeight="1">
      <c r="A336" s="86"/>
      <c r="B336" s="86"/>
      <c r="C336" s="86"/>
      <c r="D336" s="86"/>
      <c r="E336" s="86"/>
      <c r="F336" s="86"/>
      <c r="G336" s="86"/>
      <c r="H336" s="86"/>
      <c r="I336" s="86"/>
      <c r="J336" s="86"/>
      <c r="K336" s="86"/>
      <c r="L336" s="86"/>
      <c r="M336" s="86"/>
      <c r="N336" s="86"/>
      <c r="O336" s="86"/>
      <c r="P336" s="86"/>
    </row>
    <row r="337" spans="1:16" ht="18.75" customHeight="1">
      <c r="A337" s="496" t="s">
        <v>235</v>
      </c>
      <c r="B337" s="457"/>
      <c r="C337" s="457"/>
      <c r="D337" s="457"/>
      <c r="E337" s="458"/>
      <c r="F337" s="491" t="s">
        <v>231</v>
      </c>
      <c r="G337" s="457"/>
      <c r="H337" s="457"/>
      <c r="I337" s="457"/>
      <c r="J337" s="458"/>
      <c r="K337" s="491" t="s">
        <v>13</v>
      </c>
      <c r="L337" s="458"/>
      <c r="M337" s="491" t="s">
        <v>12</v>
      </c>
      <c r="N337" s="458"/>
      <c r="O337" s="108" t="s">
        <v>236</v>
      </c>
      <c r="P337" s="86"/>
    </row>
    <row r="338" spans="1:16" ht="18" customHeight="1">
      <c r="A338" s="492" t="s">
        <v>772</v>
      </c>
      <c r="B338" s="470"/>
      <c r="C338" s="470"/>
      <c r="D338" s="470"/>
      <c r="E338" s="471"/>
      <c r="F338" s="499" t="s">
        <v>134</v>
      </c>
      <c r="G338" s="470"/>
      <c r="H338" s="470"/>
      <c r="I338" s="470"/>
      <c r="J338" s="471"/>
      <c r="K338" s="564" t="s">
        <v>773</v>
      </c>
      <c r="L338" s="471"/>
      <c r="M338" s="564" t="s">
        <v>774</v>
      </c>
      <c r="N338" s="471"/>
      <c r="O338" s="299" t="s">
        <v>775</v>
      </c>
      <c r="P338" s="86"/>
    </row>
    <row r="339" spans="1:16" ht="18" customHeight="1">
      <c r="A339" s="492" t="s">
        <v>776</v>
      </c>
      <c r="B339" s="470"/>
      <c r="C339" s="470"/>
      <c r="D339" s="470"/>
      <c r="E339" s="471"/>
      <c r="F339" s="499" t="s">
        <v>134</v>
      </c>
      <c r="G339" s="470"/>
      <c r="H339" s="470"/>
      <c r="I339" s="470"/>
      <c r="J339" s="471"/>
      <c r="K339" s="564" t="s">
        <v>777</v>
      </c>
      <c r="L339" s="471"/>
      <c r="M339" s="564" t="s">
        <v>778</v>
      </c>
      <c r="N339" s="471"/>
      <c r="O339" s="299" t="s">
        <v>779</v>
      </c>
      <c r="P339" s="86"/>
    </row>
    <row r="340" spans="1:16" ht="18" customHeight="1">
      <c r="A340" s="492" t="s">
        <v>748</v>
      </c>
      <c r="B340" s="470"/>
      <c r="C340" s="470"/>
      <c r="D340" s="470"/>
      <c r="E340" s="471"/>
      <c r="F340" s="499" t="s">
        <v>134</v>
      </c>
      <c r="G340" s="470"/>
      <c r="H340" s="470"/>
      <c r="I340" s="470"/>
      <c r="J340" s="471"/>
      <c r="K340" s="564" t="s">
        <v>749</v>
      </c>
      <c r="L340" s="471"/>
      <c r="M340" s="564" t="s">
        <v>750</v>
      </c>
      <c r="N340" s="471"/>
      <c r="O340" s="299" t="s">
        <v>751</v>
      </c>
      <c r="P340" s="86"/>
    </row>
    <row r="341" spans="1:16" ht="18" customHeight="1">
      <c r="A341" s="492" t="s">
        <v>578</v>
      </c>
      <c r="B341" s="470"/>
      <c r="C341" s="470"/>
      <c r="D341" s="470"/>
      <c r="E341" s="471"/>
      <c r="F341" s="499" t="s">
        <v>579</v>
      </c>
      <c r="G341" s="470"/>
      <c r="H341" s="470"/>
      <c r="I341" s="470"/>
      <c r="J341" s="471"/>
      <c r="K341" s="564" t="s">
        <v>580</v>
      </c>
      <c r="L341" s="471"/>
      <c r="M341" s="564" t="s">
        <v>666</v>
      </c>
      <c r="N341" s="471"/>
      <c r="O341" s="299" t="s">
        <v>752</v>
      </c>
      <c r="P341" s="86"/>
    </row>
    <row r="342" spans="1:16" ht="18" customHeight="1">
      <c r="A342" s="492" t="s">
        <v>753</v>
      </c>
      <c r="B342" s="470"/>
      <c r="C342" s="470"/>
      <c r="D342" s="470"/>
      <c r="E342" s="471"/>
      <c r="F342" s="499" t="s">
        <v>549</v>
      </c>
      <c r="G342" s="470"/>
      <c r="H342" s="470"/>
      <c r="I342" s="470"/>
      <c r="J342" s="471"/>
      <c r="K342" s="564" t="s">
        <v>754</v>
      </c>
      <c r="L342" s="471"/>
      <c r="M342" s="564" t="s">
        <v>755</v>
      </c>
      <c r="N342" s="471"/>
      <c r="O342" s="299" t="s">
        <v>756</v>
      </c>
      <c r="P342" s="86"/>
    </row>
    <row r="343" spans="1:16" ht="18" customHeight="1">
      <c r="A343" s="493"/>
      <c r="B343" s="466"/>
      <c r="C343" s="466"/>
      <c r="D343" s="466"/>
      <c r="E343" s="466"/>
      <c r="F343" s="494"/>
      <c r="G343" s="466"/>
      <c r="H343" s="494"/>
      <c r="I343" s="466"/>
      <c r="J343" s="466"/>
      <c r="K343" s="466"/>
      <c r="L343" s="111" t="s">
        <v>238</v>
      </c>
      <c r="M343" s="488" t="s">
        <v>234</v>
      </c>
      <c r="N343" s="466"/>
      <c r="O343" s="111" t="s">
        <v>780</v>
      </c>
      <c r="P343" s="86"/>
    </row>
    <row r="344" spans="1:16" ht="18" customHeight="1">
      <c r="A344" s="495" t="s">
        <v>239</v>
      </c>
      <c r="B344" s="466"/>
      <c r="C344" s="495" t="s">
        <v>583</v>
      </c>
      <c r="D344" s="466"/>
      <c r="E344" s="86"/>
      <c r="F344" s="86"/>
      <c r="G344" s="86"/>
      <c r="H344" s="86"/>
      <c r="I344" s="86"/>
      <c r="J344" s="86"/>
      <c r="K344" s="86"/>
      <c r="L344" s="86"/>
      <c r="M344" s="86"/>
      <c r="N344" s="86"/>
      <c r="O344" s="86"/>
      <c r="P344" s="86"/>
    </row>
    <row r="345" spans="1:16" ht="2.25" customHeight="1">
      <c r="A345" s="86"/>
      <c r="B345" s="86"/>
      <c r="C345" s="86"/>
      <c r="D345" s="86"/>
      <c r="E345" s="86"/>
      <c r="F345" s="86"/>
      <c r="G345" s="86"/>
      <c r="H345" s="86"/>
      <c r="I345" s="86"/>
      <c r="J345" s="86"/>
      <c r="K345" s="86"/>
      <c r="L345" s="86"/>
      <c r="M345" s="86"/>
      <c r="N345" s="86"/>
      <c r="O345" s="86"/>
      <c r="P345" s="86"/>
    </row>
    <row r="346" spans="1:16" ht="18.75" customHeight="1">
      <c r="A346" s="496" t="s">
        <v>235</v>
      </c>
      <c r="B346" s="457"/>
      <c r="C346" s="457"/>
      <c r="D346" s="457"/>
      <c r="E346" s="458"/>
      <c r="F346" s="491" t="s">
        <v>231</v>
      </c>
      <c r="G346" s="457"/>
      <c r="H346" s="457"/>
      <c r="I346" s="457"/>
      <c r="J346" s="458"/>
      <c r="K346" s="491" t="s">
        <v>13</v>
      </c>
      <c r="L346" s="458"/>
      <c r="M346" s="491" t="s">
        <v>12</v>
      </c>
      <c r="N346" s="458"/>
      <c r="O346" s="108" t="s">
        <v>236</v>
      </c>
      <c r="P346" s="86"/>
    </row>
    <row r="347" spans="1:16" ht="18" customHeight="1">
      <c r="A347" s="492" t="s">
        <v>761</v>
      </c>
      <c r="B347" s="470"/>
      <c r="C347" s="470"/>
      <c r="D347" s="470"/>
      <c r="E347" s="471"/>
      <c r="F347" s="499" t="s">
        <v>617</v>
      </c>
      <c r="G347" s="470"/>
      <c r="H347" s="470"/>
      <c r="I347" s="470"/>
      <c r="J347" s="471"/>
      <c r="K347" s="564" t="s">
        <v>762</v>
      </c>
      <c r="L347" s="471"/>
      <c r="M347" s="564" t="s">
        <v>666</v>
      </c>
      <c r="N347" s="471"/>
      <c r="O347" s="299" t="s">
        <v>763</v>
      </c>
      <c r="P347" s="86"/>
    </row>
    <row r="348" spans="1:16" ht="18" customHeight="1">
      <c r="A348" s="492" t="s">
        <v>589</v>
      </c>
      <c r="B348" s="470"/>
      <c r="C348" s="470"/>
      <c r="D348" s="470"/>
      <c r="E348" s="471"/>
      <c r="F348" s="499" t="s">
        <v>590</v>
      </c>
      <c r="G348" s="470"/>
      <c r="H348" s="470"/>
      <c r="I348" s="470"/>
      <c r="J348" s="471"/>
      <c r="K348" s="564" t="s">
        <v>781</v>
      </c>
      <c r="L348" s="471"/>
      <c r="M348" s="564" t="s">
        <v>592</v>
      </c>
      <c r="N348" s="471"/>
      <c r="O348" s="299" t="s">
        <v>782</v>
      </c>
      <c r="P348" s="86"/>
    </row>
    <row r="349" spans="1:16" ht="18" customHeight="1">
      <c r="A349" s="493"/>
      <c r="B349" s="466"/>
      <c r="C349" s="466"/>
      <c r="D349" s="466"/>
      <c r="E349" s="466"/>
      <c r="F349" s="494"/>
      <c r="G349" s="466"/>
      <c r="H349" s="494"/>
      <c r="I349" s="466"/>
      <c r="J349" s="466"/>
      <c r="K349" s="466"/>
      <c r="L349" s="111" t="s">
        <v>238</v>
      </c>
      <c r="M349" s="488" t="s">
        <v>583</v>
      </c>
      <c r="N349" s="466"/>
      <c r="O349" s="111" t="s">
        <v>783</v>
      </c>
      <c r="P349" s="86"/>
    </row>
    <row r="350" spans="1:16" ht="18" customHeight="1">
      <c r="A350" s="495" t="s">
        <v>241</v>
      </c>
      <c r="B350" s="466"/>
      <c r="C350" s="495" t="s">
        <v>242</v>
      </c>
      <c r="D350" s="466"/>
      <c r="E350" s="86"/>
      <c r="F350" s="86"/>
      <c r="G350" s="86"/>
      <c r="H350" s="86"/>
      <c r="I350" s="86"/>
      <c r="J350" s="86"/>
      <c r="K350" s="86"/>
      <c r="L350" s="86"/>
      <c r="M350" s="86"/>
      <c r="N350" s="86"/>
      <c r="O350" s="86"/>
      <c r="P350" s="86"/>
    </row>
    <row r="351" spans="1:16" ht="2.25" customHeight="1">
      <c r="A351" s="86"/>
      <c r="B351" s="86"/>
      <c r="C351" s="86"/>
      <c r="D351" s="86"/>
      <c r="E351" s="86"/>
      <c r="F351" s="86"/>
      <c r="G351" s="86"/>
      <c r="H351" s="86"/>
      <c r="I351" s="86"/>
      <c r="J351" s="86"/>
      <c r="K351" s="86"/>
      <c r="L351" s="86"/>
      <c r="M351" s="86"/>
      <c r="N351" s="86"/>
      <c r="O351" s="86"/>
      <c r="P351" s="86"/>
    </row>
    <row r="352" spans="1:16" ht="18.75" customHeight="1">
      <c r="A352" s="496" t="s">
        <v>235</v>
      </c>
      <c r="B352" s="457"/>
      <c r="C352" s="457"/>
      <c r="D352" s="457"/>
      <c r="E352" s="458"/>
      <c r="F352" s="491" t="s">
        <v>231</v>
      </c>
      <c r="G352" s="457"/>
      <c r="H352" s="457"/>
      <c r="I352" s="457"/>
      <c r="J352" s="458"/>
      <c r="K352" s="491" t="s">
        <v>13</v>
      </c>
      <c r="L352" s="458"/>
      <c r="M352" s="491" t="s">
        <v>12</v>
      </c>
      <c r="N352" s="458"/>
      <c r="O352" s="108" t="s">
        <v>236</v>
      </c>
      <c r="P352" s="86"/>
    </row>
    <row r="353" spans="1:16" ht="18" customHeight="1">
      <c r="A353" s="492" t="s">
        <v>733</v>
      </c>
      <c r="B353" s="470"/>
      <c r="C353" s="470"/>
      <c r="D353" s="470"/>
      <c r="E353" s="471"/>
      <c r="F353" s="499" t="s">
        <v>596</v>
      </c>
      <c r="G353" s="470"/>
      <c r="H353" s="470"/>
      <c r="I353" s="470"/>
      <c r="J353" s="471"/>
      <c r="K353" s="564" t="s">
        <v>734</v>
      </c>
      <c r="L353" s="471"/>
      <c r="M353" s="564" t="s">
        <v>784</v>
      </c>
      <c r="N353" s="471"/>
      <c r="O353" s="299" t="s">
        <v>781</v>
      </c>
      <c r="P353" s="86"/>
    </row>
    <row r="354" spans="1:16" ht="18" customHeight="1">
      <c r="A354" s="493"/>
      <c r="B354" s="466"/>
      <c r="C354" s="466"/>
      <c r="D354" s="466"/>
      <c r="E354" s="466"/>
      <c r="F354" s="494"/>
      <c r="G354" s="466"/>
      <c r="H354" s="494"/>
      <c r="I354" s="466"/>
      <c r="J354" s="466"/>
      <c r="K354" s="466"/>
      <c r="L354" s="111" t="s">
        <v>238</v>
      </c>
      <c r="M354" s="488" t="s">
        <v>242</v>
      </c>
      <c r="N354" s="466"/>
      <c r="O354" s="111" t="s">
        <v>781</v>
      </c>
      <c r="P354" s="86"/>
    </row>
    <row r="355" spans="1:16" ht="18" customHeight="1">
      <c r="A355" s="495" t="s">
        <v>243</v>
      </c>
      <c r="B355" s="466"/>
      <c r="C355" s="495" t="s">
        <v>244</v>
      </c>
      <c r="D355" s="466"/>
      <c r="E355" s="86"/>
      <c r="F355" s="86"/>
      <c r="G355" s="86"/>
      <c r="H355" s="86"/>
      <c r="I355" s="86"/>
      <c r="J355" s="86"/>
      <c r="K355" s="86"/>
      <c r="L355" s="86"/>
      <c r="M355" s="86"/>
      <c r="N355" s="86"/>
      <c r="O355" s="86"/>
      <c r="P355" s="86"/>
    </row>
    <row r="356" spans="1:16" ht="1.5" customHeight="1">
      <c r="A356" s="86"/>
      <c r="B356" s="86"/>
      <c r="C356" s="86"/>
      <c r="D356" s="86"/>
      <c r="E356" s="86"/>
      <c r="F356" s="86"/>
      <c r="G356" s="86"/>
      <c r="H356" s="86"/>
      <c r="I356" s="86"/>
      <c r="J356" s="86"/>
      <c r="K356" s="86"/>
      <c r="L356" s="86"/>
      <c r="M356" s="86"/>
      <c r="N356" s="86"/>
      <c r="O356" s="86"/>
      <c r="P356" s="86"/>
    </row>
    <row r="357" spans="1:16" ht="18.75" customHeight="1">
      <c r="A357" s="496" t="s">
        <v>235</v>
      </c>
      <c r="B357" s="457"/>
      <c r="C357" s="457"/>
      <c r="D357" s="457"/>
      <c r="E357" s="458"/>
      <c r="F357" s="491" t="s">
        <v>231</v>
      </c>
      <c r="G357" s="457"/>
      <c r="H357" s="457"/>
      <c r="I357" s="457"/>
      <c r="J357" s="458"/>
      <c r="K357" s="491" t="s">
        <v>13</v>
      </c>
      <c r="L357" s="458"/>
      <c r="M357" s="491" t="s">
        <v>12</v>
      </c>
      <c r="N357" s="458"/>
      <c r="O357" s="108" t="s">
        <v>236</v>
      </c>
      <c r="P357" s="86"/>
    </row>
    <row r="358" spans="1:16" ht="18" customHeight="1">
      <c r="A358" s="492" t="s">
        <v>598</v>
      </c>
      <c r="B358" s="470"/>
      <c r="C358" s="470"/>
      <c r="D358" s="470"/>
      <c r="E358" s="471"/>
      <c r="F358" s="499" t="s">
        <v>570</v>
      </c>
      <c r="G358" s="470"/>
      <c r="H358" s="470"/>
      <c r="I358" s="470"/>
      <c r="J358" s="471"/>
      <c r="K358" s="564" t="s">
        <v>599</v>
      </c>
      <c r="L358" s="471"/>
      <c r="M358" s="564" t="s">
        <v>785</v>
      </c>
      <c r="N358" s="471"/>
      <c r="O358" s="299" t="s">
        <v>786</v>
      </c>
      <c r="P358" s="86"/>
    </row>
    <row r="359" spans="1:16" ht="18" customHeight="1">
      <c r="A359" s="493"/>
      <c r="B359" s="466"/>
      <c r="C359" s="466"/>
      <c r="D359" s="466"/>
      <c r="E359" s="466"/>
      <c r="F359" s="494"/>
      <c r="G359" s="466"/>
      <c r="H359" s="494"/>
      <c r="I359" s="466"/>
      <c r="J359" s="466"/>
      <c r="K359" s="466"/>
      <c r="L359" s="111" t="s">
        <v>238</v>
      </c>
      <c r="M359" s="488" t="s">
        <v>244</v>
      </c>
      <c r="N359" s="466"/>
      <c r="O359" s="111" t="s">
        <v>786</v>
      </c>
      <c r="P359" s="86"/>
    </row>
    <row r="360" spans="1:16" ht="3.75" customHeight="1">
      <c r="A360" s="86"/>
      <c r="B360" s="86"/>
      <c r="C360" s="86"/>
      <c r="D360" s="86"/>
      <c r="E360" s="86"/>
      <c r="F360" s="86"/>
      <c r="G360" s="86"/>
      <c r="H360" s="86"/>
      <c r="I360" s="86"/>
      <c r="J360" s="86"/>
      <c r="K360" s="86"/>
      <c r="L360" s="86"/>
      <c r="M360" s="86"/>
      <c r="N360" s="86"/>
      <c r="O360" s="86"/>
      <c r="P360" s="86"/>
    </row>
    <row r="361" spans="1:16" ht="18.75" customHeight="1">
      <c r="A361" s="86"/>
      <c r="B361" s="86"/>
      <c r="C361" s="86"/>
      <c r="D361" s="86"/>
      <c r="E361" s="86"/>
      <c r="F361" s="86"/>
      <c r="G361" s="86"/>
      <c r="H361" s="86"/>
      <c r="I361" s="489" t="s">
        <v>245</v>
      </c>
      <c r="J361" s="457"/>
      <c r="K361" s="457"/>
      <c r="L361" s="457"/>
      <c r="M361" s="458"/>
      <c r="N361" s="566" t="s">
        <v>787</v>
      </c>
      <c r="O361" s="458"/>
      <c r="P361" s="86"/>
    </row>
    <row r="362" spans="1:16" ht="1.5" customHeight="1">
      <c r="A362" s="86"/>
      <c r="B362" s="86"/>
      <c r="C362" s="86"/>
      <c r="D362" s="86"/>
      <c r="E362" s="86"/>
      <c r="F362" s="86"/>
      <c r="G362" s="86"/>
      <c r="H362" s="86"/>
      <c r="I362" s="86"/>
      <c r="J362" s="86"/>
      <c r="K362" s="86"/>
      <c r="L362" s="86"/>
      <c r="M362" s="86"/>
      <c r="N362" s="86"/>
      <c r="O362" s="86"/>
      <c r="P362" s="86"/>
    </row>
    <row r="363" spans="1:16" ht="16.5" customHeight="1">
      <c r="A363" s="565"/>
      <c r="B363" s="466"/>
      <c r="C363" s="466"/>
      <c r="D363" s="466"/>
      <c r="E363" s="466"/>
      <c r="F363" s="466"/>
      <c r="G363" s="466"/>
      <c r="H363" s="466"/>
      <c r="I363" s="466"/>
      <c r="J363" s="466"/>
      <c r="K363" s="466"/>
      <c r="L363" s="466"/>
      <c r="M363" s="466"/>
      <c r="N363" s="466"/>
      <c r="O363" s="466"/>
      <c r="P363" s="86"/>
    </row>
    <row r="364" spans="1:16" ht="3.75" customHeight="1">
      <c r="A364" s="107"/>
      <c r="B364" s="476"/>
      <c r="C364" s="466"/>
      <c r="D364" s="476"/>
      <c r="E364" s="466"/>
      <c r="F364" s="466"/>
      <c r="G364" s="466"/>
      <c r="H364" s="466"/>
      <c r="I364" s="466"/>
      <c r="J364" s="466"/>
      <c r="K364" s="466"/>
      <c r="L364" s="466"/>
      <c r="M364" s="466"/>
      <c r="N364" s="466"/>
      <c r="O364" s="466"/>
      <c r="P364" s="466"/>
    </row>
    <row r="365" spans="1:16" ht="71.25" customHeight="1">
      <c r="A365" s="107"/>
      <c r="B365" s="497"/>
      <c r="C365" s="466"/>
      <c r="D365" s="476"/>
      <c r="E365" s="466"/>
      <c r="F365" s="466"/>
      <c r="G365" s="466"/>
      <c r="H365" s="466"/>
      <c r="I365" s="466"/>
      <c r="J365" s="466"/>
      <c r="K365" s="466"/>
      <c r="L365" s="466"/>
      <c r="M365" s="466"/>
      <c r="N365" s="466"/>
      <c r="O365" s="466"/>
      <c r="P365" s="466"/>
    </row>
    <row r="366" spans="1:16" ht="9.75" customHeight="1">
      <c r="A366" s="477"/>
      <c r="B366" s="470"/>
      <c r="C366" s="470"/>
      <c r="D366" s="470"/>
      <c r="E366" s="470"/>
      <c r="F366" s="470"/>
      <c r="G366" s="470"/>
      <c r="H366" s="470"/>
      <c r="I366" s="470"/>
      <c r="J366" s="470"/>
      <c r="K366" s="470"/>
      <c r="L366" s="470"/>
      <c r="M366" s="470"/>
      <c r="N366" s="470"/>
      <c r="O366" s="470"/>
      <c r="P366" s="470"/>
    </row>
    <row r="367" spans="1:16" ht="59.25" customHeight="1">
      <c r="A367" s="498" t="s">
        <v>541</v>
      </c>
      <c r="B367" s="466"/>
      <c r="C367" s="466"/>
      <c r="D367" s="466"/>
      <c r="E367" s="466"/>
      <c r="F367" s="466"/>
      <c r="G367" s="498" t="s">
        <v>227</v>
      </c>
      <c r="H367" s="466"/>
      <c r="I367" s="466"/>
      <c r="J367" s="476" t="s">
        <v>690</v>
      </c>
      <c r="K367" s="466"/>
      <c r="L367" s="466"/>
      <c r="M367" s="466"/>
      <c r="N367" s="466"/>
      <c r="O367" s="466"/>
      <c r="P367" s="467"/>
    </row>
    <row r="368" spans="1:16" ht="18" customHeight="1">
      <c r="A368" s="498"/>
      <c r="B368" s="466"/>
      <c r="C368" s="466"/>
      <c r="D368" s="466"/>
      <c r="E368" s="466"/>
      <c r="F368" s="466"/>
      <c r="G368" s="498" t="s">
        <v>229</v>
      </c>
      <c r="H368" s="466"/>
      <c r="I368" s="466"/>
      <c r="J368" s="476" t="s">
        <v>690</v>
      </c>
      <c r="K368" s="466"/>
      <c r="L368" s="466"/>
      <c r="M368" s="466"/>
      <c r="N368" s="466"/>
      <c r="O368" s="466"/>
      <c r="P368" s="467"/>
    </row>
    <row r="369" spans="1:16" ht="48.75" customHeight="1">
      <c r="A369" s="498"/>
      <c r="B369" s="466"/>
      <c r="C369" s="466"/>
      <c r="D369" s="466"/>
      <c r="E369" s="466"/>
      <c r="F369" s="466"/>
      <c r="G369" s="498" t="s">
        <v>10</v>
      </c>
      <c r="H369" s="466"/>
      <c r="I369" s="466"/>
      <c r="J369" s="476" t="s">
        <v>788</v>
      </c>
      <c r="K369" s="466"/>
      <c r="L369" s="466"/>
      <c r="M369" s="466"/>
      <c r="N369" s="466"/>
      <c r="O369" s="466"/>
      <c r="P369" s="467"/>
    </row>
    <row r="370" spans="1:16" ht="18" customHeight="1">
      <c r="A370" s="492"/>
      <c r="B370" s="470"/>
      <c r="C370" s="470"/>
      <c r="D370" s="470"/>
      <c r="E370" s="470"/>
      <c r="F370" s="470"/>
      <c r="G370" s="505" t="s">
        <v>231</v>
      </c>
      <c r="H370" s="470"/>
      <c r="I370" s="470"/>
      <c r="J370" s="477" t="s">
        <v>40</v>
      </c>
      <c r="K370" s="470"/>
      <c r="L370" s="470"/>
      <c r="M370" s="470"/>
      <c r="N370" s="470"/>
      <c r="O370" s="470"/>
      <c r="P370" s="471"/>
    </row>
    <row r="371" spans="1:16" ht="7.5" customHeight="1">
      <c r="A371" s="86"/>
      <c r="B371" s="86"/>
      <c r="C371" s="86"/>
      <c r="D371" s="86"/>
      <c r="E371" s="86"/>
      <c r="F371" s="86"/>
      <c r="G371" s="86"/>
      <c r="H371" s="86"/>
      <c r="I371" s="86"/>
      <c r="J371" s="86"/>
      <c r="K371" s="86"/>
      <c r="L371" s="86"/>
      <c r="M371" s="86"/>
      <c r="N371" s="86"/>
      <c r="O371" s="86"/>
      <c r="P371" s="86"/>
    </row>
    <row r="372" spans="1:16" ht="18" customHeight="1">
      <c r="A372" s="495" t="s">
        <v>233</v>
      </c>
      <c r="B372" s="466"/>
      <c r="C372" s="495" t="s">
        <v>234</v>
      </c>
      <c r="D372" s="466"/>
      <c r="E372" s="86"/>
      <c r="F372" s="86"/>
      <c r="G372" s="86"/>
      <c r="H372" s="86"/>
      <c r="I372" s="86"/>
      <c r="J372" s="86"/>
      <c r="K372" s="86"/>
      <c r="L372" s="86"/>
      <c r="M372" s="86"/>
      <c r="N372" s="86"/>
      <c r="O372" s="86"/>
      <c r="P372" s="86"/>
    </row>
    <row r="373" spans="1:16" ht="1.5" customHeight="1">
      <c r="A373" s="86"/>
      <c r="B373" s="86"/>
      <c r="C373" s="86"/>
      <c r="D373" s="86"/>
      <c r="E373" s="86"/>
      <c r="F373" s="86"/>
      <c r="G373" s="86"/>
      <c r="H373" s="86"/>
      <c r="I373" s="86"/>
      <c r="J373" s="86"/>
      <c r="K373" s="86"/>
      <c r="L373" s="86"/>
      <c r="M373" s="86"/>
      <c r="N373" s="86"/>
      <c r="O373" s="86"/>
      <c r="P373" s="86"/>
    </row>
    <row r="374" spans="1:16" ht="18.75" customHeight="1">
      <c r="A374" s="496" t="s">
        <v>235</v>
      </c>
      <c r="B374" s="457"/>
      <c r="C374" s="457"/>
      <c r="D374" s="457"/>
      <c r="E374" s="458"/>
      <c r="F374" s="491" t="s">
        <v>231</v>
      </c>
      <c r="G374" s="457"/>
      <c r="H374" s="457"/>
      <c r="I374" s="457"/>
      <c r="J374" s="458"/>
      <c r="K374" s="491" t="s">
        <v>13</v>
      </c>
      <c r="L374" s="458"/>
      <c r="M374" s="491" t="s">
        <v>12</v>
      </c>
      <c r="N374" s="458"/>
      <c r="O374" s="108" t="s">
        <v>236</v>
      </c>
      <c r="P374" s="86"/>
    </row>
    <row r="375" spans="1:16" ht="18" customHeight="1">
      <c r="A375" s="492" t="s">
        <v>789</v>
      </c>
      <c r="B375" s="470"/>
      <c r="C375" s="470"/>
      <c r="D375" s="470"/>
      <c r="E375" s="471"/>
      <c r="F375" s="499" t="s">
        <v>134</v>
      </c>
      <c r="G375" s="470"/>
      <c r="H375" s="470"/>
      <c r="I375" s="470"/>
      <c r="J375" s="471"/>
      <c r="K375" s="564" t="s">
        <v>790</v>
      </c>
      <c r="L375" s="471"/>
      <c r="M375" s="564" t="s">
        <v>791</v>
      </c>
      <c r="N375" s="471"/>
      <c r="O375" s="299" t="s">
        <v>792</v>
      </c>
      <c r="P375" s="86"/>
    </row>
    <row r="376" spans="1:16" ht="18" customHeight="1">
      <c r="A376" s="492" t="s">
        <v>793</v>
      </c>
      <c r="B376" s="470"/>
      <c r="C376" s="470"/>
      <c r="D376" s="470"/>
      <c r="E376" s="471"/>
      <c r="F376" s="499" t="s">
        <v>134</v>
      </c>
      <c r="G376" s="470"/>
      <c r="H376" s="470"/>
      <c r="I376" s="470"/>
      <c r="J376" s="471"/>
      <c r="K376" s="564" t="s">
        <v>794</v>
      </c>
      <c r="L376" s="471"/>
      <c r="M376" s="564" t="s">
        <v>611</v>
      </c>
      <c r="N376" s="471"/>
      <c r="O376" s="299" t="s">
        <v>795</v>
      </c>
      <c r="P376" s="86"/>
    </row>
    <row r="377" spans="1:16" ht="26.25" customHeight="1">
      <c r="A377" s="492" t="s">
        <v>796</v>
      </c>
      <c r="B377" s="470"/>
      <c r="C377" s="470"/>
      <c r="D377" s="470"/>
      <c r="E377" s="471"/>
      <c r="F377" s="499" t="s">
        <v>134</v>
      </c>
      <c r="G377" s="470"/>
      <c r="H377" s="470"/>
      <c r="I377" s="470"/>
      <c r="J377" s="471"/>
      <c r="K377" s="564" t="s">
        <v>797</v>
      </c>
      <c r="L377" s="471"/>
      <c r="M377" s="564" t="s">
        <v>798</v>
      </c>
      <c r="N377" s="471"/>
      <c r="O377" s="299" t="s">
        <v>799</v>
      </c>
      <c r="P377" s="86"/>
    </row>
    <row r="378" spans="1:16" ht="18" customHeight="1">
      <c r="A378" s="493"/>
      <c r="B378" s="466"/>
      <c r="C378" s="466"/>
      <c r="D378" s="466"/>
      <c r="E378" s="466"/>
      <c r="F378" s="494"/>
      <c r="G378" s="466"/>
      <c r="H378" s="494"/>
      <c r="I378" s="466"/>
      <c r="J378" s="466"/>
      <c r="K378" s="466"/>
      <c r="L378" s="111" t="s">
        <v>238</v>
      </c>
      <c r="M378" s="488" t="s">
        <v>234</v>
      </c>
      <c r="N378" s="466"/>
      <c r="O378" s="111" t="s">
        <v>800</v>
      </c>
      <c r="P378" s="86"/>
    </row>
    <row r="379" spans="1:16" ht="18" customHeight="1">
      <c r="A379" s="495" t="s">
        <v>239</v>
      </c>
      <c r="B379" s="466"/>
      <c r="C379" s="495" t="s">
        <v>583</v>
      </c>
      <c r="D379" s="466"/>
      <c r="E379" s="86"/>
      <c r="F379" s="86"/>
      <c r="G379" s="86"/>
      <c r="H379" s="86"/>
      <c r="I379" s="86"/>
      <c r="J379" s="86"/>
      <c r="K379" s="86"/>
      <c r="L379" s="86"/>
      <c r="M379" s="86"/>
      <c r="N379" s="86"/>
      <c r="O379" s="86"/>
      <c r="P379" s="86"/>
    </row>
    <row r="380" spans="1:16" ht="1.5" customHeight="1">
      <c r="A380" s="86"/>
      <c r="B380" s="86"/>
      <c r="C380" s="86"/>
      <c r="D380" s="86"/>
      <c r="E380" s="86"/>
      <c r="F380" s="86"/>
      <c r="G380" s="86"/>
      <c r="H380" s="86"/>
      <c r="I380" s="86"/>
      <c r="J380" s="86"/>
      <c r="K380" s="86"/>
      <c r="L380" s="86"/>
      <c r="M380" s="86"/>
      <c r="N380" s="86"/>
      <c r="O380" s="86"/>
      <c r="P380" s="86"/>
    </row>
    <row r="381" spans="1:16" ht="18.75" customHeight="1">
      <c r="A381" s="496" t="s">
        <v>235</v>
      </c>
      <c r="B381" s="457"/>
      <c r="C381" s="457"/>
      <c r="D381" s="457"/>
      <c r="E381" s="458"/>
      <c r="F381" s="491" t="s">
        <v>231</v>
      </c>
      <c r="G381" s="457"/>
      <c r="H381" s="457"/>
      <c r="I381" s="457"/>
      <c r="J381" s="458"/>
      <c r="K381" s="491" t="s">
        <v>13</v>
      </c>
      <c r="L381" s="458"/>
      <c r="M381" s="491" t="s">
        <v>12</v>
      </c>
      <c r="N381" s="458"/>
      <c r="O381" s="108" t="s">
        <v>236</v>
      </c>
      <c r="P381" s="86"/>
    </row>
    <row r="382" spans="1:16" ht="26.25" customHeight="1">
      <c r="A382" s="492" t="s">
        <v>801</v>
      </c>
      <c r="B382" s="470"/>
      <c r="C382" s="470"/>
      <c r="D382" s="470"/>
      <c r="E382" s="471"/>
      <c r="F382" s="499" t="s">
        <v>617</v>
      </c>
      <c r="G382" s="470"/>
      <c r="H382" s="470"/>
      <c r="I382" s="470"/>
      <c r="J382" s="471"/>
      <c r="K382" s="564" t="s">
        <v>802</v>
      </c>
      <c r="L382" s="471"/>
      <c r="M382" s="564" t="s">
        <v>803</v>
      </c>
      <c r="N382" s="471"/>
      <c r="O382" s="299" t="s">
        <v>804</v>
      </c>
      <c r="P382" s="86"/>
    </row>
    <row r="383" spans="1:16" ht="18" customHeight="1">
      <c r="A383" s="492" t="s">
        <v>589</v>
      </c>
      <c r="B383" s="470"/>
      <c r="C383" s="470"/>
      <c r="D383" s="470"/>
      <c r="E383" s="471"/>
      <c r="F383" s="499" t="s">
        <v>590</v>
      </c>
      <c r="G383" s="470"/>
      <c r="H383" s="470"/>
      <c r="I383" s="470"/>
      <c r="J383" s="471"/>
      <c r="K383" s="564" t="s">
        <v>805</v>
      </c>
      <c r="L383" s="471"/>
      <c r="M383" s="564" t="s">
        <v>592</v>
      </c>
      <c r="N383" s="471"/>
      <c r="O383" s="299" t="s">
        <v>806</v>
      </c>
      <c r="P383" s="86"/>
    </row>
    <row r="384" spans="1:16" ht="18" customHeight="1">
      <c r="A384" s="493"/>
      <c r="B384" s="466"/>
      <c r="C384" s="466"/>
      <c r="D384" s="466"/>
      <c r="E384" s="466"/>
      <c r="F384" s="494"/>
      <c r="G384" s="466"/>
      <c r="H384" s="494"/>
      <c r="I384" s="466"/>
      <c r="J384" s="466"/>
      <c r="K384" s="466"/>
      <c r="L384" s="111" t="s">
        <v>238</v>
      </c>
      <c r="M384" s="488" t="s">
        <v>583</v>
      </c>
      <c r="N384" s="466"/>
      <c r="O384" s="111" t="s">
        <v>807</v>
      </c>
      <c r="P384" s="86"/>
    </row>
    <row r="385" spans="1:16" ht="18" customHeight="1">
      <c r="A385" s="495" t="s">
        <v>241</v>
      </c>
      <c r="B385" s="466"/>
      <c r="C385" s="495" t="s">
        <v>242</v>
      </c>
      <c r="D385" s="466"/>
      <c r="E385" s="86"/>
      <c r="F385" s="86"/>
      <c r="G385" s="86"/>
      <c r="H385" s="86"/>
      <c r="I385" s="86"/>
      <c r="J385" s="86"/>
      <c r="K385" s="86"/>
      <c r="L385" s="86"/>
      <c r="M385" s="86"/>
      <c r="N385" s="86"/>
      <c r="O385" s="86"/>
      <c r="P385" s="86"/>
    </row>
    <row r="386" spans="1:16" ht="2.25" customHeight="1">
      <c r="A386" s="86"/>
      <c r="B386" s="86"/>
      <c r="C386" s="86"/>
      <c r="D386" s="86"/>
      <c r="E386" s="86"/>
      <c r="F386" s="86"/>
      <c r="G386" s="86"/>
      <c r="H386" s="86"/>
      <c r="I386" s="86"/>
      <c r="J386" s="86"/>
      <c r="K386" s="86"/>
      <c r="L386" s="86"/>
      <c r="M386" s="86"/>
      <c r="N386" s="86"/>
      <c r="O386" s="86"/>
      <c r="P386" s="86"/>
    </row>
    <row r="387" spans="1:16" ht="18.75" customHeight="1">
      <c r="A387" s="496" t="s">
        <v>235</v>
      </c>
      <c r="B387" s="457"/>
      <c r="C387" s="457"/>
      <c r="D387" s="457"/>
      <c r="E387" s="458"/>
      <c r="F387" s="491" t="s">
        <v>231</v>
      </c>
      <c r="G387" s="457"/>
      <c r="H387" s="457"/>
      <c r="I387" s="457"/>
      <c r="J387" s="458"/>
      <c r="K387" s="491" t="s">
        <v>13</v>
      </c>
      <c r="L387" s="458"/>
      <c r="M387" s="491" t="s">
        <v>12</v>
      </c>
      <c r="N387" s="458"/>
      <c r="O387" s="108" t="s">
        <v>236</v>
      </c>
      <c r="P387" s="86"/>
    </row>
    <row r="388" spans="1:16" ht="18" customHeight="1">
      <c r="A388" s="492" t="s">
        <v>733</v>
      </c>
      <c r="B388" s="470"/>
      <c r="C388" s="470"/>
      <c r="D388" s="470"/>
      <c r="E388" s="471"/>
      <c r="F388" s="499" t="s">
        <v>596</v>
      </c>
      <c r="G388" s="470"/>
      <c r="H388" s="470"/>
      <c r="I388" s="470"/>
      <c r="J388" s="471"/>
      <c r="K388" s="564" t="s">
        <v>734</v>
      </c>
      <c r="L388" s="471"/>
      <c r="M388" s="564" t="s">
        <v>808</v>
      </c>
      <c r="N388" s="471"/>
      <c r="O388" s="299" t="s">
        <v>805</v>
      </c>
      <c r="P388" s="86"/>
    </row>
    <row r="389" spans="1:16" ht="18" customHeight="1">
      <c r="A389" s="493"/>
      <c r="B389" s="466"/>
      <c r="C389" s="466"/>
      <c r="D389" s="466"/>
      <c r="E389" s="466"/>
      <c r="F389" s="494"/>
      <c r="G389" s="466"/>
      <c r="H389" s="494"/>
      <c r="I389" s="466"/>
      <c r="J389" s="466"/>
      <c r="K389" s="466"/>
      <c r="L389" s="111" t="s">
        <v>238</v>
      </c>
      <c r="M389" s="488" t="s">
        <v>242</v>
      </c>
      <c r="N389" s="466"/>
      <c r="O389" s="111" t="s">
        <v>805</v>
      </c>
      <c r="P389" s="86"/>
    </row>
    <row r="390" spans="1:16" ht="18" customHeight="1">
      <c r="A390" s="495" t="s">
        <v>243</v>
      </c>
      <c r="B390" s="466"/>
      <c r="C390" s="495" t="s">
        <v>244</v>
      </c>
      <c r="D390" s="466"/>
      <c r="E390" s="86"/>
      <c r="F390" s="86"/>
      <c r="G390" s="86"/>
      <c r="H390" s="86"/>
      <c r="I390" s="86"/>
      <c r="J390" s="86"/>
      <c r="K390" s="86"/>
      <c r="L390" s="86"/>
      <c r="M390" s="86"/>
      <c r="N390" s="86"/>
      <c r="O390" s="86"/>
      <c r="P390" s="86"/>
    </row>
    <row r="391" spans="1:16" ht="1.5" customHeight="1">
      <c r="A391" s="86"/>
      <c r="B391" s="86"/>
      <c r="C391" s="86"/>
      <c r="D391" s="86"/>
      <c r="E391" s="86"/>
      <c r="F391" s="86"/>
      <c r="G391" s="86"/>
      <c r="H391" s="86"/>
      <c r="I391" s="86"/>
      <c r="J391" s="86"/>
      <c r="K391" s="86"/>
      <c r="L391" s="86"/>
      <c r="M391" s="86"/>
      <c r="N391" s="86"/>
      <c r="O391" s="86"/>
      <c r="P391" s="86"/>
    </row>
    <row r="392" spans="1:16" ht="18.75" customHeight="1">
      <c r="A392" s="496" t="s">
        <v>235</v>
      </c>
      <c r="B392" s="457"/>
      <c r="C392" s="457"/>
      <c r="D392" s="457"/>
      <c r="E392" s="458"/>
      <c r="F392" s="491" t="s">
        <v>231</v>
      </c>
      <c r="G392" s="457"/>
      <c r="H392" s="457"/>
      <c r="I392" s="457"/>
      <c r="J392" s="458"/>
      <c r="K392" s="491" t="s">
        <v>13</v>
      </c>
      <c r="L392" s="458"/>
      <c r="M392" s="491" t="s">
        <v>12</v>
      </c>
      <c r="N392" s="458"/>
      <c r="O392" s="108" t="s">
        <v>236</v>
      </c>
      <c r="P392" s="86"/>
    </row>
    <row r="393" spans="1:16" ht="18" customHeight="1">
      <c r="A393" s="492" t="s">
        <v>598</v>
      </c>
      <c r="B393" s="470"/>
      <c r="C393" s="470"/>
      <c r="D393" s="470"/>
      <c r="E393" s="471"/>
      <c r="F393" s="499" t="s">
        <v>570</v>
      </c>
      <c r="G393" s="470"/>
      <c r="H393" s="470"/>
      <c r="I393" s="470"/>
      <c r="J393" s="471"/>
      <c r="K393" s="564" t="s">
        <v>599</v>
      </c>
      <c r="L393" s="471"/>
      <c r="M393" s="564" t="s">
        <v>673</v>
      </c>
      <c r="N393" s="471"/>
      <c r="O393" s="299" t="s">
        <v>809</v>
      </c>
      <c r="P393" s="86"/>
    </row>
    <row r="394" spans="1:16" ht="18" customHeight="1">
      <c r="A394" s="493"/>
      <c r="B394" s="466"/>
      <c r="C394" s="466"/>
      <c r="D394" s="466"/>
      <c r="E394" s="466"/>
      <c r="F394" s="494"/>
      <c r="G394" s="466"/>
      <c r="H394" s="494"/>
      <c r="I394" s="466"/>
      <c r="J394" s="466"/>
      <c r="K394" s="466"/>
      <c r="L394" s="111" t="s">
        <v>238</v>
      </c>
      <c r="M394" s="488" t="s">
        <v>244</v>
      </c>
      <c r="N394" s="466"/>
      <c r="O394" s="111" t="s">
        <v>809</v>
      </c>
      <c r="P394" s="86"/>
    </row>
    <row r="395" spans="1:16" ht="3.75" customHeight="1">
      <c r="A395" s="86"/>
      <c r="B395" s="86"/>
      <c r="C395" s="86"/>
      <c r="D395" s="86"/>
      <c r="E395" s="86"/>
      <c r="F395" s="86"/>
      <c r="G395" s="86"/>
      <c r="H395" s="86"/>
      <c r="I395" s="86"/>
      <c r="J395" s="86"/>
      <c r="K395" s="86"/>
      <c r="L395" s="86"/>
      <c r="M395" s="86"/>
      <c r="N395" s="86"/>
      <c r="O395" s="86"/>
      <c r="P395" s="86"/>
    </row>
    <row r="396" spans="1:16" ht="18.75" customHeight="1">
      <c r="A396" s="86"/>
      <c r="B396" s="86"/>
      <c r="C396" s="86"/>
      <c r="D396" s="86"/>
      <c r="E396" s="86"/>
      <c r="F396" s="86"/>
      <c r="G396" s="86"/>
      <c r="H396" s="86"/>
      <c r="I396" s="489" t="s">
        <v>245</v>
      </c>
      <c r="J396" s="457"/>
      <c r="K396" s="457"/>
      <c r="L396" s="457"/>
      <c r="M396" s="458"/>
      <c r="N396" s="566" t="s">
        <v>810</v>
      </c>
      <c r="O396" s="458"/>
      <c r="P396" s="86"/>
    </row>
    <row r="397" spans="1:16" ht="1.5" customHeight="1">
      <c r="A397" s="86"/>
      <c r="B397" s="86"/>
      <c r="C397" s="86"/>
      <c r="D397" s="86"/>
      <c r="E397" s="86"/>
      <c r="F397" s="86"/>
      <c r="G397" s="86"/>
      <c r="H397" s="86"/>
      <c r="I397" s="86"/>
      <c r="J397" s="86"/>
      <c r="K397" s="86"/>
      <c r="L397" s="86"/>
      <c r="M397" s="86"/>
      <c r="N397" s="86"/>
      <c r="O397" s="86"/>
      <c r="P397" s="86"/>
    </row>
    <row r="398" spans="1:16" ht="16.5" customHeight="1">
      <c r="A398" s="565"/>
      <c r="B398" s="466"/>
      <c r="C398" s="466"/>
      <c r="D398" s="466"/>
      <c r="E398" s="466"/>
      <c r="F398" s="466"/>
      <c r="G398" s="466"/>
      <c r="H398" s="466"/>
      <c r="I398" s="466"/>
      <c r="J398" s="466"/>
      <c r="K398" s="466"/>
      <c r="L398" s="466"/>
      <c r="M398" s="466"/>
      <c r="N398" s="466"/>
      <c r="O398" s="466"/>
      <c r="P398" s="86"/>
    </row>
    <row r="399" spans="1:16" ht="3.75" customHeight="1">
      <c r="A399" s="107"/>
      <c r="B399" s="476"/>
      <c r="C399" s="466"/>
      <c r="D399" s="476"/>
      <c r="E399" s="466"/>
      <c r="F399" s="466"/>
      <c r="G399" s="466"/>
      <c r="H399" s="466"/>
      <c r="I399" s="466"/>
      <c r="J399" s="466"/>
      <c r="K399" s="466"/>
      <c r="L399" s="466"/>
      <c r="M399" s="466"/>
      <c r="N399" s="466"/>
      <c r="O399" s="466"/>
      <c r="P399" s="466"/>
    </row>
    <row r="400" spans="1:16" ht="71.25" customHeight="1">
      <c r="A400" s="107"/>
      <c r="B400" s="497"/>
      <c r="C400" s="466"/>
      <c r="D400" s="476"/>
      <c r="E400" s="466"/>
      <c r="F400" s="466"/>
      <c r="G400" s="466"/>
      <c r="H400" s="466"/>
      <c r="I400" s="466"/>
      <c r="J400" s="466"/>
      <c r="K400" s="466"/>
      <c r="L400" s="466"/>
      <c r="M400" s="466"/>
      <c r="N400" s="466"/>
      <c r="O400" s="466"/>
      <c r="P400" s="466"/>
    </row>
    <row r="401" spans="1:16" ht="9.75" customHeight="1">
      <c r="A401" s="477"/>
      <c r="B401" s="470"/>
      <c r="C401" s="470"/>
      <c r="D401" s="470"/>
      <c r="E401" s="470"/>
      <c r="F401" s="470"/>
      <c r="G401" s="470"/>
      <c r="H401" s="470"/>
      <c r="I401" s="470"/>
      <c r="J401" s="470"/>
      <c r="K401" s="470"/>
      <c r="L401" s="470"/>
      <c r="M401" s="470"/>
      <c r="N401" s="470"/>
      <c r="O401" s="470"/>
      <c r="P401" s="470"/>
    </row>
    <row r="402" spans="1:16" ht="59.25" customHeight="1">
      <c r="A402" s="498" t="s">
        <v>541</v>
      </c>
      <c r="B402" s="466"/>
      <c r="C402" s="466"/>
      <c r="D402" s="466"/>
      <c r="E402" s="466"/>
      <c r="F402" s="466"/>
      <c r="G402" s="498" t="s">
        <v>227</v>
      </c>
      <c r="H402" s="466"/>
      <c r="I402" s="466"/>
      <c r="J402" s="476" t="s">
        <v>811</v>
      </c>
      <c r="K402" s="466"/>
      <c r="L402" s="466"/>
      <c r="M402" s="466"/>
      <c r="N402" s="466"/>
      <c r="O402" s="466"/>
      <c r="P402" s="467"/>
    </row>
    <row r="403" spans="1:16" ht="18" customHeight="1">
      <c r="A403" s="498"/>
      <c r="B403" s="466"/>
      <c r="C403" s="466"/>
      <c r="D403" s="466"/>
      <c r="E403" s="466"/>
      <c r="F403" s="466"/>
      <c r="G403" s="498" t="s">
        <v>229</v>
      </c>
      <c r="H403" s="466"/>
      <c r="I403" s="466"/>
      <c r="J403" s="476" t="s">
        <v>811</v>
      </c>
      <c r="K403" s="466"/>
      <c r="L403" s="466"/>
      <c r="M403" s="466"/>
      <c r="N403" s="466"/>
      <c r="O403" s="466"/>
      <c r="P403" s="467"/>
    </row>
    <row r="404" spans="1:16" ht="48.75" customHeight="1">
      <c r="A404" s="498"/>
      <c r="B404" s="466"/>
      <c r="C404" s="466"/>
      <c r="D404" s="466"/>
      <c r="E404" s="466"/>
      <c r="F404" s="466"/>
      <c r="G404" s="498" t="s">
        <v>10</v>
      </c>
      <c r="H404" s="466"/>
      <c r="I404" s="466"/>
      <c r="J404" s="476" t="s">
        <v>812</v>
      </c>
      <c r="K404" s="466"/>
      <c r="L404" s="466"/>
      <c r="M404" s="466"/>
      <c r="N404" s="466"/>
      <c r="O404" s="466"/>
      <c r="P404" s="467"/>
    </row>
    <row r="405" spans="1:16" ht="18" customHeight="1">
      <c r="A405" s="492"/>
      <c r="B405" s="470"/>
      <c r="C405" s="470"/>
      <c r="D405" s="470"/>
      <c r="E405" s="470"/>
      <c r="F405" s="470"/>
      <c r="G405" s="505" t="s">
        <v>231</v>
      </c>
      <c r="H405" s="470"/>
      <c r="I405" s="470"/>
      <c r="J405" s="477" t="s">
        <v>682</v>
      </c>
      <c r="K405" s="470"/>
      <c r="L405" s="470"/>
      <c r="M405" s="470"/>
      <c r="N405" s="470"/>
      <c r="O405" s="470"/>
      <c r="P405" s="471"/>
    </row>
    <row r="406" spans="1:16" ht="7.5" customHeight="1">
      <c r="A406" s="86"/>
      <c r="B406" s="86"/>
      <c r="C406" s="86"/>
      <c r="D406" s="86"/>
      <c r="E406" s="86"/>
      <c r="F406" s="86"/>
      <c r="G406" s="86"/>
      <c r="H406" s="86"/>
      <c r="I406" s="86"/>
      <c r="J406" s="86"/>
      <c r="K406" s="86"/>
      <c r="L406" s="86"/>
      <c r="M406" s="86"/>
      <c r="N406" s="86"/>
      <c r="O406" s="86"/>
      <c r="P406" s="86"/>
    </row>
    <row r="407" spans="1:16" ht="18" customHeight="1">
      <c r="A407" s="495" t="s">
        <v>233</v>
      </c>
      <c r="B407" s="466"/>
      <c r="C407" s="495" t="s">
        <v>234</v>
      </c>
      <c r="D407" s="466"/>
      <c r="E407" s="86"/>
      <c r="F407" s="86"/>
      <c r="G407" s="86"/>
      <c r="H407" s="86"/>
      <c r="I407" s="86"/>
      <c r="J407" s="86"/>
      <c r="K407" s="86"/>
      <c r="L407" s="86"/>
      <c r="M407" s="86"/>
      <c r="N407" s="86"/>
      <c r="O407" s="86"/>
      <c r="P407" s="86"/>
    </row>
    <row r="408" spans="1:16" ht="1.5" customHeight="1">
      <c r="A408" s="86"/>
      <c r="B408" s="86"/>
      <c r="C408" s="86"/>
      <c r="D408" s="86"/>
      <c r="E408" s="86"/>
      <c r="F408" s="86"/>
      <c r="G408" s="86"/>
      <c r="H408" s="86"/>
      <c r="I408" s="86"/>
      <c r="J408" s="86"/>
      <c r="K408" s="86"/>
      <c r="L408" s="86"/>
      <c r="M408" s="86"/>
      <c r="N408" s="86"/>
      <c r="O408" s="86"/>
      <c r="P408" s="86"/>
    </row>
    <row r="409" spans="1:16" ht="18.75" customHeight="1">
      <c r="A409" s="496" t="s">
        <v>235</v>
      </c>
      <c r="B409" s="457"/>
      <c r="C409" s="457"/>
      <c r="D409" s="457"/>
      <c r="E409" s="458"/>
      <c r="F409" s="491" t="s">
        <v>231</v>
      </c>
      <c r="G409" s="457"/>
      <c r="H409" s="457"/>
      <c r="I409" s="457"/>
      <c r="J409" s="458"/>
      <c r="K409" s="491" t="s">
        <v>13</v>
      </c>
      <c r="L409" s="458"/>
      <c r="M409" s="491" t="s">
        <v>12</v>
      </c>
      <c r="N409" s="458"/>
      <c r="O409" s="108" t="s">
        <v>236</v>
      </c>
      <c r="P409" s="86"/>
    </row>
    <row r="410" spans="1:16" ht="26.25" customHeight="1">
      <c r="A410" s="492" t="s">
        <v>813</v>
      </c>
      <c r="B410" s="470"/>
      <c r="C410" s="470"/>
      <c r="D410" s="470"/>
      <c r="E410" s="471"/>
      <c r="F410" s="499" t="s">
        <v>134</v>
      </c>
      <c r="G410" s="470"/>
      <c r="H410" s="470"/>
      <c r="I410" s="470"/>
      <c r="J410" s="471"/>
      <c r="K410" s="564" t="s">
        <v>814</v>
      </c>
      <c r="L410" s="471"/>
      <c r="M410" s="564" t="s">
        <v>803</v>
      </c>
      <c r="N410" s="471"/>
      <c r="O410" s="299" t="s">
        <v>815</v>
      </c>
      <c r="P410" s="86"/>
    </row>
    <row r="411" spans="1:16" ht="18" customHeight="1">
      <c r="A411" s="492" t="s">
        <v>553</v>
      </c>
      <c r="B411" s="470"/>
      <c r="C411" s="470"/>
      <c r="D411" s="470"/>
      <c r="E411" s="471"/>
      <c r="F411" s="499" t="s">
        <v>134</v>
      </c>
      <c r="G411" s="470"/>
      <c r="H411" s="470"/>
      <c r="I411" s="470"/>
      <c r="J411" s="471"/>
      <c r="K411" s="564" t="s">
        <v>554</v>
      </c>
      <c r="L411" s="471"/>
      <c r="M411" s="564" t="s">
        <v>816</v>
      </c>
      <c r="N411" s="471"/>
      <c r="O411" s="299" t="s">
        <v>817</v>
      </c>
      <c r="P411" s="86"/>
    </row>
    <row r="412" spans="1:16" ht="18" customHeight="1">
      <c r="A412" s="492" t="s">
        <v>740</v>
      </c>
      <c r="B412" s="470"/>
      <c r="C412" s="470"/>
      <c r="D412" s="470"/>
      <c r="E412" s="471"/>
      <c r="F412" s="499" t="s">
        <v>134</v>
      </c>
      <c r="G412" s="470"/>
      <c r="H412" s="470"/>
      <c r="I412" s="470"/>
      <c r="J412" s="471"/>
      <c r="K412" s="564" t="s">
        <v>741</v>
      </c>
      <c r="L412" s="471"/>
      <c r="M412" s="564" t="s">
        <v>818</v>
      </c>
      <c r="N412" s="471"/>
      <c r="O412" s="299" t="s">
        <v>819</v>
      </c>
      <c r="P412" s="86"/>
    </row>
    <row r="413" spans="1:16" ht="18" customHeight="1">
      <c r="A413" s="492" t="s">
        <v>776</v>
      </c>
      <c r="B413" s="470"/>
      <c r="C413" s="470"/>
      <c r="D413" s="470"/>
      <c r="E413" s="471"/>
      <c r="F413" s="499" t="s">
        <v>134</v>
      </c>
      <c r="G413" s="470"/>
      <c r="H413" s="470"/>
      <c r="I413" s="470"/>
      <c r="J413" s="471"/>
      <c r="K413" s="564" t="s">
        <v>777</v>
      </c>
      <c r="L413" s="471"/>
      <c r="M413" s="564" t="s">
        <v>711</v>
      </c>
      <c r="N413" s="471"/>
      <c r="O413" s="299" t="s">
        <v>820</v>
      </c>
      <c r="P413" s="86"/>
    </row>
    <row r="414" spans="1:16" ht="18" customHeight="1">
      <c r="A414" s="492" t="s">
        <v>748</v>
      </c>
      <c r="B414" s="470"/>
      <c r="C414" s="470"/>
      <c r="D414" s="470"/>
      <c r="E414" s="471"/>
      <c r="F414" s="499" t="s">
        <v>134</v>
      </c>
      <c r="G414" s="470"/>
      <c r="H414" s="470"/>
      <c r="I414" s="470"/>
      <c r="J414" s="471"/>
      <c r="K414" s="564" t="s">
        <v>749</v>
      </c>
      <c r="L414" s="471"/>
      <c r="M414" s="564" t="s">
        <v>750</v>
      </c>
      <c r="N414" s="471"/>
      <c r="O414" s="299" t="s">
        <v>751</v>
      </c>
      <c r="P414" s="86"/>
    </row>
    <row r="415" spans="1:16" ht="18" customHeight="1">
      <c r="A415" s="492" t="s">
        <v>821</v>
      </c>
      <c r="B415" s="470"/>
      <c r="C415" s="470"/>
      <c r="D415" s="470"/>
      <c r="E415" s="471"/>
      <c r="F415" s="499" t="s">
        <v>570</v>
      </c>
      <c r="G415" s="470"/>
      <c r="H415" s="470"/>
      <c r="I415" s="470"/>
      <c r="J415" s="471"/>
      <c r="K415" s="564" t="s">
        <v>822</v>
      </c>
      <c r="L415" s="471"/>
      <c r="M415" s="564" t="s">
        <v>678</v>
      </c>
      <c r="N415" s="471"/>
      <c r="O415" s="299" t="s">
        <v>823</v>
      </c>
      <c r="P415" s="86"/>
    </row>
    <row r="416" spans="1:16" ht="18" customHeight="1">
      <c r="A416" s="492" t="s">
        <v>578</v>
      </c>
      <c r="B416" s="470"/>
      <c r="C416" s="470"/>
      <c r="D416" s="470"/>
      <c r="E416" s="471"/>
      <c r="F416" s="499" t="s">
        <v>579</v>
      </c>
      <c r="G416" s="470"/>
      <c r="H416" s="470"/>
      <c r="I416" s="470"/>
      <c r="J416" s="471"/>
      <c r="K416" s="564" t="s">
        <v>580</v>
      </c>
      <c r="L416" s="471"/>
      <c r="M416" s="564" t="s">
        <v>631</v>
      </c>
      <c r="N416" s="471"/>
      <c r="O416" s="299" t="s">
        <v>824</v>
      </c>
      <c r="P416" s="86"/>
    </row>
    <row r="417" spans="1:16" ht="18" customHeight="1">
      <c r="A417" s="492" t="s">
        <v>753</v>
      </c>
      <c r="B417" s="470"/>
      <c r="C417" s="470"/>
      <c r="D417" s="470"/>
      <c r="E417" s="471"/>
      <c r="F417" s="499" t="s">
        <v>549</v>
      </c>
      <c r="G417" s="470"/>
      <c r="H417" s="470"/>
      <c r="I417" s="470"/>
      <c r="J417" s="471"/>
      <c r="K417" s="564" t="s">
        <v>754</v>
      </c>
      <c r="L417" s="471"/>
      <c r="M417" s="564" t="s">
        <v>755</v>
      </c>
      <c r="N417" s="471"/>
      <c r="O417" s="299" t="s">
        <v>756</v>
      </c>
      <c r="P417" s="86"/>
    </row>
    <row r="418" spans="1:16" ht="18" customHeight="1">
      <c r="A418" s="493"/>
      <c r="B418" s="466"/>
      <c r="C418" s="466"/>
      <c r="D418" s="466"/>
      <c r="E418" s="466"/>
      <c r="F418" s="494"/>
      <c r="G418" s="466"/>
      <c r="H418" s="494"/>
      <c r="I418" s="466"/>
      <c r="J418" s="466"/>
      <c r="K418" s="466"/>
      <c r="L418" s="111" t="s">
        <v>238</v>
      </c>
      <c r="M418" s="488" t="s">
        <v>234</v>
      </c>
      <c r="N418" s="466"/>
      <c r="O418" s="111" t="s">
        <v>825</v>
      </c>
      <c r="P418" s="86"/>
    </row>
    <row r="419" spans="1:16" ht="18" customHeight="1">
      <c r="A419" s="495" t="s">
        <v>239</v>
      </c>
      <c r="B419" s="466"/>
      <c r="C419" s="495" t="s">
        <v>583</v>
      </c>
      <c r="D419" s="466"/>
      <c r="E419" s="86"/>
      <c r="F419" s="86"/>
      <c r="G419" s="86"/>
      <c r="H419" s="86"/>
      <c r="I419" s="86"/>
      <c r="J419" s="86"/>
      <c r="K419" s="86"/>
      <c r="L419" s="86"/>
      <c r="M419" s="86"/>
      <c r="N419" s="86"/>
      <c r="O419" s="86"/>
      <c r="P419" s="86"/>
    </row>
    <row r="420" spans="1:16" ht="1.5" customHeight="1">
      <c r="A420" s="86"/>
      <c r="B420" s="86"/>
      <c r="C420" s="86"/>
      <c r="D420" s="86"/>
      <c r="E420" s="86"/>
      <c r="F420" s="86"/>
      <c r="G420" s="86"/>
      <c r="H420" s="86"/>
      <c r="I420" s="86"/>
      <c r="J420" s="86"/>
      <c r="K420" s="86"/>
      <c r="L420" s="86"/>
      <c r="M420" s="86"/>
      <c r="N420" s="86"/>
      <c r="O420" s="86"/>
      <c r="P420" s="86"/>
    </row>
    <row r="421" spans="1:16" ht="18.75" customHeight="1">
      <c r="A421" s="496" t="s">
        <v>235</v>
      </c>
      <c r="B421" s="457"/>
      <c r="C421" s="457"/>
      <c r="D421" s="457"/>
      <c r="E421" s="458"/>
      <c r="F421" s="491" t="s">
        <v>231</v>
      </c>
      <c r="G421" s="457"/>
      <c r="H421" s="457"/>
      <c r="I421" s="457"/>
      <c r="J421" s="458"/>
      <c r="K421" s="491" t="s">
        <v>13</v>
      </c>
      <c r="L421" s="458"/>
      <c r="M421" s="491" t="s">
        <v>12</v>
      </c>
      <c r="N421" s="458"/>
      <c r="O421" s="108" t="s">
        <v>236</v>
      </c>
      <c r="P421" s="86"/>
    </row>
    <row r="422" spans="1:16" ht="18" customHeight="1">
      <c r="A422" s="492" t="s">
        <v>758</v>
      </c>
      <c r="B422" s="470"/>
      <c r="C422" s="470"/>
      <c r="D422" s="470"/>
      <c r="E422" s="471"/>
      <c r="F422" s="499" t="s">
        <v>549</v>
      </c>
      <c r="G422" s="470"/>
      <c r="H422" s="470"/>
      <c r="I422" s="470"/>
      <c r="J422" s="471"/>
      <c r="K422" s="564" t="s">
        <v>759</v>
      </c>
      <c r="L422" s="471"/>
      <c r="M422" s="564" t="s">
        <v>755</v>
      </c>
      <c r="N422" s="471"/>
      <c r="O422" s="299" t="s">
        <v>760</v>
      </c>
      <c r="P422" s="86"/>
    </row>
    <row r="423" spans="1:16" ht="18" customHeight="1">
      <c r="A423" s="492" t="s">
        <v>826</v>
      </c>
      <c r="B423" s="470"/>
      <c r="C423" s="470"/>
      <c r="D423" s="470"/>
      <c r="E423" s="471"/>
      <c r="F423" s="499" t="s">
        <v>617</v>
      </c>
      <c r="G423" s="470"/>
      <c r="H423" s="470"/>
      <c r="I423" s="470"/>
      <c r="J423" s="471"/>
      <c r="K423" s="564" t="s">
        <v>827</v>
      </c>
      <c r="L423" s="471"/>
      <c r="M423" s="564" t="s">
        <v>631</v>
      </c>
      <c r="N423" s="471"/>
      <c r="O423" s="299" t="s">
        <v>828</v>
      </c>
      <c r="P423" s="86"/>
    </row>
    <row r="424" spans="1:16" ht="18" customHeight="1">
      <c r="A424" s="492" t="s">
        <v>761</v>
      </c>
      <c r="B424" s="470"/>
      <c r="C424" s="470"/>
      <c r="D424" s="470"/>
      <c r="E424" s="471"/>
      <c r="F424" s="499" t="s">
        <v>617</v>
      </c>
      <c r="G424" s="470"/>
      <c r="H424" s="470"/>
      <c r="I424" s="470"/>
      <c r="J424" s="471"/>
      <c r="K424" s="564" t="s">
        <v>762</v>
      </c>
      <c r="L424" s="471"/>
      <c r="M424" s="564" t="s">
        <v>666</v>
      </c>
      <c r="N424" s="471"/>
      <c r="O424" s="299" t="s">
        <v>763</v>
      </c>
      <c r="P424" s="86"/>
    </row>
    <row r="425" spans="1:16" ht="18" customHeight="1">
      <c r="A425" s="493"/>
      <c r="B425" s="466"/>
      <c r="C425" s="466"/>
      <c r="D425" s="466"/>
      <c r="E425" s="466"/>
      <c r="F425" s="494"/>
      <c r="G425" s="466"/>
      <c r="H425" s="494"/>
      <c r="I425" s="466"/>
      <c r="J425" s="466"/>
      <c r="K425" s="466"/>
      <c r="L425" s="111" t="s">
        <v>238</v>
      </c>
      <c r="M425" s="488" t="s">
        <v>583</v>
      </c>
      <c r="N425" s="466"/>
      <c r="O425" s="111" t="s">
        <v>829</v>
      </c>
      <c r="P425" s="86"/>
    </row>
    <row r="426" spans="1:16" ht="18" customHeight="1">
      <c r="A426" s="495" t="s">
        <v>241</v>
      </c>
      <c r="B426" s="466"/>
      <c r="C426" s="495" t="s">
        <v>242</v>
      </c>
      <c r="D426" s="466"/>
      <c r="E426" s="86"/>
      <c r="F426" s="86"/>
      <c r="G426" s="86"/>
      <c r="H426" s="86"/>
      <c r="I426" s="86"/>
      <c r="J426" s="86"/>
      <c r="K426" s="86"/>
      <c r="L426" s="86"/>
      <c r="M426" s="86"/>
      <c r="N426" s="86"/>
      <c r="O426" s="86"/>
      <c r="P426" s="86"/>
    </row>
    <row r="427" spans="1:16" ht="2.25" customHeight="1">
      <c r="A427" s="86"/>
      <c r="B427" s="86"/>
      <c r="C427" s="86"/>
      <c r="D427" s="86"/>
      <c r="E427" s="86"/>
      <c r="F427" s="86"/>
      <c r="G427" s="86"/>
      <c r="H427" s="86"/>
      <c r="I427" s="86"/>
      <c r="J427" s="86"/>
      <c r="K427" s="86"/>
      <c r="L427" s="86"/>
      <c r="M427" s="86"/>
      <c r="N427" s="86"/>
      <c r="O427" s="86"/>
      <c r="P427" s="86"/>
    </row>
    <row r="428" spans="1:16" ht="18.75" customHeight="1">
      <c r="A428" s="496" t="s">
        <v>235</v>
      </c>
      <c r="B428" s="457"/>
      <c r="C428" s="457"/>
      <c r="D428" s="457"/>
      <c r="E428" s="458"/>
      <c r="F428" s="491" t="s">
        <v>231</v>
      </c>
      <c r="G428" s="457"/>
      <c r="H428" s="457"/>
      <c r="I428" s="457"/>
      <c r="J428" s="458"/>
      <c r="K428" s="491" t="s">
        <v>13</v>
      </c>
      <c r="L428" s="458"/>
      <c r="M428" s="491" t="s">
        <v>12</v>
      </c>
      <c r="N428" s="458"/>
      <c r="O428" s="108" t="s">
        <v>236</v>
      </c>
      <c r="P428" s="86"/>
    </row>
    <row r="429" spans="1:16" ht="18" customHeight="1">
      <c r="A429" s="492" t="s">
        <v>733</v>
      </c>
      <c r="B429" s="470"/>
      <c r="C429" s="470"/>
      <c r="D429" s="470"/>
      <c r="E429" s="471"/>
      <c r="F429" s="499" t="s">
        <v>596</v>
      </c>
      <c r="G429" s="470"/>
      <c r="H429" s="470"/>
      <c r="I429" s="470"/>
      <c r="J429" s="471"/>
      <c r="K429" s="564" t="s">
        <v>734</v>
      </c>
      <c r="L429" s="471"/>
      <c r="M429" s="564" t="s">
        <v>830</v>
      </c>
      <c r="N429" s="471"/>
      <c r="O429" s="299" t="s">
        <v>831</v>
      </c>
      <c r="P429" s="86"/>
    </row>
    <row r="430" spans="1:16" ht="18" customHeight="1">
      <c r="A430" s="493"/>
      <c r="B430" s="466"/>
      <c r="C430" s="466"/>
      <c r="D430" s="466"/>
      <c r="E430" s="466"/>
      <c r="F430" s="494"/>
      <c r="G430" s="466"/>
      <c r="H430" s="494"/>
      <c r="I430" s="466"/>
      <c r="J430" s="466"/>
      <c r="K430" s="466"/>
      <c r="L430" s="111" t="s">
        <v>238</v>
      </c>
      <c r="M430" s="488" t="s">
        <v>242</v>
      </c>
      <c r="N430" s="466"/>
      <c r="O430" s="111" t="s">
        <v>831</v>
      </c>
      <c r="P430" s="86"/>
    </row>
    <row r="431" spans="1:16" ht="18" customHeight="1">
      <c r="A431" s="495" t="s">
        <v>243</v>
      </c>
      <c r="B431" s="466"/>
      <c r="C431" s="495" t="s">
        <v>244</v>
      </c>
      <c r="D431" s="466"/>
      <c r="E431" s="86"/>
      <c r="F431" s="86"/>
      <c r="G431" s="86"/>
      <c r="H431" s="86"/>
      <c r="I431" s="86"/>
      <c r="J431" s="86"/>
      <c r="K431" s="86"/>
      <c r="L431" s="86"/>
      <c r="M431" s="86"/>
      <c r="N431" s="86"/>
      <c r="O431" s="86"/>
      <c r="P431" s="86"/>
    </row>
    <row r="432" spans="1:16" ht="2.25" customHeight="1">
      <c r="A432" s="86"/>
      <c r="B432" s="86"/>
      <c r="C432" s="86"/>
      <c r="D432" s="86"/>
      <c r="E432" s="86"/>
      <c r="F432" s="86"/>
      <c r="G432" s="86"/>
      <c r="H432" s="86"/>
      <c r="I432" s="86"/>
      <c r="J432" s="86"/>
      <c r="K432" s="86"/>
      <c r="L432" s="86"/>
      <c r="M432" s="86"/>
      <c r="N432" s="86"/>
      <c r="O432" s="86"/>
      <c r="P432" s="86"/>
    </row>
    <row r="433" spans="1:16" ht="18.75" customHeight="1">
      <c r="A433" s="496" t="s">
        <v>235</v>
      </c>
      <c r="B433" s="457"/>
      <c r="C433" s="457"/>
      <c r="D433" s="457"/>
      <c r="E433" s="458"/>
      <c r="F433" s="491" t="s">
        <v>231</v>
      </c>
      <c r="G433" s="457"/>
      <c r="H433" s="457"/>
      <c r="I433" s="457"/>
      <c r="J433" s="458"/>
      <c r="K433" s="491" t="s">
        <v>13</v>
      </c>
      <c r="L433" s="458"/>
      <c r="M433" s="491" t="s">
        <v>12</v>
      </c>
      <c r="N433" s="458"/>
      <c r="O433" s="108" t="s">
        <v>236</v>
      </c>
      <c r="P433" s="86"/>
    </row>
    <row r="434" spans="1:16" ht="18" customHeight="1">
      <c r="A434" s="492" t="s">
        <v>598</v>
      </c>
      <c r="B434" s="470"/>
      <c r="C434" s="470"/>
      <c r="D434" s="470"/>
      <c r="E434" s="471"/>
      <c r="F434" s="499" t="s">
        <v>570</v>
      </c>
      <c r="G434" s="470"/>
      <c r="H434" s="470"/>
      <c r="I434" s="470"/>
      <c r="J434" s="471"/>
      <c r="K434" s="564" t="s">
        <v>599</v>
      </c>
      <c r="L434" s="471"/>
      <c r="M434" s="564" t="s">
        <v>832</v>
      </c>
      <c r="N434" s="471"/>
      <c r="O434" s="299" t="s">
        <v>833</v>
      </c>
      <c r="P434" s="86"/>
    </row>
    <row r="435" spans="1:16" ht="18" customHeight="1">
      <c r="A435" s="493"/>
      <c r="B435" s="466"/>
      <c r="C435" s="466"/>
      <c r="D435" s="466"/>
      <c r="E435" s="466"/>
      <c r="F435" s="494"/>
      <c r="G435" s="466"/>
      <c r="H435" s="494"/>
      <c r="I435" s="466"/>
      <c r="J435" s="466"/>
      <c r="K435" s="466"/>
      <c r="L435" s="111" t="s">
        <v>238</v>
      </c>
      <c r="M435" s="488" t="s">
        <v>244</v>
      </c>
      <c r="N435" s="466"/>
      <c r="O435" s="111" t="s">
        <v>833</v>
      </c>
      <c r="P435" s="86"/>
    </row>
    <row r="436" spans="1:16" ht="3" customHeight="1">
      <c r="A436" s="86"/>
      <c r="B436" s="86"/>
      <c r="C436" s="86"/>
      <c r="D436" s="86"/>
      <c r="E436" s="86"/>
      <c r="F436" s="86"/>
      <c r="G436" s="86"/>
      <c r="H436" s="86"/>
      <c r="I436" s="86"/>
      <c r="J436" s="86"/>
      <c r="K436" s="86"/>
      <c r="L436" s="86"/>
      <c r="M436" s="86"/>
      <c r="N436" s="86"/>
      <c r="O436" s="86"/>
      <c r="P436" s="86"/>
    </row>
    <row r="437" spans="1:16" ht="18.75" customHeight="1">
      <c r="A437" s="86"/>
      <c r="B437" s="86"/>
      <c r="C437" s="86"/>
      <c r="D437" s="86"/>
      <c r="E437" s="86"/>
      <c r="F437" s="86"/>
      <c r="G437" s="86"/>
      <c r="H437" s="86"/>
      <c r="I437" s="489" t="s">
        <v>245</v>
      </c>
      <c r="J437" s="457"/>
      <c r="K437" s="457"/>
      <c r="L437" s="457"/>
      <c r="M437" s="458"/>
      <c r="N437" s="566" t="s">
        <v>834</v>
      </c>
      <c r="O437" s="458"/>
      <c r="P437" s="86"/>
    </row>
    <row r="438" spans="1:16" ht="2.25" customHeight="1">
      <c r="A438" s="86"/>
      <c r="B438" s="86"/>
      <c r="C438" s="86"/>
      <c r="D438" s="86"/>
      <c r="E438" s="86"/>
      <c r="F438" s="86"/>
      <c r="G438" s="86"/>
      <c r="H438" s="86"/>
      <c r="I438" s="86"/>
      <c r="J438" s="86"/>
      <c r="K438" s="86"/>
      <c r="L438" s="86"/>
      <c r="M438" s="86"/>
      <c r="N438" s="86"/>
      <c r="O438" s="86"/>
      <c r="P438" s="86"/>
    </row>
    <row r="439" spans="1:16" ht="16.5" customHeight="1">
      <c r="A439" s="565"/>
      <c r="B439" s="466"/>
      <c r="C439" s="466"/>
      <c r="D439" s="466"/>
      <c r="E439" s="466"/>
      <c r="F439" s="466"/>
      <c r="G439" s="466"/>
      <c r="H439" s="466"/>
      <c r="I439" s="466"/>
      <c r="J439" s="466"/>
      <c r="K439" s="466"/>
      <c r="L439" s="466"/>
      <c r="M439" s="466"/>
      <c r="N439" s="466"/>
      <c r="O439" s="466"/>
      <c r="P439" s="86"/>
    </row>
    <row r="440" spans="1:16" ht="3.75" customHeight="1">
      <c r="A440" s="107"/>
      <c r="B440" s="476"/>
      <c r="C440" s="466"/>
      <c r="D440" s="476"/>
      <c r="E440" s="466"/>
      <c r="F440" s="466"/>
      <c r="G440" s="466"/>
      <c r="H440" s="466"/>
      <c r="I440" s="466"/>
      <c r="J440" s="466"/>
      <c r="K440" s="466"/>
      <c r="L440" s="466"/>
      <c r="M440" s="466"/>
      <c r="N440" s="466"/>
      <c r="O440" s="466"/>
      <c r="P440" s="466"/>
    </row>
    <row r="441" spans="1:16" ht="70.5" customHeight="1">
      <c r="A441" s="107"/>
      <c r="B441" s="497"/>
      <c r="C441" s="466"/>
      <c r="D441" s="476"/>
      <c r="E441" s="466"/>
      <c r="F441" s="466"/>
      <c r="G441" s="466"/>
      <c r="H441" s="466"/>
      <c r="I441" s="466"/>
      <c r="J441" s="466"/>
      <c r="K441" s="466"/>
      <c r="L441" s="466"/>
      <c r="M441" s="466"/>
      <c r="N441" s="466"/>
      <c r="O441" s="466"/>
      <c r="P441" s="466"/>
    </row>
    <row r="442" spans="1:16" ht="9.75" customHeight="1">
      <c r="A442" s="477"/>
      <c r="B442" s="470"/>
      <c r="C442" s="470"/>
      <c r="D442" s="470"/>
      <c r="E442" s="470"/>
      <c r="F442" s="470"/>
      <c r="G442" s="470"/>
      <c r="H442" s="470"/>
      <c r="I442" s="470"/>
      <c r="J442" s="470"/>
      <c r="K442" s="470"/>
      <c r="L442" s="470"/>
      <c r="M442" s="470"/>
      <c r="N442" s="470"/>
      <c r="O442" s="470"/>
      <c r="P442" s="470"/>
    </row>
    <row r="443" spans="1:16" ht="59.25" customHeight="1">
      <c r="A443" s="498" t="s">
        <v>541</v>
      </c>
      <c r="B443" s="466"/>
      <c r="C443" s="466"/>
      <c r="D443" s="466"/>
      <c r="E443" s="466"/>
      <c r="F443" s="466"/>
      <c r="G443" s="498" t="s">
        <v>227</v>
      </c>
      <c r="H443" s="466"/>
      <c r="I443" s="466"/>
      <c r="J443" s="476" t="s">
        <v>811</v>
      </c>
      <c r="K443" s="466"/>
      <c r="L443" s="466"/>
      <c r="M443" s="466"/>
      <c r="N443" s="466"/>
      <c r="O443" s="466"/>
      <c r="P443" s="467"/>
    </row>
    <row r="444" spans="1:16" ht="18" customHeight="1">
      <c r="A444" s="498"/>
      <c r="B444" s="466"/>
      <c r="C444" s="466"/>
      <c r="D444" s="466"/>
      <c r="E444" s="466"/>
      <c r="F444" s="466"/>
      <c r="G444" s="498" t="s">
        <v>229</v>
      </c>
      <c r="H444" s="466"/>
      <c r="I444" s="466"/>
      <c r="J444" s="476" t="s">
        <v>811</v>
      </c>
      <c r="K444" s="466"/>
      <c r="L444" s="466"/>
      <c r="M444" s="466"/>
      <c r="N444" s="466"/>
      <c r="O444" s="466"/>
      <c r="P444" s="467"/>
    </row>
    <row r="445" spans="1:16" ht="38.25" customHeight="1">
      <c r="A445" s="498"/>
      <c r="B445" s="466"/>
      <c r="C445" s="466"/>
      <c r="D445" s="466"/>
      <c r="E445" s="466"/>
      <c r="F445" s="466"/>
      <c r="G445" s="498" t="s">
        <v>10</v>
      </c>
      <c r="H445" s="466"/>
      <c r="I445" s="466"/>
      <c r="J445" s="476" t="s">
        <v>835</v>
      </c>
      <c r="K445" s="466"/>
      <c r="L445" s="466"/>
      <c r="M445" s="466"/>
      <c r="N445" s="466"/>
      <c r="O445" s="466"/>
      <c r="P445" s="467"/>
    </row>
    <row r="446" spans="1:16" ht="18" customHeight="1">
      <c r="A446" s="492"/>
      <c r="B446" s="470"/>
      <c r="C446" s="470"/>
      <c r="D446" s="470"/>
      <c r="E446" s="470"/>
      <c r="F446" s="470"/>
      <c r="G446" s="505" t="s">
        <v>231</v>
      </c>
      <c r="H446" s="470"/>
      <c r="I446" s="470"/>
      <c r="J446" s="477" t="s">
        <v>836</v>
      </c>
      <c r="K446" s="470"/>
      <c r="L446" s="470"/>
      <c r="M446" s="470"/>
      <c r="N446" s="470"/>
      <c r="O446" s="470"/>
      <c r="P446" s="471"/>
    </row>
    <row r="447" spans="1:16" ht="7.5" customHeight="1">
      <c r="A447" s="86"/>
      <c r="B447" s="86"/>
      <c r="C447" s="86"/>
      <c r="D447" s="86"/>
      <c r="E447" s="86"/>
      <c r="F447" s="86"/>
      <c r="G447" s="86"/>
      <c r="H447" s="86"/>
      <c r="I447" s="86"/>
      <c r="J447" s="86"/>
      <c r="K447" s="86"/>
      <c r="L447" s="86"/>
      <c r="M447" s="86"/>
      <c r="N447" s="86"/>
      <c r="O447" s="86"/>
      <c r="P447" s="86"/>
    </row>
    <row r="448" spans="1:16" ht="18" customHeight="1">
      <c r="A448" s="495" t="s">
        <v>233</v>
      </c>
      <c r="B448" s="466"/>
      <c r="C448" s="495" t="s">
        <v>234</v>
      </c>
      <c r="D448" s="466"/>
      <c r="E448" s="86"/>
      <c r="F448" s="86"/>
      <c r="G448" s="86"/>
      <c r="H448" s="86"/>
      <c r="I448" s="86"/>
      <c r="J448" s="86"/>
      <c r="K448" s="86"/>
      <c r="L448" s="86"/>
      <c r="M448" s="86"/>
      <c r="N448" s="86"/>
      <c r="O448" s="86"/>
      <c r="P448" s="86"/>
    </row>
    <row r="449" spans="1:16" ht="2.25" customHeight="1">
      <c r="A449" s="86"/>
      <c r="B449" s="86"/>
      <c r="C449" s="86"/>
      <c r="D449" s="86"/>
      <c r="E449" s="86"/>
      <c r="F449" s="86"/>
      <c r="G449" s="86"/>
      <c r="H449" s="86"/>
      <c r="I449" s="86"/>
      <c r="J449" s="86"/>
      <c r="K449" s="86"/>
      <c r="L449" s="86"/>
      <c r="M449" s="86"/>
      <c r="N449" s="86"/>
      <c r="O449" s="86"/>
      <c r="P449" s="86"/>
    </row>
    <row r="450" spans="1:16" ht="18.75" customHeight="1">
      <c r="A450" s="496" t="s">
        <v>235</v>
      </c>
      <c r="B450" s="457"/>
      <c r="C450" s="457"/>
      <c r="D450" s="457"/>
      <c r="E450" s="458"/>
      <c r="F450" s="491" t="s">
        <v>231</v>
      </c>
      <c r="G450" s="457"/>
      <c r="H450" s="457"/>
      <c r="I450" s="457"/>
      <c r="J450" s="458"/>
      <c r="K450" s="491" t="s">
        <v>13</v>
      </c>
      <c r="L450" s="458"/>
      <c r="M450" s="491" t="s">
        <v>12</v>
      </c>
      <c r="N450" s="458"/>
      <c r="O450" s="108" t="s">
        <v>236</v>
      </c>
      <c r="P450" s="86"/>
    </row>
    <row r="451" spans="1:16" ht="18" customHeight="1">
      <c r="A451" s="492" t="s">
        <v>837</v>
      </c>
      <c r="B451" s="470"/>
      <c r="C451" s="470"/>
      <c r="D451" s="470"/>
      <c r="E451" s="471"/>
      <c r="F451" s="499" t="s">
        <v>570</v>
      </c>
      <c r="G451" s="470"/>
      <c r="H451" s="470"/>
      <c r="I451" s="470"/>
      <c r="J451" s="471"/>
      <c r="K451" s="564" t="s">
        <v>838</v>
      </c>
      <c r="L451" s="471"/>
      <c r="M451" s="564" t="s">
        <v>755</v>
      </c>
      <c r="N451" s="471"/>
      <c r="O451" s="299" t="s">
        <v>839</v>
      </c>
      <c r="P451" s="86"/>
    </row>
    <row r="452" spans="1:16" ht="18" customHeight="1">
      <c r="A452" s="492" t="s">
        <v>840</v>
      </c>
      <c r="B452" s="470"/>
      <c r="C452" s="470"/>
      <c r="D452" s="470"/>
      <c r="E452" s="471"/>
      <c r="F452" s="499" t="s">
        <v>570</v>
      </c>
      <c r="G452" s="470"/>
      <c r="H452" s="470"/>
      <c r="I452" s="470"/>
      <c r="J452" s="471"/>
      <c r="K452" s="564" t="s">
        <v>841</v>
      </c>
      <c r="L452" s="471"/>
      <c r="M452" s="564" t="s">
        <v>623</v>
      </c>
      <c r="N452" s="471"/>
      <c r="O452" s="299" t="s">
        <v>842</v>
      </c>
      <c r="P452" s="86"/>
    </row>
    <row r="453" spans="1:16" ht="18" customHeight="1">
      <c r="A453" s="493"/>
      <c r="B453" s="466"/>
      <c r="C453" s="466"/>
      <c r="D453" s="466"/>
      <c r="E453" s="466"/>
      <c r="F453" s="494"/>
      <c r="G453" s="466"/>
      <c r="H453" s="494"/>
      <c r="I453" s="466"/>
      <c r="J453" s="466"/>
      <c r="K453" s="466"/>
      <c r="L453" s="111" t="s">
        <v>238</v>
      </c>
      <c r="M453" s="488" t="s">
        <v>234</v>
      </c>
      <c r="N453" s="466"/>
      <c r="O453" s="111" t="s">
        <v>843</v>
      </c>
      <c r="P453" s="86"/>
    </row>
    <row r="454" spans="1:16" ht="18" customHeight="1">
      <c r="A454" s="495" t="s">
        <v>239</v>
      </c>
      <c r="B454" s="466"/>
      <c r="C454" s="495" t="s">
        <v>583</v>
      </c>
      <c r="D454" s="466"/>
      <c r="E454" s="86"/>
      <c r="F454" s="86"/>
      <c r="G454" s="86"/>
      <c r="H454" s="86"/>
      <c r="I454" s="86"/>
      <c r="J454" s="86"/>
      <c r="K454" s="86"/>
      <c r="L454" s="86"/>
      <c r="M454" s="86"/>
      <c r="N454" s="86"/>
      <c r="O454" s="86"/>
      <c r="P454" s="86"/>
    </row>
    <row r="455" spans="1:16" ht="1.5" customHeight="1">
      <c r="A455" s="86"/>
      <c r="B455" s="86"/>
      <c r="C455" s="86"/>
      <c r="D455" s="86"/>
      <c r="E455" s="86"/>
      <c r="F455" s="86"/>
      <c r="G455" s="86"/>
      <c r="H455" s="86"/>
      <c r="I455" s="86"/>
      <c r="J455" s="86"/>
      <c r="K455" s="86"/>
      <c r="L455" s="86"/>
      <c r="M455" s="86"/>
      <c r="N455" s="86"/>
      <c r="O455" s="86"/>
      <c r="P455" s="86"/>
    </row>
    <row r="456" spans="1:16" ht="18.75" customHeight="1">
      <c r="A456" s="496" t="s">
        <v>235</v>
      </c>
      <c r="B456" s="457"/>
      <c r="C456" s="457"/>
      <c r="D456" s="457"/>
      <c r="E456" s="458"/>
      <c r="F456" s="491" t="s">
        <v>231</v>
      </c>
      <c r="G456" s="457"/>
      <c r="H456" s="457"/>
      <c r="I456" s="457"/>
      <c r="J456" s="458"/>
      <c r="K456" s="491" t="s">
        <v>13</v>
      </c>
      <c r="L456" s="458"/>
      <c r="M456" s="491" t="s">
        <v>12</v>
      </c>
      <c r="N456" s="458"/>
      <c r="O456" s="108" t="s">
        <v>236</v>
      </c>
      <c r="P456" s="86"/>
    </row>
    <row r="457" spans="1:16" ht="18" customHeight="1">
      <c r="A457" s="492" t="s">
        <v>589</v>
      </c>
      <c r="B457" s="470"/>
      <c r="C457" s="470"/>
      <c r="D457" s="470"/>
      <c r="E457" s="471"/>
      <c r="F457" s="499" t="s">
        <v>590</v>
      </c>
      <c r="G457" s="470"/>
      <c r="H457" s="470"/>
      <c r="I457" s="470"/>
      <c r="J457" s="471"/>
      <c r="K457" s="564" t="s">
        <v>844</v>
      </c>
      <c r="L457" s="471"/>
      <c r="M457" s="564" t="s">
        <v>592</v>
      </c>
      <c r="N457" s="471"/>
      <c r="O457" s="299" t="s">
        <v>845</v>
      </c>
      <c r="P457" s="86"/>
    </row>
    <row r="458" spans="1:16" ht="18" customHeight="1">
      <c r="A458" s="493"/>
      <c r="B458" s="466"/>
      <c r="C458" s="466"/>
      <c r="D458" s="466"/>
      <c r="E458" s="466"/>
      <c r="F458" s="494"/>
      <c r="G458" s="466"/>
      <c r="H458" s="494"/>
      <c r="I458" s="466"/>
      <c r="J458" s="466"/>
      <c r="K458" s="466"/>
      <c r="L458" s="111" t="s">
        <v>238</v>
      </c>
      <c r="M458" s="488" t="s">
        <v>583</v>
      </c>
      <c r="N458" s="466"/>
      <c r="O458" s="111" t="s">
        <v>845</v>
      </c>
      <c r="P458" s="86"/>
    </row>
    <row r="459" spans="1:16" ht="18" customHeight="1">
      <c r="A459" s="495" t="s">
        <v>241</v>
      </c>
      <c r="B459" s="466"/>
      <c r="C459" s="495" t="s">
        <v>242</v>
      </c>
      <c r="D459" s="466"/>
      <c r="E459" s="86"/>
      <c r="F459" s="86"/>
      <c r="G459" s="86"/>
      <c r="H459" s="86"/>
      <c r="I459" s="86"/>
      <c r="J459" s="86"/>
      <c r="K459" s="86"/>
      <c r="L459" s="86"/>
      <c r="M459" s="86"/>
      <c r="N459" s="86"/>
      <c r="O459" s="86"/>
      <c r="P459" s="86"/>
    </row>
    <row r="460" spans="1:16" ht="2.25" customHeight="1">
      <c r="A460" s="86"/>
      <c r="B460" s="86"/>
      <c r="C460" s="86"/>
      <c r="D460" s="86"/>
      <c r="E460" s="86"/>
      <c r="F460" s="86"/>
      <c r="G460" s="86"/>
      <c r="H460" s="86"/>
      <c r="I460" s="86"/>
      <c r="J460" s="86"/>
      <c r="K460" s="86"/>
      <c r="L460" s="86"/>
      <c r="M460" s="86"/>
      <c r="N460" s="86"/>
      <c r="O460" s="86"/>
      <c r="P460" s="86"/>
    </row>
    <row r="461" spans="1:16" ht="18.75" customHeight="1">
      <c r="A461" s="496" t="s">
        <v>235</v>
      </c>
      <c r="B461" s="457"/>
      <c r="C461" s="457"/>
      <c r="D461" s="457"/>
      <c r="E461" s="458"/>
      <c r="F461" s="491" t="s">
        <v>231</v>
      </c>
      <c r="G461" s="457"/>
      <c r="H461" s="457"/>
      <c r="I461" s="457"/>
      <c r="J461" s="458"/>
      <c r="K461" s="491" t="s">
        <v>13</v>
      </c>
      <c r="L461" s="458"/>
      <c r="M461" s="491" t="s">
        <v>12</v>
      </c>
      <c r="N461" s="458"/>
      <c r="O461" s="108" t="s">
        <v>236</v>
      </c>
      <c r="P461" s="86"/>
    </row>
    <row r="462" spans="1:16" ht="18" customHeight="1">
      <c r="A462" s="492" t="s">
        <v>733</v>
      </c>
      <c r="B462" s="470"/>
      <c r="C462" s="470"/>
      <c r="D462" s="470"/>
      <c r="E462" s="471"/>
      <c r="F462" s="499" t="s">
        <v>596</v>
      </c>
      <c r="G462" s="470"/>
      <c r="H462" s="470"/>
      <c r="I462" s="470"/>
      <c r="J462" s="471"/>
      <c r="K462" s="564" t="s">
        <v>734</v>
      </c>
      <c r="L462" s="471"/>
      <c r="M462" s="564" t="s">
        <v>846</v>
      </c>
      <c r="N462" s="471"/>
      <c r="O462" s="299" t="s">
        <v>844</v>
      </c>
      <c r="P462" s="86"/>
    </row>
    <row r="463" spans="1:16" ht="18" customHeight="1">
      <c r="A463" s="493"/>
      <c r="B463" s="466"/>
      <c r="C463" s="466"/>
      <c r="D463" s="466"/>
      <c r="E463" s="466"/>
      <c r="F463" s="494"/>
      <c r="G463" s="466"/>
      <c r="H463" s="494"/>
      <c r="I463" s="466"/>
      <c r="J463" s="466"/>
      <c r="K463" s="466"/>
      <c r="L463" s="111" t="s">
        <v>238</v>
      </c>
      <c r="M463" s="488" t="s">
        <v>242</v>
      </c>
      <c r="N463" s="466"/>
      <c r="O463" s="111" t="s">
        <v>844</v>
      </c>
      <c r="P463" s="86"/>
    </row>
    <row r="464" spans="1:16" ht="18" customHeight="1">
      <c r="A464" s="495" t="s">
        <v>243</v>
      </c>
      <c r="B464" s="466"/>
      <c r="C464" s="495" t="s">
        <v>244</v>
      </c>
      <c r="D464" s="466"/>
      <c r="E464" s="86"/>
      <c r="F464" s="86"/>
      <c r="G464" s="86"/>
      <c r="H464" s="86"/>
      <c r="I464" s="86"/>
      <c r="J464" s="86"/>
      <c r="K464" s="86"/>
      <c r="L464" s="86"/>
      <c r="M464" s="86"/>
      <c r="N464" s="86"/>
      <c r="O464" s="86"/>
      <c r="P464" s="86"/>
    </row>
    <row r="465" spans="1:16" ht="1.5" customHeight="1">
      <c r="A465" s="86"/>
      <c r="B465" s="86"/>
      <c r="C465" s="86"/>
      <c r="D465" s="86"/>
      <c r="E465" s="86"/>
      <c r="F465" s="86"/>
      <c r="G465" s="86"/>
      <c r="H465" s="86"/>
      <c r="I465" s="86"/>
      <c r="J465" s="86"/>
      <c r="K465" s="86"/>
      <c r="L465" s="86"/>
      <c r="M465" s="86"/>
      <c r="N465" s="86"/>
      <c r="O465" s="86"/>
      <c r="P465" s="86"/>
    </row>
    <row r="466" spans="1:16" ht="18.75" customHeight="1">
      <c r="A466" s="496" t="s">
        <v>235</v>
      </c>
      <c r="B466" s="457"/>
      <c r="C466" s="457"/>
      <c r="D466" s="457"/>
      <c r="E466" s="458"/>
      <c r="F466" s="491" t="s">
        <v>231</v>
      </c>
      <c r="G466" s="457"/>
      <c r="H466" s="457"/>
      <c r="I466" s="457"/>
      <c r="J466" s="458"/>
      <c r="K466" s="491" t="s">
        <v>13</v>
      </c>
      <c r="L466" s="458"/>
      <c r="M466" s="491" t="s">
        <v>12</v>
      </c>
      <c r="N466" s="458"/>
      <c r="O466" s="108" t="s">
        <v>236</v>
      </c>
      <c r="P466" s="86"/>
    </row>
    <row r="467" spans="1:16" ht="18" customHeight="1">
      <c r="A467" s="492" t="s">
        <v>598</v>
      </c>
      <c r="B467" s="470"/>
      <c r="C467" s="470"/>
      <c r="D467" s="470"/>
      <c r="E467" s="471"/>
      <c r="F467" s="499" t="s">
        <v>570</v>
      </c>
      <c r="G467" s="470"/>
      <c r="H467" s="470"/>
      <c r="I467" s="470"/>
      <c r="J467" s="471"/>
      <c r="K467" s="564" t="s">
        <v>599</v>
      </c>
      <c r="L467" s="471"/>
      <c r="M467" s="564" t="s">
        <v>567</v>
      </c>
      <c r="N467" s="471"/>
      <c r="O467" s="299" t="s">
        <v>847</v>
      </c>
      <c r="P467" s="86"/>
    </row>
    <row r="468" spans="1:16" ht="18" customHeight="1">
      <c r="A468" s="493"/>
      <c r="B468" s="466"/>
      <c r="C468" s="466"/>
      <c r="D468" s="466"/>
      <c r="E468" s="466"/>
      <c r="F468" s="494"/>
      <c r="G468" s="466"/>
      <c r="H468" s="494"/>
      <c r="I468" s="466"/>
      <c r="J468" s="466"/>
      <c r="K468" s="466"/>
      <c r="L468" s="111" t="s">
        <v>238</v>
      </c>
      <c r="M468" s="488" t="s">
        <v>244</v>
      </c>
      <c r="N468" s="466"/>
      <c r="O468" s="111" t="s">
        <v>847</v>
      </c>
      <c r="P468" s="86"/>
    </row>
    <row r="469" spans="1:16" ht="3.75" customHeight="1">
      <c r="A469" s="86"/>
      <c r="B469" s="86"/>
      <c r="C469" s="86"/>
      <c r="D469" s="86"/>
      <c r="E469" s="86"/>
      <c r="F469" s="86"/>
      <c r="G469" s="86"/>
      <c r="H469" s="86"/>
      <c r="I469" s="86"/>
      <c r="J469" s="86"/>
      <c r="K469" s="86"/>
      <c r="L469" s="86"/>
      <c r="M469" s="86"/>
      <c r="N469" s="86"/>
      <c r="O469" s="86"/>
      <c r="P469" s="86"/>
    </row>
    <row r="470" spans="1:16" ht="18.75" customHeight="1">
      <c r="A470" s="86"/>
      <c r="B470" s="86"/>
      <c r="C470" s="86"/>
      <c r="D470" s="86"/>
      <c r="E470" s="86"/>
      <c r="F470" s="86"/>
      <c r="G470" s="86"/>
      <c r="H470" s="86"/>
      <c r="I470" s="489" t="s">
        <v>245</v>
      </c>
      <c r="J470" s="457"/>
      <c r="K470" s="457"/>
      <c r="L470" s="457"/>
      <c r="M470" s="458"/>
      <c r="N470" s="566" t="s">
        <v>848</v>
      </c>
      <c r="O470" s="458"/>
      <c r="P470" s="86"/>
    </row>
    <row r="471" spans="1:16" ht="1.5" customHeight="1">
      <c r="A471" s="86"/>
      <c r="B471" s="86"/>
      <c r="C471" s="86"/>
      <c r="D471" s="86"/>
      <c r="E471" s="86"/>
      <c r="F471" s="86"/>
      <c r="G471" s="86"/>
      <c r="H471" s="86"/>
      <c r="I471" s="86"/>
      <c r="J471" s="86"/>
      <c r="K471" s="86"/>
      <c r="L471" s="86"/>
      <c r="M471" s="86"/>
      <c r="N471" s="86"/>
      <c r="O471" s="86"/>
      <c r="P471" s="86"/>
    </row>
    <row r="472" spans="1:16" ht="17.25" customHeight="1">
      <c r="A472" s="565"/>
      <c r="B472" s="466"/>
      <c r="C472" s="466"/>
      <c r="D472" s="466"/>
      <c r="E472" s="466"/>
      <c r="F472" s="466"/>
      <c r="G472" s="466"/>
      <c r="H472" s="466"/>
      <c r="I472" s="466"/>
      <c r="J472" s="466"/>
      <c r="K472" s="466"/>
      <c r="L472" s="466"/>
      <c r="M472" s="466"/>
      <c r="N472" s="466"/>
      <c r="O472" s="466"/>
      <c r="P472" s="86"/>
    </row>
    <row r="473" spans="1:16" ht="3.75" customHeight="1">
      <c r="A473" s="107"/>
      <c r="B473" s="476"/>
      <c r="C473" s="466"/>
      <c r="D473" s="476"/>
      <c r="E473" s="466"/>
      <c r="F473" s="466"/>
      <c r="G473" s="466"/>
      <c r="H473" s="466"/>
      <c r="I473" s="466"/>
      <c r="J473" s="466"/>
      <c r="K473" s="466"/>
      <c r="L473" s="466"/>
      <c r="M473" s="466"/>
      <c r="N473" s="466"/>
      <c r="O473" s="466"/>
      <c r="P473" s="466"/>
    </row>
    <row r="474" spans="1:16" ht="70.5" customHeight="1">
      <c r="A474" s="107"/>
      <c r="B474" s="497"/>
      <c r="C474" s="466"/>
      <c r="D474" s="476"/>
      <c r="E474" s="466"/>
      <c r="F474" s="466"/>
      <c r="G474" s="466"/>
      <c r="H474" s="466"/>
      <c r="I474" s="466"/>
      <c r="J474" s="466"/>
      <c r="K474" s="466"/>
      <c r="L474" s="466"/>
      <c r="M474" s="466"/>
      <c r="N474" s="466"/>
      <c r="O474" s="466"/>
      <c r="P474" s="466"/>
    </row>
    <row r="475" spans="1:16" ht="9.75" customHeight="1">
      <c r="A475" s="477"/>
      <c r="B475" s="470"/>
      <c r="C475" s="470"/>
      <c r="D475" s="470"/>
      <c r="E475" s="470"/>
      <c r="F475" s="470"/>
      <c r="G475" s="470"/>
      <c r="H475" s="470"/>
      <c r="I475" s="470"/>
      <c r="J475" s="470"/>
      <c r="K475" s="470"/>
      <c r="L475" s="470"/>
      <c r="M475" s="470"/>
      <c r="N475" s="470"/>
      <c r="O475" s="470"/>
      <c r="P475" s="470"/>
    </row>
    <row r="476" spans="1:16" ht="59.25" customHeight="1">
      <c r="A476" s="498" t="s">
        <v>541</v>
      </c>
      <c r="B476" s="466"/>
      <c r="C476" s="466"/>
      <c r="D476" s="466"/>
      <c r="E476" s="466"/>
      <c r="F476" s="466"/>
      <c r="G476" s="498" t="s">
        <v>227</v>
      </c>
      <c r="H476" s="466"/>
      <c r="I476" s="466"/>
      <c r="J476" s="476" t="s">
        <v>849</v>
      </c>
      <c r="K476" s="466"/>
      <c r="L476" s="466"/>
      <c r="M476" s="466"/>
      <c r="N476" s="466"/>
      <c r="O476" s="466"/>
      <c r="P476" s="467"/>
    </row>
    <row r="477" spans="1:16" ht="18" customHeight="1">
      <c r="A477" s="498"/>
      <c r="B477" s="466"/>
      <c r="C477" s="466"/>
      <c r="D477" s="466"/>
      <c r="E477" s="466"/>
      <c r="F477" s="466"/>
      <c r="G477" s="498" t="s">
        <v>229</v>
      </c>
      <c r="H477" s="466"/>
      <c r="I477" s="466"/>
      <c r="J477" s="476" t="s">
        <v>849</v>
      </c>
      <c r="K477" s="466"/>
      <c r="L477" s="466"/>
      <c r="M477" s="466"/>
      <c r="N477" s="466"/>
      <c r="O477" s="466"/>
      <c r="P477" s="467"/>
    </row>
    <row r="478" spans="1:16" ht="27.75" customHeight="1">
      <c r="A478" s="498"/>
      <c r="B478" s="466"/>
      <c r="C478" s="466"/>
      <c r="D478" s="466"/>
      <c r="E478" s="466"/>
      <c r="F478" s="466"/>
      <c r="G478" s="498" t="s">
        <v>10</v>
      </c>
      <c r="H478" s="466"/>
      <c r="I478" s="466"/>
      <c r="J478" s="476" t="s">
        <v>850</v>
      </c>
      <c r="K478" s="466"/>
      <c r="L478" s="466"/>
      <c r="M478" s="466"/>
      <c r="N478" s="466"/>
      <c r="O478" s="466"/>
      <c r="P478" s="467"/>
    </row>
    <row r="479" spans="1:16" ht="18" customHeight="1">
      <c r="A479" s="492"/>
      <c r="B479" s="470"/>
      <c r="C479" s="470"/>
      <c r="D479" s="470"/>
      <c r="E479" s="470"/>
      <c r="F479" s="470"/>
      <c r="G479" s="505" t="s">
        <v>231</v>
      </c>
      <c r="H479" s="470"/>
      <c r="I479" s="470"/>
      <c r="J479" s="477" t="s">
        <v>40</v>
      </c>
      <c r="K479" s="470"/>
      <c r="L479" s="470"/>
      <c r="M479" s="470"/>
      <c r="N479" s="470"/>
      <c r="O479" s="470"/>
      <c r="P479" s="471"/>
    </row>
    <row r="480" spans="1:16" ht="7.5" customHeight="1">
      <c r="A480" s="86"/>
      <c r="B480" s="86"/>
      <c r="C480" s="86"/>
      <c r="D480" s="86"/>
      <c r="E480" s="86"/>
      <c r="F480" s="86"/>
      <c r="G480" s="86"/>
      <c r="H480" s="86"/>
      <c r="I480" s="86"/>
      <c r="J480" s="86"/>
      <c r="K480" s="86"/>
      <c r="L480" s="86"/>
      <c r="M480" s="86"/>
      <c r="N480" s="86"/>
      <c r="O480" s="86"/>
      <c r="P480" s="86"/>
    </row>
    <row r="481" spans="1:16" ht="18" customHeight="1">
      <c r="A481" s="495" t="s">
        <v>233</v>
      </c>
      <c r="B481" s="466"/>
      <c r="C481" s="495" t="s">
        <v>234</v>
      </c>
      <c r="D481" s="466"/>
      <c r="E481" s="86"/>
      <c r="F481" s="86"/>
      <c r="G481" s="86"/>
      <c r="H481" s="86"/>
      <c r="I481" s="86"/>
      <c r="J481" s="86"/>
      <c r="K481" s="86"/>
      <c r="L481" s="86"/>
      <c r="M481" s="86"/>
      <c r="N481" s="86"/>
      <c r="O481" s="86"/>
      <c r="P481" s="86"/>
    </row>
    <row r="482" spans="1:16" ht="2.25" customHeight="1">
      <c r="A482" s="86"/>
      <c r="B482" s="86"/>
      <c r="C482" s="86"/>
      <c r="D482" s="86"/>
      <c r="E482" s="86"/>
      <c r="F482" s="86"/>
      <c r="G482" s="86"/>
      <c r="H482" s="86"/>
      <c r="I482" s="86"/>
      <c r="J482" s="86"/>
      <c r="K482" s="86"/>
      <c r="L482" s="86"/>
      <c r="M482" s="86"/>
      <c r="N482" s="86"/>
      <c r="O482" s="86"/>
      <c r="P482" s="86"/>
    </row>
    <row r="483" spans="1:16" ht="18.75" customHeight="1">
      <c r="A483" s="496" t="s">
        <v>235</v>
      </c>
      <c r="B483" s="457"/>
      <c r="C483" s="457"/>
      <c r="D483" s="457"/>
      <c r="E483" s="458"/>
      <c r="F483" s="491" t="s">
        <v>231</v>
      </c>
      <c r="G483" s="457"/>
      <c r="H483" s="457"/>
      <c r="I483" s="457"/>
      <c r="J483" s="458"/>
      <c r="K483" s="491" t="s">
        <v>13</v>
      </c>
      <c r="L483" s="458"/>
      <c r="M483" s="491" t="s">
        <v>12</v>
      </c>
      <c r="N483" s="458"/>
      <c r="O483" s="108" t="s">
        <v>236</v>
      </c>
      <c r="P483" s="86"/>
    </row>
    <row r="484" spans="1:16" ht="18" customHeight="1">
      <c r="A484" s="492" t="s">
        <v>851</v>
      </c>
      <c r="B484" s="470"/>
      <c r="C484" s="470"/>
      <c r="D484" s="470"/>
      <c r="E484" s="471"/>
      <c r="F484" s="499" t="s">
        <v>134</v>
      </c>
      <c r="G484" s="470"/>
      <c r="H484" s="470"/>
      <c r="I484" s="470"/>
      <c r="J484" s="471"/>
      <c r="K484" s="564" t="s">
        <v>852</v>
      </c>
      <c r="L484" s="471"/>
      <c r="M484" s="564" t="s">
        <v>803</v>
      </c>
      <c r="N484" s="471"/>
      <c r="O484" s="299" t="s">
        <v>853</v>
      </c>
      <c r="P484" s="86"/>
    </row>
    <row r="485" spans="1:16" ht="18" customHeight="1">
      <c r="A485" s="492" t="s">
        <v>854</v>
      </c>
      <c r="B485" s="470"/>
      <c r="C485" s="470"/>
      <c r="D485" s="470"/>
      <c r="E485" s="471"/>
      <c r="F485" s="499" t="s">
        <v>134</v>
      </c>
      <c r="G485" s="470"/>
      <c r="H485" s="470"/>
      <c r="I485" s="470"/>
      <c r="J485" s="471"/>
      <c r="K485" s="564" t="s">
        <v>855</v>
      </c>
      <c r="L485" s="471"/>
      <c r="M485" s="564" t="s">
        <v>634</v>
      </c>
      <c r="N485" s="471"/>
      <c r="O485" s="299" t="s">
        <v>856</v>
      </c>
      <c r="P485" s="86"/>
    </row>
    <row r="486" spans="1:16" ht="18" customHeight="1">
      <c r="A486" s="492" t="s">
        <v>837</v>
      </c>
      <c r="B486" s="470"/>
      <c r="C486" s="470"/>
      <c r="D486" s="470"/>
      <c r="E486" s="471"/>
      <c r="F486" s="499" t="s">
        <v>570</v>
      </c>
      <c r="G486" s="470"/>
      <c r="H486" s="470"/>
      <c r="I486" s="470"/>
      <c r="J486" s="471"/>
      <c r="K486" s="564" t="s">
        <v>838</v>
      </c>
      <c r="L486" s="471"/>
      <c r="M486" s="564" t="s">
        <v>857</v>
      </c>
      <c r="N486" s="471"/>
      <c r="O486" s="299" t="s">
        <v>858</v>
      </c>
      <c r="P486" s="86"/>
    </row>
    <row r="487" spans="1:16" ht="18" customHeight="1">
      <c r="A487" s="492" t="s">
        <v>840</v>
      </c>
      <c r="B487" s="470"/>
      <c r="C487" s="470"/>
      <c r="D487" s="470"/>
      <c r="E487" s="471"/>
      <c r="F487" s="499" t="s">
        <v>570</v>
      </c>
      <c r="G487" s="470"/>
      <c r="H487" s="470"/>
      <c r="I487" s="470"/>
      <c r="J487" s="471"/>
      <c r="K487" s="564" t="s">
        <v>841</v>
      </c>
      <c r="L487" s="471"/>
      <c r="M487" s="564" t="s">
        <v>859</v>
      </c>
      <c r="N487" s="471"/>
      <c r="O487" s="299" t="s">
        <v>860</v>
      </c>
      <c r="P487" s="86"/>
    </row>
    <row r="488" spans="1:16" ht="18" customHeight="1">
      <c r="A488" s="492" t="s">
        <v>753</v>
      </c>
      <c r="B488" s="470"/>
      <c r="C488" s="470"/>
      <c r="D488" s="470"/>
      <c r="E488" s="471"/>
      <c r="F488" s="499" t="s">
        <v>549</v>
      </c>
      <c r="G488" s="470"/>
      <c r="H488" s="470"/>
      <c r="I488" s="470"/>
      <c r="J488" s="471"/>
      <c r="K488" s="564" t="s">
        <v>754</v>
      </c>
      <c r="L488" s="471"/>
      <c r="M488" s="564" t="s">
        <v>861</v>
      </c>
      <c r="N488" s="471"/>
      <c r="O488" s="299" t="s">
        <v>862</v>
      </c>
      <c r="P488" s="86"/>
    </row>
    <row r="489" spans="1:16" ht="18" customHeight="1">
      <c r="A489" s="492" t="s">
        <v>863</v>
      </c>
      <c r="B489" s="470"/>
      <c r="C489" s="470"/>
      <c r="D489" s="470"/>
      <c r="E489" s="471"/>
      <c r="F489" s="499" t="s">
        <v>549</v>
      </c>
      <c r="G489" s="470"/>
      <c r="H489" s="470"/>
      <c r="I489" s="470"/>
      <c r="J489" s="471"/>
      <c r="K489" s="564" t="s">
        <v>864</v>
      </c>
      <c r="L489" s="471"/>
      <c r="M489" s="564" t="s">
        <v>644</v>
      </c>
      <c r="N489" s="471"/>
      <c r="O489" s="299" t="s">
        <v>865</v>
      </c>
      <c r="P489" s="86"/>
    </row>
    <row r="490" spans="1:16" ht="18" customHeight="1">
      <c r="A490" s="493"/>
      <c r="B490" s="466"/>
      <c r="C490" s="466"/>
      <c r="D490" s="466"/>
      <c r="E490" s="466"/>
      <c r="F490" s="494"/>
      <c r="G490" s="466"/>
      <c r="H490" s="494"/>
      <c r="I490" s="466"/>
      <c r="J490" s="466"/>
      <c r="K490" s="466"/>
      <c r="L490" s="111" t="s">
        <v>238</v>
      </c>
      <c r="M490" s="488" t="s">
        <v>234</v>
      </c>
      <c r="N490" s="466"/>
      <c r="O490" s="111" t="s">
        <v>866</v>
      </c>
      <c r="P490" s="86"/>
    </row>
    <row r="491" spans="1:16" ht="18" customHeight="1">
      <c r="A491" s="495" t="s">
        <v>239</v>
      </c>
      <c r="B491" s="466"/>
      <c r="C491" s="495" t="s">
        <v>583</v>
      </c>
      <c r="D491" s="466"/>
      <c r="E491" s="86"/>
      <c r="F491" s="86"/>
      <c r="G491" s="86"/>
      <c r="H491" s="86"/>
      <c r="I491" s="86"/>
      <c r="J491" s="86"/>
      <c r="K491" s="86"/>
      <c r="L491" s="86"/>
      <c r="M491" s="86"/>
      <c r="N491" s="86"/>
      <c r="O491" s="86"/>
      <c r="P491" s="86"/>
    </row>
    <row r="492" spans="1:16" ht="1.5" customHeight="1">
      <c r="A492" s="86"/>
      <c r="B492" s="86"/>
      <c r="C492" s="86"/>
      <c r="D492" s="86"/>
      <c r="E492" s="86"/>
      <c r="F492" s="86"/>
      <c r="G492" s="86"/>
      <c r="H492" s="86"/>
      <c r="I492" s="86"/>
      <c r="J492" s="86"/>
      <c r="K492" s="86"/>
      <c r="L492" s="86"/>
      <c r="M492" s="86"/>
      <c r="N492" s="86"/>
      <c r="O492" s="86"/>
      <c r="P492" s="86"/>
    </row>
    <row r="493" spans="1:16" ht="18.75" customHeight="1">
      <c r="A493" s="496" t="s">
        <v>235</v>
      </c>
      <c r="B493" s="457"/>
      <c r="C493" s="457"/>
      <c r="D493" s="457"/>
      <c r="E493" s="458"/>
      <c r="F493" s="491" t="s">
        <v>231</v>
      </c>
      <c r="G493" s="457"/>
      <c r="H493" s="457"/>
      <c r="I493" s="457"/>
      <c r="J493" s="458"/>
      <c r="K493" s="491" t="s">
        <v>13</v>
      </c>
      <c r="L493" s="458"/>
      <c r="M493" s="491" t="s">
        <v>12</v>
      </c>
      <c r="N493" s="458"/>
      <c r="O493" s="108" t="s">
        <v>236</v>
      </c>
      <c r="P493" s="86"/>
    </row>
    <row r="494" spans="1:16" ht="18" customHeight="1">
      <c r="A494" s="492" t="s">
        <v>589</v>
      </c>
      <c r="B494" s="470"/>
      <c r="C494" s="470"/>
      <c r="D494" s="470"/>
      <c r="E494" s="471"/>
      <c r="F494" s="499" t="s">
        <v>590</v>
      </c>
      <c r="G494" s="470"/>
      <c r="H494" s="470"/>
      <c r="I494" s="470"/>
      <c r="J494" s="471"/>
      <c r="K494" s="564" t="s">
        <v>867</v>
      </c>
      <c r="L494" s="471"/>
      <c r="M494" s="564" t="s">
        <v>592</v>
      </c>
      <c r="N494" s="471"/>
      <c r="O494" s="299" t="s">
        <v>868</v>
      </c>
      <c r="P494" s="86"/>
    </row>
    <row r="495" spans="1:16" ht="18" customHeight="1">
      <c r="A495" s="493"/>
      <c r="B495" s="466"/>
      <c r="C495" s="466"/>
      <c r="D495" s="466"/>
      <c r="E495" s="466"/>
      <c r="F495" s="494"/>
      <c r="G495" s="466"/>
      <c r="H495" s="494"/>
      <c r="I495" s="466"/>
      <c r="J495" s="466"/>
      <c r="K495" s="466"/>
      <c r="L495" s="111" t="s">
        <v>238</v>
      </c>
      <c r="M495" s="488" t="s">
        <v>583</v>
      </c>
      <c r="N495" s="466"/>
      <c r="O495" s="111" t="s">
        <v>868</v>
      </c>
      <c r="P495" s="86"/>
    </row>
    <row r="496" spans="1:16" ht="18" customHeight="1">
      <c r="A496" s="495" t="s">
        <v>241</v>
      </c>
      <c r="B496" s="466"/>
      <c r="C496" s="495" t="s">
        <v>242</v>
      </c>
      <c r="D496" s="466"/>
      <c r="E496" s="86"/>
      <c r="F496" s="86"/>
      <c r="G496" s="86"/>
      <c r="H496" s="86"/>
      <c r="I496" s="86"/>
      <c r="J496" s="86"/>
      <c r="K496" s="86"/>
      <c r="L496" s="86"/>
      <c r="M496" s="86"/>
      <c r="N496" s="86"/>
      <c r="O496" s="86"/>
      <c r="P496" s="86"/>
    </row>
    <row r="497" spans="1:16" ht="2.25" customHeight="1">
      <c r="A497" s="86"/>
      <c r="B497" s="86"/>
      <c r="C497" s="86"/>
      <c r="D497" s="86"/>
      <c r="E497" s="86"/>
      <c r="F497" s="86"/>
      <c r="G497" s="86"/>
      <c r="H497" s="86"/>
      <c r="I497" s="86"/>
      <c r="J497" s="86"/>
      <c r="K497" s="86"/>
      <c r="L497" s="86"/>
      <c r="M497" s="86"/>
      <c r="N497" s="86"/>
      <c r="O497" s="86"/>
      <c r="P497" s="86"/>
    </row>
    <row r="498" spans="1:16" ht="18.75" customHeight="1">
      <c r="A498" s="496" t="s">
        <v>235</v>
      </c>
      <c r="B498" s="457"/>
      <c r="C498" s="457"/>
      <c r="D498" s="457"/>
      <c r="E498" s="458"/>
      <c r="F498" s="491" t="s">
        <v>231</v>
      </c>
      <c r="G498" s="457"/>
      <c r="H498" s="457"/>
      <c r="I498" s="457"/>
      <c r="J498" s="458"/>
      <c r="K498" s="491" t="s">
        <v>13</v>
      </c>
      <c r="L498" s="458"/>
      <c r="M498" s="491" t="s">
        <v>12</v>
      </c>
      <c r="N498" s="458"/>
      <c r="O498" s="108" t="s">
        <v>236</v>
      </c>
      <c r="P498" s="86"/>
    </row>
    <row r="499" spans="1:16" ht="18" customHeight="1">
      <c r="A499" s="492" t="s">
        <v>733</v>
      </c>
      <c r="B499" s="470"/>
      <c r="C499" s="470"/>
      <c r="D499" s="470"/>
      <c r="E499" s="471"/>
      <c r="F499" s="499" t="s">
        <v>596</v>
      </c>
      <c r="G499" s="470"/>
      <c r="H499" s="470"/>
      <c r="I499" s="470"/>
      <c r="J499" s="471"/>
      <c r="K499" s="564" t="s">
        <v>734</v>
      </c>
      <c r="L499" s="471"/>
      <c r="M499" s="564" t="s">
        <v>631</v>
      </c>
      <c r="N499" s="471"/>
      <c r="O499" s="299" t="s">
        <v>867</v>
      </c>
      <c r="P499" s="86"/>
    </row>
    <row r="500" spans="1:16" ht="18" customHeight="1">
      <c r="A500" s="493"/>
      <c r="B500" s="466"/>
      <c r="C500" s="466"/>
      <c r="D500" s="466"/>
      <c r="E500" s="466"/>
      <c r="F500" s="494"/>
      <c r="G500" s="466"/>
      <c r="H500" s="494"/>
      <c r="I500" s="466"/>
      <c r="J500" s="466"/>
      <c r="K500" s="466"/>
      <c r="L500" s="111" t="s">
        <v>238</v>
      </c>
      <c r="M500" s="488" t="s">
        <v>242</v>
      </c>
      <c r="N500" s="466"/>
      <c r="O500" s="111" t="s">
        <v>867</v>
      </c>
      <c r="P500" s="86"/>
    </row>
    <row r="501" spans="1:16" ht="18" customHeight="1">
      <c r="A501" s="495" t="s">
        <v>243</v>
      </c>
      <c r="B501" s="466"/>
      <c r="C501" s="495" t="s">
        <v>244</v>
      </c>
      <c r="D501" s="466"/>
      <c r="E501" s="86"/>
      <c r="F501" s="86"/>
      <c r="G501" s="86"/>
      <c r="H501" s="86"/>
      <c r="I501" s="86"/>
      <c r="J501" s="86"/>
      <c r="K501" s="86"/>
      <c r="L501" s="86"/>
      <c r="M501" s="86"/>
      <c r="N501" s="86"/>
      <c r="O501" s="86"/>
      <c r="P501" s="86"/>
    </row>
    <row r="502" spans="1:16" ht="2.25" customHeight="1">
      <c r="A502" s="86"/>
      <c r="B502" s="86"/>
      <c r="C502" s="86"/>
      <c r="D502" s="86"/>
      <c r="E502" s="86"/>
      <c r="F502" s="86"/>
      <c r="G502" s="86"/>
      <c r="H502" s="86"/>
      <c r="I502" s="86"/>
      <c r="J502" s="86"/>
      <c r="K502" s="86"/>
      <c r="L502" s="86"/>
      <c r="M502" s="86"/>
      <c r="N502" s="86"/>
      <c r="O502" s="86"/>
      <c r="P502" s="86"/>
    </row>
    <row r="503" spans="1:16" ht="18.75" customHeight="1">
      <c r="A503" s="496" t="s">
        <v>235</v>
      </c>
      <c r="B503" s="457"/>
      <c r="C503" s="457"/>
      <c r="D503" s="457"/>
      <c r="E503" s="458"/>
      <c r="F503" s="491" t="s">
        <v>231</v>
      </c>
      <c r="G503" s="457"/>
      <c r="H503" s="457"/>
      <c r="I503" s="457"/>
      <c r="J503" s="458"/>
      <c r="K503" s="491" t="s">
        <v>13</v>
      </c>
      <c r="L503" s="458"/>
      <c r="M503" s="491" t="s">
        <v>12</v>
      </c>
      <c r="N503" s="458"/>
      <c r="O503" s="108" t="s">
        <v>236</v>
      </c>
      <c r="P503" s="86"/>
    </row>
    <row r="504" spans="1:16" ht="18" customHeight="1">
      <c r="A504" s="492" t="s">
        <v>598</v>
      </c>
      <c r="B504" s="470"/>
      <c r="C504" s="470"/>
      <c r="D504" s="470"/>
      <c r="E504" s="471"/>
      <c r="F504" s="499" t="s">
        <v>570</v>
      </c>
      <c r="G504" s="470"/>
      <c r="H504" s="470"/>
      <c r="I504" s="470"/>
      <c r="J504" s="471"/>
      <c r="K504" s="564" t="s">
        <v>599</v>
      </c>
      <c r="L504" s="471"/>
      <c r="M504" s="564" t="s">
        <v>869</v>
      </c>
      <c r="N504" s="471"/>
      <c r="O504" s="299" t="s">
        <v>870</v>
      </c>
      <c r="P504" s="86"/>
    </row>
    <row r="505" spans="1:16" ht="18" customHeight="1">
      <c r="A505" s="493"/>
      <c r="B505" s="466"/>
      <c r="C505" s="466"/>
      <c r="D505" s="466"/>
      <c r="E505" s="466"/>
      <c r="F505" s="494"/>
      <c r="G505" s="466"/>
      <c r="H505" s="494"/>
      <c r="I505" s="466"/>
      <c r="J505" s="466"/>
      <c r="K505" s="466"/>
      <c r="L505" s="111" t="s">
        <v>238</v>
      </c>
      <c r="M505" s="488" t="s">
        <v>244</v>
      </c>
      <c r="N505" s="466"/>
      <c r="O505" s="111" t="s">
        <v>870</v>
      </c>
      <c r="P505" s="86"/>
    </row>
    <row r="506" spans="1:16" ht="3" customHeight="1">
      <c r="A506" s="86"/>
      <c r="B506" s="86"/>
      <c r="C506" s="86"/>
      <c r="D506" s="86"/>
      <c r="E506" s="86"/>
      <c r="F506" s="86"/>
      <c r="G506" s="86"/>
      <c r="H506" s="86"/>
      <c r="I506" s="86"/>
      <c r="J506" s="86"/>
      <c r="K506" s="86"/>
      <c r="L506" s="86"/>
      <c r="M506" s="86"/>
      <c r="N506" s="86"/>
      <c r="O506" s="86"/>
      <c r="P506" s="86"/>
    </row>
    <row r="507" spans="1:16" ht="18.75" customHeight="1">
      <c r="A507" s="86"/>
      <c r="B507" s="86"/>
      <c r="C507" s="86"/>
      <c r="D507" s="86"/>
      <c r="E507" s="86"/>
      <c r="F507" s="86"/>
      <c r="G507" s="86"/>
      <c r="H507" s="86"/>
      <c r="I507" s="489" t="s">
        <v>245</v>
      </c>
      <c r="J507" s="457"/>
      <c r="K507" s="457"/>
      <c r="L507" s="457"/>
      <c r="M507" s="458"/>
      <c r="N507" s="566" t="s">
        <v>871</v>
      </c>
      <c r="O507" s="458"/>
      <c r="P507" s="86"/>
    </row>
    <row r="508" spans="1:16" ht="2.25" customHeight="1">
      <c r="A508" s="86"/>
      <c r="B508" s="86"/>
      <c r="C508" s="86"/>
      <c r="D508" s="86"/>
      <c r="E508" s="86"/>
      <c r="F508" s="86"/>
      <c r="G508" s="86"/>
      <c r="H508" s="86"/>
      <c r="I508" s="86"/>
      <c r="J508" s="86"/>
      <c r="K508" s="86"/>
      <c r="L508" s="86"/>
      <c r="M508" s="86"/>
      <c r="N508" s="86"/>
      <c r="O508" s="86"/>
      <c r="P508" s="86"/>
    </row>
    <row r="509" spans="1:16" ht="16.5" customHeight="1">
      <c r="A509" s="565"/>
      <c r="B509" s="466"/>
      <c r="C509" s="466"/>
      <c r="D509" s="466"/>
      <c r="E509" s="466"/>
      <c r="F509" s="466"/>
      <c r="G509" s="466"/>
      <c r="H509" s="466"/>
      <c r="I509" s="466"/>
      <c r="J509" s="466"/>
      <c r="K509" s="466"/>
      <c r="L509" s="466"/>
      <c r="M509" s="466"/>
      <c r="N509" s="466"/>
      <c r="O509" s="466"/>
      <c r="P509" s="86"/>
    </row>
    <row r="510" spans="1:16" ht="3.75" customHeight="1">
      <c r="A510" s="107"/>
      <c r="B510" s="476"/>
      <c r="C510" s="466"/>
      <c r="D510" s="476"/>
      <c r="E510" s="466"/>
      <c r="F510" s="466"/>
      <c r="G510" s="466"/>
      <c r="H510" s="466"/>
      <c r="I510" s="466"/>
      <c r="J510" s="466"/>
      <c r="K510" s="466"/>
      <c r="L510" s="466"/>
      <c r="M510" s="466"/>
      <c r="N510" s="466"/>
      <c r="O510" s="466"/>
      <c r="P510" s="466"/>
    </row>
    <row r="511" spans="1:16" ht="70.5" customHeight="1">
      <c r="A511" s="107"/>
      <c r="B511" s="497"/>
      <c r="C511" s="466"/>
      <c r="D511" s="476"/>
      <c r="E511" s="466"/>
      <c r="F511" s="466"/>
      <c r="G511" s="466"/>
      <c r="H511" s="466"/>
      <c r="I511" s="466"/>
      <c r="J511" s="466"/>
      <c r="K511" s="466"/>
      <c r="L511" s="466"/>
      <c r="M511" s="466"/>
      <c r="N511" s="466"/>
      <c r="O511" s="466"/>
      <c r="P511" s="466"/>
    </row>
    <row r="512" spans="1:16" ht="9.75" customHeight="1">
      <c r="A512" s="477"/>
      <c r="B512" s="470"/>
      <c r="C512" s="470"/>
      <c r="D512" s="470"/>
      <c r="E512" s="470"/>
      <c r="F512" s="470"/>
      <c r="G512" s="470"/>
      <c r="H512" s="470"/>
      <c r="I512" s="470"/>
      <c r="J512" s="470"/>
      <c r="K512" s="470"/>
      <c r="L512" s="470"/>
      <c r="M512" s="470"/>
      <c r="N512" s="470"/>
      <c r="O512" s="470"/>
      <c r="P512" s="470"/>
    </row>
    <row r="513" spans="1:16" ht="59.25" customHeight="1">
      <c r="A513" s="498" t="s">
        <v>541</v>
      </c>
      <c r="B513" s="466"/>
      <c r="C513" s="466"/>
      <c r="D513" s="466"/>
      <c r="E513" s="466"/>
      <c r="F513" s="466"/>
      <c r="G513" s="498" t="s">
        <v>227</v>
      </c>
      <c r="H513" s="466"/>
      <c r="I513" s="466"/>
      <c r="J513" s="476" t="s">
        <v>849</v>
      </c>
      <c r="K513" s="466"/>
      <c r="L513" s="466"/>
      <c r="M513" s="466"/>
      <c r="N513" s="466"/>
      <c r="O513" s="466"/>
      <c r="P513" s="467"/>
    </row>
    <row r="514" spans="1:16" ht="18" customHeight="1">
      <c r="A514" s="498"/>
      <c r="B514" s="466"/>
      <c r="C514" s="466"/>
      <c r="D514" s="466"/>
      <c r="E514" s="466"/>
      <c r="F514" s="466"/>
      <c r="G514" s="498" t="s">
        <v>229</v>
      </c>
      <c r="H514" s="466"/>
      <c r="I514" s="466"/>
      <c r="J514" s="476" t="s">
        <v>849</v>
      </c>
      <c r="K514" s="466"/>
      <c r="L514" s="466"/>
      <c r="M514" s="466"/>
      <c r="N514" s="466"/>
      <c r="O514" s="466"/>
      <c r="P514" s="467"/>
    </row>
    <row r="515" spans="1:16" ht="48.75" customHeight="1">
      <c r="A515" s="498"/>
      <c r="B515" s="466"/>
      <c r="C515" s="466"/>
      <c r="D515" s="466"/>
      <c r="E515" s="466"/>
      <c r="F515" s="466"/>
      <c r="G515" s="498" t="s">
        <v>10</v>
      </c>
      <c r="H515" s="466"/>
      <c r="I515" s="466"/>
      <c r="J515" s="476" t="s">
        <v>872</v>
      </c>
      <c r="K515" s="466"/>
      <c r="L515" s="466"/>
      <c r="M515" s="466"/>
      <c r="N515" s="466"/>
      <c r="O515" s="466"/>
      <c r="P515" s="467"/>
    </row>
    <row r="516" spans="1:16" ht="18" customHeight="1">
      <c r="A516" s="492"/>
      <c r="B516" s="470"/>
      <c r="C516" s="470"/>
      <c r="D516" s="470"/>
      <c r="E516" s="470"/>
      <c r="F516" s="470"/>
      <c r="G516" s="505" t="s">
        <v>231</v>
      </c>
      <c r="H516" s="470"/>
      <c r="I516" s="470"/>
      <c r="J516" s="477" t="s">
        <v>873</v>
      </c>
      <c r="K516" s="470"/>
      <c r="L516" s="470"/>
      <c r="M516" s="470"/>
      <c r="N516" s="470"/>
      <c r="O516" s="470"/>
      <c r="P516" s="471"/>
    </row>
    <row r="517" spans="1:16" ht="7.5" customHeight="1">
      <c r="A517" s="86"/>
      <c r="B517" s="86"/>
      <c r="C517" s="86"/>
      <c r="D517" s="86"/>
      <c r="E517" s="86"/>
      <c r="F517" s="86"/>
      <c r="G517" s="86"/>
      <c r="H517" s="86"/>
      <c r="I517" s="86"/>
      <c r="J517" s="86"/>
      <c r="K517" s="86"/>
      <c r="L517" s="86"/>
      <c r="M517" s="86"/>
      <c r="N517" s="86"/>
      <c r="O517" s="86"/>
      <c r="P517" s="86"/>
    </row>
    <row r="518" spans="1:16" ht="18" customHeight="1">
      <c r="A518" s="495" t="s">
        <v>233</v>
      </c>
      <c r="B518" s="466"/>
      <c r="C518" s="495" t="s">
        <v>234</v>
      </c>
      <c r="D518" s="466"/>
      <c r="E518" s="86"/>
      <c r="F518" s="86"/>
      <c r="G518" s="86"/>
      <c r="H518" s="86"/>
      <c r="I518" s="86"/>
      <c r="J518" s="86"/>
      <c r="K518" s="86"/>
      <c r="L518" s="86"/>
      <c r="M518" s="86"/>
      <c r="N518" s="86"/>
      <c r="O518" s="86"/>
      <c r="P518" s="86"/>
    </row>
    <row r="519" spans="1:16" ht="1.5" customHeight="1">
      <c r="A519" s="86"/>
      <c r="B519" s="86"/>
      <c r="C519" s="86"/>
      <c r="D519" s="86"/>
      <c r="E519" s="86"/>
      <c r="F519" s="86"/>
      <c r="G519" s="86"/>
      <c r="H519" s="86"/>
      <c r="I519" s="86"/>
      <c r="J519" s="86"/>
      <c r="K519" s="86"/>
      <c r="L519" s="86"/>
      <c r="M519" s="86"/>
      <c r="N519" s="86"/>
      <c r="O519" s="86"/>
      <c r="P519" s="86"/>
    </row>
    <row r="520" spans="1:16" ht="18.75" customHeight="1">
      <c r="A520" s="496" t="s">
        <v>235</v>
      </c>
      <c r="B520" s="457"/>
      <c r="C520" s="457"/>
      <c r="D520" s="457"/>
      <c r="E520" s="458"/>
      <c r="F520" s="491" t="s">
        <v>231</v>
      </c>
      <c r="G520" s="457"/>
      <c r="H520" s="457"/>
      <c r="I520" s="457"/>
      <c r="J520" s="458"/>
      <c r="K520" s="491" t="s">
        <v>13</v>
      </c>
      <c r="L520" s="458"/>
      <c r="M520" s="491" t="s">
        <v>12</v>
      </c>
      <c r="N520" s="458"/>
      <c r="O520" s="108" t="s">
        <v>236</v>
      </c>
      <c r="P520" s="86"/>
    </row>
    <row r="521" spans="1:16" ht="18" customHeight="1">
      <c r="A521" s="492" t="s">
        <v>874</v>
      </c>
      <c r="B521" s="470"/>
      <c r="C521" s="470"/>
      <c r="D521" s="470"/>
      <c r="E521" s="471"/>
      <c r="F521" s="499" t="s">
        <v>134</v>
      </c>
      <c r="G521" s="470"/>
      <c r="H521" s="470"/>
      <c r="I521" s="470"/>
      <c r="J521" s="471"/>
      <c r="K521" s="564" t="s">
        <v>875</v>
      </c>
      <c r="L521" s="471"/>
      <c r="M521" s="564" t="s">
        <v>644</v>
      </c>
      <c r="N521" s="471"/>
      <c r="O521" s="299" t="s">
        <v>876</v>
      </c>
      <c r="P521" s="86"/>
    </row>
    <row r="522" spans="1:16" ht="18" customHeight="1">
      <c r="A522" s="492" t="s">
        <v>877</v>
      </c>
      <c r="B522" s="470"/>
      <c r="C522" s="470"/>
      <c r="D522" s="470"/>
      <c r="E522" s="471"/>
      <c r="F522" s="499" t="s">
        <v>549</v>
      </c>
      <c r="G522" s="470"/>
      <c r="H522" s="470"/>
      <c r="I522" s="470"/>
      <c r="J522" s="471"/>
      <c r="K522" s="564" t="s">
        <v>878</v>
      </c>
      <c r="L522" s="471"/>
      <c r="M522" s="564" t="s">
        <v>666</v>
      </c>
      <c r="N522" s="471"/>
      <c r="O522" s="299" t="s">
        <v>879</v>
      </c>
      <c r="P522" s="86"/>
    </row>
    <row r="523" spans="1:16" ht="18" customHeight="1">
      <c r="A523" s="492" t="s">
        <v>880</v>
      </c>
      <c r="B523" s="470"/>
      <c r="C523" s="470"/>
      <c r="D523" s="470"/>
      <c r="E523" s="471"/>
      <c r="F523" s="499" t="s">
        <v>134</v>
      </c>
      <c r="G523" s="470"/>
      <c r="H523" s="470"/>
      <c r="I523" s="470"/>
      <c r="J523" s="471"/>
      <c r="K523" s="564" t="s">
        <v>881</v>
      </c>
      <c r="L523" s="471"/>
      <c r="M523" s="564" t="s">
        <v>882</v>
      </c>
      <c r="N523" s="471"/>
      <c r="O523" s="299" t="s">
        <v>883</v>
      </c>
      <c r="P523" s="86"/>
    </row>
    <row r="524" spans="1:16" ht="18" customHeight="1">
      <c r="A524" s="492" t="s">
        <v>753</v>
      </c>
      <c r="B524" s="470"/>
      <c r="C524" s="470"/>
      <c r="D524" s="470"/>
      <c r="E524" s="471"/>
      <c r="F524" s="499" t="s">
        <v>549</v>
      </c>
      <c r="G524" s="470"/>
      <c r="H524" s="470"/>
      <c r="I524" s="470"/>
      <c r="J524" s="471"/>
      <c r="K524" s="564" t="s">
        <v>884</v>
      </c>
      <c r="L524" s="471"/>
      <c r="M524" s="564" t="s">
        <v>668</v>
      </c>
      <c r="N524" s="471"/>
      <c r="O524" s="299" t="s">
        <v>885</v>
      </c>
      <c r="P524" s="86"/>
    </row>
    <row r="525" spans="1:16" ht="26.25" customHeight="1">
      <c r="A525" s="492" t="s">
        <v>886</v>
      </c>
      <c r="B525" s="470"/>
      <c r="C525" s="470"/>
      <c r="D525" s="470"/>
      <c r="E525" s="471"/>
      <c r="F525" s="499" t="s">
        <v>570</v>
      </c>
      <c r="G525" s="470"/>
      <c r="H525" s="470"/>
      <c r="I525" s="470"/>
      <c r="J525" s="471"/>
      <c r="K525" s="564" t="s">
        <v>887</v>
      </c>
      <c r="L525" s="471"/>
      <c r="M525" s="564" t="s">
        <v>567</v>
      </c>
      <c r="N525" s="471"/>
      <c r="O525" s="299" t="s">
        <v>888</v>
      </c>
      <c r="P525" s="86"/>
    </row>
    <row r="526" spans="1:16" ht="18" customHeight="1">
      <c r="A526" s="493"/>
      <c r="B526" s="466"/>
      <c r="C526" s="466"/>
      <c r="D526" s="466"/>
      <c r="E526" s="466"/>
      <c r="F526" s="494"/>
      <c r="G526" s="466"/>
      <c r="H526" s="494"/>
      <c r="I526" s="466"/>
      <c r="J526" s="466"/>
      <c r="K526" s="466"/>
      <c r="L526" s="111" t="s">
        <v>238</v>
      </c>
      <c r="M526" s="488" t="s">
        <v>234</v>
      </c>
      <c r="N526" s="466"/>
      <c r="O526" s="111" t="s">
        <v>889</v>
      </c>
      <c r="P526" s="86"/>
    </row>
    <row r="527" spans="1:16" ht="18" customHeight="1">
      <c r="A527" s="495" t="s">
        <v>239</v>
      </c>
      <c r="B527" s="466"/>
      <c r="C527" s="495" t="s">
        <v>583</v>
      </c>
      <c r="D527" s="466"/>
      <c r="E527" s="86"/>
      <c r="F527" s="86"/>
      <c r="G527" s="86"/>
      <c r="H527" s="86"/>
      <c r="I527" s="86"/>
      <c r="J527" s="86"/>
      <c r="K527" s="86"/>
      <c r="L527" s="86"/>
      <c r="M527" s="86"/>
      <c r="N527" s="86"/>
      <c r="O527" s="86"/>
      <c r="P527" s="86"/>
    </row>
    <row r="528" spans="1:16" ht="2.25" customHeight="1">
      <c r="A528" s="86"/>
      <c r="B528" s="86"/>
      <c r="C528" s="86"/>
      <c r="D528" s="86"/>
      <c r="E528" s="86"/>
      <c r="F528" s="86"/>
      <c r="G528" s="86"/>
      <c r="H528" s="86"/>
      <c r="I528" s="86"/>
      <c r="J528" s="86"/>
      <c r="K528" s="86"/>
      <c r="L528" s="86"/>
      <c r="M528" s="86"/>
      <c r="N528" s="86"/>
      <c r="O528" s="86"/>
      <c r="P528" s="86"/>
    </row>
    <row r="529" spans="1:16" ht="18.75" customHeight="1">
      <c r="A529" s="496" t="s">
        <v>235</v>
      </c>
      <c r="B529" s="457"/>
      <c r="C529" s="457"/>
      <c r="D529" s="457"/>
      <c r="E529" s="458"/>
      <c r="F529" s="491" t="s">
        <v>231</v>
      </c>
      <c r="G529" s="457"/>
      <c r="H529" s="457"/>
      <c r="I529" s="457"/>
      <c r="J529" s="458"/>
      <c r="K529" s="491" t="s">
        <v>13</v>
      </c>
      <c r="L529" s="458"/>
      <c r="M529" s="491" t="s">
        <v>12</v>
      </c>
      <c r="N529" s="458"/>
      <c r="O529" s="108" t="s">
        <v>236</v>
      </c>
      <c r="P529" s="86"/>
    </row>
    <row r="530" spans="1:16" ht="18" customHeight="1">
      <c r="A530" s="492" t="s">
        <v>589</v>
      </c>
      <c r="B530" s="470"/>
      <c r="C530" s="470"/>
      <c r="D530" s="470"/>
      <c r="E530" s="471"/>
      <c r="F530" s="499" t="s">
        <v>590</v>
      </c>
      <c r="G530" s="470"/>
      <c r="H530" s="470"/>
      <c r="I530" s="470"/>
      <c r="J530" s="471"/>
      <c r="K530" s="564" t="s">
        <v>890</v>
      </c>
      <c r="L530" s="471"/>
      <c r="M530" s="564" t="s">
        <v>592</v>
      </c>
      <c r="N530" s="471"/>
      <c r="O530" s="299" t="s">
        <v>891</v>
      </c>
      <c r="P530" s="86"/>
    </row>
    <row r="531" spans="1:16" ht="18" customHeight="1">
      <c r="A531" s="493"/>
      <c r="B531" s="466"/>
      <c r="C531" s="466"/>
      <c r="D531" s="466"/>
      <c r="E531" s="466"/>
      <c r="F531" s="494"/>
      <c r="G531" s="466"/>
      <c r="H531" s="494"/>
      <c r="I531" s="466"/>
      <c r="J531" s="466"/>
      <c r="K531" s="466"/>
      <c r="L531" s="111" t="s">
        <v>238</v>
      </c>
      <c r="M531" s="488" t="s">
        <v>583</v>
      </c>
      <c r="N531" s="466"/>
      <c r="O531" s="111" t="s">
        <v>891</v>
      </c>
      <c r="P531" s="86"/>
    </row>
    <row r="532" spans="1:16" ht="18" customHeight="1">
      <c r="A532" s="495" t="s">
        <v>241</v>
      </c>
      <c r="B532" s="466"/>
      <c r="C532" s="495" t="s">
        <v>242</v>
      </c>
      <c r="D532" s="466"/>
      <c r="E532" s="86"/>
      <c r="F532" s="86"/>
      <c r="G532" s="86"/>
      <c r="H532" s="86"/>
      <c r="I532" s="86"/>
      <c r="J532" s="86"/>
      <c r="K532" s="86"/>
      <c r="L532" s="86"/>
      <c r="M532" s="86"/>
      <c r="N532" s="86"/>
      <c r="O532" s="86"/>
      <c r="P532" s="86"/>
    </row>
    <row r="533" spans="1:16" ht="1.5" customHeight="1">
      <c r="A533" s="86"/>
      <c r="B533" s="86"/>
      <c r="C533" s="86"/>
      <c r="D533" s="86"/>
      <c r="E533" s="86"/>
      <c r="F533" s="86"/>
      <c r="G533" s="86"/>
      <c r="H533" s="86"/>
      <c r="I533" s="86"/>
      <c r="J533" s="86"/>
      <c r="K533" s="86"/>
      <c r="L533" s="86"/>
      <c r="M533" s="86"/>
      <c r="N533" s="86"/>
      <c r="O533" s="86"/>
      <c r="P533" s="86"/>
    </row>
    <row r="534" spans="1:16" ht="18.75" customHeight="1">
      <c r="A534" s="496" t="s">
        <v>235</v>
      </c>
      <c r="B534" s="457"/>
      <c r="C534" s="457"/>
      <c r="D534" s="457"/>
      <c r="E534" s="458"/>
      <c r="F534" s="491" t="s">
        <v>231</v>
      </c>
      <c r="G534" s="457"/>
      <c r="H534" s="457"/>
      <c r="I534" s="457"/>
      <c r="J534" s="458"/>
      <c r="K534" s="491" t="s">
        <v>13</v>
      </c>
      <c r="L534" s="458"/>
      <c r="M534" s="491" t="s">
        <v>12</v>
      </c>
      <c r="N534" s="458"/>
      <c r="O534" s="108" t="s">
        <v>236</v>
      </c>
      <c r="P534" s="86"/>
    </row>
    <row r="535" spans="1:16" ht="18" customHeight="1">
      <c r="A535" s="492" t="s">
        <v>733</v>
      </c>
      <c r="B535" s="470"/>
      <c r="C535" s="470"/>
      <c r="D535" s="470"/>
      <c r="E535" s="471"/>
      <c r="F535" s="499" t="s">
        <v>596</v>
      </c>
      <c r="G535" s="470"/>
      <c r="H535" s="470"/>
      <c r="I535" s="470"/>
      <c r="J535" s="471"/>
      <c r="K535" s="564" t="s">
        <v>734</v>
      </c>
      <c r="L535" s="471"/>
      <c r="M535" s="564" t="s">
        <v>892</v>
      </c>
      <c r="N535" s="471"/>
      <c r="O535" s="299" t="s">
        <v>893</v>
      </c>
      <c r="P535" s="86"/>
    </row>
    <row r="536" spans="1:16" ht="18" customHeight="1">
      <c r="A536" s="493"/>
      <c r="B536" s="466"/>
      <c r="C536" s="466"/>
      <c r="D536" s="466"/>
      <c r="E536" s="466"/>
      <c r="F536" s="494"/>
      <c r="G536" s="466"/>
      <c r="H536" s="494"/>
      <c r="I536" s="466"/>
      <c r="J536" s="466"/>
      <c r="K536" s="466"/>
      <c r="L536" s="111" t="s">
        <v>238</v>
      </c>
      <c r="M536" s="488" t="s">
        <v>242</v>
      </c>
      <c r="N536" s="466"/>
      <c r="O536" s="111" t="s">
        <v>893</v>
      </c>
      <c r="P536" s="86"/>
    </row>
    <row r="537" spans="1:16" ht="18" customHeight="1">
      <c r="A537" s="495" t="s">
        <v>243</v>
      </c>
      <c r="B537" s="466"/>
      <c r="C537" s="495" t="s">
        <v>244</v>
      </c>
      <c r="D537" s="466"/>
      <c r="E537" s="86"/>
      <c r="F537" s="86"/>
      <c r="G537" s="86"/>
      <c r="H537" s="86"/>
      <c r="I537" s="86"/>
      <c r="J537" s="86"/>
      <c r="K537" s="86"/>
      <c r="L537" s="86"/>
      <c r="M537" s="86"/>
      <c r="N537" s="86"/>
      <c r="O537" s="86"/>
      <c r="P537" s="86"/>
    </row>
    <row r="538" spans="1:16" ht="2.25" customHeight="1">
      <c r="A538" s="86"/>
      <c r="B538" s="86"/>
      <c r="C538" s="86"/>
      <c r="D538" s="86"/>
      <c r="E538" s="86"/>
      <c r="F538" s="86"/>
      <c r="G538" s="86"/>
      <c r="H538" s="86"/>
      <c r="I538" s="86"/>
      <c r="J538" s="86"/>
      <c r="K538" s="86"/>
      <c r="L538" s="86"/>
      <c r="M538" s="86"/>
      <c r="N538" s="86"/>
      <c r="O538" s="86"/>
      <c r="P538" s="86"/>
    </row>
    <row r="539" spans="1:16" ht="18.75" customHeight="1">
      <c r="A539" s="496" t="s">
        <v>235</v>
      </c>
      <c r="B539" s="457"/>
      <c r="C539" s="457"/>
      <c r="D539" s="457"/>
      <c r="E539" s="458"/>
      <c r="F539" s="491" t="s">
        <v>231</v>
      </c>
      <c r="G539" s="457"/>
      <c r="H539" s="457"/>
      <c r="I539" s="457"/>
      <c r="J539" s="458"/>
      <c r="K539" s="491" t="s">
        <v>13</v>
      </c>
      <c r="L539" s="458"/>
      <c r="M539" s="491" t="s">
        <v>12</v>
      </c>
      <c r="N539" s="458"/>
      <c r="O539" s="108" t="s">
        <v>236</v>
      </c>
      <c r="P539" s="86"/>
    </row>
    <row r="540" spans="1:16" ht="18" customHeight="1">
      <c r="A540" s="492" t="s">
        <v>598</v>
      </c>
      <c r="B540" s="470"/>
      <c r="C540" s="470"/>
      <c r="D540" s="470"/>
      <c r="E540" s="471"/>
      <c r="F540" s="499" t="s">
        <v>570</v>
      </c>
      <c r="G540" s="470"/>
      <c r="H540" s="470"/>
      <c r="I540" s="470"/>
      <c r="J540" s="471"/>
      <c r="K540" s="564" t="s">
        <v>599</v>
      </c>
      <c r="L540" s="471"/>
      <c r="M540" s="564" t="s">
        <v>894</v>
      </c>
      <c r="N540" s="471"/>
      <c r="O540" s="299" t="s">
        <v>895</v>
      </c>
      <c r="P540" s="86"/>
    </row>
    <row r="541" spans="1:16" ht="18" customHeight="1">
      <c r="A541" s="493"/>
      <c r="B541" s="466"/>
      <c r="C541" s="466"/>
      <c r="D541" s="466"/>
      <c r="E541" s="466"/>
      <c r="F541" s="494"/>
      <c r="G541" s="466"/>
      <c r="H541" s="494"/>
      <c r="I541" s="466"/>
      <c r="J541" s="466"/>
      <c r="K541" s="466"/>
      <c r="L541" s="111" t="s">
        <v>238</v>
      </c>
      <c r="M541" s="488" t="s">
        <v>244</v>
      </c>
      <c r="N541" s="466"/>
      <c r="O541" s="111" t="s">
        <v>895</v>
      </c>
      <c r="P541" s="86"/>
    </row>
    <row r="542" spans="1:16" ht="3" customHeight="1">
      <c r="A542" s="86"/>
      <c r="B542" s="86"/>
      <c r="C542" s="86"/>
      <c r="D542" s="86"/>
      <c r="E542" s="86"/>
      <c r="F542" s="86"/>
      <c r="G542" s="86"/>
      <c r="H542" s="86"/>
      <c r="I542" s="86"/>
      <c r="J542" s="86"/>
      <c r="K542" s="86"/>
      <c r="L542" s="86"/>
      <c r="M542" s="86"/>
      <c r="N542" s="86"/>
      <c r="O542" s="86"/>
      <c r="P542" s="86"/>
    </row>
    <row r="543" spans="1:16" ht="19.5" customHeight="1">
      <c r="A543" s="86"/>
      <c r="B543" s="86"/>
      <c r="C543" s="86"/>
      <c r="D543" s="86"/>
      <c r="E543" s="86"/>
      <c r="F543" s="86"/>
      <c r="G543" s="86"/>
      <c r="H543" s="86"/>
      <c r="I543" s="489" t="s">
        <v>245</v>
      </c>
      <c r="J543" s="457"/>
      <c r="K543" s="457"/>
      <c r="L543" s="457"/>
      <c r="M543" s="458"/>
      <c r="N543" s="566" t="s">
        <v>896</v>
      </c>
      <c r="O543" s="458"/>
      <c r="P543" s="86"/>
    </row>
    <row r="544" spans="1:16" ht="1.5" customHeight="1">
      <c r="A544" s="86"/>
      <c r="B544" s="86"/>
      <c r="C544" s="86"/>
      <c r="D544" s="86"/>
      <c r="E544" s="86"/>
      <c r="F544" s="86"/>
      <c r="G544" s="86"/>
      <c r="H544" s="86"/>
      <c r="I544" s="86"/>
      <c r="J544" s="86"/>
      <c r="K544" s="86"/>
      <c r="L544" s="86"/>
      <c r="M544" s="86"/>
      <c r="N544" s="86"/>
      <c r="O544" s="86"/>
      <c r="P544" s="86"/>
    </row>
    <row r="545" spans="1:16" ht="16.5" customHeight="1">
      <c r="A545" s="565"/>
      <c r="B545" s="466"/>
      <c r="C545" s="466"/>
      <c r="D545" s="466"/>
      <c r="E545" s="466"/>
      <c r="F545" s="466"/>
      <c r="G545" s="466"/>
      <c r="H545" s="466"/>
      <c r="I545" s="466"/>
      <c r="J545" s="466"/>
      <c r="K545" s="466"/>
      <c r="L545" s="466"/>
      <c r="M545" s="466"/>
      <c r="N545" s="466"/>
      <c r="O545" s="466"/>
      <c r="P545" s="86"/>
    </row>
    <row r="546" spans="1:16" ht="3.75" customHeight="1">
      <c r="A546" s="107"/>
      <c r="B546" s="476"/>
      <c r="C546" s="466"/>
      <c r="D546" s="476"/>
      <c r="E546" s="466"/>
      <c r="F546" s="466"/>
      <c r="G546" s="466"/>
      <c r="H546" s="466"/>
      <c r="I546" s="466"/>
      <c r="J546" s="466"/>
      <c r="K546" s="466"/>
      <c r="L546" s="466"/>
      <c r="M546" s="466"/>
      <c r="N546" s="466"/>
      <c r="O546" s="466"/>
      <c r="P546" s="466"/>
    </row>
    <row r="547" spans="1:16" ht="71.25" customHeight="1">
      <c r="A547" s="107"/>
      <c r="B547" s="497"/>
      <c r="C547" s="466"/>
      <c r="D547" s="476"/>
      <c r="E547" s="466"/>
      <c r="F547" s="466"/>
      <c r="G547" s="466"/>
      <c r="H547" s="466"/>
      <c r="I547" s="466"/>
      <c r="J547" s="466"/>
      <c r="K547" s="466"/>
      <c r="L547" s="466"/>
      <c r="M547" s="466"/>
      <c r="N547" s="466"/>
      <c r="O547" s="466"/>
      <c r="P547" s="466"/>
    </row>
    <row r="548" spans="1:16" ht="9.75" customHeight="1">
      <c r="A548" s="477"/>
      <c r="B548" s="470"/>
      <c r="C548" s="470"/>
      <c r="D548" s="470"/>
      <c r="E548" s="470"/>
      <c r="F548" s="470"/>
      <c r="G548" s="470"/>
      <c r="H548" s="470"/>
      <c r="I548" s="470"/>
      <c r="J548" s="470"/>
      <c r="K548" s="470"/>
      <c r="L548" s="470"/>
      <c r="M548" s="470"/>
      <c r="N548" s="470"/>
      <c r="O548" s="470"/>
      <c r="P548" s="470"/>
    </row>
    <row r="549" spans="1:16" ht="58.5" customHeight="1">
      <c r="A549" s="498" t="s">
        <v>541</v>
      </c>
      <c r="B549" s="466"/>
      <c r="C549" s="466"/>
      <c r="D549" s="466"/>
      <c r="E549" s="466"/>
      <c r="F549" s="466"/>
      <c r="G549" s="498" t="s">
        <v>227</v>
      </c>
      <c r="H549" s="466"/>
      <c r="I549" s="466"/>
      <c r="J549" s="476" t="s">
        <v>897</v>
      </c>
      <c r="K549" s="466"/>
      <c r="L549" s="466"/>
      <c r="M549" s="466"/>
      <c r="N549" s="466"/>
      <c r="O549" s="466"/>
      <c r="P549" s="467"/>
    </row>
    <row r="550" spans="1:16" ht="18" customHeight="1">
      <c r="A550" s="498"/>
      <c r="B550" s="466"/>
      <c r="C550" s="466"/>
      <c r="D550" s="466"/>
      <c r="E550" s="466"/>
      <c r="F550" s="466"/>
      <c r="G550" s="498" t="s">
        <v>229</v>
      </c>
      <c r="H550" s="466"/>
      <c r="I550" s="466"/>
      <c r="J550" s="476" t="s">
        <v>898</v>
      </c>
      <c r="K550" s="466"/>
      <c r="L550" s="466"/>
      <c r="M550" s="466"/>
      <c r="N550" s="466"/>
      <c r="O550" s="466"/>
      <c r="P550" s="467"/>
    </row>
    <row r="551" spans="1:16" ht="38.25" customHeight="1">
      <c r="A551" s="498"/>
      <c r="B551" s="466"/>
      <c r="C551" s="466"/>
      <c r="D551" s="466"/>
      <c r="E551" s="466"/>
      <c r="F551" s="466"/>
      <c r="G551" s="498" t="s">
        <v>10</v>
      </c>
      <c r="H551" s="466"/>
      <c r="I551" s="466"/>
      <c r="J551" s="476" t="s">
        <v>899</v>
      </c>
      <c r="K551" s="466"/>
      <c r="L551" s="466"/>
      <c r="M551" s="466"/>
      <c r="N551" s="466"/>
      <c r="O551" s="466"/>
      <c r="P551" s="467"/>
    </row>
    <row r="552" spans="1:16" ht="18" customHeight="1">
      <c r="A552" s="492"/>
      <c r="B552" s="470"/>
      <c r="C552" s="470"/>
      <c r="D552" s="470"/>
      <c r="E552" s="470"/>
      <c r="F552" s="470"/>
      <c r="G552" s="505" t="s">
        <v>231</v>
      </c>
      <c r="H552" s="470"/>
      <c r="I552" s="470"/>
      <c r="J552" s="477" t="s">
        <v>40</v>
      </c>
      <c r="K552" s="470"/>
      <c r="L552" s="470"/>
      <c r="M552" s="470"/>
      <c r="N552" s="470"/>
      <c r="O552" s="470"/>
      <c r="P552" s="471"/>
    </row>
    <row r="553" spans="1:16" ht="7.5" customHeight="1">
      <c r="A553" s="86"/>
      <c r="B553" s="86"/>
      <c r="C553" s="86"/>
      <c r="D553" s="86"/>
      <c r="E553" s="86"/>
      <c r="F553" s="86"/>
      <c r="G553" s="86"/>
      <c r="H553" s="86"/>
      <c r="I553" s="86"/>
      <c r="J553" s="86"/>
      <c r="K553" s="86"/>
      <c r="L553" s="86"/>
      <c r="M553" s="86"/>
      <c r="N553" s="86"/>
      <c r="O553" s="86"/>
      <c r="P553" s="86"/>
    </row>
    <row r="554" spans="1:16" ht="18" customHeight="1">
      <c r="A554" s="495" t="s">
        <v>233</v>
      </c>
      <c r="B554" s="466"/>
      <c r="C554" s="495" t="s">
        <v>234</v>
      </c>
      <c r="D554" s="466"/>
      <c r="E554" s="86"/>
      <c r="F554" s="86"/>
      <c r="G554" s="86"/>
      <c r="H554" s="86"/>
      <c r="I554" s="86"/>
      <c r="J554" s="86"/>
      <c r="K554" s="86"/>
      <c r="L554" s="86"/>
      <c r="M554" s="86"/>
      <c r="N554" s="86"/>
      <c r="O554" s="86"/>
      <c r="P554" s="86"/>
    </row>
    <row r="555" spans="1:16" ht="2.25" customHeight="1">
      <c r="A555" s="86"/>
      <c r="B555" s="86"/>
      <c r="C555" s="86"/>
      <c r="D555" s="86"/>
      <c r="E555" s="86"/>
      <c r="F555" s="86"/>
      <c r="G555" s="86"/>
      <c r="H555" s="86"/>
      <c r="I555" s="86"/>
      <c r="J555" s="86"/>
      <c r="K555" s="86"/>
      <c r="L555" s="86"/>
      <c r="M555" s="86"/>
      <c r="N555" s="86"/>
      <c r="O555" s="86"/>
      <c r="P555" s="86"/>
    </row>
    <row r="556" spans="1:16" ht="18.75" customHeight="1">
      <c r="A556" s="496" t="s">
        <v>235</v>
      </c>
      <c r="B556" s="457"/>
      <c r="C556" s="457"/>
      <c r="D556" s="457"/>
      <c r="E556" s="458"/>
      <c r="F556" s="491" t="s">
        <v>231</v>
      </c>
      <c r="G556" s="457"/>
      <c r="H556" s="457"/>
      <c r="I556" s="457"/>
      <c r="J556" s="458"/>
      <c r="K556" s="491" t="s">
        <v>13</v>
      </c>
      <c r="L556" s="458"/>
      <c r="M556" s="491" t="s">
        <v>12</v>
      </c>
      <c r="N556" s="458"/>
      <c r="O556" s="108" t="s">
        <v>236</v>
      </c>
      <c r="P556" s="86"/>
    </row>
    <row r="557" spans="1:16" ht="18" customHeight="1">
      <c r="A557" s="492" t="s">
        <v>900</v>
      </c>
      <c r="B557" s="470"/>
      <c r="C557" s="470"/>
      <c r="D557" s="470"/>
      <c r="E557" s="471"/>
      <c r="F557" s="499" t="s">
        <v>549</v>
      </c>
      <c r="G557" s="470"/>
      <c r="H557" s="470"/>
      <c r="I557" s="470"/>
      <c r="J557" s="471"/>
      <c r="K557" s="564" t="s">
        <v>901</v>
      </c>
      <c r="L557" s="471"/>
      <c r="M557" s="564" t="s">
        <v>644</v>
      </c>
      <c r="N557" s="471"/>
      <c r="O557" s="299" t="s">
        <v>902</v>
      </c>
      <c r="P557" s="86"/>
    </row>
    <row r="558" spans="1:16" ht="18" customHeight="1">
      <c r="A558" s="492" t="s">
        <v>628</v>
      </c>
      <c r="B558" s="470"/>
      <c r="C558" s="470"/>
      <c r="D558" s="470"/>
      <c r="E558" s="471"/>
      <c r="F558" s="499" t="s">
        <v>629</v>
      </c>
      <c r="G558" s="470"/>
      <c r="H558" s="470"/>
      <c r="I558" s="470"/>
      <c r="J558" s="471"/>
      <c r="K558" s="564" t="s">
        <v>630</v>
      </c>
      <c r="L558" s="471"/>
      <c r="M558" s="564" t="s">
        <v>903</v>
      </c>
      <c r="N558" s="471"/>
      <c r="O558" s="299" t="s">
        <v>904</v>
      </c>
      <c r="P558" s="86"/>
    </row>
    <row r="559" spans="1:16" ht="18" customHeight="1">
      <c r="A559" s="492" t="s">
        <v>905</v>
      </c>
      <c r="B559" s="470"/>
      <c r="C559" s="470"/>
      <c r="D559" s="470"/>
      <c r="E559" s="471"/>
      <c r="F559" s="499" t="s">
        <v>134</v>
      </c>
      <c r="G559" s="470"/>
      <c r="H559" s="470"/>
      <c r="I559" s="470"/>
      <c r="J559" s="471"/>
      <c r="K559" s="564" t="s">
        <v>906</v>
      </c>
      <c r="L559" s="471"/>
      <c r="M559" s="564" t="s">
        <v>907</v>
      </c>
      <c r="N559" s="471"/>
      <c r="O559" s="299" t="s">
        <v>908</v>
      </c>
      <c r="P559" s="86"/>
    </row>
    <row r="560" spans="1:16" ht="18" customHeight="1">
      <c r="A560" s="493"/>
      <c r="B560" s="466"/>
      <c r="C560" s="466"/>
      <c r="D560" s="466"/>
      <c r="E560" s="466"/>
      <c r="F560" s="494"/>
      <c r="G560" s="466"/>
      <c r="H560" s="494"/>
      <c r="I560" s="466"/>
      <c r="J560" s="466"/>
      <c r="K560" s="466"/>
      <c r="L560" s="111" t="s">
        <v>238</v>
      </c>
      <c r="M560" s="488" t="s">
        <v>234</v>
      </c>
      <c r="N560" s="466"/>
      <c r="O560" s="111" t="s">
        <v>909</v>
      </c>
      <c r="P560" s="86"/>
    </row>
    <row r="561" spans="1:16" ht="18" customHeight="1">
      <c r="A561" s="495" t="s">
        <v>239</v>
      </c>
      <c r="B561" s="466"/>
      <c r="C561" s="495" t="s">
        <v>583</v>
      </c>
      <c r="D561" s="466"/>
      <c r="E561" s="86"/>
      <c r="F561" s="86"/>
      <c r="G561" s="86"/>
      <c r="H561" s="86"/>
      <c r="I561" s="86"/>
      <c r="J561" s="86"/>
      <c r="K561" s="86"/>
      <c r="L561" s="86"/>
      <c r="M561" s="86"/>
      <c r="N561" s="86"/>
      <c r="O561" s="86"/>
      <c r="P561" s="86"/>
    </row>
    <row r="562" spans="1:16" ht="1.5" customHeight="1">
      <c r="A562" s="86"/>
      <c r="B562" s="86"/>
      <c r="C562" s="86"/>
      <c r="D562" s="86"/>
      <c r="E562" s="86"/>
      <c r="F562" s="86"/>
      <c r="G562" s="86"/>
      <c r="H562" s="86"/>
      <c r="I562" s="86"/>
      <c r="J562" s="86"/>
      <c r="K562" s="86"/>
      <c r="L562" s="86"/>
      <c r="M562" s="86"/>
      <c r="N562" s="86"/>
      <c r="O562" s="86"/>
      <c r="P562" s="86"/>
    </row>
    <row r="563" spans="1:16" ht="18.75" customHeight="1">
      <c r="A563" s="496" t="s">
        <v>235</v>
      </c>
      <c r="B563" s="457"/>
      <c r="C563" s="457"/>
      <c r="D563" s="457"/>
      <c r="E563" s="458"/>
      <c r="F563" s="491" t="s">
        <v>231</v>
      </c>
      <c r="G563" s="457"/>
      <c r="H563" s="457"/>
      <c r="I563" s="457"/>
      <c r="J563" s="458"/>
      <c r="K563" s="491" t="s">
        <v>13</v>
      </c>
      <c r="L563" s="458"/>
      <c r="M563" s="491" t="s">
        <v>12</v>
      </c>
      <c r="N563" s="458"/>
      <c r="O563" s="108" t="s">
        <v>236</v>
      </c>
      <c r="P563" s="86"/>
    </row>
    <row r="564" spans="1:16" ht="18" customHeight="1">
      <c r="A564" s="492" t="s">
        <v>589</v>
      </c>
      <c r="B564" s="470"/>
      <c r="C564" s="470"/>
      <c r="D564" s="470"/>
      <c r="E564" s="471"/>
      <c r="F564" s="499" t="s">
        <v>590</v>
      </c>
      <c r="G564" s="470"/>
      <c r="H564" s="470"/>
      <c r="I564" s="470"/>
      <c r="J564" s="471"/>
      <c r="K564" s="564" t="s">
        <v>910</v>
      </c>
      <c r="L564" s="471"/>
      <c r="M564" s="564" t="s">
        <v>615</v>
      </c>
      <c r="N564" s="471"/>
      <c r="O564" s="299" t="s">
        <v>911</v>
      </c>
      <c r="P564" s="86"/>
    </row>
    <row r="565" spans="1:16" ht="18" customHeight="1">
      <c r="A565" s="493"/>
      <c r="B565" s="466"/>
      <c r="C565" s="466"/>
      <c r="D565" s="466"/>
      <c r="E565" s="466"/>
      <c r="F565" s="494"/>
      <c r="G565" s="466"/>
      <c r="H565" s="494"/>
      <c r="I565" s="466"/>
      <c r="J565" s="466"/>
      <c r="K565" s="466"/>
      <c r="L565" s="111" t="s">
        <v>238</v>
      </c>
      <c r="M565" s="488" t="s">
        <v>583</v>
      </c>
      <c r="N565" s="466"/>
      <c r="O565" s="111" t="s">
        <v>911</v>
      </c>
      <c r="P565" s="86"/>
    </row>
    <row r="566" spans="1:16" ht="18" customHeight="1">
      <c r="A566" s="495" t="s">
        <v>241</v>
      </c>
      <c r="B566" s="466"/>
      <c r="C566" s="495" t="s">
        <v>242</v>
      </c>
      <c r="D566" s="466"/>
      <c r="E566" s="86"/>
      <c r="F566" s="86"/>
      <c r="G566" s="86"/>
      <c r="H566" s="86"/>
      <c r="I566" s="86"/>
      <c r="J566" s="86"/>
      <c r="K566" s="86"/>
      <c r="L566" s="86"/>
      <c r="M566" s="86"/>
      <c r="N566" s="86"/>
      <c r="O566" s="86"/>
      <c r="P566" s="86"/>
    </row>
    <row r="567" spans="1:16" ht="2.25" customHeight="1">
      <c r="A567" s="86"/>
      <c r="B567" s="86"/>
      <c r="C567" s="86"/>
      <c r="D567" s="86"/>
      <c r="E567" s="86"/>
      <c r="F567" s="86"/>
      <c r="G567" s="86"/>
      <c r="H567" s="86"/>
      <c r="I567" s="86"/>
      <c r="J567" s="86"/>
      <c r="K567" s="86"/>
      <c r="L567" s="86"/>
      <c r="M567" s="86"/>
      <c r="N567" s="86"/>
      <c r="O567" s="86"/>
      <c r="P567" s="86"/>
    </row>
    <row r="568" spans="1:16" ht="18.75" customHeight="1">
      <c r="A568" s="496" t="s">
        <v>235</v>
      </c>
      <c r="B568" s="457"/>
      <c r="C568" s="457"/>
      <c r="D568" s="457"/>
      <c r="E568" s="458"/>
      <c r="F568" s="491" t="s">
        <v>231</v>
      </c>
      <c r="G568" s="457"/>
      <c r="H568" s="457"/>
      <c r="I568" s="457"/>
      <c r="J568" s="458"/>
      <c r="K568" s="491" t="s">
        <v>13</v>
      </c>
      <c r="L568" s="458"/>
      <c r="M568" s="491" t="s">
        <v>12</v>
      </c>
      <c r="N568" s="458"/>
      <c r="O568" s="108" t="s">
        <v>236</v>
      </c>
      <c r="P568" s="86"/>
    </row>
    <row r="569" spans="1:16" ht="18" customHeight="1">
      <c r="A569" s="492"/>
      <c r="B569" s="470"/>
      <c r="C569" s="470"/>
      <c r="D569" s="470"/>
      <c r="E569" s="471"/>
      <c r="F569" s="499" t="s">
        <v>549</v>
      </c>
      <c r="G569" s="470"/>
      <c r="H569" s="470"/>
      <c r="I569" s="470"/>
      <c r="J569" s="471"/>
      <c r="K569" s="564"/>
      <c r="L569" s="471"/>
      <c r="M569" s="564"/>
      <c r="N569" s="471"/>
      <c r="O569" s="299" t="s">
        <v>683</v>
      </c>
      <c r="P569" s="86"/>
    </row>
    <row r="570" spans="1:16" ht="18" customHeight="1">
      <c r="A570" s="493"/>
      <c r="B570" s="466"/>
      <c r="C570" s="466"/>
      <c r="D570" s="466"/>
      <c r="E570" s="466"/>
      <c r="F570" s="494"/>
      <c r="G570" s="466"/>
      <c r="H570" s="494"/>
      <c r="I570" s="466"/>
      <c r="J570" s="466"/>
      <c r="K570" s="466"/>
      <c r="L570" s="111" t="s">
        <v>238</v>
      </c>
      <c r="M570" s="488" t="s">
        <v>242</v>
      </c>
      <c r="N570" s="466"/>
      <c r="O570" s="111" t="s">
        <v>683</v>
      </c>
      <c r="P570" s="86"/>
    </row>
    <row r="571" spans="1:16" ht="18" customHeight="1">
      <c r="A571" s="495" t="s">
        <v>243</v>
      </c>
      <c r="B571" s="466"/>
      <c r="C571" s="495" t="s">
        <v>244</v>
      </c>
      <c r="D571" s="466"/>
      <c r="E571" s="86"/>
      <c r="F571" s="86"/>
      <c r="G571" s="86"/>
      <c r="H571" s="86"/>
      <c r="I571" s="86"/>
      <c r="J571" s="86"/>
      <c r="K571" s="86"/>
      <c r="L571" s="86"/>
      <c r="M571" s="86"/>
      <c r="N571" s="86"/>
      <c r="O571" s="86"/>
      <c r="P571" s="86"/>
    </row>
    <row r="572" spans="1:16" ht="2.25" customHeight="1">
      <c r="A572" s="86"/>
      <c r="B572" s="86"/>
      <c r="C572" s="86"/>
      <c r="D572" s="86"/>
      <c r="E572" s="86"/>
      <c r="F572" s="86"/>
      <c r="G572" s="86"/>
      <c r="H572" s="86"/>
      <c r="I572" s="86"/>
      <c r="J572" s="86"/>
      <c r="K572" s="86"/>
      <c r="L572" s="86"/>
      <c r="M572" s="86"/>
      <c r="N572" s="86"/>
      <c r="O572" s="86"/>
      <c r="P572" s="86"/>
    </row>
    <row r="573" spans="1:16" ht="18.75" customHeight="1">
      <c r="A573" s="496" t="s">
        <v>235</v>
      </c>
      <c r="B573" s="457"/>
      <c r="C573" s="457"/>
      <c r="D573" s="457"/>
      <c r="E573" s="458"/>
      <c r="F573" s="491" t="s">
        <v>231</v>
      </c>
      <c r="G573" s="457"/>
      <c r="H573" s="457"/>
      <c r="I573" s="457"/>
      <c r="J573" s="458"/>
      <c r="K573" s="491" t="s">
        <v>13</v>
      </c>
      <c r="L573" s="458"/>
      <c r="M573" s="491" t="s">
        <v>12</v>
      </c>
      <c r="N573" s="458"/>
      <c r="O573" s="108" t="s">
        <v>236</v>
      </c>
      <c r="P573" s="86"/>
    </row>
    <row r="574" spans="1:16" ht="18" customHeight="1">
      <c r="A574" s="492"/>
      <c r="B574" s="470"/>
      <c r="C574" s="470"/>
      <c r="D574" s="470"/>
      <c r="E574" s="471"/>
      <c r="F574" s="499" t="s">
        <v>549</v>
      </c>
      <c r="G574" s="470"/>
      <c r="H574" s="470"/>
      <c r="I574" s="470"/>
      <c r="J574" s="471"/>
      <c r="K574" s="564"/>
      <c r="L574" s="471"/>
      <c r="M574" s="564"/>
      <c r="N574" s="471"/>
      <c r="O574" s="299" t="s">
        <v>683</v>
      </c>
      <c r="P574" s="86"/>
    </row>
    <row r="575" spans="1:16" ht="18" customHeight="1">
      <c r="A575" s="493"/>
      <c r="B575" s="466"/>
      <c r="C575" s="466"/>
      <c r="D575" s="466"/>
      <c r="E575" s="466"/>
      <c r="F575" s="494"/>
      <c r="G575" s="466"/>
      <c r="H575" s="494"/>
      <c r="I575" s="466"/>
      <c r="J575" s="466"/>
      <c r="K575" s="466"/>
      <c r="L575" s="111" t="s">
        <v>238</v>
      </c>
      <c r="M575" s="488" t="s">
        <v>244</v>
      </c>
      <c r="N575" s="466"/>
      <c r="O575" s="111" t="s">
        <v>683</v>
      </c>
      <c r="P575" s="86"/>
    </row>
    <row r="576" spans="1:16" ht="3" customHeight="1">
      <c r="A576" s="86"/>
      <c r="B576" s="86"/>
      <c r="C576" s="86"/>
      <c r="D576" s="86"/>
      <c r="E576" s="86"/>
      <c r="F576" s="86"/>
      <c r="G576" s="86"/>
      <c r="H576" s="86"/>
      <c r="I576" s="86"/>
      <c r="J576" s="86"/>
      <c r="K576" s="86"/>
      <c r="L576" s="86"/>
      <c r="M576" s="86"/>
      <c r="N576" s="86"/>
      <c r="O576" s="86"/>
      <c r="P576" s="86"/>
    </row>
    <row r="577" spans="1:16" ht="18.75" customHeight="1">
      <c r="A577" s="86"/>
      <c r="B577" s="86"/>
      <c r="C577" s="86"/>
      <c r="D577" s="86"/>
      <c r="E577" s="86"/>
      <c r="F577" s="86"/>
      <c r="G577" s="86"/>
      <c r="H577" s="86"/>
      <c r="I577" s="489" t="s">
        <v>245</v>
      </c>
      <c r="J577" s="457"/>
      <c r="K577" s="457"/>
      <c r="L577" s="457"/>
      <c r="M577" s="458"/>
      <c r="N577" s="566" t="s">
        <v>912</v>
      </c>
      <c r="O577" s="458"/>
      <c r="P577" s="86"/>
    </row>
    <row r="578" spans="1:16" ht="2.25" customHeight="1">
      <c r="A578" s="86"/>
      <c r="B578" s="86"/>
      <c r="C578" s="86"/>
      <c r="D578" s="86"/>
      <c r="E578" s="86"/>
      <c r="F578" s="86"/>
      <c r="G578" s="86"/>
      <c r="H578" s="86"/>
      <c r="I578" s="86"/>
      <c r="J578" s="86"/>
      <c r="K578" s="86"/>
      <c r="L578" s="86"/>
      <c r="M578" s="86"/>
      <c r="N578" s="86"/>
      <c r="O578" s="86"/>
      <c r="P578" s="86"/>
    </row>
    <row r="579" spans="1:16" ht="16.5" customHeight="1">
      <c r="A579" s="565"/>
      <c r="B579" s="466"/>
      <c r="C579" s="466"/>
      <c r="D579" s="466"/>
      <c r="E579" s="466"/>
      <c r="F579" s="466"/>
      <c r="G579" s="466"/>
      <c r="H579" s="466"/>
      <c r="I579" s="466"/>
      <c r="J579" s="466"/>
      <c r="K579" s="466"/>
      <c r="L579" s="466"/>
      <c r="M579" s="466"/>
      <c r="N579" s="466"/>
      <c r="O579" s="466"/>
      <c r="P579" s="86"/>
    </row>
    <row r="580" spans="1:16" ht="3.75" customHeight="1">
      <c r="A580" s="107"/>
      <c r="B580" s="476"/>
      <c r="C580" s="466"/>
      <c r="D580" s="476"/>
      <c r="E580" s="466"/>
      <c r="F580" s="466"/>
      <c r="G580" s="466"/>
      <c r="H580" s="466"/>
      <c r="I580" s="466"/>
      <c r="J580" s="466"/>
      <c r="K580" s="466"/>
      <c r="L580" s="466"/>
      <c r="M580" s="466"/>
      <c r="N580" s="466"/>
      <c r="O580" s="466"/>
      <c r="P580" s="466"/>
    </row>
    <row r="581" spans="1:16" ht="70.5" customHeight="1">
      <c r="A581" s="107"/>
      <c r="B581" s="497"/>
      <c r="C581" s="466"/>
      <c r="D581" s="476"/>
      <c r="E581" s="466"/>
      <c r="F581" s="466"/>
      <c r="G581" s="466"/>
      <c r="H581" s="466"/>
      <c r="I581" s="466"/>
      <c r="J581" s="466"/>
      <c r="K581" s="466"/>
      <c r="L581" s="466"/>
      <c r="M581" s="466"/>
      <c r="N581" s="466"/>
      <c r="O581" s="466"/>
      <c r="P581" s="466"/>
    </row>
    <row r="582" spans="1:16" ht="9.75" customHeight="1">
      <c r="A582" s="477"/>
      <c r="B582" s="470"/>
      <c r="C582" s="470"/>
      <c r="D582" s="470"/>
      <c r="E582" s="470"/>
      <c r="F582" s="470"/>
      <c r="G582" s="470"/>
      <c r="H582" s="470"/>
      <c r="I582" s="470"/>
      <c r="J582" s="470"/>
      <c r="K582" s="470"/>
      <c r="L582" s="470"/>
      <c r="M582" s="470"/>
      <c r="N582" s="470"/>
      <c r="O582" s="470"/>
      <c r="P582" s="470"/>
    </row>
    <row r="583" spans="1:16" ht="59.25" customHeight="1">
      <c r="A583" s="498" t="s">
        <v>541</v>
      </c>
      <c r="B583" s="466"/>
      <c r="C583" s="466"/>
      <c r="D583" s="466"/>
      <c r="E583" s="466"/>
      <c r="F583" s="466"/>
      <c r="G583" s="498" t="s">
        <v>227</v>
      </c>
      <c r="H583" s="466"/>
      <c r="I583" s="466"/>
      <c r="J583" s="476" t="s">
        <v>897</v>
      </c>
      <c r="K583" s="466"/>
      <c r="L583" s="466"/>
      <c r="M583" s="466"/>
      <c r="N583" s="466"/>
      <c r="O583" s="466"/>
      <c r="P583" s="467"/>
    </row>
    <row r="584" spans="1:16" ht="18" customHeight="1">
      <c r="A584" s="498"/>
      <c r="B584" s="466"/>
      <c r="C584" s="466"/>
      <c r="D584" s="466"/>
      <c r="E584" s="466"/>
      <c r="F584" s="466"/>
      <c r="G584" s="498" t="s">
        <v>229</v>
      </c>
      <c r="H584" s="466"/>
      <c r="I584" s="466"/>
      <c r="J584" s="476" t="s">
        <v>898</v>
      </c>
      <c r="K584" s="466"/>
      <c r="L584" s="466"/>
      <c r="M584" s="466"/>
      <c r="N584" s="466"/>
      <c r="O584" s="466"/>
      <c r="P584" s="467"/>
    </row>
    <row r="585" spans="1:16" ht="27.75" customHeight="1">
      <c r="A585" s="498"/>
      <c r="B585" s="466"/>
      <c r="C585" s="466"/>
      <c r="D585" s="466"/>
      <c r="E585" s="466"/>
      <c r="F585" s="466"/>
      <c r="G585" s="498" t="s">
        <v>10</v>
      </c>
      <c r="H585" s="466"/>
      <c r="I585" s="466"/>
      <c r="J585" s="476" t="s">
        <v>913</v>
      </c>
      <c r="K585" s="466"/>
      <c r="L585" s="466"/>
      <c r="M585" s="466"/>
      <c r="N585" s="466"/>
      <c r="O585" s="466"/>
      <c r="P585" s="467"/>
    </row>
    <row r="586" spans="1:16" ht="18" customHeight="1">
      <c r="A586" s="492"/>
      <c r="B586" s="470"/>
      <c r="C586" s="470"/>
      <c r="D586" s="470"/>
      <c r="E586" s="470"/>
      <c r="F586" s="470"/>
      <c r="G586" s="505" t="s">
        <v>231</v>
      </c>
      <c r="H586" s="470"/>
      <c r="I586" s="470"/>
      <c r="J586" s="477" t="s">
        <v>873</v>
      </c>
      <c r="K586" s="470"/>
      <c r="L586" s="470"/>
      <c r="M586" s="470"/>
      <c r="N586" s="470"/>
      <c r="O586" s="470"/>
      <c r="P586" s="471"/>
    </row>
    <row r="587" spans="1:16" ht="7.5" customHeight="1">
      <c r="A587" s="86"/>
      <c r="B587" s="86"/>
      <c r="C587" s="86"/>
      <c r="D587" s="86"/>
      <c r="E587" s="86"/>
      <c r="F587" s="86"/>
      <c r="G587" s="86"/>
      <c r="H587" s="86"/>
      <c r="I587" s="86"/>
      <c r="J587" s="86"/>
      <c r="K587" s="86"/>
      <c r="L587" s="86"/>
      <c r="M587" s="86"/>
      <c r="N587" s="86"/>
      <c r="O587" s="86"/>
      <c r="P587" s="86"/>
    </row>
    <row r="588" spans="1:16" ht="18" customHeight="1">
      <c r="A588" s="495" t="s">
        <v>233</v>
      </c>
      <c r="B588" s="466"/>
      <c r="C588" s="495" t="s">
        <v>234</v>
      </c>
      <c r="D588" s="466"/>
      <c r="E588" s="86"/>
      <c r="F588" s="86"/>
      <c r="G588" s="86"/>
      <c r="H588" s="86"/>
      <c r="I588" s="86"/>
      <c r="J588" s="86"/>
      <c r="K588" s="86"/>
      <c r="L588" s="86"/>
      <c r="M588" s="86"/>
      <c r="N588" s="86"/>
      <c r="O588" s="86"/>
      <c r="P588" s="86"/>
    </row>
    <row r="589" spans="1:16" ht="2.25" customHeight="1">
      <c r="A589" s="86"/>
      <c r="B589" s="86"/>
      <c r="C589" s="86"/>
      <c r="D589" s="86"/>
      <c r="E589" s="86"/>
      <c r="F589" s="86"/>
      <c r="G589" s="86"/>
      <c r="H589" s="86"/>
      <c r="I589" s="86"/>
      <c r="J589" s="86"/>
      <c r="K589" s="86"/>
      <c r="L589" s="86"/>
      <c r="M589" s="86"/>
      <c r="N589" s="86"/>
      <c r="O589" s="86"/>
      <c r="P589" s="86"/>
    </row>
    <row r="590" spans="1:16" ht="18.75" customHeight="1">
      <c r="A590" s="496" t="s">
        <v>235</v>
      </c>
      <c r="B590" s="457"/>
      <c r="C590" s="457"/>
      <c r="D590" s="457"/>
      <c r="E590" s="458"/>
      <c r="F590" s="491" t="s">
        <v>231</v>
      </c>
      <c r="G590" s="457"/>
      <c r="H590" s="457"/>
      <c r="I590" s="457"/>
      <c r="J590" s="458"/>
      <c r="K590" s="491" t="s">
        <v>13</v>
      </c>
      <c r="L590" s="458"/>
      <c r="M590" s="491" t="s">
        <v>12</v>
      </c>
      <c r="N590" s="458"/>
      <c r="O590" s="108" t="s">
        <v>236</v>
      </c>
      <c r="P590" s="86"/>
    </row>
    <row r="591" spans="1:16" ht="18" customHeight="1">
      <c r="A591" s="492" t="s">
        <v>613</v>
      </c>
      <c r="B591" s="470"/>
      <c r="C591" s="470"/>
      <c r="D591" s="470"/>
      <c r="E591" s="471"/>
      <c r="F591" s="499" t="s">
        <v>134</v>
      </c>
      <c r="G591" s="470"/>
      <c r="H591" s="470"/>
      <c r="I591" s="470"/>
      <c r="J591" s="471"/>
      <c r="K591" s="564" t="s">
        <v>614</v>
      </c>
      <c r="L591" s="471"/>
      <c r="M591" s="564" t="s">
        <v>623</v>
      </c>
      <c r="N591" s="471"/>
      <c r="O591" s="299" t="s">
        <v>914</v>
      </c>
      <c r="P591" s="86"/>
    </row>
    <row r="592" spans="1:16" ht="18" customHeight="1">
      <c r="A592" s="493"/>
      <c r="B592" s="466"/>
      <c r="C592" s="466"/>
      <c r="D592" s="466"/>
      <c r="E592" s="466"/>
      <c r="F592" s="494"/>
      <c r="G592" s="466"/>
      <c r="H592" s="494"/>
      <c r="I592" s="466"/>
      <c r="J592" s="466"/>
      <c r="K592" s="466"/>
      <c r="L592" s="111" t="s">
        <v>238</v>
      </c>
      <c r="M592" s="488" t="s">
        <v>234</v>
      </c>
      <c r="N592" s="466"/>
      <c r="O592" s="111" t="s">
        <v>914</v>
      </c>
      <c r="P592" s="86"/>
    </row>
    <row r="593" spans="1:16" ht="18" customHeight="1">
      <c r="A593" s="495" t="s">
        <v>239</v>
      </c>
      <c r="B593" s="466"/>
      <c r="C593" s="495" t="s">
        <v>583</v>
      </c>
      <c r="D593" s="466"/>
      <c r="E593" s="86"/>
      <c r="F593" s="86"/>
      <c r="G593" s="86"/>
      <c r="H593" s="86"/>
      <c r="I593" s="86"/>
      <c r="J593" s="86"/>
      <c r="K593" s="86"/>
      <c r="L593" s="86"/>
      <c r="M593" s="86"/>
      <c r="N593" s="86"/>
      <c r="O593" s="86"/>
      <c r="P593" s="86"/>
    </row>
    <row r="594" spans="1:16" ht="2.25" customHeight="1">
      <c r="A594" s="86"/>
      <c r="B594" s="86"/>
      <c r="C594" s="86"/>
      <c r="D594" s="86"/>
      <c r="E594" s="86"/>
      <c r="F594" s="86"/>
      <c r="G594" s="86"/>
      <c r="H594" s="86"/>
      <c r="I594" s="86"/>
      <c r="J594" s="86"/>
      <c r="K594" s="86"/>
      <c r="L594" s="86"/>
      <c r="M594" s="86"/>
      <c r="N594" s="86"/>
      <c r="O594" s="86"/>
      <c r="P594" s="86"/>
    </row>
    <row r="595" spans="1:16" ht="18.75" customHeight="1">
      <c r="A595" s="496" t="s">
        <v>235</v>
      </c>
      <c r="B595" s="457"/>
      <c r="C595" s="457"/>
      <c r="D595" s="457"/>
      <c r="E595" s="458"/>
      <c r="F595" s="491" t="s">
        <v>231</v>
      </c>
      <c r="G595" s="457"/>
      <c r="H595" s="457"/>
      <c r="I595" s="457"/>
      <c r="J595" s="458"/>
      <c r="K595" s="491" t="s">
        <v>13</v>
      </c>
      <c r="L595" s="458"/>
      <c r="M595" s="491" t="s">
        <v>12</v>
      </c>
      <c r="N595" s="458"/>
      <c r="O595" s="108" t="s">
        <v>236</v>
      </c>
      <c r="P595" s="86"/>
    </row>
    <row r="596" spans="1:16" ht="18" customHeight="1">
      <c r="A596" s="492" t="s">
        <v>589</v>
      </c>
      <c r="B596" s="470"/>
      <c r="C596" s="470"/>
      <c r="D596" s="470"/>
      <c r="E596" s="471"/>
      <c r="F596" s="499" t="s">
        <v>590</v>
      </c>
      <c r="G596" s="470"/>
      <c r="H596" s="470"/>
      <c r="I596" s="470"/>
      <c r="J596" s="471"/>
      <c r="K596" s="564" t="s">
        <v>915</v>
      </c>
      <c r="L596" s="471"/>
      <c r="M596" s="564" t="s">
        <v>592</v>
      </c>
      <c r="N596" s="471"/>
      <c r="O596" s="299" t="s">
        <v>916</v>
      </c>
      <c r="P596" s="86"/>
    </row>
    <row r="597" spans="1:16" ht="18" customHeight="1">
      <c r="A597" s="493"/>
      <c r="B597" s="466"/>
      <c r="C597" s="466"/>
      <c r="D597" s="466"/>
      <c r="E597" s="466"/>
      <c r="F597" s="494"/>
      <c r="G597" s="466"/>
      <c r="H597" s="494"/>
      <c r="I597" s="466"/>
      <c r="J597" s="466"/>
      <c r="K597" s="466"/>
      <c r="L597" s="111" t="s">
        <v>238</v>
      </c>
      <c r="M597" s="488" t="s">
        <v>583</v>
      </c>
      <c r="N597" s="466"/>
      <c r="O597" s="111" t="s">
        <v>916</v>
      </c>
      <c r="P597" s="86"/>
    </row>
    <row r="598" spans="1:16" ht="18" customHeight="1">
      <c r="A598" s="495" t="s">
        <v>241</v>
      </c>
      <c r="B598" s="466"/>
      <c r="C598" s="495" t="s">
        <v>242</v>
      </c>
      <c r="D598" s="466"/>
      <c r="E598" s="86"/>
      <c r="F598" s="86"/>
      <c r="G598" s="86"/>
      <c r="H598" s="86"/>
      <c r="I598" s="86"/>
      <c r="J598" s="86"/>
      <c r="K598" s="86"/>
      <c r="L598" s="86"/>
      <c r="M598" s="86"/>
      <c r="N598" s="86"/>
      <c r="O598" s="86"/>
      <c r="P598" s="86"/>
    </row>
    <row r="599" spans="1:16" ht="1.5" customHeight="1">
      <c r="A599" s="86"/>
      <c r="B599" s="86"/>
      <c r="C599" s="86"/>
      <c r="D599" s="86"/>
      <c r="E599" s="86"/>
      <c r="F599" s="86"/>
      <c r="G599" s="86"/>
      <c r="H599" s="86"/>
      <c r="I599" s="86"/>
      <c r="J599" s="86"/>
      <c r="K599" s="86"/>
      <c r="L599" s="86"/>
      <c r="M599" s="86"/>
      <c r="N599" s="86"/>
      <c r="O599" s="86"/>
      <c r="P599" s="86"/>
    </row>
    <row r="600" spans="1:16" ht="18.75" customHeight="1">
      <c r="A600" s="496" t="s">
        <v>235</v>
      </c>
      <c r="B600" s="457"/>
      <c r="C600" s="457"/>
      <c r="D600" s="457"/>
      <c r="E600" s="458"/>
      <c r="F600" s="491" t="s">
        <v>231</v>
      </c>
      <c r="G600" s="457"/>
      <c r="H600" s="457"/>
      <c r="I600" s="457"/>
      <c r="J600" s="458"/>
      <c r="K600" s="491" t="s">
        <v>13</v>
      </c>
      <c r="L600" s="458"/>
      <c r="M600" s="491" t="s">
        <v>12</v>
      </c>
      <c r="N600" s="458"/>
      <c r="O600" s="108" t="s">
        <v>236</v>
      </c>
      <c r="P600" s="86"/>
    </row>
    <row r="601" spans="1:16" ht="18" customHeight="1">
      <c r="A601" s="492" t="s">
        <v>702</v>
      </c>
      <c r="B601" s="470"/>
      <c r="C601" s="470"/>
      <c r="D601" s="470"/>
      <c r="E601" s="471"/>
      <c r="F601" s="499" t="s">
        <v>596</v>
      </c>
      <c r="G601" s="470"/>
      <c r="H601" s="470"/>
      <c r="I601" s="470"/>
      <c r="J601" s="471"/>
      <c r="K601" s="564" t="s">
        <v>703</v>
      </c>
      <c r="L601" s="471"/>
      <c r="M601" s="564" t="s">
        <v>634</v>
      </c>
      <c r="N601" s="471"/>
      <c r="O601" s="299" t="s">
        <v>915</v>
      </c>
      <c r="P601" s="86"/>
    </row>
    <row r="602" spans="1:16" ht="18" customHeight="1">
      <c r="A602" s="493"/>
      <c r="B602" s="466"/>
      <c r="C602" s="466"/>
      <c r="D602" s="466"/>
      <c r="E602" s="466"/>
      <c r="F602" s="494"/>
      <c r="G602" s="466"/>
      <c r="H602" s="494"/>
      <c r="I602" s="466"/>
      <c r="J602" s="466"/>
      <c r="K602" s="466"/>
      <c r="L602" s="111" t="s">
        <v>238</v>
      </c>
      <c r="M602" s="488" t="s">
        <v>242</v>
      </c>
      <c r="N602" s="466"/>
      <c r="O602" s="111" t="s">
        <v>915</v>
      </c>
      <c r="P602" s="86"/>
    </row>
    <row r="603" spans="1:16" ht="18" customHeight="1">
      <c r="A603" s="495" t="s">
        <v>243</v>
      </c>
      <c r="B603" s="466"/>
      <c r="C603" s="495" t="s">
        <v>244</v>
      </c>
      <c r="D603" s="466"/>
      <c r="E603" s="86"/>
      <c r="F603" s="86"/>
      <c r="G603" s="86"/>
      <c r="H603" s="86"/>
      <c r="I603" s="86"/>
      <c r="J603" s="86"/>
      <c r="K603" s="86"/>
      <c r="L603" s="86"/>
      <c r="M603" s="86"/>
      <c r="N603" s="86"/>
      <c r="O603" s="86"/>
      <c r="P603" s="86"/>
    </row>
    <row r="604" spans="1:16" ht="2.25" customHeight="1">
      <c r="A604" s="86"/>
      <c r="B604" s="86"/>
      <c r="C604" s="86"/>
      <c r="D604" s="86"/>
      <c r="E604" s="86"/>
      <c r="F604" s="86"/>
      <c r="G604" s="86"/>
      <c r="H604" s="86"/>
      <c r="I604" s="86"/>
      <c r="J604" s="86"/>
      <c r="K604" s="86"/>
      <c r="L604" s="86"/>
      <c r="M604" s="86"/>
      <c r="N604" s="86"/>
      <c r="O604" s="86"/>
      <c r="P604" s="86"/>
    </row>
    <row r="605" spans="1:16" ht="18.75" customHeight="1">
      <c r="A605" s="496" t="s">
        <v>235</v>
      </c>
      <c r="B605" s="457"/>
      <c r="C605" s="457"/>
      <c r="D605" s="457"/>
      <c r="E605" s="458"/>
      <c r="F605" s="491" t="s">
        <v>231</v>
      </c>
      <c r="G605" s="457"/>
      <c r="H605" s="457"/>
      <c r="I605" s="457"/>
      <c r="J605" s="458"/>
      <c r="K605" s="491" t="s">
        <v>13</v>
      </c>
      <c r="L605" s="458"/>
      <c r="M605" s="491" t="s">
        <v>12</v>
      </c>
      <c r="N605" s="458"/>
      <c r="O605" s="108" t="s">
        <v>236</v>
      </c>
      <c r="P605" s="86"/>
    </row>
    <row r="606" spans="1:16" ht="18" customHeight="1">
      <c r="A606" s="492" t="s">
        <v>632</v>
      </c>
      <c r="B606" s="470"/>
      <c r="C606" s="470"/>
      <c r="D606" s="470"/>
      <c r="E606" s="471"/>
      <c r="F606" s="499" t="s">
        <v>549</v>
      </c>
      <c r="G606" s="470"/>
      <c r="H606" s="470"/>
      <c r="I606" s="470"/>
      <c r="J606" s="471"/>
      <c r="K606" s="564" t="s">
        <v>633</v>
      </c>
      <c r="L606" s="471"/>
      <c r="M606" s="564" t="s">
        <v>917</v>
      </c>
      <c r="N606" s="471"/>
      <c r="O606" s="299" t="s">
        <v>918</v>
      </c>
      <c r="P606" s="86"/>
    </row>
    <row r="607" spans="1:16" ht="18" customHeight="1">
      <c r="A607" s="493"/>
      <c r="B607" s="466"/>
      <c r="C607" s="466"/>
      <c r="D607" s="466"/>
      <c r="E607" s="466"/>
      <c r="F607" s="494"/>
      <c r="G607" s="466"/>
      <c r="H607" s="494"/>
      <c r="I607" s="466"/>
      <c r="J607" s="466"/>
      <c r="K607" s="466"/>
      <c r="L607" s="111" t="s">
        <v>238</v>
      </c>
      <c r="M607" s="488" t="s">
        <v>244</v>
      </c>
      <c r="N607" s="466"/>
      <c r="O607" s="111" t="s">
        <v>918</v>
      </c>
      <c r="P607" s="86"/>
    </row>
    <row r="608" spans="1:16" ht="3" customHeight="1">
      <c r="A608" s="86"/>
      <c r="B608" s="86"/>
      <c r="C608" s="86"/>
      <c r="D608" s="86"/>
      <c r="E608" s="86"/>
      <c r="F608" s="86"/>
      <c r="G608" s="86"/>
      <c r="H608" s="86"/>
      <c r="I608" s="86"/>
      <c r="J608" s="86"/>
      <c r="K608" s="86"/>
      <c r="L608" s="86"/>
      <c r="M608" s="86"/>
      <c r="N608" s="86"/>
      <c r="O608" s="86"/>
      <c r="P608" s="86"/>
    </row>
    <row r="609" spans="1:16" ht="18.75" customHeight="1">
      <c r="A609" s="86"/>
      <c r="B609" s="86"/>
      <c r="C609" s="86"/>
      <c r="D609" s="86"/>
      <c r="E609" s="86"/>
      <c r="F609" s="86"/>
      <c r="G609" s="86"/>
      <c r="H609" s="86"/>
      <c r="I609" s="489" t="s">
        <v>245</v>
      </c>
      <c r="J609" s="457"/>
      <c r="K609" s="457"/>
      <c r="L609" s="457"/>
      <c r="M609" s="458"/>
      <c r="N609" s="566" t="s">
        <v>919</v>
      </c>
      <c r="O609" s="458"/>
      <c r="P609" s="86"/>
    </row>
    <row r="610" spans="1:16" ht="2.25" customHeight="1">
      <c r="A610" s="86"/>
      <c r="B610" s="86"/>
      <c r="C610" s="86"/>
      <c r="D610" s="86"/>
      <c r="E610" s="86"/>
      <c r="F610" s="86"/>
      <c r="G610" s="86"/>
      <c r="H610" s="86"/>
      <c r="I610" s="86"/>
      <c r="J610" s="86"/>
      <c r="K610" s="86"/>
      <c r="L610" s="86"/>
      <c r="M610" s="86"/>
      <c r="N610" s="86"/>
      <c r="O610" s="86"/>
      <c r="P610" s="86"/>
    </row>
    <row r="611" spans="1:16" ht="16.5" customHeight="1">
      <c r="A611" s="565"/>
      <c r="B611" s="466"/>
      <c r="C611" s="466"/>
      <c r="D611" s="466"/>
      <c r="E611" s="466"/>
      <c r="F611" s="466"/>
      <c r="G611" s="466"/>
      <c r="H611" s="466"/>
      <c r="I611" s="466"/>
      <c r="J611" s="466"/>
      <c r="K611" s="466"/>
      <c r="L611" s="466"/>
      <c r="M611" s="466"/>
      <c r="N611" s="466"/>
      <c r="O611" s="466"/>
      <c r="P611" s="86"/>
    </row>
    <row r="612" spans="1:16" ht="3.75" customHeight="1">
      <c r="A612" s="107"/>
      <c r="B612" s="476"/>
      <c r="C612" s="466"/>
      <c r="D612" s="476"/>
      <c r="E612" s="466"/>
      <c r="F612" s="466"/>
      <c r="G612" s="466"/>
      <c r="H612" s="466"/>
      <c r="I612" s="466"/>
      <c r="J612" s="466"/>
      <c r="K612" s="466"/>
      <c r="L612" s="466"/>
      <c r="M612" s="466"/>
      <c r="N612" s="466"/>
      <c r="O612" s="466"/>
      <c r="P612" s="466"/>
    </row>
    <row r="613" spans="1:16" ht="70.5" customHeight="1">
      <c r="A613" s="107"/>
      <c r="B613" s="497"/>
      <c r="C613" s="466"/>
      <c r="D613" s="476"/>
      <c r="E613" s="466"/>
      <c r="F613" s="466"/>
      <c r="G613" s="466"/>
      <c r="H613" s="466"/>
      <c r="I613" s="466"/>
      <c r="J613" s="466"/>
      <c r="K613" s="466"/>
      <c r="L613" s="466"/>
      <c r="M613" s="466"/>
      <c r="N613" s="466"/>
      <c r="O613" s="466"/>
      <c r="P613" s="466"/>
    </row>
    <row r="614" spans="1:16" ht="9.75" customHeight="1">
      <c r="A614" s="477"/>
      <c r="B614" s="470"/>
      <c r="C614" s="470"/>
      <c r="D614" s="470"/>
      <c r="E614" s="470"/>
      <c r="F614" s="470"/>
      <c r="G614" s="470"/>
      <c r="H614" s="470"/>
      <c r="I614" s="470"/>
      <c r="J614" s="470"/>
      <c r="K614" s="470"/>
      <c r="L614" s="470"/>
      <c r="M614" s="470"/>
      <c r="N614" s="470"/>
      <c r="O614" s="470"/>
      <c r="P614" s="470"/>
    </row>
    <row r="615" spans="1:16" ht="59.25" customHeight="1">
      <c r="A615" s="498" t="s">
        <v>541</v>
      </c>
      <c r="B615" s="466"/>
      <c r="C615" s="466"/>
      <c r="D615" s="466"/>
      <c r="E615" s="466"/>
      <c r="F615" s="466"/>
      <c r="G615" s="498" t="s">
        <v>227</v>
      </c>
      <c r="H615" s="466"/>
      <c r="I615" s="466"/>
      <c r="J615" s="476" t="s">
        <v>920</v>
      </c>
      <c r="K615" s="466"/>
      <c r="L615" s="466"/>
      <c r="M615" s="466"/>
      <c r="N615" s="466"/>
      <c r="O615" s="466"/>
      <c r="P615" s="467"/>
    </row>
    <row r="616" spans="1:16" ht="18" customHeight="1">
      <c r="A616" s="498"/>
      <c r="B616" s="466"/>
      <c r="C616" s="466"/>
      <c r="D616" s="466"/>
      <c r="E616" s="466"/>
      <c r="F616" s="466"/>
      <c r="G616" s="498" t="s">
        <v>229</v>
      </c>
      <c r="H616" s="466"/>
      <c r="I616" s="466"/>
      <c r="J616" s="476" t="s">
        <v>920</v>
      </c>
      <c r="K616" s="466"/>
      <c r="L616" s="466"/>
      <c r="M616" s="466"/>
      <c r="N616" s="466"/>
      <c r="O616" s="466"/>
      <c r="P616" s="467"/>
    </row>
    <row r="617" spans="1:16" ht="111" customHeight="1">
      <c r="A617" s="498"/>
      <c r="B617" s="466"/>
      <c r="C617" s="466"/>
      <c r="D617" s="466"/>
      <c r="E617" s="466"/>
      <c r="F617" s="466"/>
      <c r="G617" s="498" t="s">
        <v>10</v>
      </c>
      <c r="H617" s="466"/>
      <c r="I617" s="466"/>
      <c r="J617" s="476" t="s">
        <v>921</v>
      </c>
      <c r="K617" s="466"/>
      <c r="L617" s="466"/>
      <c r="M617" s="466"/>
      <c r="N617" s="466"/>
      <c r="O617" s="466"/>
      <c r="P617" s="467"/>
    </row>
    <row r="618" spans="1:16" ht="18" customHeight="1">
      <c r="A618" s="492"/>
      <c r="B618" s="470"/>
      <c r="C618" s="470"/>
      <c r="D618" s="470"/>
      <c r="E618" s="470"/>
      <c r="F618" s="470"/>
      <c r="G618" s="505" t="s">
        <v>231</v>
      </c>
      <c r="H618" s="470"/>
      <c r="I618" s="470"/>
      <c r="J618" s="477" t="s">
        <v>232</v>
      </c>
      <c r="K618" s="470"/>
      <c r="L618" s="470"/>
      <c r="M618" s="470"/>
      <c r="N618" s="470"/>
      <c r="O618" s="470"/>
      <c r="P618" s="471"/>
    </row>
    <row r="619" spans="1:16" ht="7.5" customHeight="1">
      <c r="A619" s="86"/>
      <c r="B619" s="86"/>
      <c r="C619" s="86"/>
      <c r="D619" s="86"/>
      <c r="E619" s="86"/>
      <c r="F619" s="86"/>
      <c r="G619" s="86"/>
      <c r="H619" s="86"/>
      <c r="I619" s="86"/>
      <c r="J619" s="86"/>
      <c r="K619" s="86"/>
      <c r="L619" s="86"/>
      <c r="M619" s="86"/>
      <c r="N619" s="86"/>
      <c r="O619" s="86"/>
      <c r="P619" s="86"/>
    </row>
    <row r="620" spans="1:16" ht="18" customHeight="1">
      <c r="A620" s="495" t="s">
        <v>233</v>
      </c>
      <c r="B620" s="466"/>
      <c r="C620" s="495" t="s">
        <v>234</v>
      </c>
      <c r="D620" s="466"/>
      <c r="E620" s="86"/>
      <c r="F620" s="86"/>
      <c r="G620" s="86"/>
      <c r="H620" s="86"/>
      <c r="I620" s="86"/>
      <c r="J620" s="86"/>
      <c r="K620" s="86"/>
      <c r="L620" s="86"/>
      <c r="M620" s="86"/>
      <c r="N620" s="86"/>
      <c r="O620" s="86"/>
      <c r="P620" s="86"/>
    </row>
    <row r="621" spans="1:16" ht="1.5" customHeight="1">
      <c r="A621" s="86"/>
      <c r="B621" s="86"/>
      <c r="C621" s="86"/>
      <c r="D621" s="86"/>
      <c r="E621" s="86"/>
      <c r="F621" s="86"/>
      <c r="G621" s="86"/>
      <c r="H621" s="86"/>
      <c r="I621" s="86"/>
      <c r="J621" s="86"/>
      <c r="K621" s="86"/>
      <c r="L621" s="86"/>
      <c r="M621" s="86"/>
      <c r="N621" s="86"/>
      <c r="O621" s="86"/>
      <c r="P621" s="86"/>
    </row>
    <row r="622" spans="1:16" ht="18.75" customHeight="1">
      <c r="A622" s="496" t="s">
        <v>235</v>
      </c>
      <c r="B622" s="457"/>
      <c r="C622" s="457"/>
      <c r="D622" s="457"/>
      <c r="E622" s="458"/>
      <c r="F622" s="491" t="s">
        <v>231</v>
      </c>
      <c r="G622" s="457"/>
      <c r="H622" s="457"/>
      <c r="I622" s="457"/>
      <c r="J622" s="458"/>
      <c r="K622" s="491" t="s">
        <v>13</v>
      </c>
      <c r="L622" s="458"/>
      <c r="M622" s="491" t="s">
        <v>12</v>
      </c>
      <c r="N622" s="458"/>
      <c r="O622" s="108" t="s">
        <v>236</v>
      </c>
      <c r="P622" s="86"/>
    </row>
    <row r="623" spans="1:16" ht="67.5" customHeight="1">
      <c r="A623" s="492" t="s">
        <v>922</v>
      </c>
      <c r="B623" s="470"/>
      <c r="C623" s="470"/>
      <c r="D623" s="470"/>
      <c r="E623" s="471"/>
      <c r="F623" s="499" t="s">
        <v>134</v>
      </c>
      <c r="G623" s="470"/>
      <c r="H623" s="470"/>
      <c r="I623" s="470"/>
      <c r="J623" s="471"/>
      <c r="K623" s="564" t="s">
        <v>923</v>
      </c>
      <c r="L623" s="471"/>
      <c r="M623" s="564" t="s">
        <v>615</v>
      </c>
      <c r="N623" s="471"/>
      <c r="O623" s="299" t="s">
        <v>923</v>
      </c>
      <c r="P623" s="86"/>
    </row>
    <row r="624" spans="1:16" ht="18" customHeight="1">
      <c r="A624" s="493"/>
      <c r="B624" s="466"/>
      <c r="C624" s="466"/>
      <c r="D624" s="466"/>
      <c r="E624" s="466"/>
      <c r="F624" s="494"/>
      <c r="G624" s="466"/>
      <c r="H624" s="494"/>
      <c r="I624" s="466"/>
      <c r="J624" s="466"/>
      <c r="K624" s="466"/>
      <c r="L624" s="111" t="s">
        <v>238</v>
      </c>
      <c r="M624" s="488" t="s">
        <v>234</v>
      </c>
      <c r="N624" s="466"/>
      <c r="O624" s="111" t="s">
        <v>923</v>
      </c>
      <c r="P624" s="86"/>
    </row>
    <row r="625" spans="1:16" ht="18" customHeight="1">
      <c r="A625" s="495" t="s">
        <v>239</v>
      </c>
      <c r="B625" s="466"/>
      <c r="C625" s="495" t="s">
        <v>583</v>
      </c>
      <c r="D625" s="466"/>
      <c r="E625" s="86"/>
      <c r="F625" s="86"/>
      <c r="G625" s="86"/>
      <c r="H625" s="86"/>
      <c r="I625" s="86"/>
      <c r="J625" s="86"/>
      <c r="K625" s="86"/>
      <c r="L625" s="86"/>
      <c r="M625" s="86"/>
      <c r="N625" s="86"/>
      <c r="O625" s="86"/>
      <c r="P625" s="86"/>
    </row>
    <row r="626" spans="1:16" ht="2.25" customHeight="1">
      <c r="A626" s="86"/>
      <c r="B626" s="86"/>
      <c r="C626" s="86"/>
      <c r="D626" s="86"/>
      <c r="E626" s="86"/>
      <c r="F626" s="86"/>
      <c r="G626" s="86"/>
      <c r="H626" s="86"/>
      <c r="I626" s="86"/>
      <c r="J626" s="86"/>
      <c r="K626" s="86"/>
      <c r="L626" s="86"/>
      <c r="M626" s="86"/>
      <c r="N626" s="86"/>
      <c r="O626" s="86"/>
      <c r="P626" s="86"/>
    </row>
    <row r="627" spans="1:16" ht="18.75" customHeight="1">
      <c r="A627" s="496" t="s">
        <v>235</v>
      </c>
      <c r="B627" s="457"/>
      <c r="C627" s="457"/>
      <c r="D627" s="457"/>
      <c r="E627" s="458"/>
      <c r="F627" s="491" t="s">
        <v>231</v>
      </c>
      <c r="G627" s="457"/>
      <c r="H627" s="457"/>
      <c r="I627" s="457"/>
      <c r="J627" s="458"/>
      <c r="K627" s="491" t="s">
        <v>13</v>
      </c>
      <c r="L627" s="458"/>
      <c r="M627" s="491" t="s">
        <v>12</v>
      </c>
      <c r="N627" s="458"/>
      <c r="O627" s="108" t="s">
        <v>236</v>
      </c>
      <c r="P627" s="86"/>
    </row>
    <row r="628" spans="1:16" ht="18" customHeight="1">
      <c r="A628" s="492" t="s">
        <v>638</v>
      </c>
      <c r="B628" s="470"/>
      <c r="C628" s="470"/>
      <c r="D628" s="470"/>
      <c r="E628" s="471"/>
      <c r="F628" s="499" t="s">
        <v>617</v>
      </c>
      <c r="G628" s="470"/>
      <c r="H628" s="470"/>
      <c r="I628" s="470"/>
      <c r="J628" s="471"/>
      <c r="K628" s="564" t="s">
        <v>639</v>
      </c>
      <c r="L628" s="471"/>
      <c r="M628" s="564" t="s">
        <v>666</v>
      </c>
      <c r="N628" s="471"/>
      <c r="O628" s="299" t="s">
        <v>667</v>
      </c>
      <c r="P628" s="86"/>
    </row>
    <row r="629" spans="1:16" ht="26.25" customHeight="1">
      <c r="A629" s="492" t="s">
        <v>924</v>
      </c>
      <c r="B629" s="470"/>
      <c r="C629" s="470"/>
      <c r="D629" s="470"/>
      <c r="E629" s="471"/>
      <c r="F629" s="499" t="s">
        <v>585</v>
      </c>
      <c r="G629" s="470"/>
      <c r="H629" s="470"/>
      <c r="I629" s="470"/>
      <c r="J629" s="471"/>
      <c r="K629" s="564" t="s">
        <v>925</v>
      </c>
      <c r="L629" s="471"/>
      <c r="M629" s="564" t="s">
        <v>926</v>
      </c>
      <c r="N629" s="471"/>
      <c r="O629" s="299" t="s">
        <v>927</v>
      </c>
      <c r="P629" s="86"/>
    </row>
    <row r="630" spans="1:16" ht="18" customHeight="1">
      <c r="A630" s="492" t="s">
        <v>589</v>
      </c>
      <c r="B630" s="470"/>
      <c r="C630" s="470"/>
      <c r="D630" s="470"/>
      <c r="E630" s="471"/>
      <c r="F630" s="499" t="s">
        <v>590</v>
      </c>
      <c r="G630" s="470"/>
      <c r="H630" s="470"/>
      <c r="I630" s="470"/>
      <c r="J630" s="471"/>
      <c r="K630" s="564" t="s">
        <v>928</v>
      </c>
      <c r="L630" s="471"/>
      <c r="M630" s="564" t="s">
        <v>592</v>
      </c>
      <c r="N630" s="471"/>
      <c r="O630" s="299" t="s">
        <v>929</v>
      </c>
      <c r="P630" s="86"/>
    </row>
    <row r="631" spans="1:16" ht="18" customHeight="1">
      <c r="A631" s="493"/>
      <c r="B631" s="466"/>
      <c r="C631" s="466"/>
      <c r="D631" s="466"/>
      <c r="E631" s="466"/>
      <c r="F631" s="494"/>
      <c r="G631" s="466"/>
      <c r="H631" s="494"/>
      <c r="I631" s="466"/>
      <c r="J631" s="466"/>
      <c r="K631" s="466"/>
      <c r="L631" s="111" t="s">
        <v>238</v>
      </c>
      <c r="M631" s="488" t="s">
        <v>583</v>
      </c>
      <c r="N631" s="466"/>
      <c r="O631" s="111" t="s">
        <v>930</v>
      </c>
      <c r="P631" s="86"/>
    </row>
    <row r="632" spans="1:16" ht="18" customHeight="1">
      <c r="A632" s="495" t="s">
        <v>241</v>
      </c>
      <c r="B632" s="466"/>
      <c r="C632" s="495" t="s">
        <v>242</v>
      </c>
      <c r="D632" s="466"/>
      <c r="E632" s="86"/>
      <c r="F632" s="86"/>
      <c r="G632" s="86"/>
      <c r="H632" s="86"/>
      <c r="I632" s="86"/>
      <c r="J632" s="86"/>
      <c r="K632" s="86"/>
      <c r="L632" s="86"/>
      <c r="M632" s="86"/>
      <c r="N632" s="86"/>
      <c r="O632" s="86"/>
      <c r="P632" s="86"/>
    </row>
    <row r="633" spans="1:16" ht="1.5" customHeight="1">
      <c r="A633" s="86"/>
      <c r="B633" s="86"/>
      <c r="C633" s="86"/>
      <c r="D633" s="86"/>
      <c r="E633" s="86"/>
      <c r="F633" s="86"/>
      <c r="G633" s="86"/>
      <c r="H633" s="86"/>
      <c r="I633" s="86"/>
      <c r="J633" s="86"/>
      <c r="K633" s="86"/>
      <c r="L633" s="86"/>
      <c r="M633" s="86"/>
      <c r="N633" s="86"/>
      <c r="O633" s="86"/>
      <c r="P633" s="86"/>
    </row>
    <row r="634" spans="1:16" ht="18.75" customHeight="1">
      <c r="A634" s="496" t="s">
        <v>235</v>
      </c>
      <c r="B634" s="457"/>
      <c r="C634" s="457"/>
      <c r="D634" s="457"/>
      <c r="E634" s="458"/>
      <c r="F634" s="491" t="s">
        <v>231</v>
      </c>
      <c r="G634" s="457"/>
      <c r="H634" s="457"/>
      <c r="I634" s="457"/>
      <c r="J634" s="458"/>
      <c r="K634" s="491" t="s">
        <v>13</v>
      </c>
      <c r="L634" s="458"/>
      <c r="M634" s="491" t="s">
        <v>12</v>
      </c>
      <c r="N634" s="458"/>
      <c r="O634" s="108" t="s">
        <v>236</v>
      </c>
      <c r="P634" s="86"/>
    </row>
    <row r="635" spans="1:16" ht="18" customHeight="1">
      <c r="A635" s="492" t="s">
        <v>702</v>
      </c>
      <c r="B635" s="470"/>
      <c r="C635" s="470"/>
      <c r="D635" s="470"/>
      <c r="E635" s="471"/>
      <c r="F635" s="499" t="s">
        <v>596</v>
      </c>
      <c r="G635" s="470"/>
      <c r="H635" s="470"/>
      <c r="I635" s="470"/>
      <c r="J635" s="471"/>
      <c r="K635" s="564" t="s">
        <v>703</v>
      </c>
      <c r="L635" s="471"/>
      <c r="M635" s="564" t="s">
        <v>631</v>
      </c>
      <c r="N635" s="471"/>
      <c r="O635" s="299" t="s">
        <v>928</v>
      </c>
      <c r="P635" s="86"/>
    </row>
    <row r="636" spans="1:16" ht="18" customHeight="1">
      <c r="A636" s="493"/>
      <c r="B636" s="466"/>
      <c r="C636" s="466"/>
      <c r="D636" s="466"/>
      <c r="E636" s="466"/>
      <c r="F636" s="494"/>
      <c r="G636" s="466"/>
      <c r="H636" s="494"/>
      <c r="I636" s="466"/>
      <c r="J636" s="466"/>
      <c r="K636" s="466"/>
      <c r="L636" s="111" t="s">
        <v>238</v>
      </c>
      <c r="M636" s="488" t="s">
        <v>242</v>
      </c>
      <c r="N636" s="466"/>
      <c r="O636" s="111" t="s">
        <v>928</v>
      </c>
      <c r="P636" s="86"/>
    </row>
    <row r="637" spans="1:16" ht="18" customHeight="1">
      <c r="A637" s="495" t="s">
        <v>243</v>
      </c>
      <c r="B637" s="466"/>
      <c r="C637" s="495" t="s">
        <v>244</v>
      </c>
      <c r="D637" s="466"/>
      <c r="E637" s="86"/>
      <c r="F637" s="86"/>
      <c r="G637" s="86"/>
      <c r="H637" s="86"/>
      <c r="I637" s="86"/>
      <c r="J637" s="86"/>
      <c r="K637" s="86"/>
      <c r="L637" s="86"/>
      <c r="M637" s="86"/>
      <c r="N637" s="86"/>
      <c r="O637" s="86"/>
      <c r="P637" s="86"/>
    </row>
    <row r="638" spans="1:16" ht="2.25" customHeight="1">
      <c r="A638" s="86"/>
      <c r="B638" s="86"/>
      <c r="C638" s="86"/>
      <c r="D638" s="86"/>
      <c r="E638" s="86"/>
      <c r="F638" s="86"/>
      <c r="G638" s="86"/>
      <c r="H638" s="86"/>
      <c r="I638" s="86"/>
      <c r="J638" s="86"/>
      <c r="K638" s="86"/>
      <c r="L638" s="86"/>
      <c r="M638" s="86"/>
      <c r="N638" s="86"/>
      <c r="O638" s="86"/>
      <c r="P638" s="86"/>
    </row>
    <row r="639" spans="1:16" ht="18.75" customHeight="1">
      <c r="A639" s="496" t="s">
        <v>235</v>
      </c>
      <c r="B639" s="457"/>
      <c r="C639" s="457"/>
      <c r="D639" s="457"/>
      <c r="E639" s="458"/>
      <c r="F639" s="491" t="s">
        <v>231</v>
      </c>
      <c r="G639" s="457"/>
      <c r="H639" s="457"/>
      <c r="I639" s="457"/>
      <c r="J639" s="458"/>
      <c r="K639" s="491" t="s">
        <v>13</v>
      </c>
      <c r="L639" s="458"/>
      <c r="M639" s="491" t="s">
        <v>12</v>
      </c>
      <c r="N639" s="458"/>
      <c r="O639" s="108" t="s">
        <v>236</v>
      </c>
      <c r="P639" s="86"/>
    </row>
    <row r="640" spans="1:16" ht="18" customHeight="1">
      <c r="A640" s="492" t="s">
        <v>598</v>
      </c>
      <c r="B640" s="470"/>
      <c r="C640" s="470"/>
      <c r="D640" s="470"/>
      <c r="E640" s="471"/>
      <c r="F640" s="499" t="s">
        <v>570</v>
      </c>
      <c r="G640" s="470"/>
      <c r="H640" s="470"/>
      <c r="I640" s="470"/>
      <c r="J640" s="471"/>
      <c r="K640" s="564" t="s">
        <v>599</v>
      </c>
      <c r="L640" s="471"/>
      <c r="M640" s="564" t="s">
        <v>931</v>
      </c>
      <c r="N640" s="471"/>
      <c r="O640" s="299" t="s">
        <v>932</v>
      </c>
      <c r="P640" s="86"/>
    </row>
    <row r="641" spans="1:16" ht="18" customHeight="1">
      <c r="A641" s="493"/>
      <c r="B641" s="466"/>
      <c r="C641" s="466"/>
      <c r="D641" s="466"/>
      <c r="E641" s="466"/>
      <c r="F641" s="494"/>
      <c r="G641" s="466"/>
      <c r="H641" s="494"/>
      <c r="I641" s="466"/>
      <c r="J641" s="466"/>
      <c r="K641" s="466"/>
      <c r="L641" s="111" t="s">
        <v>238</v>
      </c>
      <c r="M641" s="488" t="s">
        <v>244</v>
      </c>
      <c r="N641" s="466"/>
      <c r="O641" s="111" t="s">
        <v>932</v>
      </c>
      <c r="P641" s="86"/>
    </row>
    <row r="642" spans="1:16" ht="3" customHeight="1">
      <c r="A642" s="86"/>
      <c r="B642" s="86"/>
      <c r="C642" s="86"/>
      <c r="D642" s="86"/>
      <c r="E642" s="86"/>
      <c r="F642" s="86"/>
      <c r="G642" s="86"/>
      <c r="H642" s="86"/>
      <c r="I642" s="86"/>
      <c r="J642" s="86"/>
      <c r="K642" s="86"/>
      <c r="L642" s="86"/>
      <c r="M642" s="86"/>
      <c r="N642" s="86"/>
      <c r="O642" s="86"/>
      <c r="P642" s="86"/>
    </row>
    <row r="643" spans="1:16" ht="18.75" customHeight="1">
      <c r="A643" s="86"/>
      <c r="B643" s="86"/>
      <c r="C643" s="86"/>
      <c r="D643" s="86"/>
      <c r="E643" s="86"/>
      <c r="F643" s="86"/>
      <c r="G643" s="86"/>
      <c r="H643" s="86"/>
      <c r="I643" s="489" t="s">
        <v>245</v>
      </c>
      <c r="J643" s="457"/>
      <c r="K643" s="457"/>
      <c r="L643" s="457"/>
      <c r="M643" s="458"/>
      <c r="N643" s="566" t="s">
        <v>933</v>
      </c>
      <c r="O643" s="458"/>
      <c r="P643" s="86"/>
    </row>
    <row r="644" spans="1:16" ht="2.25" customHeight="1">
      <c r="A644" s="86"/>
      <c r="B644" s="86"/>
      <c r="C644" s="86"/>
      <c r="D644" s="86"/>
      <c r="E644" s="86"/>
      <c r="F644" s="86"/>
      <c r="G644" s="86"/>
      <c r="H644" s="86"/>
      <c r="I644" s="86"/>
      <c r="J644" s="86"/>
      <c r="K644" s="86"/>
      <c r="L644" s="86"/>
      <c r="M644" s="86"/>
      <c r="N644" s="86"/>
      <c r="O644" s="86"/>
      <c r="P644" s="86"/>
    </row>
    <row r="645" spans="1:16" ht="16.5" customHeight="1">
      <c r="A645" s="565"/>
      <c r="B645" s="466"/>
      <c r="C645" s="466"/>
      <c r="D645" s="466"/>
      <c r="E645" s="466"/>
      <c r="F645" s="466"/>
      <c r="G645" s="466"/>
      <c r="H645" s="466"/>
      <c r="I645" s="466"/>
      <c r="J645" s="466"/>
      <c r="K645" s="466"/>
      <c r="L645" s="466"/>
      <c r="M645" s="466"/>
      <c r="N645" s="466"/>
      <c r="O645" s="466"/>
      <c r="P645" s="86"/>
    </row>
    <row r="646" spans="1:16" ht="3.75" customHeight="1">
      <c r="A646" s="107"/>
      <c r="B646" s="476"/>
      <c r="C646" s="466"/>
      <c r="D646" s="476"/>
      <c r="E646" s="466"/>
      <c r="F646" s="466"/>
      <c r="G646" s="466"/>
      <c r="H646" s="466"/>
      <c r="I646" s="466"/>
      <c r="J646" s="466"/>
      <c r="K646" s="466"/>
      <c r="L646" s="466"/>
      <c r="M646" s="466"/>
      <c r="N646" s="466"/>
      <c r="O646" s="466"/>
      <c r="P646" s="466"/>
    </row>
    <row r="647" spans="1:16" ht="70.5" customHeight="1">
      <c r="A647" s="107"/>
      <c r="B647" s="497"/>
      <c r="C647" s="466"/>
      <c r="D647" s="476"/>
      <c r="E647" s="466"/>
      <c r="F647" s="466"/>
      <c r="G647" s="466"/>
      <c r="H647" s="466"/>
      <c r="I647" s="466"/>
      <c r="J647" s="466"/>
      <c r="K647" s="466"/>
      <c r="L647" s="466"/>
      <c r="M647" s="466"/>
      <c r="N647" s="466"/>
      <c r="O647" s="466"/>
      <c r="P647" s="466"/>
    </row>
    <row r="648" spans="1:16" ht="9.75" customHeight="1">
      <c r="A648" s="477"/>
      <c r="B648" s="470"/>
      <c r="C648" s="470"/>
      <c r="D648" s="470"/>
      <c r="E648" s="470"/>
      <c r="F648" s="470"/>
      <c r="G648" s="470"/>
      <c r="H648" s="470"/>
      <c r="I648" s="470"/>
      <c r="J648" s="470"/>
      <c r="K648" s="470"/>
      <c r="L648" s="470"/>
      <c r="M648" s="470"/>
      <c r="N648" s="470"/>
      <c r="O648" s="470"/>
      <c r="P648" s="470"/>
    </row>
    <row r="649" spans="1:16" ht="59.25" customHeight="1">
      <c r="A649" s="498" t="s">
        <v>541</v>
      </c>
      <c r="B649" s="466"/>
      <c r="C649" s="466"/>
      <c r="D649" s="466"/>
      <c r="E649" s="466"/>
      <c r="F649" s="466"/>
      <c r="G649" s="498" t="s">
        <v>227</v>
      </c>
      <c r="H649" s="466"/>
      <c r="I649" s="466"/>
      <c r="J649" s="476" t="s">
        <v>920</v>
      </c>
      <c r="K649" s="466"/>
      <c r="L649" s="466"/>
      <c r="M649" s="466"/>
      <c r="N649" s="466"/>
      <c r="O649" s="466"/>
      <c r="P649" s="467"/>
    </row>
    <row r="650" spans="1:16" ht="18" customHeight="1">
      <c r="A650" s="498"/>
      <c r="B650" s="466"/>
      <c r="C650" s="466"/>
      <c r="D650" s="466"/>
      <c r="E650" s="466"/>
      <c r="F650" s="466"/>
      <c r="G650" s="498" t="s">
        <v>229</v>
      </c>
      <c r="H650" s="466"/>
      <c r="I650" s="466"/>
      <c r="J650" s="476" t="s">
        <v>920</v>
      </c>
      <c r="K650" s="466"/>
      <c r="L650" s="466"/>
      <c r="M650" s="466"/>
      <c r="N650" s="466"/>
      <c r="O650" s="466"/>
      <c r="P650" s="467"/>
    </row>
    <row r="651" spans="1:16" ht="111" customHeight="1">
      <c r="A651" s="498"/>
      <c r="B651" s="466"/>
      <c r="C651" s="466"/>
      <c r="D651" s="466"/>
      <c r="E651" s="466"/>
      <c r="F651" s="466"/>
      <c r="G651" s="498" t="s">
        <v>10</v>
      </c>
      <c r="H651" s="466"/>
      <c r="I651" s="466"/>
      <c r="J651" s="476" t="s">
        <v>934</v>
      </c>
      <c r="K651" s="466"/>
      <c r="L651" s="466"/>
      <c r="M651" s="466"/>
      <c r="N651" s="466"/>
      <c r="O651" s="466"/>
      <c r="P651" s="467"/>
    </row>
    <row r="652" spans="1:16" ht="18" customHeight="1">
      <c r="A652" s="492"/>
      <c r="B652" s="470"/>
      <c r="C652" s="470"/>
      <c r="D652" s="470"/>
      <c r="E652" s="470"/>
      <c r="F652" s="470"/>
      <c r="G652" s="505" t="s">
        <v>231</v>
      </c>
      <c r="H652" s="470"/>
      <c r="I652" s="470"/>
      <c r="J652" s="477" t="s">
        <v>232</v>
      </c>
      <c r="K652" s="470"/>
      <c r="L652" s="470"/>
      <c r="M652" s="470"/>
      <c r="N652" s="470"/>
      <c r="O652" s="470"/>
      <c r="P652" s="471"/>
    </row>
    <row r="653" spans="1:16" ht="7.5" customHeight="1">
      <c r="A653" s="86"/>
      <c r="B653" s="86"/>
      <c r="C653" s="86"/>
      <c r="D653" s="86"/>
      <c r="E653" s="86"/>
      <c r="F653" s="86"/>
      <c r="G653" s="86"/>
      <c r="H653" s="86"/>
      <c r="I653" s="86"/>
      <c r="J653" s="86"/>
      <c r="K653" s="86"/>
      <c r="L653" s="86"/>
      <c r="M653" s="86"/>
      <c r="N653" s="86"/>
      <c r="O653" s="86"/>
      <c r="P653" s="86"/>
    </row>
    <row r="654" spans="1:16" ht="18" customHeight="1">
      <c r="A654" s="495" t="s">
        <v>233</v>
      </c>
      <c r="B654" s="466"/>
      <c r="C654" s="495" t="s">
        <v>234</v>
      </c>
      <c r="D654" s="466"/>
      <c r="E654" s="86"/>
      <c r="F654" s="86"/>
      <c r="G654" s="86"/>
      <c r="H654" s="86"/>
      <c r="I654" s="86"/>
      <c r="J654" s="86"/>
      <c r="K654" s="86"/>
      <c r="L654" s="86"/>
      <c r="M654" s="86"/>
      <c r="N654" s="86"/>
      <c r="O654" s="86"/>
      <c r="P654" s="86"/>
    </row>
    <row r="655" spans="1:16" ht="1.5" customHeight="1">
      <c r="A655" s="86"/>
      <c r="B655" s="86"/>
      <c r="C655" s="86"/>
      <c r="D655" s="86"/>
      <c r="E655" s="86"/>
      <c r="F655" s="86"/>
      <c r="G655" s="86"/>
      <c r="H655" s="86"/>
      <c r="I655" s="86"/>
      <c r="J655" s="86"/>
      <c r="K655" s="86"/>
      <c r="L655" s="86"/>
      <c r="M655" s="86"/>
      <c r="N655" s="86"/>
      <c r="O655" s="86"/>
      <c r="P655" s="86"/>
    </row>
    <row r="656" spans="1:16" ht="18.75" customHeight="1">
      <c r="A656" s="496" t="s">
        <v>235</v>
      </c>
      <c r="B656" s="457"/>
      <c r="C656" s="457"/>
      <c r="D656" s="457"/>
      <c r="E656" s="458"/>
      <c r="F656" s="491" t="s">
        <v>231</v>
      </c>
      <c r="G656" s="457"/>
      <c r="H656" s="457"/>
      <c r="I656" s="457"/>
      <c r="J656" s="458"/>
      <c r="K656" s="491" t="s">
        <v>13</v>
      </c>
      <c r="L656" s="458"/>
      <c r="M656" s="491" t="s">
        <v>12</v>
      </c>
      <c r="N656" s="458"/>
      <c r="O656" s="108" t="s">
        <v>236</v>
      </c>
      <c r="P656" s="86"/>
    </row>
    <row r="657" spans="1:16" ht="67.5" customHeight="1">
      <c r="A657" s="492" t="s">
        <v>935</v>
      </c>
      <c r="B657" s="470"/>
      <c r="C657" s="470"/>
      <c r="D657" s="470"/>
      <c r="E657" s="471"/>
      <c r="F657" s="499" t="s">
        <v>232</v>
      </c>
      <c r="G657" s="470"/>
      <c r="H657" s="470"/>
      <c r="I657" s="470"/>
      <c r="J657" s="471"/>
      <c r="K657" s="564" t="s">
        <v>936</v>
      </c>
      <c r="L657" s="471"/>
      <c r="M657" s="564" t="s">
        <v>615</v>
      </c>
      <c r="N657" s="471"/>
      <c r="O657" s="299" t="s">
        <v>936</v>
      </c>
      <c r="P657" s="86"/>
    </row>
    <row r="658" spans="1:16" ht="18" customHeight="1">
      <c r="A658" s="493"/>
      <c r="B658" s="466"/>
      <c r="C658" s="466"/>
      <c r="D658" s="466"/>
      <c r="E658" s="466"/>
      <c r="F658" s="494"/>
      <c r="G658" s="466"/>
      <c r="H658" s="494"/>
      <c r="I658" s="466"/>
      <c r="J658" s="466"/>
      <c r="K658" s="466"/>
      <c r="L658" s="111" t="s">
        <v>238</v>
      </c>
      <c r="M658" s="488" t="s">
        <v>234</v>
      </c>
      <c r="N658" s="466"/>
      <c r="O658" s="111" t="s">
        <v>936</v>
      </c>
      <c r="P658" s="86"/>
    </row>
    <row r="659" spans="1:16" ht="18" customHeight="1">
      <c r="A659" s="495" t="s">
        <v>239</v>
      </c>
      <c r="B659" s="466"/>
      <c r="C659" s="495" t="s">
        <v>583</v>
      </c>
      <c r="D659" s="466"/>
      <c r="E659" s="86"/>
      <c r="F659" s="86"/>
      <c r="G659" s="86"/>
      <c r="H659" s="86"/>
      <c r="I659" s="86"/>
      <c r="J659" s="86"/>
      <c r="K659" s="86"/>
      <c r="L659" s="86"/>
      <c r="M659" s="86"/>
      <c r="N659" s="86"/>
      <c r="O659" s="86"/>
      <c r="P659" s="86"/>
    </row>
    <row r="660" spans="1:16" ht="2.25" customHeight="1">
      <c r="A660" s="86"/>
      <c r="B660" s="86"/>
      <c r="C660" s="86"/>
      <c r="D660" s="86"/>
      <c r="E660" s="86"/>
      <c r="F660" s="86"/>
      <c r="G660" s="86"/>
      <c r="H660" s="86"/>
      <c r="I660" s="86"/>
      <c r="J660" s="86"/>
      <c r="K660" s="86"/>
      <c r="L660" s="86"/>
      <c r="M660" s="86"/>
      <c r="N660" s="86"/>
      <c r="O660" s="86"/>
      <c r="P660" s="86"/>
    </row>
    <row r="661" spans="1:16" ht="18.75" customHeight="1">
      <c r="A661" s="496" t="s">
        <v>235</v>
      </c>
      <c r="B661" s="457"/>
      <c r="C661" s="457"/>
      <c r="D661" s="457"/>
      <c r="E661" s="458"/>
      <c r="F661" s="491" t="s">
        <v>231</v>
      </c>
      <c r="G661" s="457"/>
      <c r="H661" s="457"/>
      <c r="I661" s="457"/>
      <c r="J661" s="458"/>
      <c r="K661" s="491" t="s">
        <v>13</v>
      </c>
      <c r="L661" s="458"/>
      <c r="M661" s="491" t="s">
        <v>12</v>
      </c>
      <c r="N661" s="458"/>
      <c r="O661" s="108" t="s">
        <v>236</v>
      </c>
      <c r="P661" s="86"/>
    </row>
    <row r="662" spans="1:16" ht="18" customHeight="1">
      <c r="A662" s="492" t="s">
        <v>937</v>
      </c>
      <c r="B662" s="470"/>
      <c r="C662" s="470"/>
      <c r="D662" s="470"/>
      <c r="E662" s="471"/>
      <c r="F662" s="499" t="s">
        <v>596</v>
      </c>
      <c r="G662" s="470"/>
      <c r="H662" s="470"/>
      <c r="I662" s="470"/>
      <c r="J662" s="471"/>
      <c r="K662" s="564" t="s">
        <v>938</v>
      </c>
      <c r="L662" s="471"/>
      <c r="M662" s="564" t="s">
        <v>615</v>
      </c>
      <c r="N662" s="471"/>
      <c r="O662" s="299" t="s">
        <v>938</v>
      </c>
      <c r="P662" s="86"/>
    </row>
    <row r="663" spans="1:16" ht="18" customHeight="1">
      <c r="A663" s="492" t="s">
        <v>589</v>
      </c>
      <c r="B663" s="470"/>
      <c r="C663" s="470"/>
      <c r="D663" s="470"/>
      <c r="E663" s="471"/>
      <c r="F663" s="499" t="s">
        <v>590</v>
      </c>
      <c r="G663" s="470"/>
      <c r="H663" s="470"/>
      <c r="I663" s="470"/>
      <c r="J663" s="471"/>
      <c r="K663" s="564" t="s">
        <v>939</v>
      </c>
      <c r="L663" s="471"/>
      <c r="M663" s="564" t="s">
        <v>592</v>
      </c>
      <c r="N663" s="471"/>
      <c r="O663" s="299" t="s">
        <v>940</v>
      </c>
      <c r="P663" s="86"/>
    </row>
    <row r="664" spans="1:16" ht="18" customHeight="1">
      <c r="A664" s="493"/>
      <c r="B664" s="466"/>
      <c r="C664" s="466"/>
      <c r="D664" s="466"/>
      <c r="E664" s="466"/>
      <c r="F664" s="494"/>
      <c r="G664" s="466"/>
      <c r="H664" s="494"/>
      <c r="I664" s="466"/>
      <c r="J664" s="466"/>
      <c r="K664" s="466"/>
      <c r="L664" s="111" t="s">
        <v>238</v>
      </c>
      <c r="M664" s="488" t="s">
        <v>583</v>
      </c>
      <c r="N664" s="466"/>
      <c r="O664" s="111" t="s">
        <v>941</v>
      </c>
      <c r="P664" s="86"/>
    </row>
    <row r="665" spans="1:16" ht="18" customHeight="1">
      <c r="A665" s="495" t="s">
        <v>241</v>
      </c>
      <c r="B665" s="466"/>
      <c r="C665" s="495" t="s">
        <v>242</v>
      </c>
      <c r="D665" s="466"/>
      <c r="E665" s="86"/>
      <c r="F665" s="86"/>
      <c r="G665" s="86"/>
      <c r="H665" s="86"/>
      <c r="I665" s="86"/>
      <c r="J665" s="86"/>
      <c r="K665" s="86"/>
      <c r="L665" s="86"/>
      <c r="M665" s="86"/>
      <c r="N665" s="86"/>
      <c r="O665" s="86"/>
      <c r="P665" s="86"/>
    </row>
    <row r="666" spans="1:16" ht="1.5" customHeight="1">
      <c r="A666" s="86"/>
      <c r="B666" s="86"/>
      <c r="C666" s="86"/>
      <c r="D666" s="86"/>
      <c r="E666" s="86"/>
      <c r="F666" s="86"/>
      <c r="G666" s="86"/>
      <c r="H666" s="86"/>
      <c r="I666" s="86"/>
      <c r="J666" s="86"/>
      <c r="K666" s="86"/>
      <c r="L666" s="86"/>
      <c r="M666" s="86"/>
      <c r="N666" s="86"/>
      <c r="O666" s="86"/>
      <c r="P666" s="86"/>
    </row>
    <row r="667" spans="1:16" ht="18.75" customHeight="1">
      <c r="A667" s="496" t="s">
        <v>235</v>
      </c>
      <c r="B667" s="457"/>
      <c r="C667" s="457"/>
      <c r="D667" s="457"/>
      <c r="E667" s="458"/>
      <c r="F667" s="491" t="s">
        <v>231</v>
      </c>
      <c r="G667" s="457"/>
      <c r="H667" s="457"/>
      <c r="I667" s="457"/>
      <c r="J667" s="458"/>
      <c r="K667" s="491" t="s">
        <v>13</v>
      </c>
      <c r="L667" s="458"/>
      <c r="M667" s="491" t="s">
        <v>12</v>
      </c>
      <c r="N667" s="458"/>
      <c r="O667" s="108" t="s">
        <v>236</v>
      </c>
      <c r="P667" s="86"/>
    </row>
    <row r="668" spans="1:16" ht="18" customHeight="1">
      <c r="A668" s="492" t="s">
        <v>686</v>
      </c>
      <c r="B668" s="470"/>
      <c r="C668" s="470"/>
      <c r="D668" s="470"/>
      <c r="E668" s="471"/>
      <c r="F668" s="499" t="s">
        <v>596</v>
      </c>
      <c r="G668" s="470"/>
      <c r="H668" s="470"/>
      <c r="I668" s="470"/>
      <c r="J668" s="471"/>
      <c r="K668" s="564" t="s">
        <v>687</v>
      </c>
      <c r="L668" s="471"/>
      <c r="M668" s="564" t="s">
        <v>592</v>
      </c>
      <c r="N668" s="471"/>
      <c r="O668" s="299" t="s">
        <v>939</v>
      </c>
      <c r="P668" s="86"/>
    </row>
    <row r="669" spans="1:16" ht="18" customHeight="1">
      <c r="A669" s="493"/>
      <c r="B669" s="466"/>
      <c r="C669" s="466"/>
      <c r="D669" s="466"/>
      <c r="E669" s="466"/>
      <c r="F669" s="494"/>
      <c r="G669" s="466"/>
      <c r="H669" s="494"/>
      <c r="I669" s="466"/>
      <c r="J669" s="466"/>
      <c r="K669" s="466"/>
      <c r="L669" s="111" t="s">
        <v>238</v>
      </c>
      <c r="M669" s="488" t="s">
        <v>242</v>
      </c>
      <c r="N669" s="466"/>
      <c r="O669" s="111" t="s">
        <v>939</v>
      </c>
      <c r="P669" s="86"/>
    </row>
    <row r="670" spans="1:16" ht="18" customHeight="1">
      <c r="A670" s="495" t="s">
        <v>243</v>
      </c>
      <c r="B670" s="466"/>
      <c r="C670" s="495" t="s">
        <v>244</v>
      </c>
      <c r="D670" s="466"/>
      <c r="E670" s="86"/>
      <c r="F670" s="86"/>
      <c r="G670" s="86"/>
      <c r="H670" s="86"/>
      <c r="I670" s="86"/>
      <c r="J670" s="86"/>
      <c r="K670" s="86"/>
      <c r="L670" s="86"/>
      <c r="M670" s="86"/>
      <c r="N670" s="86"/>
      <c r="O670" s="86"/>
      <c r="P670" s="86"/>
    </row>
    <row r="671" spans="1:16" ht="2.25" customHeight="1">
      <c r="A671" s="86"/>
      <c r="B671" s="86"/>
      <c r="C671" s="86"/>
      <c r="D671" s="86"/>
      <c r="E671" s="86"/>
      <c r="F671" s="86"/>
      <c r="G671" s="86"/>
      <c r="H671" s="86"/>
      <c r="I671" s="86"/>
      <c r="J671" s="86"/>
      <c r="K671" s="86"/>
      <c r="L671" s="86"/>
      <c r="M671" s="86"/>
      <c r="N671" s="86"/>
      <c r="O671" s="86"/>
      <c r="P671" s="86"/>
    </row>
    <row r="672" spans="1:16" ht="18.75" customHeight="1">
      <c r="A672" s="496" t="s">
        <v>235</v>
      </c>
      <c r="B672" s="457"/>
      <c r="C672" s="457"/>
      <c r="D672" s="457"/>
      <c r="E672" s="458"/>
      <c r="F672" s="491" t="s">
        <v>231</v>
      </c>
      <c r="G672" s="457"/>
      <c r="H672" s="457"/>
      <c r="I672" s="457"/>
      <c r="J672" s="458"/>
      <c r="K672" s="491" t="s">
        <v>13</v>
      </c>
      <c r="L672" s="458"/>
      <c r="M672" s="491" t="s">
        <v>12</v>
      </c>
      <c r="N672" s="458"/>
      <c r="O672" s="108" t="s">
        <v>236</v>
      </c>
      <c r="P672" s="86"/>
    </row>
    <row r="673" spans="1:16" ht="18" customHeight="1">
      <c r="A673" s="492" t="s">
        <v>598</v>
      </c>
      <c r="B673" s="470"/>
      <c r="C673" s="470"/>
      <c r="D673" s="470"/>
      <c r="E673" s="471"/>
      <c r="F673" s="499" t="s">
        <v>570</v>
      </c>
      <c r="G673" s="470"/>
      <c r="H673" s="470"/>
      <c r="I673" s="470"/>
      <c r="J673" s="471"/>
      <c r="K673" s="564" t="s">
        <v>599</v>
      </c>
      <c r="L673" s="471"/>
      <c r="M673" s="564" t="s">
        <v>942</v>
      </c>
      <c r="N673" s="471"/>
      <c r="O673" s="299" t="s">
        <v>943</v>
      </c>
      <c r="P673" s="86"/>
    </row>
    <row r="674" spans="1:16" ht="18" customHeight="1">
      <c r="A674" s="493"/>
      <c r="B674" s="466"/>
      <c r="C674" s="466"/>
      <c r="D674" s="466"/>
      <c r="E674" s="466"/>
      <c r="F674" s="494"/>
      <c r="G674" s="466"/>
      <c r="H674" s="494"/>
      <c r="I674" s="466"/>
      <c r="J674" s="466"/>
      <c r="K674" s="466"/>
      <c r="L674" s="111" t="s">
        <v>238</v>
      </c>
      <c r="M674" s="488" t="s">
        <v>244</v>
      </c>
      <c r="N674" s="466"/>
      <c r="O674" s="111" t="s">
        <v>943</v>
      </c>
      <c r="P674" s="86"/>
    </row>
    <row r="675" spans="1:16" ht="3.75" customHeight="1">
      <c r="A675" s="86"/>
      <c r="B675" s="86"/>
      <c r="C675" s="86"/>
      <c r="D675" s="86"/>
      <c r="E675" s="86"/>
      <c r="F675" s="86"/>
      <c r="G675" s="86"/>
      <c r="H675" s="86"/>
      <c r="I675" s="86"/>
      <c r="J675" s="86"/>
      <c r="K675" s="86"/>
      <c r="L675" s="86"/>
      <c r="M675" s="86"/>
      <c r="N675" s="86"/>
      <c r="O675" s="86"/>
      <c r="P675" s="86"/>
    </row>
    <row r="676" spans="1:16" ht="18.75" customHeight="1">
      <c r="A676" s="86"/>
      <c r="B676" s="86"/>
      <c r="C676" s="86"/>
      <c r="D676" s="86"/>
      <c r="E676" s="86"/>
      <c r="F676" s="86"/>
      <c r="G676" s="86"/>
      <c r="H676" s="86"/>
      <c r="I676" s="489" t="s">
        <v>245</v>
      </c>
      <c r="J676" s="457"/>
      <c r="K676" s="457"/>
      <c r="L676" s="457"/>
      <c r="M676" s="458"/>
      <c r="N676" s="566" t="s">
        <v>944</v>
      </c>
      <c r="O676" s="458"/>
      <c r="P676" s="86"/>
    </row>
    <row r="677" spans="1:16" ht="1.5" customHeight="1">
      <c r="A677" s="86"/>
      <c r="B677" s="86"/>
      <c r="C677" s="86"/>
      <c r="D677" s="86"/>
      <c r="E677" s="86"/>
      <c r="F677" s="86"/>
      <c r="G677" s="86"/>
      <c r="H677" s="86"/>
      <c r="I677" s="86"/>
      <c r="J677" s="86"/>
      <c r="K677" s="86"/>
      <c r="L677" s="86"/>
      <c r="M677" s="86"/>
      <c r="N677" s="86"/>
      <c r="O677" s="86"/>
      <c r="P677" s="86"/>
    </row>
    <row r="678" spans="1:16" ht="16.5" customHeight="1">
      <c r="A678" s="565"/>
      <c r="B678" s="466"/>
      <c r="C678" s="466"/>
      <c r="D678" s="466"/>
      <c r="E678" s="466"/>
      <c r="F678" s="466"/>
      <c r="G678" s="466"/>
      <c r="H678" s="466"/>
      <c r="I678" s="466"/>
      <c r="J678" s="466"/>
      <c r="K678" s="466"/>
      <c r="L678" s="466"/>
      <c r="M678" s="466"/>
      <c r="N678" s="466"/>
      <c r="O678" s="466"/>
      <c r="P678" s="86"/>
    </row>
    <row r="679" spans="1:16" ht="3.75" customHeight="1">
      <c r="A679" s="107"/>
      <c r="B679" s="476"/>
      <c r="C679" s="466"/>
      <c r="D679" s="476"/>
      <c r="E679" s="466"/>
      <c r="F679" s="466"/>
      <c r="G679" s="466"/>
      <c r="H679" s="466"/>
      <c r="I679" s="466"/>
      <c r="J679" s="466"/>
      <c r="K679" s="466"/>
      <c r="L679" s="466"/>
      <c r="M679" s="466"/>
      <c r="N679" s="466"/>
      <c r="O679" s="466"/>
      <c r="P679" s="466"/>
    </row>
    <row r="680" spans="1:16" ht="71.25" customHeight="1">
      <c r="A680" s="107"/>
      <c r="B680" s="497"/>
      <c r="C680" s="466"/>
      <c r="D680" s="476"/>
      <c r="E680" s="466"/>
      <c r="F680" s="466"/>
      <c r="G680" s="466"/>
      <c r="H680" s="466"/>
      <c r="I680" s="466"/>
      <c r="J680" s="466"/>
      <c r="K680" s="466"/>
      <c r="L680" s="466"/>
      <c r="M680" s="466"/>
      <c r="N680" s="466"/>
      <c r="O680" s="466"/>
      <c r="P680" s="466"/>
    </row>
    <row r="681" spans="1:16" ht="9.75" customHeight="1">
      <c r="A681" s="477"/>
      <c r="B681" s="470"/>
      <c r="C681" s="470"/>
      <c r="D681" s="470"/>
      <c r="E681" s="470"/>
      <c r="F681" s="470"/>
      <c r="G681" s="470"/>
      <c r="H681" s="470"/>
      <c r="I681" s="470"/>
      <c r="J681" s="470"/>
      <c r="K681" s="470"/>
      <c r="L681" s="470"/>
      <c r="M681" s="470"/>
      <c r="N681" s="470"/>
      <c r="O681" s="470"/>
      <c r="P681" s="470"/>
    </row>
    <row r="682" spans="1:16" ht="58.5" customHeight="1">
      <c r="A682" s="498" t="s">
        <v>541</v>
      </c>
      <c r="B682" s="466"/>
      <c r="C682" s="466"/>
      <c r="D682" s="466"/>
      <c r="E682" s="466"/>
      <c r="F682" s="466"/>
      <c r="G682" s="498" t="s">
        <v>227</v>
      </c>
      <c r="H682" s="466"/>
      <c r="I682" s="466"/>
      <c r="J682" s="476" t="s">
        <v>920</v>
      </c>
      <c r="K682" s="466"/>
      <c r="L682" s="466"/>
      <c r="M682" s="466"/>
      <c r="N682" s="466"/>
      <c r="O682" s="466"/>
      <c r="P682" s="467"/>
    </row>
    <row r="683" spans="1:16" ht="18" customHeight="1">
      <c r="A683" s="498"/>
      <c r="B683" s="466"/>
      <c r="C683" s="466"/>
      <c r="D683" s="466"/>
      <c r="E683" s="466"/>
      <c r="F683" s="466"/>
      <c r="G683" s="498" t="s">
        <v>229</v>
      </c>
      <c r="H683" s="466"/>
      <c r="I683" s="466"/>
      <c r="J683" s="476" t="s">
        <v>920</v>
      </c>
      <c r="K683" s="466"/>
      <c r="L683" s="466"/>
      <c r="M683" s="466"/>
      <c r="N683" s="466"/>
      <c r="O683" s="466"/>
      <c r="P683" s="467"/>
    </row>
    <row r="684" spans="1:16" ht="141.75" customHeight="1">
      <c r="A684" s="498"/>
      <c r="B684" s="466"/>
      <c r="C684" s="466"/>
      <c r="D684" s="466"/>
      <c r="E684" s="466"/>
      <c r="F684" s="466"/>
      <c r="G684" s="498" t="s">
        <v>10</v>
      </c>
      <c r="H684" s="466"/>
      <c r="I684" s="466"/>
      <c r="J684" s="476" t="s">
        <v>945</v>
      </c>
      <c r="K684" s="466"/>
      <c r="L684" s="466"/>
      <c r="M684" s="466"/>
      <c r="N684" s="466"/>
      <c r="O684" s="466"/>
      <c r="P684" s="467"/>
    </row>
    <row r="685" spans="1:16" ht="18" customHeight="1">
      <c r="A685" s="492"/>
      <c r="B685" s="470"/>
      <c r="C685" s="470"/>
      <c r="D685" s="470"/>
      <c r="E685" s="470"/>
      <c r="F685" s="470"/>
      <c r="G685" s="505" t="s">
        <v>231</v>
      </c>
      <c r="H685" s="470"/>
      <c r="I685" s="470"/>
      <c r="J685" s="477" t="s">
        <v>232</v>
      </c>
      <c r="K685" s="470"/>
      <c r="L685" s="470"/>
      <c r="M685" s="470"/>
      <c r="N685" s="470"/>
      <c r="O685" s="470"/>
      <c r="P685" s="471"/>
    </row>
    <row r="686" spans="1:16" ht="7.5" customHeight="1">
      <c r="A686" s="86"/>
      <c r="B686" s="86"/>
      <c r="C686" s="86"/>
      <c r="D686" s="86"/>
      <c r="E686" s="86"/>
      <c r="F686" s="86"/>
      <c r="G686" s="86"/>
      <c r="H686" s="86"/>
      <c r="I686" s="86"/>
      <c r="J686" s="86"/>
      <c r="K686" s="86"/>
      <c r="L686" s="86"/>
      <c r="M686" s="86"/>
      <c r="N686" s="86"/>
      <c r="O686" s="86"/>
      <c r="P686" s="86"/>
    </row>
    <row r="687" spans="1:16" ht="18" customHeight="1">
      <c r="A687" s="495" t="s">
        <v>233</v>
      </c>
      <c r="B687" s="466"/>
      <c r="C687" s="495" t="s">
        <v>234</v>
      </c>
      <c r="D687" s="466"/>
      <c r="E687" s="86"/>
      <c r="F687" s="86"/>
      <c r="G687" s="86"/>
      <c r="H687" s="86"/>
      <c r="I687" s="86"/>
      <c r="J687" s="86"/>
      <c r="K687" s="86"/>
      <c r="L687" s="86"/>
      <c r="M687" s="86"/>
      <c r="N687" s="86"/>
      <c r="O687" s="86"/>
      <c r="P687" s="86"/>
    </row>
    <row r="688" spans="1:16" ht="2.25" customHeight="1">
      <c r="A688" s="86"/>
      <c r="B688" s="86"/>
      <c r="C688" s="86"/>
      <c r="D688" s="86"/>
      <c r="E688" s="86"/>
      <c r="F688" s="86"/>
      <c r="G688" s="86"/>
      <c r="H688" s="86"/>
      <c r="I688" s="86"/>
      <c r="J688" s="86"/>
      <c r="K688" s="86"/>
      <c r="L688" s="86"/>
      <c r="M688" s="86"/>
      <c r="N688" s="86"/>
      <c r="O688" s="86"/>
      <c r="P688" s="86"/>
    </row>
    <row r="689" spans="1:16" ht="18.75" customHeight="1">
      <c r="A689" s="496" t="s">
        <v>235</v>
      </c>
      <c r="B689" s="457"/>
      <c r="C689" s="457"/>
      <c r="D689" s="457"/>
      <c r="E689" s="458"/>
      <c r="F689" s="491" t="s">
        <v>231</v>
      </c>
      <c r="G689" s="457"/>
      <c r="H689" s="457"/>
      <c r="I689" s="457"/>
      <c r="J689" s="458"/>
      <c r="K689" s="491" t="s">
        <v>13</v>
      </c>
      <c r="L689" s="458"/>
      <c r="M689" s="491" t="s">
        <v>12</v>
      </c>
      <c r="N689" s="458"/>
      <c r="O689" s="108" t="s">
        <v>236</v>
      </c>
      <c r="P689" s="86"/>
    </row>
    <row r="690" spans="1:16" ht="67.5" customHeight="1">
      <c r="A690" s="492" t="s">
        <v>946</v>
      </c>
      <c r="B690" s="470"/>
      <c r="C690" s="470"/>
      <c r="D690" s="470"/>
      <c r="E690" s="471"/>
      <c r="F690" s="499" t="s">
        <v>232</v>
      </c>
      <c r="G690" s="470"/>
      <c r="H690" s="470"/>
      <c r="I690" s="470"/>
      <c r="J690" s="471"/>
      <c r="K690" s="564" t="s">
        <v>947</v>
      </c>
      <c r="L690" s="471"/>
      <c r="M690" s="564" t="s">
        <v>615</v>
      </c>
      <c r="N690" s="471"/>
      <c r="O690" s="299" t="s">
        <v>947</v>
      </c>
      <c r="P690" s="86"/>
    </row>
    <row r="691" spans="1:16" ht="18" customHeight="1">
      <c r="A691" s="493"/>
      <c r="B691" s="466"/>
      <c r="C691" s="466"/>
      <c r="D691" s="466"/>
      <c r="E691" s="466"/>
      <c r="F691" s="494"/>
      <c r="G691" s="466"/>
      <c r="H691" s="494"/>
      <c r="I691" s="466"/>
      <c r="J691" s="466"/>
      <c r="K691" s="466"/>
      <c r="L691" s="111" t="s">
        <v>238</v>
      </c>
      <c r="M691" s="488" t="s">
        <v>234</v>
      </c>
      <c r="N691" s="466"/>
      <c r="O691" s="111" t="s">
        <v>947</v>
      </c>
      <c r="P691" s="86"/>
    </row>
    <row r="692" spans="1:16" ht="18" customHeight="1">
      <c r="A692" s="495" t="s">
        <v>239</v>
      </c>
      <c r="B692" s="466"/>
      <c r="C692" s="495" t="s">
        <v>583</v>
      </c>
      <c r="D692" s="466"/>
      <c r="E692" s="86"/>
      <c r="F692" s="86"/>
      <c r="G692" s="86"/>
      <c r="H692" s="86"/>
      <c r="I692" s="86"/>
      <c r="J692" s="86"/>
      <c r="K692" s="86"/>
      <c r="L692" s="86"/>
      <c r="M692" s="86"/>
      <c r="N692" s="86"/>
      <c r="O692" s="86"/>
      <c r="P692" s="86"/>
    </row>
    <row r="693" spans="1:16" ht="1.5" customHeight="1">
      <c r="A693" s="86"/>
      <c r="B693" s="86"/>
      <c r="C693" s="86"/>
      <c r="D693" s="86"/>
      <c r="E693" s="86"/>
      <c r="F693" s="86"/>
      <c r="G693" s="86"/>
      <c r="H693" s="86"/>
      <c r="I693" s="86"/>
      <c r="J693" s="86"/>
      <c r="K693" s="86"/>
      <c r="L693" s="86"/>
      <c r="M693" s="86"/>
      <c r="N693" s="86"/>
      <c r="O693" s="86"/>
      <c r="P693" s="86"/>
    </row>
    <row r="694" spans="1:16" ht="18.75" customHeight="1">
      <c r="A694" s="496" t="s">
        <v>235</v>
      </c>
      <c r="B694" s="457"/>
      <c r="C694" s="457"/>
      <c r="D694" s="457"/>
      <c r="E694" s="458"/>
      <c r="F694" s="491" t="s">
        <v>231</v>
      </c>
      <c r="G694" s="457"/>
      <c r="H694" s="457"/>
      <c r="I694" s="457"/>
      <c r="J694" s="458"/>
      <c r="K694" s="491" t="s">
        <v>13</v>
      </c>
      <c r="L694" s="458"/>
      <c r="M694" s="491" t="s">
        <v>12</v>
      </c>
      <c r="N694" s="458"/>
      <c r="O694" s="108" t="s">
        <v>236</v>
      </c>
      <c r="P694" s="86"/>
    </row>
    <row r="695" spans="1:16" ht="18" customHeight="1">
      <c r="A695" s="492" t="s">
        <v>638</v>
      </c>
      <c r="B695" s="470"/>
      <c r="C695" s="470"/>
      <c r="D695" s="470"/>
      <c r="E695" s="471"/>
      <c r="F695" s="499" t="s">
        <v>617</v>
      </c>
      <c r="G695" s="470"/>
      <c r="H695" s="470"/>
      <c r="I695" s="470"/>
      <c r="J695" s="471"/>
      <c r="K695" s="564" t="s">
        <v>639</v>
      </c>
      <c r="L695" s="471"/>
      <c r="M695" s="564" t="s">
        <v>666</v>
      </c>
      <c r="N695" s="471"/>
      <c r="O695" s="299" t="s">
        <v>667</v>
      </c>
      <c r="P695" s="86"/>
    </row>
    <row r="696" spans="1:16" ht="26.25" customHeight="1">
      <c r="A696" s="492" t="s">
        <v>924</v>
      </c>
      <c r="B696" s="470"/>
      <c r="C696" s="470"/>
      <c r="D696" s="470"/>
      <c r="E696" s="471"/>
      <c r="F696" s="499" t="s">
        <v>585</v>
      </c>
      <c r="G696" s="470"/>
      <c r="H696" s="470"/>
      <c r="I696" s="470"/>
      <c r="J696" s="471"/>
      <c r="K696" s="564" t="s">
        <v>925</v>
      </c>
      <c r="L696" s="471"/>
      <c r="M696" s="564" t="s">
        <v>926</v>
      </c>
      <c r="N696" s="471"/>
      <c r="O696" s="299" t="s">
        <v>927</v>
      </c>
      <c r="P696" s="86"/>
    </row>
    <row r="697" spans="1:16" ht="18" customHeight="1">
      <c r="A697" s="492" t="s">
        <v>589</v>
      </c>
      <c r="B697" s="470"/>
      <c r="C697" s="470"/>
      <c r="D697" s="470"/>
      <c r="E697" s="471"/>
      <c r="F697" s="499" t="s">
        <v>590</v>
      </c>
      <c r="G697" s="470"/>
      <c r="H697" s="470"/>
      <c r="I697" s="470"/>
      <c r="J697" s="471"/>
      <c r="K697" s="564" t="s">
        <v>928</v>
      </c>
      <c r="L697" s="471"/>
      <c r="M697" s="564" t="s">
        <v>592</v>
      </c>
      <c r="N697" s="471"/>
      <c r="O697" s="299" t="s">
        <v>929</v>
      </c>
      <c r="P697" s="86"/>
    </row>
    <row r="698" spans="1:16" ht="18" customHeight="1">
      <c r="A698" s="493"/>
      <c r="B698" s="466"/>
      <c r="C698" s="466"/>
      <c r="D698" s="466"/>
      <c r="E698" s="466"/>
      <c r="F698" s="494"/>
      <c r="G698" s="466"/>
      <c r="H698" s="494"/>
      <c r="I698" s="466"/>
      <c r="J698" s="466"/>
      <c r="K698" s="466"/>
      <c r="L698" s="111" t="s">
        <v>238</v>
      </c>
      <c r="M698" s="488" t="s">
        <v>583</v>
      </c>
      <c r="N698" s="466"/>
      <c r="O698" s="111" t="s">
        <v>930</v>
      </c>
      <c r="P698" s="86"/>
    </row>
    <row r="699" spans="1:16" ht="18" customHeight="1">
      <c r="A699" s="495" t="s">
        <v>241</v>
      </c>
      <c r="B699" s="466"/>
      <c r="C699" s="495" t="s">
        <v>242</v>
      </c>
      <c r="D699" s="466"/>
      <c r="E699" s="86"/>
      <c r="F699" s="86"/>
      <c r="G699" s="86"/>
      <c r="H699" s="86"/>
      <c r="I699" s="86"/>
      <c r="J699" s="86"/>
      <c r="K699" s="86"/>
      <c r="L699" s="86"/>
      <c r="M699" s="86"/>
      <c r="N699" s="86"/>
      <c r="O699" s="86"/>
      <c r="P699" s="86"/>
    </row>
    <row r="700" spans="1:16" ht="2.25" customHeight="1">
      <c r="A700" s="86"/>
      <c r="B700" s="86"/>
      <c r="C700" s="86"/>
      <c r="D700" s="86"/>
      <c r="E700" s="86"/>
      <c r="F700" s="86"/>
      <c r="G700" s="86"/>
      <c r="H700" s="86"/>
      <c r="I700" s="86"/>
      <c r="J700" s="86"/>
      <c r="K700" s="86"/>
      <c r="L700" s="86"/>
      <c r="M700" s="86"/>
      <c r="N700" s="86"/>
      <c r="O700" s="86"/>
      <c r="P700" s="86"/>
    </row>
    <row r="701" spans="1:16" ht="18.75" customHeight="1">
      <c r="A701" s="496" t="s">
        <v>235</v>
      </c>
      <c r="B701" s="457"/>
      <c r="C701" s="457"/>
      <c r="D701" s="457"/>
      <c r="E701" s="458"/>
      <c r="F701" s="491" t="s">
        <v>231</v>
      </c>
      <c r="G701" s="457"/>
      <c r="H701" s="457"/>
      <c r="I701" s="457"/>
      <c r="J701" s="458"/>
      <c r="K701" s="491" t="s">
        <v>13</v>
      </c>
      <c r="L701" s="458"/>
      <c r="M701" s="491" t="s">
        <v>12</v>
      </c>
      <c r="N701" s="458"/>
      <c r="O701" s="108" t="s">
        <v>236</v>
      </c>
      <c r="P701" s="86"/>
    </row>
    <row r="702" spans="1:16" ht="18" customHeight="1">
      <c r="A702" s="492" t="s">
        <v>702</v>
      </c>
      <c r="B702" s="470"/>
      <c r="C702" s="470"/>
      <c r="D702" s="470"/>
      <c r="E702" s="471"/>
      <c r="F702" s="499" t="s">
        <v>596</v>
      </c>
      <c r="G702" s="470"/>
      <c r="H702" s="470"/>
      <c r="I702" s="470"/>
      <c r="J702" s="471"/>
      <c r="K702" s="564" t="s">
        <v>703</v>
      </c>
      <c r="L702" s="471"/>
      <c r="M702" s="564" t="s">
        <v>631</v>
      </c>
      <c r="N702" s="471"/>
      <c r="O702" s="299" t="s">
        <v>928</v>
      </c>
      <c r="P702" s="86"/>
    </row>
    <row r="703" spans="1:16" ht="18" customHeight="1">
      <c r="A703" s="493"/>
      <c r="B703" s="466"/>
      <c r="C703" s="466"/>
      <c r="D703" s="466"/>
      <c r="E703" s="466"/>
      <c r="F703" s="494"/>
      <c r="G703" s="466"/>
      <c r="H703" s="494"/>
      <c r="I703" s="466"/>
      <c r="J703" s="466"/>
      <c r="K703" s="466"/>
      <c r="L703" s="111" t="s">
        <v>238</v>
      </c>
      <c r="M703" s="488" t="s">
        <v>242</v>
      </c>
      <c r="N703" s="466"/>
      <c r="O703" s="111" t="s">
        <v>928</v>
      </c>
      <c r="P703" s="86"/>
    </row>
    <row r="704" spans="1:16" ht="18" customHeight="1">
      <c r="A704" s="495" t="s">
        <v>243</v>
      </c>
      <c r="B704" s="466"/>
      <c r="C704" s="495" t="s">
        <v>244</v>
      </c>
      <c r="D704" s="466"/>
      <c r="E704" s="86"/>
      <c r="F704" s="86"/>
      <c r="G704" s="86"/>
      <c r="H704" s="86"/>
      <c r="I704" s="86"/>
      <c r="J704" s="86"/>
      <c r="K704" s="86"/>
      <c r="L704" s="86"/>
      <c r="M704" s="86"/>
      <c r="N704" s="86"/>
      <c r="O704" s="86"/>
      <c r="P704" s="86"/>
    </row>
    <row r="705" spans="1:16" ht="1.5" customHeight="1">
      <c r="A705" s="86"/>
      <c r="B705" s="86"/>
      <c r="C705" s="86"/>
      <c r="D705" s="86"/>
      <c r="E705" s="86"/>
      <c r="F705" s="86"/>
      <c r="G705" s="86"/>
      <c r="H705" s="86"/>
      <c r="I705" s="86"/>
      <c r="J705" s="86"/>
      <c r="K705" s="86"/>
      <c r="L705" s="86"/>
      <c r="M705" s="86"/>
      <c r="N705" s="86"/>
      <c r="O705" s="86"/>
      <c r="P705" s="86"/>
    </row>
    <row r="706" spans="1:16" ht="18.75" customHeight="1">
      <c r="A706" s="496" t="s">
        <v>235</v>
      </c>
      <c r="B706" s="457"/>
      <c r="C706" s="457"/>
      <c r="D706" s="457"/>
      <c r="E706" s="458"/>
      <c r="F706" s="491" t="s">
        <v>231</v>
      </c>
      <c r="G706" s="457"/>
      <c r="H706" s="457"/>
      <c r="I706" s="457"/>
      <c r="J706" s="458"/>
      <c r="K706" s="491" t="s">
        <v>13</v>
      </c>
      <c r="L706" s="458"/>
      <c r="M706" s="491" t="s">
        <v>12</v>
      </c>
      <c r="N706" s="458"/>
      <c r="O706" s="108" t="s">
        <v>236</v>
      </c>
      <c r="P706" s="86"/>
    </row>
    <row r="707" spans="1:16" ht="18" customHeight="1">
      <c r="A707" s="492" t="s">
        <v>598</v>
      </c>
      <c r="B707" s="470"/>
      <c r="C707" s="470"/>
      <c r="D707" s="470"/>
      <c r="E707" s="471"/>
      <c r="F707" s="499" t="s">
        <v>570</v>
      </c>
      <c r="G707" s="470"/>
      <c r="H707" s="470"/>
      <c r="I707" s="470"/>
      <c r="J707" s="471"/>
      <c r="K707" s="564" t="s">
        <v>599</v>
      </c>
      <c r="L707" s="471"/>
      <c r="M707" s="564" t="s">
        <v>931</v>
      </c>
      <c r="N707" s="471"/>
      <c r="O707" s="299" t="s">
        <v>932</v>
      </c>
      <c r="P707" s="86"/>
    </row>
    <row r="708" spans="1:16" ht="18" customHeight="1">
      <c r="A708" s="493"/>
      <c r="B708" s="466"/>
      <c r="C708" s="466"/>
      <c r="D708" s="466"/>
      <c r="E708" s="466"/>
      <c r="F708" s="494"/>
      <c r="G708" s="466"/>
      <c r="H708" s="494"/>
      <c r="I708" s="466"/>
      <c r="J708" s="466"/>
      <c r="K708" s="466"/>
      <c r="L708" s="111" t="s">
        <v>238</v>
      </c>
      <c r="M708" s="488" t="s">
        <v>244</v>
      </c>
      <c r="N708" s="466"/>
      <c r="O708" s="111" t="s">
        <v>932</v>
      </c>
      <c r="P708" s="86"/>
    </row>
    <row r="709" spans="1:16" ht="3.75" customHeight="1">
      <c r="A709" s="86"/>
      <c r="B709" s="86"/>
      <c r="C709" s="86"/>
      <c r="D709" s="86"/>
      <c r="E709" s="86"/>
      <c r="F709" s="86"/>
      <c r="G709" s="86"/>
      <c r="H709" s="86"/>
      <c r="I709" s="86"/>
      <c r="J709" s="86"/>
      <c r="K709" s="86"/>
      <c r="L709" s="86"/>
      <c r="M709" s="86"/>
      <c r="N709" s="86"/>
      <c r="O709" s="86"/>
      <c r="P709" s="86"/>
    </row>
    <row r="710" spans="1:16" ht="18.75" customHeight="1">
      <c r="A710" s="86"/>
      <c r="B710" s="86"/>
      <c r="C710" s="86"/>
      <c r="D710" s="86"/>
      <c r="E710" s="86"/>
      <c r="F710" s="86"/>
      <c r="G710" s="86"/>
      <c r="H710" s="86"/>
      <c r="I710" s="489" t="s">
        <v>245</v>
      </c>
      <c r="J710" s="457"/>
      <c r="K710" s="457"/>
      <c r="L710" s="457"/>
      <c r="M710" s="458"/>
      <c r="N710" s="566" t="s">
        <v>948</v>
      </c>
      <c r="O710" s="458"/>
      <c r="P710" s="86"/>
    </row>
    <row r="711" spans="1:16" ht="1.5" customHeight="1">
      <c r="A711" s="86"/>
      <c r="B711" s="86"/>
      <c r="C711" s="86"/>
      <c r="D711" s="86"/>
      <c r="E711" s="86"/>
      <c r="F711" s="86"/>
      <c r="G711" s="86"/>
      <c r="H711" s="86"/>
      <c r="I711" s="86"/>
      <c r="J711" s="86"/>
      <c r="K711" s="86"/>
      <c r="L711" s="86"/>
      <c r="M711" s="86"/>
      <c r="N711" s="86"/>
      <c r="O711" s="86"/>
      <c r="P711" s="86"/>
    </row>
    <row r="712" spans="1:16" ht="16.5" customHeight="1">
      <c r="A712" s="565"/>
      <c r="B712" s="466"/>
      <c r="C712" s="466"/>
      <c r="D712" s="466"/>
      <c r="E712" s="466"/>
      <c r="F712" s="466"/>
      <c r="G712" s="466"/>
      <c r="H712" s="466"/>
      <c r="I712" s="466"/>
      <c r="J712" s="466"/>
      <c r="K712" s="466"/>
      <c r="L712" s="466"/>
      <c r="M712" s="466"/>
      <c r="N712" s="466"/>
      <c r="O712" s="466"/>
      <c r="P712" s="86"/>
    </row>
    <row r="713" spans="1:16" ht="3.75" customHeight="1">
      <c r="A713" s="107"/>
      <c r="B713" s="476"/>
      <c r="C713" s="466"/>
      <c r="D713" s="476"/>
      <c r="E713" s="466"/>
      <c r="F713" s="466"/>
      <c r="G713" s="466"/>
      <c r="H713" s="466"/>
      <c r="I713" s="466"/>
      <c r="J713" s="466"/>
      <c r="K713" s="466"/>
      <c r="L713" s="466"/>
      <c r="M713" s="466"/>
      <c r="N713" s="466"/>
      <c r="O713" s="466"/>
      <c r="P713" s="466"/>
    </row>
    <row r="714" spans="1:16" ht="71.25" customHeight="1">
      <c r="A714" s="107"/>
      <c r="B714" s="497"/>
      <c r="C714" s="466"/>
      <c r="D714" s="476"/>
      <c r="E714" s="466"/>
      <c r="F714" s="466"/>
      <c r="G714" s="466"/>
      <c r="H714" s="466"/>
      <c r="I714" s="466"/>
      <c r="J714" s="466"/>
      <c r="K714" s="466"/>
      <c r="L714" s="466"/>
      <c r="M714" s="466"/>
      <c r="N714" s="466"/>
      <c r="O714" s="466"/>
      <c r="P714" s="466"/>
    </row>
    <row r="715" spans="1:16" ht="9.75" customHeight="1">
      <c r="A715" s="477"/>
      <c r="B715" s="470"/>
      <c r="C715" s="470"/>
      <c r="D715" s="470"/>
      <c r="E715" s="470"/>
      <c r="F715" s="470"/>
      <c r="G715" s="470"/>
      <c r="H715" s="470"/>
      <c r="I715" s="470"/>
      <c r="J715" s="470"/>
      <c r="K715" s="470"/>
      <c r="L715" s="470"/>
      <c r="M715" s="470"/>
      <c r="N715" s="470"/>
      <c r="O715" s="470"/>
      <c r="P715" s="470"/>
    </row>
    <row r="716" spans="1:16" ht="58.5" customHeight="1">
      <c r="A716" s="498" t="s">
        <v>541</v>
      </c>
      <c r="B716" s="466"/>
      <c r="C716" s="466"/>
      <c r="D716" s="466"/>
      <c r="E716" s="466"/>
      <c r="F716" s="466"/>
      <c r="G716" s="498" t="s">
        <v>227</v>
      </c>
      <c r="H716" s="466"/>
      <c r="I716" s="466"/>
      <c r="J716" s="476" t="s">
        <v>920</v>
      </c>
      <c r="K716" s="466"/>
      <c r="L716" s="466"/>
      <c r="M716" s="466"/>
      <c r="N716" s="466"/>
      <c r="O716" s="466"/>
      <c r="P716" s="467"/>
    </row>
    <row r="717" spans="1:16" ht="18" customHeight="1">
      <c r="A717" s="498"/>
      <c r="B717" s="466"/>
      <c r="C717" s="466"/>
      <c r="D717" s="466"/>
      <c r="E717" s="466"/>
      <c r="F717" s="466"/>
      <c r="G717" s="498" t="s">
        <v>229</v>
      </c>
      <c r="H717" s="466"/>
      <c r="I717" s="466"/>
      <c r="J717" s="476" t="s">
        <v>920</v>
      </c>
      <c r="K717" s="466"/>
      <c r="L717" s="466"/>
      <c r="M717" s="466"/>
      <c r="N717" s="466"/>
      <c r="O717" s="466"/>
      <c r="P717" s="467"/>
    </row>
    <row r="718" spans="1:16" ht="38.25" customHeight="1">
      <c r="A718" s="498"/>
      <c r="B718" s="466"/>
      <c r="C718" s="466"/>
      <c r="D718" s="466"/>
      <c r="E718" s="466"/>
      <c r="F718" s="466"/>
      <c r="G718" s="498" t="s">
        <v>10</v>
      </c>
      <c r="H718" s="466"/>
      <c r="I718" s="466"/>
      <c r="J718" s="476" t="s">
        <v>949</v>
      </c>
      <c r="K718" s="466"/>
      <c r="L718" s="466"/>
      <c r="M718" s="466"/>
      <c r="N718" s="466"/>
      <c r="O718" s="466"/>
      <c r="P718" s="467"/>
    </row>
    <row r="719" spans="1:16" ht="18.75" customHeight="1">
      <c r="A719" s="492"/>
      <c r="B719" s="470"/>
      <c r="C719" s="470"/>
      <c r="D719" s="470"/>
      <c r="E719" s="470"/>
      <c r="F719" s="470"/>
      <c r="G719" s="505" t="s">
        <v>231</v>
      </c>
      <c r="H719" s="470"/>
      <c r="I719" s="470"/>
      <c r="J719" s="477" t="s">
        <v>232</v>
      </c>
      <c r="K719" s="470"/>
      <c r="L719" s="470"/>
      <c r="M719" s="470"/>
      <c r="N719" s="470"/>
      <c r="O719" s="470"/>
      <c r="P719" s="471"/>
    </row>
    <row r="720" spans="1:16" ht="7.5" customHeight="1">
      <c r="A720" s="86"/>
      <c r="B720" s="86"/>
      <c r="C720" s="86"/>
      <c r="D720" s="86"/>
      <c r="E720" s="86"/>
      <c r="F720" s="86"/>
      <c r="G720" s="86"/>
      <c r="H720" s="86"/>
      <c r="I720" s="86"/>
      <c r="J720" s="86"/>
      <c r="K720" s="86"/>
      <c r="L720" s="86"/>
      <c r="M720" s="86"/>
      <c r="N720" s="86"/>
      <c r="O720" s="86"/>
      <c r="P720" s="86"/>
    </row>
    <row r="721" spans="1:16" ht="18" customHeight="1">
      <c r="A721" s="495" t="s">
        <v>233</v>
      </c>
      <c r="B721" s="466"/>
      <c r="C721" s="495" t="s">
        <v>234</v>
      </c>
      <c r="D721" s="466"/>
      <c r="E721" s="86"/>
      <c r="F721" s="86"/>
      <c r="G721" s="86"/>
      <c r="H721" s="86"/>
      <c r="I721" s="86"/>
      <c r="J721" s="86"/>
      <c r="K721" s="86"/>
      <c r="L721" s="86"/>
      <c r="M721" s="86"/>
      <c r="N721" s="86"/>
      <c r="O721" s="86"/>
      <c r="P721" s="86"/>
    </row>
    <row r="722" spans="1:16" ht="1.5" customHeight="1">
      <c r="A722" s="86"/>
      <c r="B722" s="86"/>
      <c r="C722" s="86"/>
      <c r="D722" s="86"/>
      <c r="E722" s="86"/>
      <c r="F722" s="86"/>
      <c r="G722" s="86"/>
      <c r="H722" s="86"/>
      <c r="I722" s="86"/>
      <c r="J722" s="86"/>
      <c r="K722" s="86"/>
      <c r="L722" s="86"/>
      <c r="M722" s="86"/>
      <c r="N722" s="86"/>
      <c r="O722" s="86"/>
      <c r="P722" s="86"/>
    </row>
    <row r="723" spans="1:16" ht="18.75" customHeight="1">
      <c r="A723" s="496" t="s">
        <v>235</v>
      </c>
      <c r="B723" s="457"/>
      <c r="C723" s="457"/>
      <c r="D723" s="457"/>
      <c r="E723" s="458"/>
      <c r="F723" s="491" t="s">
        <v>231</v>
      </c>
      <c r="G723" s="457"/>
      <c r="H723" s="457"/>
      <c r="I723" s="457"/>
      <c r="J723" s="458"/>
      <c r="K723" s="491" t="s">
        <v>13</v>
      </c>
      <c r="L723" s="458"/>
      <c r="M723" s="491" t="s">
        <v>12</v>
      </c>
      <c r="N723" s="458"/>
      <c r="O723" s="108" t="s">
        <v>236</v>
      </c>
      <c r="P723" s="86"/>
    </row>
    <row r="724" spans="1:16" ht="26.25" customHeight="1">
      <c r="A724" s="492" t="s">
        <v>165</v>
      </c>
      <c r="B724" s="470"/>
      <c r="C724" s="470"/>
      <c r="D724" s="470"/>
      <c r="E724" s="471"/>
      <c r="F724" s="499" t="s">
        <v>232</v>
      </c>
      <c r="G724" s="470"/>
      <c r="H724" s="470"/>
      <c r="I724" s="470"/>
      <c r="J724" s="471"/>
      <c r="K724" s="564" t="s">
        <v>950</v>
      </c>
      <c r="L724" s="471"/>
      <c r="M724" s="564" t="s">
        <v>615</v>
      </c>
      <c r="N724" s="471"/>
      <c r="O724" s="299" t="s">
        <v>950</v>
      </c>
      <c r="P724" s="86"/>
    </row>
    <row r="725" spans="1:16" ht="18" customHeight="1">
      <c r="A725" s="493"/>
      <c r="B725" s="466"/>
      <c r="C725" s="466"/>
      <c r="D725" s="466"/>
      <c r="E725" s="466"/>
      <c r="F725" s="494"/>
      <c r="G725" s="466"/>
      <c r="H725" s="494"/>
      <c r="I725" s="466"/>
      <c r="J725" s="466"/>
      <c r="K725" s="466"/>
      <c r="L725" s="111" t="s">
        <v>238</v>
      </c>
      <c r="M725" s="488" t="s">
        <v>234</v>
      </c>
      <c r="N725" s="466"/>
      <c r="O725" s="111" t="s">
        <v>950</v>
      </c>
      <c r="P725" s="86"/>
    </row>
    <row r="726" spans="1:16" ht="18" customHeight="1">
      <c r="A726" s="495" t="s">
        <v>239</v>
      </c>
      <c r="B726" s="466"/>
      <c r="C726" s="495" t="s">
        <v>583</v>
      </c>
      <c r="D726" s="466"/>
      <c r="E726" s="86"/>
      <c r="F726" s="86"/>
      <c r="G726" s="86"/>
      <c r="H726" s="86"/>
      <c r="I726" s="86"/>
      <c r="J726" s="86"/>
      <c r="K726" s="86"/>
      <c r="L726" s="86"/>
      <c r="M726" s="86"/>
      <c r="N726" s="86"/>
      <c r="O726" s="86"/>
      <c r="P726" s="86"/>
    </row>
    <row r="727" spans="1:16" ht="1.5" customHeight="1">
      <c r="A727" s="86"/>
      <c r="B727" s="86"/>
      <c r="C727" s="86"/>
      <c r="D727" s="86"/>
      <c r="E727" s="86"/>
      <c r="F727" s="86"/>
      <c r="G727" s="86"/>
      <c r="H727" s="86"/>
      <c r="I727" s="86"/>
      <c r="J727" s="86"/>
      <c r="K727" s="86"/>
      <c r="L727" s="86"/>
      <c r="M727" s="86"/>
      <c r="N727" s="86"/>
      <c r="O727" s="86"/>
      <c r="P727" s="86"/>
    </row>
    <row r="728" spans="1:16" ht="18.75" customHeight="1">
      <c r="A728" s="496" t="s">
        <v>235</v>
      </c>
      <c r="B728" s="457"/>
      <c r="C728" s="457"/>
      <c r="D728" s="457"/>
      <c r="E728" s="458"/>
      <c r="F728" s="491" t="s">
        <v>231</v>
      </c>
      <c r="G728" s="457"/>
      <c r="H728" s="457"/>
      <c r="I728" s="457"/>
      <c r="J728" s="458"/>
      <c r="K728" s="491" t="s">
        <v>13</v>
      </c>
      <c r="L728" s="458"/>
      <c r="M728" s="491" t="s">
        <v>12</v>
      </c>
      <c r="N728" s="458"/>
      <c r="O728" s="108" t="s">
        <v>236</v>
      </c>
      <c r="P728" s="86"/>
    </row>
    <row r="729" spans="1:16" ht="18" customHeight="1">
      <c r="A729" s="492" t="s">
        <v>589</v>
      </c>
      <c r="B729" s="470"/>
      <c r="C729" s="470"/>
      <c r="D729" s="470"/>
      <c r="E729" s="471"/>
      <c r="F729" s="499" t="s">
        <v>590</v>
      </c>
      <c r="G729" s="470"/>
      <c r="H729" s="470"/>
      <c r="I729" s="470"/>
      <c r="J729" s="471"/>
      <c r="K729" s="564" t="s">
        <v>867</v>
      </c>
      <c r="L729" s="471"/>
      <c r="M729" s="564" t="s">
        <v>592</v>
      </c>
      <c r="N729" s="471"/>
      <c r="O729" s="299" t="s">
        <v>868</v>
      </c>
      <c r="P729" s="86"/>
    </row>
    <row r="730" spans="1:16" ht="18" customHeight="1">
      <c r="A730" s="493"/>
      <c r="B730" s="466"/>
      <c r="C730" s="466"/>
      <c r="D730" s="466"/>
      <c r="E730" s="466"/>
      <c r="F730" s="494"/>
      <c r="G730" s="466"/>
      <c r="H730" s="494"/>
      <c r="I730" s="466"/>
      <c r="J730" s="466"/>
      <c r="K730" s="466"/>
      <c r="L730" s="111" t="s">
        <v>238</v>
      </c>
      <c r="M730" s="488" t="s">
        <v>583</v>
      </c>
      <c r="N730" s="466"/>
      <c r="O730" s="111" t="s">
        <v>868</v>
      </c>
      <c r="P730" s="86"/>
    </row>
    <row r="731" spans="1:16" ht="18" customHeight="1">
      <c r="A731" s="495" t="s">
        <v>241</v>
      </c>
      <c r="B731" s="466"/>
      <c r="C731" s="495" t="s">
        <v>242</v>
      </c>
      <c r="D731" s="466"/>
      <c r="E731" s="86"/>
      <c r="F731" s="86"/>
      <c r="G731" s="86"/>
      <c r="H731" s="86"/>
      <c r="I731" s="86"/>
      <c r="J731" s="86"/>
      <c r="K731" s="86"/>
      <c r="L731" s="86"/>
      <c r="M731" s="86"/>
      <c r="N731" s="86"/>
      <c r="O731" s="86"/>
      <c r="P731" s="86"/>
    </row>
    <row r="732" spans="1:16" ht="2.25" customHeight="1">
      <c r="A732" s="86"/>
      <c r="B732" s="86"/>
      <c r="C732" s="86"/>
      <c r="D732" s="86"/>
      <c r="E732" s="86"/>
      <c r="F732" s="86"/>
      <c r="G732" s="86"/>
      <c r="H732" s="86"/>
      <c r="I732" s="86"/>
      <c r="J732" s="86"/>
      <c r="K732" s="86"/>
      <c r="L732" s="86"/>
      <c r="M732" s="86"/>
      <c r="N732" s="86"/>
      <c r="O732" s="86"/>
      <c r="P732" s="86"/>
    </row>
    <row r="733" spans="1:16" ht="18.75" customHeight="1">
      <c r="A733" s="496" t="s">
        <v>235</v>
      </c>
      <c r="B733" s="457"/>
      <c r="C733" s="457"/>
      <c r="D733" s="457"/>
      <c r="E733" s="458"/>
      <c r="F733" s="491" t="s">
        <v>231</v>
      </c>
      <c r="G733" s="457"/>
      <c r="H733" s="457"/>
      <c r="I733" s="457"/>
      <c r="J733" s="458"/>
      <c r="K733" s="491" t="s">
        <v>13</v>
      </c>
      <c r="L733" s="458"/>
      <c r="M733" s="491" t="s">
        <v>12</v>
      </c>
      <c r="N733" s="458"/>
      <c r="O733" s="108" t="s">
        <v>236</v>
      </c>
      <c r="P733" s="86"/>
    </row>
    <row r="734" spans="1:16" ht="18" customHeight="1">
      <c r="A734" s="492" t="s">
        <v>733</v>
      </c>
      <c r="B734" s="470"/>
      <c r="C734" s="470"/>
      <c r="D734" s="470"/>
      <c r="E734" s="471"/>
      <c r="F734" s="499" t="s">
        <v>596</v>
      </c>
      <c r="G734" s="470"/>
      <c r="H734" s="470"/>
      <c r="I734" s="470"/>
      <c r="J734" s="471"/>
      <c r="K734" s="564" t="s">
        <v>734</v>
      </c>
      <c r="L734" s="471"/>
      <c r="M734" s="564" t="s">
        <v>631</v>
      </c>
      <c r="N734" s="471"/>
      <c r="O734" s="299" t="s">
        <v>867</v>
      </c>
      <c r="P734" s="86"/>
    </row>
    <row r="735" spans="1:16" ht="18" customHeight="1">
      <c r="A735" s="493"/>
      <c r="B735" s="466"/>
      <c r="C735" s="466"/>
      <c r="D735" s="466"/>
      <c r="E735" s="466"/>
      <c r="F735" s="494"/>
      <c r="G735" s="466"/>
      <c r="H735" s="494"/>
      <c r="I735" s="466"/>
      <c r="J735" s="466"/>
      <c r="K735" s="466"/>
      <c r="L735" s="111" t="s">
        <v>238</v>
      </c>
      <c r="M735" s="488" t="s">
        <v>242</v>
      </c>
      <c r="N735" s="466"/>
      <c r="O735" s="111" t="s">
        <v>867</v>
      </c>
      <c r="P735" s="86"/>
    </row>
    <row r="736" spans="1:16" ht="18" customHeight="1">
      <c r="A736" s="495" t="s">
        <v>243</v>
      </c>
      <c r="B736" s="466"/>
      <c r="C736" s="495" t="s">
        <v>244</v>
      </c>
      <c r="D736" s="466"/>
      <c r="E736" s="86"/>
      <c r="F736" s="86"/>
      <c r="G736" s="86"/>
      <c r="H736" s="86"/>
      <c r="I736" s="86"/>
      <c r="J736" s="86"/>
      <c r="K736" s="86"/>
      <c r="L736" s="86"/>
      <c r="M736" s="86"/>
      <c r="N736" s="86"/>
      <c r="O736" s="86"/>
      <c r="P736" s="86"/>
    </row>
    <row r="737" spans="1:16" ht="2.25" customHeight="1">
      <c r="A737" s="86"/>
      <c r="B737" s="86"/>
      <c r="C737" s="86"/>
      <c r="D737" s="86"/>
      <c r="E737" s="86"/>
      <c r="F737" s="86"/>
      <c r="G737" s="86"/>
      <c r="H737" s="86"/>
      <c r="I737" s="86"/>
      <c r="J737" s="86"/>
      <c r="K737" s="86"/>
      <c r="L737" s="86"/>
      <c r="M737" s="86"/>
      <c r="N737" s="86"/>
      <c r="O737" s="86"/>
      <c r="P737" s="86"/>
    </row>
    <row r="738" spans="1:16" ht="18.75" customHeight="1">
      <c r="A738" s="496" t="s">
        <v>235</v>
      </c>
      <c r="B738" s="457"/>
      <c r="C738" s="457"/>
      <c r="D738" s="457"/>
      <c r="E738" s="458"/>
      <c r="F738" s="491" t="s">
        <v>231</v>
      </c>
      <c r="G738" s="457"/>
      <c r="H738" s="457"/>
      <c r="I738" s="457"/>
      <c r="J738" s="458"/>
      <c r="K738" s="491" t="s">
        <v>13</v>
      </c>
      <c r="L738" s="458"/>
      <c r="M738" s="491" t="s">
        <v>12</v>
      </c>
      <c r="N738" s="458"/>
      <c r="O738" s="108" t="s">
        <v>236</v>
      </c>
      <c r="P738" s="86"/>
    </row>
    <row r="739" spans="1:16" ht="18" customHeight="1">
      <c r="A739" s="492" t="s">
        <v>598</v>
      </c>
      <c r="B739" s="470"/>
      <c r="C739" s="470"/>
      <c r="D739" s="470"/>
      <c r="E739" s="471"/>
      <c r="F739" s="499" t="s">
        <v>570</v>
      </c>
      <c r="G739" s="470"/>
      <c r="H739" s="470"/>
      <c r="I739" s="470"/>
      <c r="J739" s="471"/>
      <c r="K739" s="564" t="s">
        <v>599</v>
      </c>
      <c r="L739" s="471"/>
      <c r="M739" s="564" t="s">
        <v>951</v>
      </c>
      <c r="N739" s="471"/>
      <c r="O739" s="299" t="s">
        <v>952</v>
      </c>
      <c r="P739" s="86"/>
    </row>
    <row r="740" spans="1:16" ht="18" customHeight="1">
      <c r="A740" s="493"/>
      <c r="B740" s="466"/>
      <c r="C740" s="466"/>
      <c r="D740" s="466"/>
      <c r="E740" s="466"/>
      <c r="F740" s="494"/>
      <c r="G740" s="466"/>
      <c r="H740" s="494"/>
      <c r="I740" s="466"/>
      <c r="J740" s="466"/>
      <c r="K740" s="466"/>
      <c r="L740" s="111" t="s">
        <v>238</v>
      </c>
      <c r="M740" s="488" t="s">
        <v>244</v>
      </c>
      <c r="N740" s="466"/>
      <c r="O740" s="111" t="s">
        <v>952</v>
      </c>
      <c r="P740" s="86"/>
    </row>
    <row r="741" spans="1:16" ht="3" customHeight="1">
      <c r="A741" s="86"/>
      <c r="B741" s="86"/>
      <c r="C741" s="86"/>
      <c r="D741" s="86"/>
      <c r="E741" s="86"/>
      <c r="F741" s="86"/>
      <c r="G741" s="86"/>
      <c r="H741" s="86"/>
      <c r="I741" s="86"/>
      <c r="J741" s="86"/>
      <c r="K741" s="86"/>
      <c r="L741" s="86"/>
      <c r="M741" s="86"/>
      <c r="N741" s="86"/>
      <c r="O741" s="86"/>
      <c r="P741" s="86"/>
    </row>
    <row r="742" spans="1:16" ht="18.75" customHeight="1">
      <c r="A742" s="86"/>
      <c r="B742" s="86"/>
      <c r="C742" s="86"/>
      <c r="D742" s="86"/>
      <c r="E742" s="86"/>
      <c r="F742" s="86"/>
      <c r="G742" s="86"/>
      <c r="H742" s="86"/>
      <c r="I742" s="489" t="s">
        <v>245</v>
      </c>
      <c r="J742" s="457"/>
      <c r="K742" s="457"/>
      <c r="L742" s="457"/>
      <c r="M742" s="458"/>
      <c r="N742" s="566" t="s">
        <v>953</v>
      </c>
      <c r="O742" s="458"/>
      <c r="P742" s="86"/>
    </row>
    <row r="743" spans="1:16" ht="2.25" customHeight="1">
      <c r="A743" s="86"/>
      <c r="B743" s="86"/>
      <c r="C743" s="86"/>
      <c r="D743" s="86"/>
      <c r="E743" s="86"/>
      <c r="F743" s="86"/>
      <c r="G743" s="86"/>
      <c r="H743" s="86"/>
      <c r="I743" s="86"/>
      <c r="J743" s="86"/>
      <c r="K743" s="86"/>
      <c r="L743" s="86"/>
      <c r="M743" s="86"/>
      <c r="N743" s="86"/>
      <c r="O743" s="86"/>
      <c r="P743" s="86"/>
    </row>
    <row r="744" spans="1:16" ht="16.5" customHeight="1">
      <c r="A744" s="565"/>
      <c r="B744" s="466"/>
      <c r="C744" s="466"/>
      <c r="D744" s="466"/>
      <c r="E744" s="466"/>
      <c r="F744" s="466"/>
      <c r="G744" s="466"/>
      <c r="H744" s="466"/>
      <c r="I744" s="466"/>
      <c r="J744" s="466"/>
      <c r="K744" s="466"/>
      <c r="L744" s="466"/>
      <c r="M744" s="466"/>
      <c r="N744" s="466"/>
      <c r="O744" s="466"/>
      <c r="P744" s="86"/>
    </row>
    <row r="745" spans="1:16" ht="3.75" customHeight="1">
      <c r="A745" s="107"/>
      <c r="B745" s="476"/>
      <c r="C745" s="466"/>
      <c r="D745" s="476"/>
      <c r="E745" s="466"/>
      <c r="F745" s="466"/>
      <c r="G745" s="466"/>
      <c r="H745" s="466"/>
      <c r="I745" s="466"/>
      <c r="J745" s="466"/>
      <c r="K745" s="466"/>
      <c r="L745" s="466"/>
      <c r="M745" s="466"/>
      <c r="N745" s="466"/>
      <c r="O745" s="466"/>
      <c r="P745" s="466"/>
    </row>
    <row r="746" spans="1:16" ht="70.5" customHeight="1">
      <c r="A746" s="107"/>
      <c r="B746" s="497"/>
      <c r="C746" s="466"/>
      <c r="D746" s="476"/>
      <c r="E746" s="466"/>
      <c r="F746" s="466"/>
      <c r="G746" s="466"/>
      <c r="H746" s="466"/>
      <c r="I746" s="466"/>
      <c r="J746" s="466"/>
      <c r="K746" s="466"/>
      <c r="L746" s="466"/>
      <c r="M746" s="466"/>
      <c r="N746" s="466"/>
      <c r="O746" s="466"/>
      <c r="P746" s="466"/>
    </row>
    <row r="747" spans="1:16" ht="9.75" customHeight="1">
      <c r="A747" s="477"/>
      <c r="B747" s="470"/>
      <c r="C747" s="470"/>
      <c r="D747" s="470"/>
      <c r="E747" s="470"/>
      <c r="F747" s="470"/>
      <c r="G747" s="470"/>
      <c r="H747" s="470"/>
      <c r="I747" s="470"/>
      <c r="J747" s="470"/>
      <c r="K747" s="470"/>
      <c r="L747" s="470"/>
      <c r="M747" s="470"/>
      <c r="N747" s="470"/>
      <c r="O747" s="470"/>
      <c r="P747" s="470"/>
    </row>
    <row r="748" spans="1:16" ht="59.25" customHeight="1">
      <c r="A748" s="498" t="s">
        <v>541</v>
      </c>
      <c r="B748" s="466"/>
      <c r="C748" s="466"/>
      <c r="D748" s="466"/>
      <c r="E748" s="466"/>
      <c r="F748" s="466"/>
      <c r="G748" s="498" t="s">
        <v>227</v>
      </c>
      <c r="H748" s="466"/>
      <c r="I748" s="466"/>
      <c r="J748" s="476" t="s">
        <v>954</v>
      </c>
      <c r="K748" s="466"/>
      <c r="L748" s="466"/>
      <c r="M748" s="466"/>
      <c r="N748" s="466"/>
      <c r="O748" s="466"/>
      <c r="P748" s="467"/>
    </row>
    <row r="749" spans="1:16" ht="18" customHeight="1">
      <c r="A749" s="498"/>
      <c r="B749" s="466"/>
      <c r="C749" s="466"/>
      <c r="D749" s="466"/>
      <c r="E749" s="466"/>
      <c r="F749" s="466"/>
      <c r="G749" s="498" t="s">
        <v>229</v>
      </c>
      <c r="H749" s="466"/>
      <c r="I749" s="466"/>
      <c r="J749" s="476" t="s">
        <v>954</v>
      </c>
      <c r="K749" s="466"/>
      <c r="L749" s="466"/>
      <c r="M749" s="466"/>
      <c r="N749" s="466"/>
      <c r="O749" s="466"/>
      <c r="P749" s="467"/>
    </row>
    <row r="750" spans="1:16" ht="27.75" customHeight="1">
      <c r="A750" s="498"/>
      <c r="B750" s="466"/>
      <c r="C750" s="466"/>
      <c r="D750" s="466"/>
      <c r="E750" s="466"/>
      <c r="F750" s="466"/>
      <c r="G750" s="498" t="s">
        <v>10</v>
      </c>
      <c r="H750" s="466"/>
      <c r="I750" s="466"/>
      <c r="J750" s="476" t="s">
        <v>955</v>
      </c>
      <c r="K750" s="466"/>
      <c r="L750" s="466"/>
      <c r="M750" s="466"/>
      <c r="N750" s="466"/>
      <c r="O750" s="466"/>
      <c r="P750" s="467"/>
    </row>
    <row r="751" spans="1:16" ht="18" customHeight="1">
      <c r="A751" s="492"/>
      <c r="B751" s="470"/>
      <c r="C751" s="470"/>
      <c r="D751" s="470"/>
      <c r="E751" s="470"/>
      <c r="F751" s="470"/>
      <c r="G751" s="505" t="s">
        <v>231</v>
      </c>
      <c r="H751" s="470"/>
      <c r="I751" s="470"/>
      <c r="J751" s="477" t="s">
        <v>873</v>
      </c>
      <c r="K751" s="470"/>
      <c r="L751" s="470"/>
      <c r="M751" s="470"/>
      <c r="N751" s="470"/>
      <c r="O751" s="470"/>
      <c r="P751" s="471"/>
    </row>
    <row r="752" spans="1:16" ht="7.5" customHeight="1">
      <c r="A752" s="86"/>
      <c r="B752" s="86"/>
      <c r="C752" s="86"/>
      <c r="D752" s="86"/>
      <c r="E752" s="86"/>
      <c r="F752" s="86"/>
      <c r="G752" s="86"/>
      <c r="H752" s="86"/>
      <c r="I752" s="86"/>
      <c r="J752" s="86"/>
      <c r="K752" s="86"/>
      <c r="L752" s="86"/>
      <c r="M752" s="86"/>
      <c r="N752" s="86"/>
      <c r="O752" s="86"/>
      <c r="P752" s="86"/>
    </row>
    <row r="753" spans="1:16" ht="18" customHeight="1">
      <c r="A753" s="495" t="s">
        <v>233</v>
      </c>
      <c r="B753" s="466"/>
      <c r="C753" s="495" t="s">
        <v>234</v>
      </c>
      <c r="D753" s="466"/>
      <c r="E753" s="86"/>
      <c r="F753" s="86"/>
      <c r="G753" s="86"/>
      <c r="H753" s="86"/>
      <c r="I753" s="86"/>
      <c r="J753" s="86"/>
      <c r="K753" s="86"/>
      <c r="L753" s="86"/>
      <c r="M753" s="86"/>
      <c r="N753" s="86"/>
      <c r="O753" s="86"/>
      <c r="P753" s="86"/>
    </row>
    <row r="754" spans="1:16" ht="2.25" customHeight="1">
      <c r="A754" s="86"/>
      <c r="B754" s="86"/>
      <c r="C754" s="86"/>
      <c r="D754" s="86"/>
      <c r="E754" s="86"/>
      <c r="F754" s="86"/>
      <c r="G754" s="86"/>
      <c r="H754" s="86"/>
      <c r="I754" s="86"/>
      <c r="J754" s="86"/>
      <c r="K754" s="86"/>
      <c r="L754" s="86"/>
      <c r="M754" s="86"/>
      <c r="N754" s="86"/>
      <c r="O754" s="86"/>
      <c r="P754" s="86"/>
    </row>
    <row r="755" spans="1:16" ht="18.75" customHeight="1">
      <c r="A755" s="496" t="s">
        <v>235</v>
      </c>
      <c r="B755" s="457"/>
      <c r="C755" s="457"/>
      <c r="D755" s="457"/>
      <c r="E755" s="458"/>
      <c r="F755" s="491" t="s">
        <v>231</v>
      </c>
      <c r="G755" s="457"/>
      <c r="H755" s="457"/>
      <c r="I755" s="457"/>
      <c r="J755" s="458"/>
      <c r="K755" s="491" t="s">
        <v>13</v>
      </c>
      <c r="L755" s="458"/>
      <c r="M755" s="491" t="s">
        <v>12</v>
      </c>
      <c r="N755" s="458"/>
      <c r="O755" s="108" t="s">
        <v>236</v>
      </c>
      <c r="P755" s="86"/>
    </row>
    <row r="756" spans="1:16" ht="18" customHeight="1">
      <c r="A756" s="492" t="s">
        <v>956</v>
      </c>
      <c r="B756" s="470"/>
      <c r="C756" s="470"/>
      <c r="D756" s="470"/>
      <c r="E756" s="471"/>
      <c r="F756" s="499" t="s">
        <v>549</v>
      </c>
      <c r="G756" s="470"/>
      <c r="H756" s="470"/>
      <c r="I756" s="470"/>
      <c r="J756" s="471"/>
      <c r="K756" s="564" t="s">
        <v>957</v>
      </c>
      <c r="L756" s="471"/>
      <c r="M756" s="564" t="s">
        <v>861</v>
      </c>
      <c r="N756" s="471"/>
      <c r="O756" s="299" t="s">
        <v>958</v>
      </c>
      <c r="P756" s="86"/>
    </row>
    <row r="757" spans="1:16" ht="18" customHeight="1">
      <c r="A757" s="492" t="s">
        <v>692</v>
      </c>
      <c r="B757" s="470"/>
      <c r="C757" s="470"/>
      <c r="D757" s="470"/>
      <c r="E757" s="471"/>
      <c r="F757" s="499" t="s">
        <v>693</v>
      </c>
      <c r="G757" s="470"/>
      <c r="H757" s="470"/>
      <c r="I757" s="470"/>
      <c r="J757" s="471"/>
      <c r="K757" s="564" t="s">
        <v>694</v>
      </c>
      <c r="L757" s="471"/>
      <c r="M757" s="564" t="s">
        <v>576</v>
      </c>
      <c r="N757" s="471"/>
      <c r="O757" s="299" t="s">
        <v>959</v>
      </c>
      <c r="P757" s="86"/>
    </row>
    <row r="758" spans="1:16" ht="18" customHeight="1">
      <c r="A758" s="492" t="s">
        <v>589</v>
      </c>
      <c r="B758" s="470"/>
      <c r="C758" s="470"/>
      <c r="D758" s="470"/>
      <c r="E758" s="471"/>
      <c r="F758" s="499" t="s">
        <v>590</v>
      </c>
      <c r="G758" s="470"/>
      <c r="H758" s="470"/>
      <c r="I758" s="470"/>
      <c r="J758" s="471"/>
      <c r="K758" s="564" t="s">
        <v>960</v>
      </c>
      <c r="L758" s="471"/>
      <c r="M758" s="564" t="s">
        <v>592</v>
      </c>
      <c r="N758" s="471"/>
      <c r="O758" s="299" t="s">
        <v>961</v>
      </c>
      <c r="P758" s="86"/>
    </row>
    <row r="759" spans="1:16" ht="18" customHeight="1">
      <c r="A759" s="493"/>
      <c r="B759" s="466"/>
      <c r="C759" s="466"/>
      <c r="D759" s="466"/>
      <c r="E759" s="466"/>
      <c r="F759" s="494"/>
      <c r="G759" s="466"/>
      <c r="H759" s="494"/>
      <c r="I759" s="466"/>
      <c r="J759" s="466"/>
      <c r="K759" s="466"/>
      <c r="L759" s="111" t="s">
        <v>238</v>
      </c>
      <c r="M759" s="488" t="s">
        <v>234</v>
      </c>
      <c r="N759" s="466"/>
      <c r="O759" s="111" t="s">
        <v>962</v>
      </c>
      <c r="P759" s="86"/>
    </row>
    <row r="760" spans="1:16" ht="18" customHeight="1">
      <c r="A760" s="495" t="s">
        <v>239</v>
      </c>
      <c r="B760" s="466"/>
      <c r="C760" s="495" t="s">
        <v>583</v>
      </c>
      <c r="D760" s="466"/>
      <c r="E760" s="86"/>
      <c r="F760" s="86"/>
      <c r="G760" s="86"/>
      <c r="H760" s="86"/>
      <c r="I760" s="86"/>
      <c r="J760" s="86"/>
      <c r="K760" s="86"/>
      <c r="L760" s="86"/>
      <c r="M760" s="86"/>
      <c r="N760" s="86"/>
      <c r="O760" s="86"/>
      <c r="P760" s="86"/>
    </row>
    <row r="761" spans="1:16" ht="1.5" customHeight="1">
      <c r="A761" s="86"/>
      <c r="B761" s="86"/>
      <c r="C761" s="86"/>
      <c r="D761" s="86"/>
      <c r="E761" s="86"/>
      <c r="F761" s="86"/>
      <c r="G761" s="86"/>
      <c r="H761" s="86"/>
      <c r="I761" s="86"/>
      <c r="J761" s="86"/>
      <c r="K761" s="86"/>
      <c r="L761" s="86"/>
      <c r="M761" s="86"/>
      <c r="N761" s="86"/>
      <c r="O761" s="86"/>
      <c r="P761" s="86"/>
    </row>
    <row r="762" spans="1:16" ht="19.5" customHeight="1">
      <c r="A762" s="496" t="s">
        <v>235</v>
      </c>
      <c r="B762" s="457"/>
      <c r="C762" s="457"/>
      <c r="D762" s="457"/>
      <c r="E762" s="458"/>
      <c r="F762" s="491" t="s">
        <v>231</v>
      </c>
      <c r="G762" s="457"/>
      <c r="H762" s="457"/>
      <c r="I762" s="457"/>
      <c r="J762" s="458"/>
      <c r="K762" s="491" t="s">
        <v>13</v>
      </c>
      <c r="L762" s="458"/>
      <c r="M762" s="491" t="s">
        <v>12</v>
      </c>
      <c r="N762" s="458"/>
      <c r="O762" s="108" t="s">
        <v>236</v>
      </c>
      <c r="P762" s="86"/>
    </row>
    <row r="763" spans="1:16" ht="25.5" customHeight="1">
      <c r="A763" s="492" t="s">
        <v>924</v>
      </c>
      <c r="B763" s="470"/>
      <c r="C763" s="470"/>
      <c r="D763" s="470"/>
      <c r="E763" s="471"/>
      <c r="F763" s="499" t="s">
        <v>585</v>
      </c>
      <c r="G763" s="470"/>
      <c r="H763" s="470"/>
      <c r="I763" s="470"/>
      <c r="J763" s="471"/>
      <c r="K763" s="564" t="s">
        <v>925</v>
      </c>
      <c r="L763" s="471"/>
      <c r="M763" s="564" t="s">
        <v>963</v>
      </c>
      <c r="N763" s="471"/>
      <c r="O763" s="299" t="s">
        <v>964</v>
      </c>
      <c r="P763" s="86"/>
    </row>
    <row r="764" spans="1:16" ht="18" customHeight="1">
      <c r="A764" s="493"/>
      <c r="B764" s="466"/>
      <c r="C764" s="466"/>
      <c r="D764" s="466"/>
      <c r="E764" s="466"/>
      <c r="F764" s="494"/>
      <c r="G764" s="466"/>
      <c r="H764" s="494"/>
      <c r="I764" s="466"/>
      <c r="J764" s="466"/>
      <c r="K764" s="466"/>
      <c r="L764" s="111" t="s">
        <v>238</v>
      </c>
      <c r="M764" s="488" t="s">
        <v>583</v>
      </c>
      <c r="N764" s="466"/>
      <c r="O764" s="111" t="s">
        <v>964</v>
      </c>
      <c r="P764" s="86"/>
    </row>
    <row r="765" spans="1:16" ht="18" customHeight="1">
      <c r="A765" s="495" t="s">
        <v>241</v>
      </c>
      <c r="B765" s="466"/>
      <c r="C765" s="495" t="s">
        <v>242</v>
      </c>
      <c r="D765" s="466"/>
      <c r="E765" s="86"/>
      <c r="F765" s="86"/>
      <c r="G765" s="86"/>
      <c r="H765" s="86"/>
      <c r="I765" s="86"/>
      <c r="J765" s="86"/>
      <c r="K765" s="86"/>
      <c r="L765" s="86"/>
      <c r="M765" s="86"/>
      <c r="N765" s="86"/>
      <c r="O765" s="86"/>
      <c r="P765" s="86"/>
    </row>
    <row r="766" spans="1:16" ht="2.25" customHeight="1">
      <c r="A766" s="86"/>
      <c r="B766" s="86"/>
      <c r="C766" s="86"/>
      <c r="D766" s="86"/>
      <c r="E766" s="86"/>
      <c r="F766" s="86"/>
      <c r="G766" s="86"/>
      <c r="H766" s="86"/>
      <c r="I766" s="86"/>
      <c r="J766" s="86"/>
      <c r="K766" s="86"/>
      <c r="L766" s="86"/>
      <c r="M766" s="86"/>
      <c r="N766" s="86"/>
      <c r="O766" s="86"/>
      <c r="P766" s="86"/>
    </row>
    <row r="767" spans="1:16" ht="18.75" customHeight="1">
      <c r="A767" s="496" t="s">
        <v>235</v>
      </c>
      <c r="B767" s="457"/>
      <c r="C767" s="457"/>
      <c r="D767" s="457"/>
      <c r="E767" s="458"/>
      <c r="F767" s="491" t="s">
        <v>231</v>
      </c>
      <c r="G767" s="457"/>
      <c r="H767" s="457"/>
      <c r="I767" s="457"/>
      <c r="J767" s="458"/>
      <c r="K767" s="491" t="s">
        <v>13</v>
      </c>
      <c r="L767" s="458"/>
      <c r="M767" s="491" t="s">
        <v>12</v>
      </c>
      <c r="N767" s="458"/>
      <c r="O767" s="108" t="s">
        <v>236</v>
      </c>
      <c r="P767" s="86"/>
    </row>
    <row r="768" spans="1:16" ht="18" customHeight="1">
      <c r="A768" s="492" t="s">
        <v>628</v>
      </c>
      <c r="B768" s="470"/>
      <c r="C768" s="470"/>
      <c r="D768" s="470"/>
      <c r="E768" s="471"/>
      <c r="F768" s="499" t="s">
        <v>629</v>
      </c>
      <c r="G768" s="470"/>
      <c r="H768" s="470"/>
      <c r="I768" s="470"/>
      <c r="J768" s="471"/>
      <c r="K768" s="564" t="s">
        <v>630</v>
      </c>
      <c r="L768" s="471"/>
      <c r="M768" s="564" t="s">
        <v>965</v>
      </c>
      <c r="N768" s="471"/>
      <c r="O768" s="299" t="s">
        <v>960</v>
      </c>
      <c r="P768" s="86"/>
    </row>
    <row r="769" spans="1:16" ht="18" customHeight="1">
      <c r="A769" s="493"/>
      <c r="B769" s="466"/>
      <c r="C769" s="466"/>
      <c r="D769" s="466"/>
      <c r="E769" s="466"/>
      <c r="F769" s="494"/>
      <c r="G769" s="466"/>
      <c r="H769" s="494"/>
      <c r="I769" s="466"/>
      <c r="J769" s="466"/>
      <c r="K769" s="466"/>
      <c r="L769" s="111" t="s">
        <v>238</v>
      </c>
      <c r="M769" s="488" t="s">
        <v>242</v>
      </c>
      <c r="N769" s="466"/>
      <c r="O769" s="111" t="s">
        <v>960</v>
      </c>
      <c r="P769" s="86"/>
    </row>
    <row r="770" spans="1:16" ht="18" customHeight="1">
      <c r="A770" s="495" t="s">
        <v>243</v>
      </c>
      <c r="B770" s="466"/>
      <c r="C770" s="495" t="s">
        <v>244</v>
      </c>
      <c r="D770" s="466"/>
      <c r="E770" s="86"/>
      <c r="F770" s="86"/>
      <c r="G770" s="86"/>
      <c r="H770" s="86"/>
      <c r="I770" s="86"/>
      <c r="J770" s="86"/>
      <c r="K770" s="86"/>
      <c r="L770" s="86"/>
      <c r="M770" s="86"/>
      <c r="N770" s="86"/>
      <c r="O770" s="86"/>
      <c r="P770" s="86"/>
    </row>
    <row r="771" spans="1:16" ht="1.5" customHeight="1">
      <c r="A771" s="86"/>
      <c r="B771" s="86"/>
      <c r="C771" s="86"/>
      <c r="D771" s="86"/>
      <c r="E771" s="86"/>
      <c r="F771" s="86"/>
      <c r="G771" s="86"/>
      <c r="H771" s="86"/>
      <c r="I771" s="86"/>
      <c r="J771" s="86"/>
      <c r="K771" s="86"/>
      <c r="L771" s="86"/>
      <c r="M771" s="86"/>
      <c r="N771" s="86"/>
      <c r="O771" s="86"/>
      <c r="P771" s="86"/>
    </row>
    <row r="772" spans="1:16" ht="18.75" customHeight="1">
      <c r="A772" s="496" t="s">
        <v>235</v>
      </c>
      <c r="B772" s="457"/>
      <c r="C772" s="457"/>
      <c r="D772" s="457"/>
      <c r="E772" s="458"/>
      <c r="F772" s="491" t="s">
        <v>231</v>
      </c>
      <c r="G772" s="457"/>
      <c r="H772" s="457"/>
      <c r="I772" s="457"/>
      <c r="J772" s="458"/>
      <c r="K772" s="491" t="s">
        <v>13</v>
      </c>
      <c r="L772" s="458"/>
      <c r="M772" s="491" t="s">
        <v>12</v>
      </c>
      <c r="N772" s="458"/>
      <c r="O772" s="108" t="s">
        <v>236</v>
      </c>
      <c r="P772" s="86"/>
    </row>
    <row r="773" spans="1:16" ht="18" customHeight="1">
      <c r="A773" s="492" t="s">
        <v>598</v>
      </c>
      <c r="B773" s="470"/>
      <c r="C773" s="470"/>
      <c r="D773" s="470"/>
      <c r="E773" s="471"/>
      <c r="F773" s="499" t="s">
        <v>570</v>
      </c>
      <c r="G773" s="470"/>
      <c r="H773" s="470"/>
      <c r="I773" s="470"/>
      <c r="J773" s="471"/>
      <c r="K773" s="564" t="s">
        <v>599</v>
      </c>
      <c r="L773" s="471"/>
      <c r="M773" s="564" t="s">
        <v>592</v>
      </c>
      <c r="N773" s="471"/>
      <c r="O773" s="299" t="s">
        <v>966</v>
      </c>
      <c r="P773" s="86"/>
    </row>
    <row r="774" spans="1:16" ht="18" customHeight="1">
      <c r="A774" s="493"/>
      <c r="B774" s="466"/>
      <c r="C774" s="466"/>
      <c r="D774" s="466"/>
      <c r="E774" s="466"/>
      <c r="F774" s="494"/>
      <c r="G774" s="466"/>
      <c r="H774" s="494"/>
      <c r="I774" s="466"/>
      <c r="J774" s="466"/>
      <c r="K774" s="466"/>
      <c r="L774" s="111" t="s">
        <v>238</v>
      </c>
      <c r="M774" s="488" t="s">
        <v>244</v>
      </c>
      <c r="N774" s="466"/>
      <c r="O774" s="111" t="s">
        <v>966</v>
      </c>
      <c r="P774" s="86"/>
    </row>
    <row r="775" spans="1:16" ht="3.75" customHeight="1">
      <c r="A775" s="86"/>
      <c r="B775" s="86"/>
      <c r="C775" s="86"/>
      <c r="D775" s="86"/>
      <c r="E775" s="86"/>
      <c r="F775" s="86"/>
      <c r="G775" s="86"/>
      <c r="H775" s="86"/>
      <c r="I775" s="86"/>
      <c r="J775" s="86"/>
      <c r="K775" s="86"/>
      <c r="L775" s="86"/>
      <c r="M775" s="86"/>
      <c r="N775" s="86"/>
      <c r="O775" s="86"/>
      <c r="P775" s="86"/>
    </row>
    <row r="776" spans="1:16" ht="18.75" customHeight="1">
      <c r="A776" s="86"/>
      <c r="B776" s="86"/>
      <c r="C776" s="86"/>
      <c r="D776" s="86"/>
      <c r="E776" s="86"/>
      <c r="F776" s="86"/>
      <c r="G776" s="86"/>
      <c r="H776" s="86"/>
      <c r="I776" s="489" t="s">
        <v>245</v>
      </c>
      <c r="J776" s="457"/>
      <c r="K776" s="457"/>
      <c r="L776" s="457"/>
      <c r="M776" s="458"/>
      <c r="N776" s="566" t="s">
        <v>967</v>
      </c>
      <c r="O776" s="458"/>
      <c r="P776" s="86"/>
    </row>
    <row r="777" spans="1:16" ht="1.5" customHeight="1">
      <c r="A777" s="86"/>
      <c r="B777" s="86"/>
      <c r="C777" s="86"/>
      <c r="D777" s="86"/>
      <c r="E777" s="86"/>
      <c r="F777" s="86"/>
      <c r="G777" s="86"/>
      <c r="H777" s="86"/>
      <c r="I777" s="86"/>
      <c r="J777" s="86"/>
      <c r="K777" s="86"/>
      <c r="L777" s="86"/>
      <c r="M777" s="86"/>
      <c r="N777" s="86"/>
      <c r="O777" s="86"/>
      <c r="P777" s="86"/>
    </row>
    <row r="778" spans="1:16" ht="17.25" customHeight="1">
      <c r="A778" s="565"/>
      <c r="B778" s="466"/>
      <c r="C778" s="466"/>
      <c r="D778" s="466"/>
      <c r="E778" s="466"/>
      <c r="F778" s="466"/>
      <c r="G778" s="466"/>
      <c r="H778" s="466"/>
      <c r="I778" s="466"/>
      <c r="J778" s="466"/>
      <c r="K778" s="466"/>
      <c r="L778" s="466"/>
      <c r="M778" s="466"/>
      <c r="N778" s="466"/>
      <c r="O778" s="466"/>
      <c r="P778" s="86"/>
    </row>
    <row r="779" spans="1:16" ht="3.75" customHeight="1">
      <c r="A779" s="107"/>
      <c r="B779" s="476"/>
      <c r="C779" s="466"/>
      <c r="D779" s="476"/>
      <c r="E779" s="466"/>
      <c r="F779" s="466"/>
      <c r="G779" s="466"/>
      <c r="H779" s="466"/>
      <c r="I779" s="466"/>
      <c r="J779" s="466"/>
      <c r="K779" s="466"/>
      <c r="L779" s="466"/>
      <c r="M779" s="466"/>
      <c r="N779" s="466"/>
      <c r="O779" s="466"/>
      <c r="P779" s="466"/>
    </row>
    <row r="780" spans="1:16" ht="70.5" customHeight="1">
      <c r="A780" s="107"/>
      <c r="B780" s="497"/>
      <c r="C780" s="466"/>
      <c r="D780" s="476"/>
      <c r="E780" s="466"/>
      <c r="F780" s="466"/>
      <c r="G780" s="466"/>
      <c r="H780" s="466"/>
      <c r="I780" s="466"/>
      <c r="J780" s="466"/>
      <c r="K780" s="466"/>
      <c r="L780" s="466"/>
      <c r="M780" s="466"/>
      <c r="N780" s="466"/>
      <c r="O780" s="466"/>
      <c r="P780" s="466"/>
    </row>
    <row r="781" spans="1:16" ht="9.75" customHeight="1">
      <c r="A781" s="477"/>
      <c r="B781" s="470"/>
      <c r="C781" s="470"/>
      <c r="D781" s="470"/>
      <c r="E781" s="470"/>
      <c r="F781" s="470"/>
      <c r="G781" s="470"/>
      <c r="H781" s="470"/>
      <c r="I781" s="470"/>
      <c r="J781" s="470"/>
      <c r="K781" s="470"/>
      <c r="L781" s="470"/>
      <c r="M781" s="470"/>
      <c r="N781" s="470"/>
      <c r="O781" s="470"/>
      <c r="P781" s="470"/>
    </row>
    <row r="782" spans="1:16" ht="59.25" customHeight="1">
      <c r="A782" s="498" t="s">
        <v>541</v>
      </c>
      <c r="B782" s="466"/>
      <c r="C782" s="466"/>
      <c r="D782" s="466"/>
      <c r="E782" s="466"/>
      <c r="F782" s="466"/>
      <c r="G782" s="498" t="s">
        <v>227</v>
      </c>
      <c r="H782" s="466"/>
      <c r="I782" s="466"/>
      <c r="J782" s="476" t="s">
        <v>968</v>
      </c>
      <c r="K782" s="466"/>
      <c r="L782" s="466"/>
      <c r="M782" s="466"/>
      <c r="N782" s="466"/>
      <c r="O782" s="466"/>
      <c r="P782" s="467"/>
    </row>
    <row r="783" spans="1:16" ht="27.75" customHeight="1">
      <c r="A783" s="498"/>
      <c r="B783" s="466"/>
      <c r="C783" s="466"/>
      <c r="D783" s="466"/>
      <c r="E783" s="466"/>
      <c r="F783" s="466"/>
      <c r="G783" s="498" t="s">
        <v>229</v>
      </c>
      <c r="H783" s="466"/>
      <c r="I783" s="466"/>
      <c r="J783" s="476" t="s">
        <v>968</v>
      </c>
      <c r="K783" s="466"/>
      <c r="L783" s="466"/>
      <c r="M783" s="466"/>
      <c r="N783" s="466"/>
      <c r="O783" s="466"/>
      <c r="P783" s="467"/>
    </row>
    <row r="784" spans="1:16" ht="48.75" customHeight="1">
      <c r="A784" s="498"/>
      <c r="B784" s="466"/>
      <c r="C784" s="466"/>
      <c r="D784" s="466"/>
      <c r="E784" s="466"/>
      <c r="F784" s="466"/>
      <c r="G784" s="498" t="s">
        <v>10</v>
      </c>
      <c r="H784" s="466"/>
      <c r="I784" s="466"/>
      <c r="J784" s="476" t="s">
        <v>969</v>
      </c>
      <c r="K784" s="466"/>
      <c r="L784" s="466"/>
      <c r="M784" s="466"/>
      <c r="N784" s="466"/>
      <c r="O784" s="466"/>
      <c r="P784" s="467"/>
    </row>
    <row r="785" spans="1:16" ht="18" customHeight="1">
      <c r="A785" s="492"/>
      <c r="B785" s="470"/>
      <c r="C785" s="470"/>
      <c r="D785" s="470"/>
      <c r="E785" s="470"/>
      <c r="F785" s="470"/>
      <c r="G785" s="505" t="s">
        <v>231</v>
      </c>
      <c r="H785" s="470"/>
      <c r="I785" s="470"/>
      <c r="J785" s="477" t="s">
        <v>873</v>
      </c>
      <c r="K785" s="470"/>
      <c r="L785" s="470"/>
      <c r="M785" s="470"/>
      <c r="N785" s="470"/>
      <c r="O785" s="470"/>
      <c r="P785" s="471"/>
    </row>
    <row r="786" spans="1:16" ht="7.5" customHeight="1">
      <c r="A786" s="86"/>
      <c r="B786" s="86"/>
      <c r="C786" s="86"/>
      <c r="D786" s="86"/>
      <c r="E786" s="86"/>
      <c r="F786" s="86"/>
      <c r="G786" s="86"/>
      <c r="H786" s="86"/>
      <c r="I786" s="86"/>
      <c r="J786" s="86"/>
      <c r="K786" s="86"/>
      <c r="L786" s="86"/>
      <c r="M786" s="86"/>
      <c r="N786" s="86"/>
      <c r="O786" s="86"/>
      <c r="P786" s="86"/>
    </row>
    <row r="787" spans="1:16" ht="18" customHeight="1">
      <c r="A787" s="495" t="s">
        <v>233</v>
      </c>
      <c r="B787" s="466"/>
      <c r="C787" s="495" t="s">
        <v>234</v>
      </c>
      <c r="D787" s="466"/>
      <c r="E787" s="86"/>
      <c r="F787" s="86"/>
      <c r="G787" s="86"/>
      <c r="H787" s="86"/>
      <c r="I787" s="86"/>
      <c r="J787" s="86"/>
      <c r="K787" s="86"/>
      <c r="L787" s="86"/>
      <c r="M787" s="86"/>
      <c r="N787" s="86"/>
      <c r="O787" s="86"/>
      <c r="P787" s="86"/>
    </row>
    <row r="788" spans="1:16" ht="2.25" customHeight="1">
      <c r="A788" s="86"/>
      <c r="B788" s="86"/>
      <c r="C788" s="86"/>
      <c r="D788" s="86"/>
      <c r="E788" s="86"/>
      <c r="F788" s="86"/>
      <c r="G788" s="86"/>
      <c r="H788" s="86"/>
      <c r="I788" s="86"/>
      <c r="J788" s="86"/>
      <c r="K788" s="86"/>
      <c r="L788" s="86"/>
      <c r="M788" s="86"/>
      <c r="N788" s="86"/>
      <c r="O788" s="86"/>
      <c r="P788" s="86"/>
    </row>
    <row r="789" spans="1:16" ht="18.75" customHeight="1">
      <c r="A789" s="496" t="s">
        <v>235</v>
      </c>
      <c r="B789" s="457"/>
      <c r="C789" s="457"/>
      <c r="D789" s="457"/>
      <c r="E789" s="458"/>
      <c r="F789" s="491" t="s">
        <v>231</v>
      </c>
      <c r="G789" s="457"/>
      <c r="H789" s="457"/>
      <c r="I789" s="457"/>
      <c r="J789" s="458"/>
      <c r="K789" s="491" t="s">
        <v>13</v>
      </c>
      <c r="L789" s="458"/>
      <c r="M789" s="491" t="s">
        <v>12</v>
      </c>
      <c r="N789" s="458"/>
      <c r="O789" s="108" t="s">
        <v>236</v>
      </c>
      <c r="P789" s="86"/>
    </row>
    <row r="790" spans="1:16" ht="18" customHeight="1">
      <c r="A790" s="492" t="s">
        <v>970</v>
      </c>
      <c r="B790" s="470"/>
      <c r="C790" s="470"/>
      <c r="D790" s="470"/>
      <c r="E790" s="471"/>
      <c r="F790" s="499" t="s">
        <v>134</v>
      </c>
      <c r="G790" s="470"/>
      <c r="H790" s="470"/>
      <c r="I790" s="470"/>
      <c r="J790" s="471"/>
      <c r="K790" s="564" t="s">
        <v>971</v>
      </c>
      <c r="L790" s="471"/>
      <c r="M790" s="564" t="s">
        <v>666</v>
      </c>
      <c r="N790" s="471"/>
      <c r="O790" s="299" t="s">
        <v>972</v>
      </c>
      <c r="P790" s="86"/>
    </row>
    <row r="791" spans="1:16" ht="18" customHeight="1">
      <c r="A791" s="492" t="s">
        <v>973</v>
      </c>
      <c r="B791" s="470"/>
      <c r="C791" s="470"/>
      <c r="D791" s="470"/>
      <c r="E791" s="471"/>
      <c r="F791" s="499" t="s">
        <v>974</v>
      </c>
      <c r="G791" s="470"/>
      <c r="H791" s="470"/>
      <c r="I791" s="470"/>
      <c r="J791" s="471"/>
      <c r="K791" s="564" t="s">
        <v>975</v>
      </c>
      <c r="L791" s="471"/>
      <c r="M791" s="564" t="s">
        <v>976</v>
      </c>
      <c r="N791" s="471"/>
      <c r="O791" s="299" t="s">
        <v>977</v>
      </c>
      <c r="P791" s="86"/>
    </row>
    <row r="792" spans="1:16" ht="18" customHeight="1">
      <c r="A792" s="492" t="s">
        <v>978</v>
      </c>
      <c r="B792" s="470"/>
      <c r="C792" s="470"/>
      <c r="D792" s="470"/>
      <c r="E792" s="471"/>
      <c r="F792" s="499" t="s">
        <v>974</v>
      </c>
      <c r="G792" s="470"/>
      <c r="H792" s="470"/>
      <c r="I792" s="470"/>
      <c r="J792" s="471"/>
      <c r="K792" s="564" t="s">
        <v>979</v>
      </c>
      <c r="L792" s="471"/>
      <c r="M792" s="564" t="s">
        <v>803</v>
      </c>
      <c r="N792" s="471"/>
      <c r="O792" s="299" t="s">
        <v>980</v>
      </c>
      <c r="P792" s="86"/>
    </row>
    <row r="793" spans="1:16" ht="18" customHeight="1">
      <c r="A793" s="493"/>
      <c r="B793" s="466"/>
      <c r="C793" s="466"/>
      <c r="D793" s="466"/>
      <c r="E793" s="466"/>
      <c r="F793" s="494"/>
      <c r="G793" s="466"/>
      <c r="H793" s="494"/>
      <c r="I793" s="466"/>
      <c r="J793" s="466"/>
      <c r="K793" s="466"/>
      <c r="L793" s="111" t="s">
        <v>238</v>
      </c>
      <c r="M793" s="488" t="s">
        <v>234</v>
      </c>
      <c r="N793" s="466"/>
      <c r="O793" s="111" t="s">
        <v>981</v>
      </c>
      <c r="P793" s="86"/>
    </row>
    <row r="794" spans="1:16" ht="18" customHeight="1">
      <c r="A794" s="495" t="s">
        <v>239</v>
      </c>
      <c r="B794" s="466"/>
      <c r="C794" s="495" t="s">
        <v>583</v>
      </c>
      <c r="D794" s="466"/>
      <c r="E794" s="86"/>
      <c r="F794" s="86"/>
      <c r="G794" s="86"/>
      <c r="H794" s="86"/>
      <c r="I794" s="86"/>
      <c r="J794" s="86"/>
      <c r="K794" s="86"/>
      <c r="L794" s="86"/>
      <c r="M794" s="86"/>
      <c r="N794" s="86"/>
      <c r="O794" s="86"/>
      <c r="P794" s="86"/>
    </row>
    <row r="795" spans="1:16" ht="1.5" customHeight="1">
      <c r="A795" s="86"/>
      <c r="B795" s="86"/>
      <c r="C795" s="86"/>
      <c r="D795" s="86"/>
      <c r="E795" s="86"/>
      <c r="F795" s="86"/>
      <c r="G795" s="86"/>
      <c r="H795" s="86"/>
      <c r="I795" s="86"/>
      <c r="J795" s="86"/>
      <c r="K795" s="86"/>
      <c r="L795" s="86"/>
      <c r="M795" s="86"/>
      <c r="N795" s="86"/>
      <c r="O795" s="86"/>
      <c r="P795" s="86"/>
    </row>
    <row r="796" spans="1:16" ht="18.75" customHeight="1">
      <c r="A796" s="496" t="s">
        <v>235</v>
      </c>
      <c r="B796" s="457"/>
      <c r="C796" s="457"/>
      <c r="D796" s="457"/>
      <c r="E796" s="458"/>
      <c r="F796" s="491" t="s">
        <v>231</v>
      </c>
      <c r="G796" s="457"/>
      <c r="H796" s="457"/>
      <c r="I796" s="457"/>
      <c r="J796" s="458"/>
      <c r="K796" s="491" t="s">
        <v>13</v>
      </c>
      <c r="L796" s="458"/>
      <c r="M796" s="491" t="s">
        <v>12</v>
      </c>
      <c r="N796" s="458"/>
      <c r="O796" s="108" t="s">
        <v>236</v>
      </c>
      <c r="P796" s="86"/>
    </row>
    <row r="797" spans="1:16" ht="18" customHeight="1">
      <c r="A797" s="492" t="s">
        <v>826</v>
      </c>
      <c r="B797" s="470"/>
      <c r="C797" s="470"/>
      <c r="D797" s="470"/>
      <c r="E797" s="471"/>
      <c r="F797" s="499" t="s">
        <v>617</v>
      </c>
      <c r="G797" s="470"/>
      <c r="H797" s="470"/>
      <c r="I797" s="470"/>
      <c r="J797" s="471"/>
      <c r="K797" s="564" t="s">
        <v>827</v>
      </c>
      <c r="L797" s="471"/>
      <c r="M797" s="564" t="s">
        <v>846</v>
      </c>
      <c r="N797" s="471"/>
      <c r="O797" s="299" t="s">
        <v>982</v>
      </c>
      <c r="P797" s="86"/>
    </row>
    <row r="798" spans="1:16" ht="18" customHeight="1">
      <c r="A798" s="492" t="s">
        <v>589</v>
      </c>
      <c r="B798" s="470"/>
      <c r="C798" s="470"/>
      <c r="D798" s="470"/>
      <c r="E798" s="471"/>
      <c r="F798" s="499" t="s">
        <v>590</v>
      </c>
      <c r="G798" s="470"/>
      <c r="H798" s="470"/>
      <c r="I798" s="470"/>
      <c r="J798" s="471"/>
      <c r="K798" s="564" t="s">
        <v>983</v>
      </c>
      <c r="L798" s="471"/>
      <c r="M798" s="564" t="s">
        <v>592</v>
      </c>
      <c r="N798" s="471"/>
      <c r="O798" s="299" t="s">
        <v>984</v>
      </c>
      <c r="P798" s="86"/>
    </row>
    <row r="799" spans="1:16" ht="18" customHeight="1">
      <c r="A799" s="493"/>
      <c r="B799" s="466"/>
      <c r="C799" s="466"/>
      <c r="D799" s="466"/>
      <c r="E799" s="466"/>
      <c r="F799" s="494"/>
      <c r="G799" s="466"/>
      <c r="H799" s="494"/>
      <c r="I799" s="466"/>
      <c r="J799" s="466"/>
      <c r="K799" s="466"/>
      <c r="L799" s="111" t="s">
        <v>238</v>
      </c>
      <c r="M799" s="488" t="s">
        <v>583</v>
      </c>
      <c r="N799" s="466"/>
      <c r="O799" s="111" t="s">
        <v>985</v>
      </c>
      <c r="P799" s="86"/>
    </row>
    <row r="800" spans="1:16" ht="18" customHeight="1">
      <c r="A800" s="495" t="s">
        <v>241</v>
      </c>
      <c r="B800" s="466"/>
      <c r="C800" s="495" t="s">
        <v>242</v>
      </c>
      <c r="D800" s="466"/>
      <c r="E800" s="86"/>
      <c r="F800" s="86"/>
      <c r="G800" s="86"/>
      <c r="H800" s="86"/>
      <c r="I800" s="86"/>
      <c r="J800" s="86"/>
      <c r="K800" s="86"/>
      <c r="L800" s="86"/>
      <c r="M800" s="86"/>
      <c r="N800" s="86"/>
      <c r="O800" s="86"/>
      <c r="P800" s="86"/>
    </row>
    <row r="801" spans="1:16" ht="2.25" customHeight="1">
      <c r="A801" s="86"/>
      <c r="B801" s="86"/>
      <c r="C801" s="86"/>
      <c r="D801" s="86"/>
      <c r="E801" s="86"/>
      <c r="F801" s="86"/>
      <c r="G801" s="86"/>
      <c r="H801" s="86"/>
      <c r="I801" s="86"/>
      <c r="J801" s="86"/>
      <c r="K801" s="86"/>
      <c r="L801" s="86"/>
      <c r="M801" s="86"/>
      <c r="N801" s="86"/>
      <c r="O801" s="86"/>
      <c r="P801" s="86"/>
    </row>
    <row r="802" spans="1:16" ht="18.75" customHeight="1">
      <c r="A802" s="496" t="s">
        <v>235</v>
      </c>
      <c r="B802" s="457"/>
      <c r="C802" s="457"/>
      <c r="D802" s="457"/>
      <c r="E802" s="458"/>
      <c r="F802" s="491" t="s">
        <v>231</v>
      </c>
      <c r="G802" s="457"/>
      <c r="H802" s="457"/>
      <c r="I802" s="457"/>
      <c r="J802" s="458"/>
      <c r="K802" s="491" t="s">
        <v>13</v>
      </c>
      <c r="L802" s="458"/>
      <c r="M802" s="491" t="s">
        <v>12</v>
      </c>
      <c r="N802" s="458"/>
      <c r="O802" s="108" t="s">
        <v>236</v>
      </c>
      <c r="P802" s="86"/>
    </row>
    <row r="803" spans="1:16" ht="18" customHeight="1">
      <c r="A803" s="492" t="s">
        <v>986</v>
      </c>
      <c r="B803" s="470"/>
      <c r="C803" s="470"/>
      <c r="D803" s="470"/>
      <c r="E803" s="471"/>
      <c r="F803" s="499" t="s">
        <v>596</v>
      </c>
      <c r="G803" s="470"/>
      <c r="H803" s="470"/>
      <c r="I803" s="470"/>
      <c r="J803" s="471"/>
      <c r="K803" s="564" t="s">
        <v>987</v>
      </c>
      <c r="L803" s="471"/>
      <c r="M803" s="564" t="s">
        <v>816</v>
      </c>
      <c r="N803" s="471"/>
      <c r="O803" s="299" t="s">
        <v>983</v>
      </c>
      <c r="P803" s="86"/>
    </row>
    <row r="804" spans="1:16" ht="18" customHeight="1">
      <c r="A804" s="493"/>
      <c r="B804" s="466"/>
      <c r="C804" s="466"/>
      <c r="D804" s="466"/>
      <c r="E804" s="466"/>
      <c r="F804" s="494"/>
      <c r="G804" s="466"/>
      <c r="H804" s="494"/>
      <c r="I804" s="466"/>
      <c r="J804" s="466"/>
      <c r="K804" s="466"/>
      <c r="L804" s="111" t="s">
        <v>238</v>
      </c>
      <c r="M804" s="488" t="s">
        <v>242</v>
      </c>
      <c r="N804" s="466"/>
      <c r="O804" s="111" t="s">
        <v>983</v>
      </c>
      <c r="P804" s="86"/>
    </row>
    <row r="805" spans="1:16" ht="18" customHeight="1">
      <c r="A805" s="495" t="s">
        <v>243</v>
      </c>
      <c r="B805" s="466"/>
      <c r="C805" s="495" t="s">
        <v>244</v>
      </c>
      <c r="D805" s="466"/>
      <c r="E805" s="86"/>
      <c r="F805" s="86"/>
      <c r="G805" s="86"/>
      <c r="H805" s="86"/>
      <c r="I805" s="86"/>
      <c r="J805" s="86"/>
      <c r="K805" s="86"/>
      <c r="L805" s="86"/>
      <c r="M805" s="86"/>
      <c r="N805" s="86"/>
      <c r="O805" s="86"/>
      <c r="P805" s="86"/>
    </row>
    <row r="806" spans="1:16" ht="1.5" customHeight="1">
      <c r="A806" s="86"/>
      <c r="B806" s="86"/>
      <c r="C806" s="86"/>
      <c r="D806" s="86"/>
      <c r="E806" s="86"/>
      <c r="F806" s="86"/>
      <c r="G806" s="86"/>
      <c r="H806" s="86"/>
      <c r="I806" s="86"/>
      <c r="J806" s="86"/>
      <c r="K806" s="86"/>
      <c r="L806" s="86"/>
      <c r="M806" s="86"/>
      <c r="N806" s="86"/>
      <c r="O806" s="86"/>
      <c r="P806" s="86"/>
    </row>
    <row r="807" spans="1:16" ht="19.5" customHeight="1">
      <c r="A807" s="496" t="s">
        <v>235</v>
      </c>
      <c r="B807" s="457"/>
      <c r="C807" s="457"/>
      <c r="D807" s="457"/>
      <c r="E807" s="458"/>
      <c r="F807" s="491" t="s">
        <v>231</v>
      </c>
      <c r="G807" s="457"/>
      <c r="H807" s="457"/>
      <c r="I807" s="457"/>
      <c r="J807" s="458"/>
      <c r="K807" s="491" t="s">
        <v>13</v>
      </c>
      <c r="L807" s="458"/>
      <c r="M807" s="491" t="s">
        <v>12</v>
      </c>
      <c r="N807" s="458"/>
      <c r="O807" s="108" t="s">
        <v>236</v>
      </c>
      <c r="P807" s="86"/>
    </row>
    <row r="808" spans="1:16" ht="18" customHeight="1">
      <c r="A808" s="492" t="s">
        <v>598</v>
      </c>
      <c r="B808" s="470"/>
      <c r="C808" s="470"/>
      <c r="D808" s="470"/>
      <c r="E808" s="471"/>
      <c r="F808" s="499" t="s">
        <v>570</v>
      </c>
      <c r="G808" s="470"/>
      <c r="H808" s="470"/>
      <c r="I808" s="470"/>
      <c r="J808" s="471"/>
      <c r="K808" s="564" t="s">
        <v>599</v>
      </c>
      <c r="L808" s="471"/>
      <c r="M808" s="564" t="s">
        <v>755</v>
      </c>
      <c r="N808" s="471"/>
      <c r="O808" s="299" t="s">
        <v>988</v>
      </c>
      <c r="P808" s="86"/>
    </row>
    <row r="809" spans="1:16" ht="18" customHeight="1">
      <c r="A809" s="493"/>
      <c r="B809" s="466"/>
      <c r="C809" s="466"/>
      <c r="D809" s="466"/>
      <c r="E809" s="466"/>
      <c r="F809" s="494"/>
      <c r="G809" s="466"/>
      <c r="H809" s="494"/>
      <c r="I809" s="466"/>
      <c r="J809" s="466"/>
      <c r="K809" s="466"/>
      <c r="L809" s="111" t="s">
        <v>238</v>
      </c>
      <c r="M809" s="488" t="s">
        <v>244</v>
      </c>
      <c r="N809" s="466"/>
      <c r="O809" s="111" t="s">
        <v>988</v>
      </c>
      <c r="P809" s="86"/>
    </row>
    <row r="810" spans="1:16" ht="3" customHeight="1">
      <c r="A810" s="86"/>
      <c r="B810" s="86"/>
      <c r="C810" s="86"/>
      <c r="D810" s="86"/>
      <c r="E810" s="86"/>
      <c r="F810" s="86"/>
      <c r="G810" s="86"/>
      <c r="H810" s="86"/>
      <c r="I810" s="86"/>
      <c r="J810" s="86"/>
      <c r="K810" s="86"/>
      <c r="L810" s="86"/>
      <c r="M810" s="86"/>
      <c r="N810" s="86"/>
      <c r="O810" s="86"/>
      <c r="P810" s="86"/>
    </row>
    <row r="811" spans="1:16" ht="18.75" customHeight="1">
      <c r="A811" s="86"/>
      <c r="B811" s="86"/>
      <c r="C811" s="86"/>
      <c r="D811" s="86"/>
      <c r="E811" s="86"/>
      <c r="F811" s="86"/>
      <c r="G811" s="86"/>
      <c r="H811" s="86"/>
      <c r="I811" s="489" t="s">
        <v>245</v>
      </c>
      <c r="J811" s="457"/>
      <c r="K811" s="457"/>
      <c r="L811" s="457"/>
      <c r="M811" s="458"/>
      <c r="N811" s="566" t="s">
        <v>989</v>
      </c>
      <c r="O811" s="458"/>
      <c r="P811" s="86"/>
    </row>
    <row r="812" spans="1:16" ht="2.25" customHeight="1">
      <c r="A812" s="86"/>
      <c r="B812" s="86"/>
      <c r="C812" s="86"/>
      <c r="D812" s="86"/>
      <c r="E812" s="86"/>
      <c r="F812" s="86"/>
      <c r="G812" s="86"/>
      <c r="H812" s="86"/>
      <c r="I812" s="86"/>
      <c r="J812" s="86"/>
      <c r="K812" s="86"/>
      <c r="L812" s="86"/>
      <c r="M812" s="86"/>
      <c r="N812" s="86"/>
      <c r="O812" s="86"/>
      <c r="P812" s="86"/>
    </row>
    <row r="813" spans="1:16" ht="16.5" customHeight="1">
      <c r="A813" s="565"/>
      <c r="B813" s="466"/>
      <c r="C813" s="466"/>
      <c r="D813" s="466"/>
      <c r="E813" s="466"/>
      <c r="F813" s="466"/>
      <c r="G813" s="466"/>
      <c r="H813" s="466"/>
      <c r="I813" s="466"/>
      <c r="J813" s="466"/>
      <c r="K813" s="466"/>
      <c r="L813" s="466"/>
      <c r="M813" s="466"/>
      <c r="N813" s="466"/>
      <c r="O813" s="466"/>
      <c r="P813" s="86"/>
    </row>
    <row r="814" spans="1:16" ht="3.75" customHeight="1">
      <c r="A814" s="107"/>
      <c r="B814" s="476"/>
      <c r="C814" s="466"/>
      <c r="D814" s="476"/>
      <c r="E814" s="466"/>
      <c r="F814" s="466"/>
      <c r="G814" s="466"/>
      <c r="H814" s="466"/>
      <c r="I814" s="466"/>
      <c r="J814" s="466"/>
      <c r="K814" s="466"/>
      <c r="L814" s="466"/>
      <c r="M814" s="466"/>
      <c r="N814" s="466"/>
      <c r="O814" s="466"/>
      <c r="P814" s="466"/>
    </row>
    <row r="815" spans="1:16" ht="70.5" customHeight="1">
      <c r="A815" s="107"/>
      <c r="B815" s="497"/>
      <c r="C815" s="466"/>
      <c r="D815" s="476"/>
      <c r="E815" s="466"/>
      <c r="F815" s="466"/>
      <c r="G815" s="466"/>
      <c r="H815" s="466"/>
      <c r="I815" s="466"/>
      <c r="J815" s="466"/>
      <c r="K815" s="466"/>
      <c r="L815" s="466"/>
      <c r="M815" s="466"/>
      <c r="N815" s="466"/>
      <c r="O815" s="466"/>
      <c r="P815" s="466"/>
    </row>
    <row r="816" spans="1:16" ht="9.75" customHeight="1">
      <c r="A816" s="477"/>
      <c r="B816" s="470"/>
      <c r="C816" s="470"/>
      <c r="D816" s="470"/>
      <c r="E816" s="470"/>
      <c r="F816" s="470"/>
      <c r="G816" s="470"/>
      <c r="H816" s="470"/>
      <c r="I816" s="470"/>
      <c r="J816" s="470"/>
      <c r="K816" s="470"/>
      <c r="L816" s="470"/>
      <c r="M816" s="470"/>
      <c r="N816" s="470"/>
      <c r="O816" s="470"/>
      <c r="P816" s="470"/>
    </row>
    <row r="817" spans="1:16" ht="59.25" customHeight="1">
      <c r="A817" s="498" t="s">
        <v>541</v>
      </c>
      <c r="B817" s="466"/>
      <c r="C817" s="466"/>
      <c r="D817" s="466"/>
      <c r="E817" s="466"/>
      <c r="F817" s="466"/>
      <c r="G817" s="498" t="s">
        <v>227</v>
      </c>
      <c r="H817" s="466"/>
      <c r="I817" s="466"/>
      <c r="J817" s="476" t="s">
        <v>990</v>
      </c>
      <c r="K817" s="466"/>
      <c r="L817" s="466"/>
      <c r="M817" s="466"/>
      <c r="N817" s="466"/>
      <c r="O817" s="466"/>
      <c r="P817" s="467"/>
    </row>
    <row r="818" spans="1:16" ht="18" customHeight="1">
      <c r="A818" s="498"/>
      <c r="B818" s="466"/>
      <c r="C818" s="466"/>
      <c r="D818" s="466"/>
      <c r="E818" s="466"/>
      <c r="F818" s="466"/>
      <c r="G818" s="498" t="s">
        <v>229</v>
      </c>
      <c r="H818" s="466"/>
      <c r="I818" s="466"/>
      <c r="J818" s="476" t="s">
        <v>990</v>
      </c>
      <c r="K818" s="466"/>
      <c r="L818" s="466"/>
      <c r="M818" s="466"/>
      <c r="N818" s="466"/>
      <c r="O818" s="466"/>
      <c r="P818" s="467"/>
    </row>
    <row r="819" spans="1:16" ht="79.5" customHeight="1">
      <c r="A819" s="498"/>
      <c r="B819" s="466"/>
      <c r="C819" s="466"/>
      <c r="D819" s="466"/>
      <c r="E819" s="466"/>
      <c r="F819" s="466"/>
      <c r="G819" s="498" t="s">
        <v>10</v>
      </c>
      <c r="H819" s="466"/>
      <c r="I819" s="466"/>
      <c r="J819" s="476" t="s">
        <v>991</v>
      </c>
      <c r="K819" s="466"/>
      <c r="L819" s="466"/>
      <c r="M819" s="466"/>
      <c r="N819" s="466"/>
      <c r="O819" s="466"/>
      <c r="P819" s="467"/>
    </row>
    <row r="820" spans="1:16" ht="18" customHeight="1">
      <c r="A820" s="492"/>
      <c r="B820" s="470"/>
      <c r="C820" s="470"/>
      <c r="D820" s="470"/>
      <c r="E820" s="470"/>
      <c r="F820" s="470"/>
      <c r="G820" s="505" t="s">
        <v>231</v>
      </c>
      <c r="H820" s="470"/>
      <c r="I820" s="470"/>
      <c r="J820" s="477" t="s">
        <v>873</v>
      </c>
      <c r="K820" s="470"/>
      <c r="L820" s="470"/>
      <c r="M820" s="470"/>
      <c r="N820" s="470"/>
      <c r="O820" s="470"/>
      <c r="P820" s="471"/>
    </row>
    <row r="821" spans="1:16" ht="7.5" customHeight="1">
      <c r="A821" s="86"/>
      <c r="B821" s="86"/>
      <c r="C821" s="86"/>
      <c r="D821" s="86"/>
      <c r="E821" s="86"/>
      <c r="F821" s="86"/>
      <c r="G821" s="86"/>
      <c r="H821" s="86"/>
      <c r="I821" s="86"/>
      <c r="J821" s="86"/>
      <c r="K821" s="86"/>
      <c r="L821" s="86"/>
      <c r="M821" s="86"/>
      <c r="N821" s="86"/>
      <c r="O821" s="86"/>
      <c r="P821" s="86"/>
    </row>
    <row r="822" spans="1:16" ht="18" customHeight="1">
      <c r="A822" s="495" t="s">
        <v>233</v>
      </c>
      <c r="B822" s="466"/>
      <c r="C822" s="495" t="s">
        <v>234</v>
      </c>
      <c r="D822" s="466"/>
      <c r="E822" s="86"/>
      <c r="F822" s="86"/>
      <c r="G822" s="86"/>
      <c r="H822" s="86"/>
      <c r="I822" s="86"/>
      <c r="J822" s="86"/>
      <c r="K822" s="86"/>
      <c r="L822" s="86"/>
      <c r="M822" s="86"/>
      <c r="N822" s="86"/>
      <c r="O822" s="86"/>
      <c r="P822" s="86"/>
    </row>
    <row r="823" spans="1:16" ht="2.25" customHeight="1">
      <c r="A823" s="86"/>
      <c r="B823" s="86"/>
      <c r="C823" s="86"/>
      <c r="D823" s="86"/>
      <c r="E823" s="86"/>
      <c r="F823" s="86"/>
      <c r="G823" s="86"/>
      <c r="H823" s="86"/>
      <c r="I823" s="86"/>
      <c r="J823" s="86"/>
      <c r="K823" s="86"/>
      <c r="L823" s="86"/>
      <c r="M823" s="86"/>
      <c r="N823" s="86"/>
      <c r="O823" s="86"/>
      <c r="P823" s="86"/>
    </row>
    <row r="824" spans="1:16" ht="18.75" customHeight="1">
      <c r="A824" s="496" t="s">
        <v>235</v>
      </c>
      <c r="B824" s="457"/>
      <c r="C824" s="457"/>
      <c r="D824" s="457"/>
      <c r="E824" s="458"/>
      <c r="F824" s="491" t="s">
        <v>231</v>
      </c>
      <c r="G824" s="457"/>
      <c r="H824" s="457"/>
      <c r="I824" s="457"/>
      <c r="J824" s="458"/>
      <c r="K824" s="491" t="s">
        <v>13</v>
      </c>
      <c r="L824" s="458"/>
      <c r="M824" s="491" t="s">
        <v>12</v>
      </c>
      <c r="N824" s="458"/>
      <c r="O824" s="108" t="s">
        <v>236</v>
      </c>
      <c r="P824" s="86"/>
    </row>
    <row r="825" spans="1:16" ht="66.75" customHeight="1">
      <c r="A825" s="492" t="s">
        <v>992</v>
      </c>
      <c r="B825" s="470"/>
      <c r="C825" s="470"/>
      <c r="D825" s="470"/>
      <c r="E825" s="471"/>
      <c r="F825" s="499" t="s">
        <v>993</v>
      </c>
      <c r="G825" s="470"/>
      <c r="H825" s="470"/>
      <c r="I825" s="470"/>
      <c r="J825" s="471"/>
      <c r="K825" s="564" t="s">
        <v>994</v>
      </c>
      <c r="L825" s="471"/>
      <c r="M825" s="564" t="s">
        <v>995</v>
      </c>
      <c r="N825" s="471"/>
      <c r="O825" s="299" t="s">
        <v>996</v>
      </c>
      <c r="P825" s="86"/>
    </row>
    <row r="826" spans="1:16" ht="18" customHeight="1">
      <c r="A826" s="493"/>
      <c r="B826" s="466"/>
      <c r="C826" s="466"/>
      <c r="D826" s="466"/>
      <c r="E826" s="466"/>
      <c r="F826" s="494"/>
      <c r="G826" s="466"/>
      <c r="H826" s="494"/>
      <c r="I826" s="466"/>
      <c r="J826" s="466"/>
      <c r="K826" s="466"/>
      <c r="L826" s="111" t="s">
        <v>238</v>
      </c>
      <c r="M826" s="488" t="s">
        <v>234</v>
      </c>
      <c r="N826" s="466"/>
      <c r="O826" s="111" t="s">
        <v>996</v>
      </c>
      <c r="P826" s="86"/>
    </row>
    <row r="827" spans="1:16" ht="18" customHeight="1">
      <c r="A827" s="495" t="s">
        <v>239</v>
      </c>
      <c r="B827" s="466"/>
      <c r="C827" s="495" t="s">
        <v>583</v>
      </c>
      <c r="D827" s="466"/>
      <c r="E827" s="86"/>
      <c r="F827" s="86"/>
      <c r="G827" s="86"/>
      <c r="H827" s="86"/>
      <c r="I827" s="86"/>
      <c r="J827" s="86"/>
      <c r="K827" s="86"/>
      <c r="L827" s="86"/>
      <c r="M827" s="86"/>
      <c r="N827" s="86"/>
      <c r="O827" s="86"/>
      <c r="P827" s="86"/>
    </row>
    <row r="828" spans="1:16" ht="2.25" customHeight="1">
      <c r="A828" s="86"/>
      <c r="B828" s="86"/>
      <c r="C828" s="86"/>
      <c r="D828" s="86"/>
      <c r="E828" s="86"/>
      <c r="F828" s="86"/>
      <c r="G828" s="86"/>
      <c r="H828" s="86"/>
      <c r="I828" s="86"/>
      <c r="J828" s="86"/>
      <c r="K828" s="86"/>
      <c r="L828" s="86"/>
      <c r="M828" s="86"/>
      <c r="N828" s="86"/>
      <c r="O828" s="86"/>
      <c r="P828" s="86"/>
    </row>
    <row r="829" spans="1:16" ht="18.75" customHeight="1">
      <c r="A829" s="496" t="s">
        <v>235</v>
      </c>
      <c r="B829" s="457"/>
      <c r="C829" s="457"/>
      <c r="D829" s="457"/>
      <c r="E829" s="458"/>
      <c r="F829" s="491" t="s">
        <v>231</v>
      </c>
      <c r="G829" s="457"/>
      <c r="H829" s="457"/>
      <c r="I829" s="457"/>
      <c r="J829" s="458"/>
      <c r="K829" s="491" t="s">
        <v>13</v>
      </c>
      <c r="L829" s="458"/>
      <c r="M829" s="491" t="s">
        <v>12</v>
      </c>
      <c r="N829" s="458"/>
      <c r="O829" s="108" t="s">
        <v>236</v>
      </c>
      <c r="P829" s="86"/>
    </row>
    <row r="830" spans="1:16" ht="18" customHeight="1">
      <c r="A830" s="492" t="s">
        <v>589</v>
      </c>
      <c r="B830" s="470"/>
      <c r="C830" s="470"/>
      <c r="D830" s="470"/>
      <c r="E830" s="471"/>
      <c r="F830" s="499" t="s">
        <v>590</v>
      </c>
      <c r="G830" s="470"/>
      <c r="H830" s="470"/>
      <c r="I830" s="470"/>
      <c r="J830" s="471"/>
      <c r="K830" s="564" t="s">
        <v>867</v>
      </c>
      <c r="L830" s="471"/>
      <c r="M830" s="564" t="s">
        <v>592</v>
      </c>
      <c r="N830" s="471"/>
      <c r="O830" s="299" t="s">
        <v>868</v>
      </c>
      <c r="P830" s="86"/>
    </row>
    <row r="831" spans="1:16" ht="18" customHeight="1">
      <c r="A831" s="493"/>
      <c r="B831" s="466"/>
      <c r="C831" s="466"/>
      <c r="D831" s="466"/>
      <c r="E831" s="466"/>
      <c r="F831" s="494"/>
      <c r="G831" s="466"/>
      <c r="H831" s="494"/>
      <c r="I831" s="466"/>
      <c r="J831" s="466"/>
      <c r="K831" s="466"/>
      <c r="L831" s="111" t="s">
        <v>238</v>
      </c>
      <c r="M831" s="488" t="s">
        <v>583</v>
      </c>
      <c r="N831" s="466"/>
      <c r="O831" s="111" t="s">
        <v>868</v>
      </c>
      <c r="P831" s="86"/>
    </row>
    <row r="832" spans="1:16" ht="18" customHeight="1">
      <c r="A832" s="495" t="s">
        <v>241</v>
      </c>
      <c r="B832" s="466"/>
      <c r="C832" s="495" t="s">
        <v>242</v>
      </c>
      <c r="D832" s="466"/>
      <c r="E832" s="86"/>
      <c r="F832" s="86"/>
      <c r="G832" s="86"/>
      <c r="H832" s="86"/>
      <c r="I832" s="86"/>
      <c r="J832" s="86"/>
      <c r="K832" s="86"/>
      <c r="L832" s="86"/>
      <c r="M832" s="86"/>
      <c r="N832" s="86"/>
      <c r="O832" s="86"/>
      <c r="P832" s="86"/>
    </row>
    <row r="833" spans="1:16" ht="2.25" customHeight="1">
      <c r="A833" s="86"/>
      <c r="B833" s="86"/>
      <c r="C833" s="86"/>
      <c r="D833" s="86"/>
      <c r="E833" s="86"/>
      <c r="F833" s="86"/>
      <c r="G833" s="86"/>
      <c r="H833" s="86"/>
      <c r="I833" s="86"/>
      <c r="J833" s="86"/>
      <c r="K833" s="86"/>
      <c r="L833" s="86"/>
      <c r="M833" s="86"/>
      <c r="N833" s="86"/>
      <c r="O833" s="86"/>
      <c r="P833" s="86"/>
    </row>
    <row r="834" spans="1:16" ht="18.75" customHeight="1">
      <c r="A834" s="496" t="s">
        <v>235</v>
      </c>
      <c r="B834" s="457"/>
      <c r="C834" s="457"/>
      <c r="D834" s="457"/>
      <c r="E834" s="458"/>
      <c r="F834" s="491" t="s">
        <v>231</v>
      </c>
      <c r="G834" s="457"/>
      <c r="H834" s="457"/>
      <c r="I834" s="457"/>
      <c r="J834" s="458"/>
      <c r="K834" s="491" t="s">
        <v>13</v>
      </c>
      <c r="L834" s="458"/>
      <c r="M834" s="491" t="s">
        <v>12</v>
      </c>
      <c r="N834" s="458"/>
      <c r="O834" s="108" t="s">
        <v>236</v>
      </c>
      <c r="P834" s="86"/>
    </row>
    <row r="835" spans="1:16" ht="18" customHeight="1">
      <c r="A835" s="492" t="s">
        <v>733</v>
      </c>
      <c r="B835" s="470"/>
      <c r="C835" s="470"/>
      <c r="D835" s="470"/>
      <c r="E835" s="471"/>
      <c r="F835" s="499" t="s">
        <v>596</v>
      </c>
      <c r="G835" s="470"/>
      <c r="H835" s="470"/>
      <c r="I835" s="470"/>
      <c r="J835" s="471"/>
      <c r="K835" s="564" t="s">
        <v>734</v>
      </c>
      <c r="L835" s="471"/>
      <c r="M835" s="564" t="s">
        <v>631</v>
      </c>
      <c r="N835" s="471"/>
      <c r="O835" s="299" t="s">
        <v>867</v>
      </c>
      <c r="P835" s="86"/>
    </row>
    <row r="836" spans="1:16" ht="18" customHeight="1">
      <c r="A836" s="493"/>
      <c r="B836" s="466"/>
      <c r="C836" s="466"/>
      <c r="D836" s="466"/>
      <c r="E836" s="466"/>
      <c r="F836" s="494"/>
      <c r="G836" s="466"/>
      <c r="H836" s="494"/>
      <c r="I836" s="466"/>
      <c r="J836" s="466"/>
      <c r="K836" s="466"/>
      <c r="L836" s="111" t="s">
        <v>238</v>
      </c>
      <c r="M836" s="488" t="s">
        <v>242</v>
      </c>
      <c r="N836" s="466"/>
      <c r="O836" s="111" t="s">
        <v>867</v>
      </c>
      <c r="P836" s="86"/>
    </row>
    <row r="837" spans="1:16" ht="18" customHeight="1">
      <c r="A837" s="495" t="s">
        <v>243</v>
      </c>
      <c r="B837" s="466"/>
      <c r="C837" s="495" t="s">
        <v>244</v>
      </c>
      <c r="D837" s="466"/>
      <c r="E837" s="86"/>
      <c r="F837" s="86"/>
      <c r="G837" s="86"/>
      <c r="H837" s="86"/>
      <c r="I837" s="86"/>
      <c r="J837" s="86"/>
      <c r="K837" s="86"/>
      <c r="L837" s="86"/>
      <c r="M837" s="86"/>
      <c r="N837" s="86"/>
      <c r="O837" s="86"/>
      <c r="P837" s="86"/>
    </row>
    <row r="838" spans="1:16" ht="1.5" customHeight="1">
      <c r="A838" s="86"/>
      <c r="B838" s="86"/>
      <c r="C838" s="86"/>
      <c r="D838" s="86"/>
      <c r="E838" s="86"/>
      <c r="F838" s="86"/>
      <c r="G838" s="86"/>
      <c r="H838" s="86"/>
      <c r="I838" s="86"/>
      <c r="J838" s="86"/>
      <c r="K838" s="86"/>
      <c r="L838" s="86"/>
      <c r="M838" s="86"/>
      <c r="N838" s="86"/>
      <c r="O838" s="86"/>
      <c r="P838" s="86"/>
    </row>
    <row r="839" spans="1:16" ht="18.75" customHeight="1">
      <c r="A839" s="496" t="s">
        <v>235</v>
      </c>
      <c r="B839" s="457"/>
      <c r="C839" s="457"/>
      <c r="D839" s="457"/>
      <c r="E839" s="458"/>
      <c r="F839" s="491" t="s">
        <v>231</v>
      </c>
      <c r="G839" s="457"/>
      <c r="H839" s="457"/>
      <c r="I839" s="457"/>
      <c r="J839" s="458"/>
      <c r="K839" s="491" t="s">
        <v>13</v>
      </c>
      <c r="L839" s="458"/>
      <c r="M839" s="491" t="s">
        <v>12</v>
      </c>
      <c r="N839" s="458"/>
      <c r="O839" s="108" t="s">
        <v>236</v>
      </c>
      <c r="P839" s="86"/>
    </row>
    <row r="840" spans="1:16" ht="18" customHeight="1">
      <c r="A840" s="492" t="s">
        <v>598</v>
      </c>
      <c r="B840" s="470"/>
      <c r="C840" s="470"/>
      <c r="D840" s="470"/>
      <c r="E840" s="471"/>
      <c r="F840" s="499" t="s">
        <v>570</v>
      </c>
      <c r="G840" s="470"/>
      <c r="H840" s="470"/>
      <c r="I840" s="470"/>
      <c r="J840" s="471"/>
      <c r="K840" s="564" t="s">
        <v>599</v>
      </c>
      <c r="L840" s="471"/>
      <c r="M840" s="564" t="s">
        <v>997</v>
      </c>
      <c r="N840" s="471"/>
      <c r="O840" s="299" t="s">
        <v>998</v>
      </c>
      <c r="P840" s="86"/>
    </row>
    <row r="841" spans="1:16" ht="18" customHeight="1">
      <c r="A841" s="493"/>
      <c r="B841" s="466"/>
      <c r="C841" s="466"/>
      <c r="D841" s="466"/>
      <c r="E841" s="466"/>
      <c r="F841" s="494"/>
      <c r="G841" s="466"/>
      <c r="H841" s="494"/>
      <c r="I841" s="466"/>
      <c r="J841" s="466"/>
      <c r="K841" s="466"/>
      <c r="L841" s="111" t="s">
        <v>238</v>
      </c>
      <c r="M841" s="488" t="s">
        <v>244</v>
      </c>
      <c r="N841" s="466"/>
      <c r="O841" s="111" t="s">
        <v>998</v>
      </c>
      <c r="P841" s="86"/>
    </row>
    <row r="842" spans="1:16" ht="3.75" customHeight="1">
      <c r="A842" s="86"/>
      <c r="B842" s="86"/>
      <c r="C842" s="86"/>
      <c r="D842" s="86"/>
      <c r="E842" s="86"/>
      <c r="F842" s="86"/>
      <c r="G842" s="86"/>
      <c r="H842" s="86"/>
      <c r="I842" s="86"/>
      <c r="J842" s="86"/>
      <c r="K842" s="86"/>
      <c r="L842" s="86"/>
      <c r="M842" s="86"/>
      <c r="N842" s="86"/>
      <c r="O842" s="86"/>
      <c r="P842" s="86"/>
    </row>
    <row r="843" spans="1:16" ht="18.75" customHeight="1">
      <c r="A843" s="86"/>
      <c r="B843" s="86"/>
      <c r="C843" s="86"/>
      <c r="D843" s="86"/>
      <c r="E843" s="86"/>
      <c r="F843" s="86"/>
      <c r="G843" s="86"/>
      <c r="H843" s="86"/>
      <c r="I843" s="489" t="s">
        <v>245</v>
      </c>
      <c r="J843" s="457"/>
      <c r="K843" s="457"/>
      <c r="L843" s="457"/>
      <c r="M843" s="458"/>
      <c r="N843" s="566" t="s">
        <v>999</v>
      </c>
      <c r="O843" s="458"/>
      <c r="P843" s="86"/>
    </row>
    <row r="844" spans="1:16" ht="1.5" customHeight="1">
      <c r="A844" s="86"/>
      <c r="B844" s="86"/>
      <c r="C844" s="86"/>
      <c r="D844" s="86"/>
      <c r="E844" s="86"/>
      <c r="F844" s="86"/>
      <c r="G844" s="86"/>
      <c r="H844" s="86"/>
      <c r="I844" s="86"/>
      <c r="J844" s="86"/>
      <c r="K844" s="86"/>
      <c r="L844" s="86"/>
      <c r="M844" s="86"/>
      <c r="N844" s="86"/>
      <c r="O844" s="86"/>
      <c r="P844" s="86"/>
    </row>
    <row r="845" spans="1:16" ht="16.5" customHeight="1">
      <c r="A845" s="565"/>
      <c r="B845" s="466"/>
      <c r="C845" s="466"/>
      <c r="D845" s="466"/>
      <c r="E845" s="466"/>
      <c r="F845" s="466"/>
      <c r="G845" s="466"/>
      <c r="H845" s="466"/>
      <c r="I845" s="466"/>
      <c r="J845" s="466"/>
      <c r="K845" s="466"/>
      <c r="L845" s="466"/>
      <c r="M845" s="466"/>
      <c r="N845" s="466"/>
      <c r="O845" s="466"/>
      <c r="P845" s="86"/>
    </row>
    <row r="846" spans="1:16" ht="3.75" customHeight="1">
      <c r="A846" s="107"/>
      <c r="B846" s="476"/>
      <c r="C846" s="466"/>
      <c r="D846" s="476"/>
      <c r="E846" s="466"/>
      <c r="F846" s="466"/>
      <c r="G846" s="466"/>
      <c r="H846" s="466"/>
      <c r="I846" s="466"/>
      <c r="J846" s="466"/>
      <c r="K846" s="466"/>
      <c r="L846" s="466"/>
      <c r="M846" s="466"/>
      <c r="N846" s="466"/>
      <c r="O846" s="466"/>
      <c r="P846" s="466"/>
    </row>
    <row r="847" spans="1:16" ht="71.25" customHeight="1">
      <c r="A847" s="107"/>
      <c r="B847" s="497"/>
      <c r="C847" s="466"/>
      <c r="D847" s="476"/>
      <c r="E847" s="466"/>
      <c r="F847" s="466"/>
      <c r="G847" s="466"/>
      <c r="H847" s="466"/>
      <c r="I847" s="466"/>
      <c r="J847" s="466"/>
      <c r="K847" s="466"/>
      <c r="L847" s="466"/>
      <c r="M847" s="466"/>
      <c r="N847" s="466"/>
      <c r="O847" s="466"/>
      <c r="P847" s="466"/>
    </row>
    <row r="848" spans="1:16" ht="9.75" customHeight="1">
      <c r="A848" s="477"/>
      <c r="B848" s="470"/>
      <c r="C848" s="470"/>
      <c r="D848" s="470"/>
      <c r="E848" s="470"/>
      <c r="F848" s="470"/>
      <c r="G848" s="470"/>
      <c r="H848" s="470"/>
      <c r="I848" s="470"/>
      <c r="J848" s="470"/>
      <c r="K848" s="470"/>
      <c r="L848" s="470"/>
      <c r="M848" s="470"/>
      <c r="N848" s="470"/>
      <c r="O848" s="470"/>
      <c r="P848" s="470"/>
    </row>
    <row r="849" spans="1:16" ht="58.5" customHeight="1">
      <c r="A849" s="498" t="s">
        <v>541</v>
      </c>
      <c r="B849" s="466"/>
      <c r="C849" s="466"/>
      <c r="D849" s="466"/>
      <c r="E849" s="466"/>
      <c r="F849" s="466"/>
      <c r="G849" s="498" t="s">
        <v>227</v>
      </c>
      <c r="H849" s="466"/>
      <c r="I849" s="466"/>
      <c r="J849" s="476" t="s">
        <v>1000</v>
      </c>
      <c r="K849" s="466"/>
      <c r="L849" s="466"/>
      <c r="M849" s="466"/>
      <c r="N849" s="466"/>
      <c r="O849" s="466"/>
      <c r="P849" s="467"/>
    </row>
    <row r="850" spans="1:16" ht="18" customHeight="1">
      <c r="A850" s="498"/>
      <c r="B850" s="466"/>
      <c r="C850" s="466"/>
      <c r="D850" s="466"/>
      <c r="E850" s="466"/>
      <c r="F850" s="466"/>
      <c r="G850" s="498" t="s">
        <v>229</v>
      </c>
      <c r="H850" s="466"/>
      <c r="I850" s="466"/>
      <c r="J850" s="476" t="s">
        <v>1000</v>
      </c>
      <c r="K850" s="466"/>
      <c r="L850" s="466"/>
      <c r="M850" s="466"/>
      <c r="N850" s="466"/>
      <c r="O850" s="466"/>
      <c r="P850" s="467"/>
    </row>
    <row r="851" spans="1:16" ht="28.5" customHeight="1">
      <c r="A851" s="498"/>
      <c r="B851" s="466"/>
      <c r="C851" s="466"/>
      <c r="D851" s="466"/>
      <c r="E851" s="466"/>
      <c r="F851" s="466"/>
      <c r="G851" s="498" t="s">
        <v>10</v>
      </c>
      <c r="H851" s="466"/>
      <c r="I851" s="466"/>
      <c r="J851" s="476" t="s">
        <v>1001</v>
      </c>
      <c r="K851" s="466"/>
      <c r="L851" s="466"/>
      <c r="M851" s="466"/>
      <c r="N851" s="466"/>
      <c r="O851" s="466"/>
      <c r="P851" s="467"/>
    </row>
    <row r="852" spans="1:16" ht="18" customHeight="1">
      <c r="A852" s="492"/>
      <c r="B852" s="470"/>
      <c r="C852" s="470"/>
      <c r="D852" s="470"/>
      <c r="E852" s="470"/>
      <c r="F852" s="470"/>
      <c r="G852" s="505" t="s">
        <v>231</v>
      </c>
      <c r="H852" s="470"/>
      <c r="I852" s="470"/>
      <c r="J852" s="477" t="s">
        <v>608</v>
      </c>
      <c r="K852" s="470"/>
      <c r="L852" s="470"/>
      <c r="M852" s="470"/>
      <c r="N852" s="470"/>
      <c r="O852" s="470"/>
      <c r="P852" s="471"/>
    </row>
    <row r="853" spans="1:16" ht="7.5" customHeight="1">
      <c r="A853" s="86"/>
      <c r="B853" s="86"/>
      <c r="C853" s="86"/>
      <c r="D853" s="86"/>
      <c r="E853" s="86"/>
      <c r="F853" s="86"/>
      <c r="G853" s="86"/>
      <c r="H853" s="86"/>
      <c r="I853" s="86"/>
      <c r="J853" s="86"/>
      <c r="K853" s="86"/>
      <c r="L853" s="86"/>
      <c r="M853" s="86"/>
      <c r="N853" s="86"/>
      <c r="O853" s="86"/>
      <c r="P853" s="86"/>
    </row>
    <row r="854" spans="1:16" ht="18" customHeight="1">
      <c r="A854" s="495" t="s">
        <v>233</v>
      </c>
      <c r="B854" s="466"/>
      <c r="C854" s="495" t="s">
        <v>234</v>
      </c>
      <c r="D854" s="466"/>
      <c r="E854" s="86"/>
      <c r="F854" s="86"/>
      <c r="G854" s="86"/>
      <c r="H854" s="86"/>
      <c r="I854" s="86"/>
      <c r="J854" s="86"/>
      <c r="K854" s="86"/>
      <c r="L854" s="86"/>
      <c r="M854" s="86"/>
      <c r="N854" s="86"/>
      <c r="O854" s="86"/>
      <c r="P854" s="86"/>
    </row>
    <row r="855" spans="1:16" ht="2.25" customHeight="1">
      <c r="A855" s="86"/>
      <c r="B855" s="86"/>
      <c r="C855" s="86"/>
      <c r="D855" s="86"/>
      <c r="E855" s="86"/>
      <c r="F855" s="86"/>
      <c r="G855" s="86"/>
      <c r="H855" s="86"/>
      <c r="I855" s="86"/>
      <c r="J855" s="86"/>
      <c r="K855" s="86"/>
      <c r="L855" s="86"/>
      <c r="M855" s="86"/>
      <c r="N855" s="86"/>
      <c r="O855" s="86"/>
      <c r="P855" s="86"/>
    </row>
    <row r="856" spans="1:16" ht="18.75" customHeight="1">
      <c r="A856" s="496" t="s">
        <v>235</v>
      </c>
      <c r="B856" s="457"/>
      <c r="C856" s="457"/>
      <c r="D856" s="457"/>
      <c r="E856" s="458"/>
      <c r="F856" s="491" t="s">
        <v>231</v>
      </c>
      <c r="G856" s="457"/>
      <c r="H856" s="457"/>
      <c r="I856" s="457"/>
      <c r="J856" s="458"/>
      <c r="K856" s="491" t="s">
        <v>13</v>
      </c>
      <c r="L856" s="458"/>
      <c r="M856" s="491" t="s">
        <v>12</v>
      </c>
      <c r="N856" s="458"/>
      <c r="O856" s="108" t="s">
        <v>236</v>
      </c>
      <c r="P856" s="86"/>
    </row>
    <row r="857" spans="1:16" ht="18" customHeight="1">
      <c r="A857" s="492" t="s">
        <v>1002</v>
      </c>
      <c r="B857" s="470"/>
      <c r="C857" s="470"/>
      <c r="D857" s="470"/>
      <c r="E857" s="471"/>
      <c r="F857" s="499" t="s">
        <v>1003</v>
      </c>
      <c r="G857" s="470"/>
      <c r="H857" s="470"/>
      <c r="I857" s="470"/>
      <c r="J857" s="471"/>
      <c r="K857" s="564" t="s">
        <v>1004</v>
      </c>
      <c r="L857" s="471"/>
      <c r="M857" s="564" t="s">
        <v>755</v>
      </c>
      <c r="N857" s="471"/>
      <c r="O857" s="299" t="s">
        <v>1005</v>
      </c>
      <c r="P857" s="86"/>
    </row>
    <row r="858" spans="1:16" ht="18" customHeight="1">
      <c r="A858" s="492" t="s">
        <v>692</v>
      </c>
      <c r="B858" s="470"/>
      <c r="C858" s="470"/>
      <c r="D858" s="470"/>
      <c r="E858" s="471"/>
      <c r="F858" s="499" t="s">
        <v>693</v>
      </c>
      <c r="G858" s="470"/>
      <c r="H858" s="470"/>
      <c r="I858" s="470"/>
      <c r="J858" s="471"/>
      <c r="K858" s="564" t="s">
        <v>694</v>
      </c>
      <c r="L858" s="471"/>
      <c r="M858" s="564" t="s">
        <v>1006</v>
      </c>
      <c r="N858" s="471"/>
      <c r="O858" s="299" t="s">
        <v>1007</v>
      </c>
      <c r="P858" s="86"/>
    </row>
    <row r="859" spans="1:16" ht="18" customHeight="1">
      <c r="A859" s="493"/>
      <c r="B859" s="466"/>
      <c r="C859" s="466"/>
      <c r="D859" s="466"/>
      <c r="E859" s="466"/>
      <c r="F859" s="494"/>
      <c r="G859" s="466"/>
      <c r="H859" s="494"/>
      <c r="I859" s="466"/>
      <c r="J859" s="466"/>
      <c r="K859" s="466"/>
      <c r="L859" s="111" t="s">
        <v>238</v>
      </c>
      <c r="M859" s="488" t="s">
        <v>234</v>
      </c>
      <c r="N859" s="466"/>
      <c r="O859" s="111" t="s">
        <v>1008</v>
      </c>
      <c r="P859" s="86"/>
    </row>
    <row r="860" spans="1:16" ht="18" customHeight="1">
      <c r="A860" s="495" t="s">
        <v>239</v>
      </c>
      <c r="B860" s="466"/>
      <c r="C860" s="495" t="s">
        <v>583</v>
      </c>
      <c r="D860" s="466"/>
      <c r="E860" s="86"/>
      <c r="F860" s="86"/>
      <c r="G860" s="86"/>
      <c r="H860" s="86"/>
      <c r="I860" s="86"/>
      <c r="J860" s="86"/>
      <c r="K860" s="86"/>
      <c r="L860" s="86"/>
      <c r="M860" s="86"/>
      <c r="N860" s="86"/>
      <c r="O860" s="86"/>
      <c r="P860" s="86"/>
    </row>
    <row r="861" spans="1:16" ht="1.5" customHeight="1">
      <c r="A861" s="86"/>
      <c r="B861" s="86"/>
      <c r="C861" s="86"/>
      <c r="D861" s="86"/>
      <c r="E861" s="86"/>
      <c r="F861" s="86"/>
      <c r="G861" s="86"/>
      <c r="H861" s="86"/>
      <c r="I861" s="86"/>
      <c r="J861" s="86"/>
      <c r="K861" s="86"/>
      <c r="L861" s="86"/>
      <c r="M861" s="86"/>
      <c r="N861" s="86"/>
      <c r="O861" s="86"/>
      <c r="P861" s="86"/>
    </row>
    <row r="862" spans="1:16" ht="18.75" customHeight="1">
      <c r="A862" s="496" t="s">
        <v>235</v>
      </c>
      <c r="B862" s="457"/>
      <c r="C862" s="457"/>
      <c r="D862" s="457"/>
      <c r="E862" s="458"/>
      <c r="F862" s="491" t="s">
        <v>231</v>
      </c>
      <c r="G862" s="457"/>
      <c r="H862" s="457"/>
      <c r="I862" s="457"/>
      <c r="J862" s="458"/>
      <c r="K862" s="491" t="s">
        <v>13</v>
      </c>
      <c r="L862" s="458"/>
      <c r="M862" s="491" t="s">
        <v>12</v>
      </c>
      <c r="N862" s="458"/>
      <c r="O862" s="108" t="s">
        <v>236</v>
      </c>
      <c r="P862" s="86"/>
    </row>
    <row r="863" spans="1:16" ht="18" customHeight="1">
      <c r="A863" s="492" t="s">
        <v>589</v>
      </c>
      <c r="B863" s="470"/>
      <c r="C863" s="470"/>
      <c r="D863" s="470"/>
      <c r="E863" s="471"/>
      <c r="F863" s="499" t="s">
        <v>590</v>
      </c>
      <c r="G863" s="470"/>
      <c r="H863" s="470"/>
      <c r="I863" s="470"/>
      <c r="J863" s="471"/>
      <c r="K863" s="564" t="s">
        <v>1009</v>
      </c>
      <c r="L863" s="471"/>
      <c r="M863" s="564" t="s">
        <v>592</v>
      </c>
      <c r="N863" s="471"/>
      <c r="O863" s="299" t="s">
        <v>1010</v>
      </c>
      <c r="P863" s="86"/>
    </row>
    <row r="864" spans="1:16" ht="18" customHeight="1">
      <c r="A864" s="493"/>
      <c r="B864" s="466"/>
      <c r="C864" s="466"/>
      <c r="D864" s="466"/>
      <c r="E864" s="466"/>
      <c r="F864" s="494"/>
      <c r="G864" s="466"/>
      <c r="H864" s="494"/>
      <c r="I864" s="466"/>
      <c r="J864" s="466"/>
      <c r="K864" s="466"/>
      <c r="L864" s="111" t="s">
        <v>238</v>
      </c>
      <c r="M864" s="488" t="s">
        <v>583</v>
      </c>
      <c r="N864" s="466"/>
      <c r="O864" s="111" t="s">
        <v>1010</v>
      </c>
      <c r="P864" s="86"/>
    </row>
    <row r="865" spans="1:16" ht="18" customHeight="1">
      <c r="A865" s="495" t="s">
        <v>241</v>
      </c>
      <c r="B865" s="466"/>
      <c r="C865" s="495" t="s">
        <v>242</v>
      </c>
      <c r="D865" s="466"/>
      <c r="E865" s="86"/>
      <c r="F865" s="86"/>
      <c r="G865" s="86"/>
      <c r="H865" s="86"/>
      <c r="I865" s="86"/>
      <c r="J865" s="86"/>
      <c r="K865" s="86"/>
      <c r="L865" s="86"/>
      <c r="M865" s="86"/>
      <c r="N865" s="86"/>
      <c r="O865" s="86"/>
      <c r="P865" s="86"/>
    </row>
    <row r="866" spans="1:16" ht="2.25" customHeight="1">
      <c r="A866" s="86"/>
      <c r="B866" s="86"/>
      <c r="C866" s="86"/>
      <c r="D866" s="86"/>
      <c r="E866" s="86"/>
      <c r="F866" s="86"/>
      <c r="G866" s="86"/>
      <c r="H866" s="86"/>
      <c r="I866" s="86"/>
      <c r="J866" s="86"/>
      <c r="K866" s="86"/>
      <c r="L866" s="86"/>
      <c r="M866" s="86"/>
      <c r="N866" s="86"/>
      <c r="O866" s="86"/>
      <c r="P866" s="86"/>
    </row>
    <row r="867" spans="1:16" ht="18.75" customHeight="1">
      <c r="A867" s="496" t="s">
        <v>235</v>
      </c>
      <c r="B867" s="457"/>
      <c r="C867" s="457"/>
      <c r="D867" s="457"/>
      <c r="E867" s="458"/>
      <c r="F867" s="491" t="s">
        <v>231</v>
      </c>
      <c r="G867" s="457"/>
      <c r="H867" s="457"/>
      <c r="I867" s="457"/>
      <c r="J867" s="458"/>
      <c r="K867" s="491" t="s">
        <v>13</v>
      </c>
      <c r="L867" s="458"/>
      <c r="M867" s="491" t="s">
        <v>12</v>
      </c>
      <c r="N867" s="458"/>
      <c r="O867" s="108" t="s">
        <v>236</v>
      </c>
      <c r="P867" s="86"/>
    </row>
    <row r="868" spans="1:16" ht="18" customHeight="1">
      <c r="A868" s="492" t="s">
        <v>702</v>
      </c>
      <c r="B868" s="470"/>
      <c r="C868" s="470"/>
      <c r="D868" s="470"/>
      <c r="E868" s="471"/>
      <c r="F868" s="499" t="s">
        <v>596</v>
      </c>
      <c r="G868" s="470"/>
      <c r="H868" s="470"/>
      <c r="I868" s="470"/>
      <c r="J868" s="471"/>
      <c r="K868" s="564" t="s">
        <v>703</v>
      </c>
      <c r="L868" s="471"/>
      <c r="M868" s="564" t="s">
        <v>738</v>
      </c>
      <c r="N868" s="471"/>
      <c r="O868" s="299" t="s">
        <v>1009</v>
      </c>
      <c r="P868" s="86"/>
    </row>
    <row r="869" spans="1:16" ht="18" customHeight="1">
      <c r="A869" s="493"/>
      <c r="B869" s="466"/>
      <c r="C869" s="466"/>
      <c r="D869" s="466"/>
      <c r="E869" s="466"/>
      <c r="F869" s="494"/>
      <c r="G869" s="466"/>
      <c r="H869" s="494"/>
      <c r="I869" s="466"/>
      <c r="J869" s="466"/>
      <c r="K869" s="466"/>
      <c r="L869" s="111" t="s">
        <v>238</v>
      </c>
      <c r="M869" s="488" t="s">
        <v>242</v>
      </c>
      <c r="N869" s="466"/>
      <c r="O869" s="111" t="s">
        <v>1009</v>
      </c>
      <c r="P869" s="86"/>
    </row>
    <row r="870" spans="1:16" ht="18" customHeight="1">
      <c r="A870" s="495" t="s">
        <v>243</v>
      </c>
      <c r="B870" s="466"/>
      <c r="C870" s="495" t="s">
        <v>244</v>
      </c>
      <c r="D870" s="466"/>
      <c r="E870" s="86"/>
      <c r="F870" s="86"/>
      <c r="G870" s="86"/>
      <c r="H870" s="86"/>
      <c r="I870" s="86"/>
      <c r="J870" s="86"/>
      <c r="K870" s="86"/>
      <c r="L870" s="86"/>
      <c r="M870" s="86"/>
      <c r="N870" s="86"/>
      <c r="O870" s="86"/>
      <c r="P870" s="86"/>
    </row>
    <row r="871" spans="1:16" ht="1.5" customHeight="1">
      <c r="A871" s="86"/>
      <c r="B871" s="86"/>
      <c r="C871" s="86"/>
      <c r="D871" s="86"/>
      <c r="E871" s="86"/>
      <c r="F871" s="86"/>
      <c r="G871" s="86"/>
      <c r="H871" s="86"/>
      <c r="I871" s="86"/>
      <c r="J871" s="86"/>
      <c r="K871" s="86"/>
      <c r="L871" s="86"/>
      <c r="M871" s="86"/>
      <c r="N871" s="86"/>
      <c r="O871" s="86"/>
      <c r="P871" s="86"/>
    </row>
    <row r="872" spans="1:16" ht="18.75" customHeight="1">
      <c r="A872" s="496" t="s">
        <v>235</v>
      </c>
      <c r="B872" s="457"/>
      <c r="C872" s="457"/>
      <c r="D872" s="457"/>
      <c r="E872" s="458"/>
      <c r="F872" s="491" t="s">
        <v>231</v>
      </c>
      <c r="G872" s="457"/>
      <c r="H872" s="457"/>
      <c r="I872" s="457"/>
      <c r="J872" s="458"/>
      <c r="K872" s="491" t="s">
        <v>13</v>
      </c>
      <c r="L872" s="458"/>
      <c r="M872" s="491" t="s">
        <v>12</v>
      </c>
      <c r="N872" s="458"/>
      <c r="O872" s="108" t="s">
        <v>236</v>
      </c>
      <c r="P872" s="86"/>
    </row>
    <row r="873" spans="1:16" ht="18" customHeight="1">
      <c r="A873" s="492" t="s">
        <v>598</v>
      </c>
      <c r="B873" s="470"/>
      <c r="C873" s="470"/>
      <c r="D873" s="470"/>
      <c r="E873" s="471"/>
      <c r="F873" s="499" t="s">
        <v>570</v>
      </c>
      <c r="G873" s="470"/>
      <c r="H873" s="470"/>
      <c r="I873" s="470"/>
      <c r="J873" s="471"/>
      <c r="K873" s="564" t="s">
        <v>599</v>
      </c>
      <c r="L873" s="471"/>
      <c r="M873" s="564" t="s">
        <v>634</v>
      </c>
      <c r="N873" s="471"/>
      <c r="O873" s="299" t="s">
        <v>1011</v>
      </c>
      <c r="P873" s="86"/>
    </row>
    <row r="874" spans="1:16" ht="18" customHeight="1">
      <c r="A874" s="493"/>
      <c r="B874" s="466"/>
      <c r="C874" s="466"/>
      <c r="D874" s="466"/>
      <c r="E874" s="466"/>
      <c r="F874" s="494"/>
      <c r="G874" s="466"/>
      <c r="H874" s="494"/>
      <c r="I874" s="466"/>
      <c r="J874" s="466"/>
      <c r="K874" s="466"/>
      <c r="L874" s="111" t="s">
        <v>238</v>
      </c>
      <c r="M874" s="488" t="s">
        <v>244</v>
      </c>
      <c r="N874" s="466"/>
      <c r="O874" s="111" t="s">
        <v>1011</v>
      </c>
      <c r="P874" s="86"/>
    </row>
    <row r="875" spans="1:16" ht="3.75" customHeight="1">
      <c r="A875" s="86"/>
      <c r="B875" s="86"/>
      <c r="C875" s="86"/>
      <c r="D875" s="86"/>
      <c r="E875" s="86"/>
      <c r="F875" s="86"/>
      <c r="G875" s="86"/>
      <c r="H875" s="86"/>
      <c r="I875" s="86"/>
      <c r="J875" s="86"/>
      <c r="K875" s="86"/>
      <c r="L875" s="86"/>
      <c r="M875" s="86"/>
      <c r="N875" s="86"/>
      <c r="O875" s="86"/>
      <c r="P875" s="86"/>
    </row>
    <row r="876" spans="1:16" ht="18.75" customHeight="1">
      <c r="A876" s="86"/>
      <c r="B876" s="86"/>
      <c r="C876" s="86"/>
      <c r="D876" s="86"/>
      <c r="E876" s="86"/>
      <c r="F876" s="86"/>
      <c r="G876" s="86"/>
      <c r="H876" s="86"/>
      <c r="I876" s="489" t="s">
        <v>245</v>
      </c>
      <c r="J876" s="457"/>
      <c r="K876" s="457"/>
      <c r="L876" s="457"/>
      <c r="M876" s="458"/>
      <c r="N876" s="566" t="s">
        <v>1012</v>
      </c>
      <c r="O876" s="458"/>
      <c r="P876" s="86"/>
    </row>
    <row r="877" spans="1:16" ht="1.5" customHeight="1">
      <c r="A877" s="86"/>
      <c r="B877" s="86"/>
      <c r="C877" s="86"/>
      <c r="D877" s="86"/>
      <c r="E877" s="86"/>
      <c r="F877" s="86"/>
      <c r="G877" s="86"/>
      <c r="H877" s="86"/>
      <c r="I877" s="86"/>
      <c r="J877" s="86"/>
      <c r="K877" s="86"/>
      <c r="L877" s="86"/>
      <c r="M877" s="86"/>
      <c r="N877" s="86"/>
      <c r="O877" s="86"/>
      <c r="P877" s="86"/>
    </row>
    <row r="878" spans="1:16" ht="17.25" customHeight="1">
      <c r="A878" s="565"/>
      <c r="B878" s="466"/>
      <c r="C878" s="466"/>
      <c r="D878" s="466"/>
      <c r="E878" s="466"/>
      <c r="F878" s="466"/>
      <c r="G878" s="466"/>
      <c r="H878" s="466"/>
      <c r="I878" s="466"/>
      <c r="J878" s="466"/>
      <c r="K878" s="466"/>
      <c r="L878" s="466"/>
      <c r="M878" s="466"/>
      <c r="N878" s="466"/>
      <c r="O878" s="466"/>
      <c r="P878" s="86"/>
    </row>
    <row r="879" spans="1:16" ht="3.75" customHeight="1">
      <c r="A879" s="107"/>
      <c r="B879" s="476"/>
      <c r="C879" s="466"/>
      <c r="D879" s="476"/>
      <c r="E879" s="466"/>
      <c r="F879" s="466"/>
      <c r="G879" s="466"/>
      <c r="H879" s="466"/>
      <c r="I879" s="466"/>
      <c r="J879" s="466"/>
      <c r="K879" s="466"/>
      <c r="L879" s="466"/>
      <c r="M879" s="466"/>
      <c r="N879" s="466"/>
      <c r="O879" s="466"/>
      <c r="P879" s="466"/>
    </row>
    <row r="880" spans="1:16" ht="70.5" customHeight="1">
      <c r="A880" s="107"/>
      <c r="B880" s="497"/>
      <c r="C880" s="466"/>
      <c r="D880" s="476"/>
      <c r="E880" s="466"/>
      <c r="F880" s="466"/>
      <c r="G880" s="466"/>
      <c r="H880" s="466"/>
      <c r="I880" s="466"/>
      <c r="J880" s="466"/>
      <c r="K880" s="466"/>
      <c r="L880" s="466"/>
      <c r="M880" s="466"/>
      <c r="N880" s="466"/>
      <c r="O880" s="466"/>
      <c r="P880" s="466"/>
    </row>
    <row r="881" spans="1:16" ht="9.75" customHeight="1">
      <c r="A881" s="477"/>
      <c r="B881" s="470"/>
      <c r="C881" s="470"/>
      <c r="D881" s="470"/>
      <c r="E881" s="470"/>
      <c r="F881" s="470"/>
      <c r="G881" s="470"/>
      <c r="H881" s="470"/>
      <c r="I881" s="470"/>
      <c r="J881" s="470"/>
      <c r="K881" s="470"/>
      <c r="L881" s="470"/>
      <c r="M881" s="470"/>
      <c r="N881" s="470"/>
      <c r="O881" s="470"/>
      <c r="P881" s="470"/>
    </row>
    <row r="882" spans="1:16" ht="59.25" customHeight="1">
      <c r="A882" s="498" t="s">
        <v>541</v>
      </c>
      <c r="B882" s="466"/>
      <c r="C882" s="466"/>
      <c r="D882" s="466"/>
      <c r="E882" s="466"/>
      <c r="F882" s="466"/>
      <c r="G882" s="498" t="s">
        <v>227</v>
      </c>
      <c r="H882" s="466"/>
      <c r="I882" s="466"/>
      <c r="J882" s="476" t="s">
        <v>1000</v>
      </c>
      <c r="K882" s="466"/>
      <c r="L882" s="466"/>
      <c r="M882" s="466"/>
      <c r="N882" s="466"/>
      <c r="O882" s="466"/>
      <c r="P882" s="467"/>
    </row>
    <row r="883" spans="1:16" ht="18" customHeight="1">
      <c r="A883" s="498"/>
      <c r="B883" s="466"/>
      <c r="C883" s="466"/>
      <c r="D883" s="466"/>
      <c r="E883" s="466"/>
      <c r="F883" s="466"/>
      <c r="G883" s="498" t="s">
        <v>229</v>
      </c>
      <c r="H883" s="466"/>
      <c r="I883" s="466"/>
      <c r="J883" s="476" t="s">
        <v>1000</v>
      </c>
      <c r="K883" s="466"/>
      <c r="L883" s="466"/>
      <c r="M883" s="466"/>
      <c r="N883" s="466"/>
      <c r="O883" s="466"/>
      <c r="P883" s="467"/>
    </row>
    <row r="884" spans="1:16" ht="38.25" customHeight="1">
      <c r="A884" s="498"/>
      <c r="B884" s="466"/>
      <c r="C884" s="466"/>
      <c r="D884" s="466"/>
      <c r="E884" s="466"/>
      <c r="F884" s="466"/>
      <c r="G884" s="498" t="s">
        <v>10</v>
      </c>
      <c r="H884" s="466"/>
      <c r="I884" s="466"/>
      <c r="J884" s="476" t="s">
        <v>1013</v>
      </c>
      <c r="K884" s="466"/>
      <c r="L884" s="466"/>
      <c r="M884" s="466"/>
      <c r="N884" s="466"/>
      <c r="O884" s="466"/>
      <c r="P884" s="467"/>
    </row>
    <row r="885" spans="1:16" ht="18" customHeight="1">
      <c r="A885" s="492"/>
      <c r="B885" s="470"/>
      <c r="C885" s="470"/>
      <c r="D885" s="470"/>
      <c r="E885" s="470"/>
      <c r="F885" s="470"/>
      <c r="G885" s="505" t="s">
        <v>231</v>
      </c>
      <c r="H885" s="470"/>
      <c r="I885" s="470"/>
      <c r="J885" s="477" t="s">
        <v>232</v>
      </c>
      <c r="K885" s="470"/>
      <c r="L885" s="470"/>
      <c r="M885" s="470"/>
      <c r="N885" s="470"/>
      <c r="O885" s="470"/>
      <c r="P885" s="471"/>
    </row>
    <row r="886" spans="1:16" ht="7.5" customHeight="1">
      <c r="A886" s="86"/>
      <c r="B886" s="86"/>
      <c r="C886" s="86"/>
      <c r="D886" s="86"/>
      <c r="E886" s="86"/>
      <c r="F886" s="86"/>
      <c r="G886" s="86"/>
      <c r="H886" s="86"/>
      <c r="I886" s="86"/>
      <c r="J886" s="86"/>
      <c r="K886" s="86"/>
      <c r="L886" s="86"/>
      <c r="M886" s="86"/>
      <c r="N886" s="86"/>
      <c r="O886" s="86"/>
      <c r="P886" s="86"/>
    </row>
    <row r="887" spans="1:16" ht="18" customHeight="1">
      <c r="A887" s="495" t="s">
        <v>233</v>
      </c>
      <c r="B887" s="466"/>
      <c r="C887" s="495" t="s">
        <v>234</v>
      </c>
      <c r="D887" s="466"/>
      <c r="E887" s="86"/>
      <c r="F887" s="86"/>
      <c r="G887" s="86"/>
      <c r="H887" s="86"/>
      <c r="I887" s="86"/>
      <c r="J887" s="86"/>
      <c r="K887" s="86"/>
      <c r="L887" s="86"/>
      <c r="M887" s="86"/>
      <c r="N887" s="86"/>
      <c r="O887" s="86"/>
      <c r="P887" s="86"/>
    </row>
    <row r="888" spans="1:16" ht="1.5" customHeight="1">
      <c r="A888" s="86"/>
      <c r="B888" s="86"/>
      <c r="C888" s="86"/>
      <c r="D888" s="86"/>
      <c r="E888" s="86"/>
      <c r="F888" s="86"/>
      <c r="G888" s="86"/>
      <c r="H888" s="86"/>
      <c r="I888" s="86"/>
      <c r="J888" s="86"/>
      <c r="K888" s="86"/>
      <c r="L888" s="86"/>
      <c r="M888" s="86"/>
      <c r="N888" s="86"/>
      <c r="O888" s="86"/>
      <c r="P888" s="86"/>
    </row>
    <row r="889" spans="1:16" ht="18.75" customHeight="1">
      <c r="A889" s="496" t="s">
        <v>235</v>
      </c>
      <c r="B889" s="457"/>
      <c r="C889" s="457"/>
      <c r="D889" s="457"/>
      <c r="E889" s="458"/>
      <c r="F889" s="491" t="s">
        <v>231</v>
      </c>
      <c r="G889" s="457"/>
      <c r="H889" s="457"/>
      <c r="I889" s="457"/>
      <c r="J889" s="458"/>
      <c r="K889" s="491" t="s">
        <v>13</v>
      </c>
      <c r="L889" s="458"/>
      <c r="M889" s="491" t="s">
        <v>12</v>
      </c>
      <c r="N889" s="458"/>
      <c r="O889" s="108" t="s">
        <v>236</v>
      </c>
      <c r="P889" s="86"/>
    </row>
    <row r="890" spans="1:16" ht="18" customHeight="1">
      <c r="A890" s="492" t="s">
        <v>1014</v>
      </c>
      <c r="B890" s="470"/>
      <c r="C890" s="470"/>
      <c r="D890" s="470"/>
      <c r="E890" s="471"/>
      <c r="F890" s="499" t="s">
        <v>134</v>
      </c>
      <c r="G890" s="470"/>
      <c r="H890" s="470"/>
      <c r="I890" s="470"/>
      <c r="J890" s="471"/>
      <c r="K890" s="564" t="s">
        <v>1015</v>
      </c>
      <c r="L890" s="471"/>
      <c r="M890" s="564" t="s">
        <v>1016</v>
      </c>
      <c r="N890" s="471"/>
      <c r="O890" s="299" t="s">
        <v>1017</v>
      </c>
      <c r="P890" s="86"/>
    </row>
    <row r="891" spans="1:16" ht="18" customHeight="1">
      <c r="A891" s="492" t="s">
        <v>956</v>
      </c>
      <c r="B891" s="470"/>
      <c r="C891" s="470"/>
      <c r="D891" s="470"/>
      <c r="E891" s="471"/>
      <c r="F891" s="499" t="s">
        <v>549</v>
      </c>
      <c r="G891" s="470"/>
      <c r="H891" s="470"/>
      <c r="I891" s="470"/>
      <c r="J891" s="471"/>
      <c r="K891" s="564" t="s">
        <v>957</v>
      </c>
      <c r="L891" s="471"/>
      <c r="M891" s="564" t="s">
        <v>846</v>
      </c>
      <c r="N891" s="471"/>
      <c r="O891" s="299" t="s">
        <v>1018</v>
      </c>
      <c r="P891" s="86"/>
    </row>
    <row r="892" spans="1:16" ht="18" customHeight="1">
      <c r="A892" s="493"/>
      <c r="B892" s="466"/>
      <c r="C892" s="466"/>
      <c r="D892" s="466"/>
      <c r="E892" s="466"/>
      <c r="F892" s="494"/>
      <c r="G892" s="466"/>
      <c r="H892" s="494"/>
      <c r="I892" s="466"/>
      <c r="J892" s="466"/>
      <c r="K892" s="466"/>
      <c r="L892" s="111" t="s">
        <v>238</v>
      </c>
      <c r="M892" s="488" t="s">
        <v>234</v>
      </c>
      <c r="N892" s="466"/>
      <c r="O892" s="111" t="s">
        <v>1019</v>
      </c>
      <c r="P892" s="86"/>
    </row>
    <row r="893" spans="1:16" ht="18" customHeight="1">
      <c r="A893" s="495" t="s">
        <v>239</v>
      </c>
      <c r="B893" s="466"/>
      <c r="C893" s="495" t="s">
        <v>583</v>
      </c>
      <c r="D893" s="466"/>
      <c r="E893" s="86"/>
      <c r="F893" s="86"/>
      <c r="G893" s="86"/>
      <c r="H893" s="86"/>
      <c r="I893" s="86"/>
      <c r="J893" s="86"/>
      <c r="K893" s="86"/>
      <c r="L893" s="86"/>
      <c r="M893" s="86"/>
      <c r="N893" s="86"/>
      <c r="O893" s="86"/>
      <c r="P893" s="86"/>
    </row>
    <row r="894" spans="1:16" ht="2.25" customHeight="1">
      <c r="A894" s="86"/>
      <c r="B894" s="86"/>
      <c r="C894" s="86"/>
      <c r="D894" s="86"/>
      <c r="E894" s="86"/>
      <c r="F894" s="86"/>
      <c r="G894" s="86"/>
      <c r="H894" s="86"/>
      <c r="I894" s="86"/>
      <c r="J894" s="86"/>
      <c r="K894" s="86"/>
      <c r="L894" s="86"/>
      <c r="M894" s="86"/>
      <c r="N894" s="86"/>
      <c r="O894" s="86"/>
      <c r="P894" s="86"/>
    </row>
    <row r="895" spans="1:16" ht="18.75" customHeight="1">
      <c r="A895" s="496" t="s">
        <v>235</v>
      </c>
      <c r="B895" s="457"/>
      <c r="C895" s="457"/>
      <c r="D895" s="457"/>
      <c r="E895" s="458"/>
      <c r="F895" s="491" t="s">
        <v>231</v>
      </c>
      <c r="G895" s="457"/>
      <c r="H895" s="457"/>
      <c r="I895" s="457"/>
      <c r="J895" s="458"/>
      <c r="K895" s="491" t="s">
        <v>13</v>
      </c>
      <c r="L895" s="458"/>
      <c r="M895" s="491" t="s">
        <v>12</v>
      </c>
      <c r="N895" s="458"/>
      <c r="O895" s="108" t="s">
        <v>236</v>
      </c>
      <c r="P895" s="86"/>
    </row>
    <row r="896" spans="1:16" ht="18" customHeight="1">
      <c r="A896" s="492" t="s">
        <v>589</v>
      </c>
      <c r="B896" s="470"/>
      <c r="C896" s="470"/>
      <c r="D896" s="470"/>
      <c r="E896" s="471"/>
      <c r="F896" s="499" t="s">
        <v>590</v>
      </c>
      <c r="G896" s="470"/>
      <c r="H896" s="470"/>
      <c r="I896" s="470"/>
      <c r="J896" s="471"/>
      <c r="K896" s="564" t="s">
        <v>1020</v>
      </c>
      <c r="L896" s="471"/>
      <c r="M896" s="564" t="s">
        <v>592</v>
      </c>
      <c r="N896" s="471"/>
      <c r="O896" s="299" t="s">
        <v>1021</v>
      </c>
      <c r="P896" s="86"/>
    </row>
    <row r="897" spans="1:16" ht="18" customHeight="1">
      <c r="A897" s="493"/>
      <c r="B897" s="466"/>
      <c r="C897" s="466"/>
      <c r="D897" s="466"/>
      <c r="E897" s="466"/>
      <c r="F897" s="494"/>
      <c r="G897" s="466"/>
      <c r="H897" s="494"/>
      <c r="I897" s="466"/>
      <c r="J897" s="466"/>
      <c r="K897" s="466"/>
      <c r="L897" s="111" t="s">
        <v>238</v>
      </c>
      <c r="M897" s="488" t="s">
        <v>583</v>
      </c>
      <c r="N897" s="466"/>
      <c r="O897" s="111" t="s">
        <v>1021</v>
      </c>
      <c r="P897" s="86"/>
    </row>
    <row r="898" spans="1:16" ht="18" customHeight="1">
      <c r="A898" s="495" t="s">
        <v>241</v>
      </c>
      <c r="B898" s="466"/>
      <c r="C898" s="495" t="s">
        <v>242</v>
      </c>
      <c r="D898" s="466"/>
      <c r="E898" s="86"/>
      <c r="F898" s="86"/>
      <c r="G898" s="86"/>
      <c r="H898" s="86"/>
      <c r="I898" s="86"/>
      <c r="J898" s="86"/>
      <c r="K898" s="86"/>
      <c r="L898" s="86"/>
      <c r="M898" s="86"/>
      <c r="N898" s="86"/>
      <c r="O898" s="86"/>
      <c r="P898" s="86"/>
    </row>
    <row r="899" spans="1:16" ht="1.5" customHeight="1">
      <c r="A899" s="86"/>
      <c r="B899" s="86"/>
      <c r="C899" s="86"/>
      <c r="D899" s="86"/>
      <c r="E899" s="86"/>
      <c r="F899" s="86"/>
      <c r="G899" s="86"/>
      <c r="H899" s="86"/>
      <c r="I899" s="86"/>
      <c r="J899" s="86"/>
      <c r="K899" s="86"/>
      <c r="L899" s="86"/>
      <c r="M899" s="86"/>
      <c r="N899" s="86"/>
      <c r="O899" s="86"/>
      <c r="P899" s="86"/>
    </row>
    <row r="900" spans="1:16" ht="19.5" customHeight="1">
      <c r="A900" s="496" t="s">
        <v>235</v>
      </c>
      <c r="B900" s="457"/>
      <c r="C900" s="457"/>
      <c r="D900" s="457"/>
      <c r="E900" s="458"/>
      <c r="F900" s="491" t="s">
        <v>231</v>
      </c>
      <c r="G900" s="457"/>
      <c r="H900" s="457"/>
      <c r="I900" s="457"/>
      <c r="J900" s="458"/>
      <c r="K900" s="491" t="s">
        <v>13</v>
      </c>
      <c r="L900" s="458"/>
      <c r="M900" s="491" t="s">
        <v>12</v>
      </c>
      <c r="N900" s="458"/>
      <c r="O900" s="108" t="s">
        <v>236</v>
      </c>
      <c r="P900" s="86"/>
    </row>
    <row r="901" spans="1:16" ht="18" customHeight="1">
      <c r="A901" s="492" t="s">
        <v>686</v>
      </c>
      <c r="B901" s="470"/>
      <c r="C901" s="470"/>
      <c r="D901" s="470"/>
      <c r="E901" s="471"/>
      <c r="F901" s="499" t="s">
        <v>596</v>
      </c>
      <c r="G901" s="470"/>
      <c r="H901" s="470"/>
      <c r="I901" s="470"/>
      <c r="J901" s="471"/>
      <c r="K901" s="564" t="s">
        <v>687</v>
      </c>
      <c r="L901" s="471"/>
      <c r="M901" s="564" t="s">
        <v>1022</v>
      </c>
      <c r="N901" s="471"/>
      <c r="O901" s="299" t="s">
        <v>1020</v>
      </c>
      <c r="P901" s="86"/>
    </row>
    <row r="902" spans="1:16" ht="18" customHeight="1">
      <c r="A902" s="493"/>
      <c r="B902" s="466"/>
      <c r="C902" s="466"/>
      <c r="D902" s="466"/>
      <c r="E902" s="466"/>
      <c r="F902" s="494"/>
      <c r="G902" s="466"/>
      <c r="H902" s="494"/>
      <c r="I902" s="466"/>
      <c r="J902" s="466"/>
      <c r="K902" s="466"/>
      <c r="L902" s="111" t="s">
        <v>238</v>
      </c>
      <c r="M902" s="488" t="s">
        <v>242</v>
      </c>
      <c r="N902" s="466"/>
      <c r="O902" s="111" t="s">
        <v>1020</v>
      </c>
      <c r="P902" s="86"/>
    </row>
    <row r="903" spans="1:16" ht="18" customHeight="1">
      <c r="A903" s="495" t="s">
        <v>243</v>
      </c>
      <c r="B903" s="466"/>
      <c r="C903" s="495" t="s">
        <v>244</v>
      </c>
      <c r="D903" s="466"/>
      <c r="E903" s="86"/>
      <c r="F903" s="86"/>
      <c r="G903" s="86"/>
      <c r="H903" s="86"/>
      <c r="I903" s="86"/>
      <c r="J903" s="86"/>
      <c r="K903" s="86"/>
      <c r="L903" s="86"/>
      <c r="M903" s="86"/>
      <c r="N903" s="86"/>
      <c r="O903" s="86"/>
      <c r="P903" s="86"/>
    </row>
    <row r="904" spans="1:16" ht="1.5" customHeight="1">
      <c r="A904" s="86"/>
      <c r="B904" s="86"/>
      <c r="C904" s="86"/>
      <c r="D904" s="86"/>
      <c r="E904" s="86"/>
      <c r="F904" s="86"/>
      <c r="G904" s="86"/>
      <c r="H904" s="86"/>
      <c r="I904" s="86"/>
      <c r="J904" s="86"/>
      <c r="K904" s="86"/>
      <c r="L904" s="86"/>
      <c r="M904" s="86"/>
      <c r="N904" s="86"/>
      <c r="O904" s="86"/>
      <c r="P904" s="86"/>
    </row>
    <row r="905" spans="1:16" ht="18.75" customHeight="1">
      <c r="A905" s="496" t="s">
        <v>235</v>
      </c>
      <c r="B905" s="457"/>
      <c r="C905" s="457"/>
      <c r="D905" s="457"/>
      <c r="E905" s="458"/>
      <c r="F905" s="491" t="s">
        <v>231</v>
      </c>
      <c r="G905" s="457"/>
      <c r="H905" s="457"/>
      <c r="I905" s="457"/>
      <c r="J905" s="458"/>
      <c r="K905" s="491" t="s">
        <v>13</v>
      </c>
      <c r="L905" s="458"/>
      <c r="M905" s="491" t="s">
        <v>12</v>
      </c>
      <c r="N905" s="458"/>
      <c r="O905" s="108" t="s">
        <v>236</v>
      </c>
      <c r="P905" s="86"/>
    </row>
    <row r="906" spans="1:16" ht="18" customHeight="1">
      <c r="A906" s="492" t="s">
        <v>598</v>
      </c>
      <c r="B906" s="470"/>
      <c r="C906" s="470"/>
      <c r="D906" s="470"/>
      <c r="E906" s="471"/>
      <c r="F906" s="499" t="s">
        <v>570</v>
      </c>
      <c r="G906" s="470"/>
      <c r="H906" s="470"/>
      <c r="I906" s="470"/>
      <c r="J906" s="471"/>
      <c r="K906" s="564" t="s">
        <v>599</v>
      </c>
      <c r="L906" s="471"/>
      <c r="M906" s="564" t="s">
        <v>1023</v>
      </c>
      <c r="N906" s="471"/>
      <c r="O906" s="299" t="s">
        <v>1024</v>
      </c>
      <c r="P906" s="86"/>
    </row>
    <row r="907" spans="1:16" ht="18" customHeight="1">
      <c r="A907" s="493"/>
      <c r="B907" s="466"/>
      <c r="C907" s="466"/>
      <c r="D907" s="466"/>
      <c r="E907" s="466"/>
      <c r="F907" s="494"/>
      <c r="G907" s="466"/>
      <c r="H907" s="494"/>
      <c r="I907" s="466"/>
      <c r="J907" s="466"/>
      <c r="K907" s="466"/>
      <c r="L907" s="111" t="s">
        <v>238</v>
      </c>
      <c r="M907" s="488" t="s">
        <v>244</v>
      </c>
      <c r="N907" s="466"/>
      <c r="O907" s="111" t="s">
        <v>1024</v>
      </c>
      <c r="P907" s="86"/>
    </row>
    <row r="908" spans="1:16" ht="3.75" customHeight="1">
      <c r="A908" s="86"/>
      <c r="B908" s="86"/>
      <c r="C908" s="86"/>
      <c r="D908" s="86"/>
      <c r="E908" s="86"/>
      <c r="F908" s="86"/>
      <c r="G908" s="86"/>
      <c r="H908" s="86"/>
      <c r="I908" s="86"/>
      <c r="J908" s="86"/>
      <c r="K908" s="86"/>
      <c r="L908" s="86"/>
      <c r="M908" s="86"/>
      <c r="N908" s="86"/>
      <c r="O908" s="86"/>
      <c r="P908" s="86"/>
    </row>
    <row r="909" spans="1:16" ht="18.75" customHeight="1">
      <c r="A909" s="86"/>
      <c r="B909" s="86"/>
      <c r="C909" s="86"/>
      <c r="D909" s="86"/>
      <c r="E909" s="86"/>
      <c r="F909" s="86"/>
      <c r="G909" s="86"/>
      <c r="H909" s="86"/>
      <c r="I909" s="489" t="s">
        <v>245</v>
      </c>
      <c r="J909" s="457"/>
      <c r="K909" s="457"/>
      <c r="L909" s="457"/>
      <c r="M909" s="458"/>
      <c r="N909" s="566" t="s">
        <v>1025</v>
      </c>
      <c r="O909" s="458"/>
      <c r="P909" s="86"/>
    </row>
    <row r="910" spans="1:16" ht="1.5" customHeight="1">
      <c r="A910" s="86"/>
      <c r="B910" s="86"/>
      <c r="C910" s="86"/>
      <c r="D910" s="86"/>
      <c r="E910" s="86"/>
      <c r="F910" s="86"/>
      <c r="G910" s="86"/>
      <c r="H910" s="86"/>
      <c r="I910" s="86"/>
      <c r="J910" s="86"/>
      <c r="K910" s="86"/>
      <c r="L910" s="86"/>
      <c r="M910" s="86"/>
      <c r="N910" s="86"/>
      <c r="O910" s="86"/>
      <c r="P910" s="86"/>
    </row>
    <row r="911" spans="1:16" ht="16.5" customHeight="1">
      <c r="A911" s="565"/>
      <c r="B911" s="466"/>
      <c r="C911" s="466"/>
      <c r="D911" s="466"/>
      <c r="E911" s="466"/>
      <c r="F911" s="466"/>
      <c r="G911" s="466"/>
      <c r="H911" s="466"/>
      <c r="I911" s="466"/>
      <c r="J911" s="466"/>
      <c r="K911" s="466"/>
      <c r="L911" s="466"/>
      <c r="M911" s="466"/>
      <c r="N911" s="466"/>
      <c r="O911" s="466"/>
      <c r="P911" s="86"/>
    </row>
    <row r="912" spans="1:16" ht="3.75" customHeight="1">
      <c r="A912" s="107"/>
      <c r="B912" s="476"/>
      <c r="C912" s="466"/>
      <c r="D912" s="476"/>
      <c r="E912" s="466"/>
      <c r="F912" s="466"/>
      <c r="G912" s="466"/>
      <c r="H912" s="466"/>
      <c r="I912" s="466"/>
      <c r="J912" s="466"/>
      <c r="K912" s="466"/>
      <c r="L912" s="466"/>
      <c r="M912" s="466"/>
      <c r="N912" s="466"/>
      <c r="O912" s="466"/>
      <c r="P912" s="466"/>
    </row>
    <row r="913" spans="1:16" ht="71.25" customHeight="1">
      <c r="A913" s="107"/>
      <c r="B913" s="497"/>
      <c r="C913" s="466"/>
      <c r="D913" s="476"/>
      <c r="E913" s="466"/>
      <c r="F913" s="466"/>
      <c r="G913" s="466"/>
      <c r="H913" s="466"/>
      <c r="I913" s="466"/>
      <c r="J913" s="466"/>
      <c r="K913" s="466"/>
      <c r="L913" s="466"/>
      <c r="M913" s="466"/>
      <c r="N913" s="466"/>
      <c r="O913" s="466"/>
      <c r="P913" s="466"/>
    </row>
    <row r="914" spans="1:16" ht="9.75" customHeight="1">
      <c r="A914" s="477"/>
      <c r="B914" s="470"/>
      <c r="C914" s="470"/>
      <c r="D914" s="470"/>
      <c r="E914" s="470"/>
      <c r="F914" s="470"/>
      <c r="G914" s="470"/>
      <c r="H914" s="470"/>
      <c r="I914" s="470"/>
      <c r="J914" s="470"/>
      <c r="K914" s="470"/>
      <c r="L914" s="470"/>
      <c r="M914" s="470"/>
      <c r="N914" s="470"/>
      <c r="O914" s="470"/>
      <c r="P914" s="470"/>
    </row>
    <row r="915" spans="1:16" ht="58.5" customHeight="1">
      <c r="A915" s="498" t="s">
        <v>541</v>
      </c>
      <c r="B915" s="466"/>
      <c r="C915" s="466"/>
      <c r="D915" s="466"/>
      <c r="E915" s="466"/>
      <c r="F915" s="466"/>
      <c r="G915" s="498" t="s">
        <v>227</v>
      </c>
      <c r="H915" s="466"/>
      <c r="I915" s="466"/>
      <c r="J915" s="476" t="s">
        <v>1000</v>
      </c>
      <c r="K915" s="466"/>
      <c r="L915" s="466"/>
      <c r="M915" s="466"/>
      <c r="N915" s="466"/>
      <c r="O915" s="466"/>
      <c r="P915" s="467"/>
    </row>
    <row r="916" spans="1:16" ht="18" customHeight="1">
      <c r="A916" s="498"/>
      <c r="B916" s="466"/>
      <c r="C916" s="466"/>
      <c r="D916" s="466"/>
      <c r="E916" s="466"/>
      <c r="F916" s="466"/>
      <c r="G916" s="498" t="s">
        <v>229</v>
      </c>
      <c r="H916" s="466"/>
      <c r="I916" s="466"/>
      <c r="J916" s="476" t="s">
        <v>1000</v>
      </c>
      <c r="K916" s="466"/>
      <c r="L916" s="466"/>
      <c r="M916" s="466"/>
      <c r="N916" s="466"/>
      <c r="O916" s="466"/>
      <c r="P916" s="467"/>
    </row>
    <row r="917" spans="1:16" ht="48.75" customHeight="1">
      <c r="A917" s="498"/>
      <c r="B917" s="466"/>
      <c r="C917" s="466"/>
      <c r="D917" s="466"/>
      <c r="E917" s="466"/>
      <c r="F917" s="466"/>
      <c r="G917" s="498" t="s">
        <v>10</v>
      </c>
      <c r="H917" s="466"/>
      <c r="I917" s="466"/>
      <c r="J917" s="476" t="s">
        <v>1026</v>
      </c>
      <c r="K917" s="466"/>
      <c r="L917" s="466"/>
      <c r="M917" s="466"/>
      <c r="N917" s="466"/>
      <c r="O917" s="466"/>
      <c r="P917" s="467"/>
    </row>
    <row r="918" spans="1:16" ht="18" customHeight="1">
      <c r="A918" s="492"/>
      <c r="B918" s="470"/>
      <c r="C918" s="470"/>
      <c r="D918" s="470"/>
      <c r="E918" s="470"/>
      <c r="F918" s="470"/>
      <c r="G918" s="505" t="s">
        <v>231</v>
      </c>
      <c r="H918" s="470"/>
      <c r="I918" s="470"/>
      <c r="J918" s="477" t="s">
        <v>232</v>
      </c>
      <c r="K918" s="470"/>
      <c r="L918" s="470"/>
      <c r="M918" s="470"/>
      <c r="N918" s="470"/>
      <c r="O918" s="470"/>
      <c r="P918" s="471"/>
    </row>
    <row r="919" spans="1:16" ht="7.5" customHeight="1">
      <c r="A919" s="86"/>
      <c r="B919" s="86"/>
      <c r="C919" s="86"/>
      <c r="D919" s="86"/>
      <c r="E919" s="86"/>
      <c r="F919" s="86"/>
      <c r="G919" s="86"/>
      <c r="H919" s="86"/>
      <c r="I919" s="86"/>
      <c r="J919" s="86"/>
      <c r="K919" s="86"/>
      <c r="L919" s="86"/>
      <c r="M919" s="86"/>
      <c r="N919" s="86"/>
      <c r="O919" s="86"/>
      <c r="P919" s="86"/>
    </row>
    <row r="920" spans="1:16" ht="18" customHeight="1">
      <c r="A920" s="495" t="s">
        <v>233</v>
      </c>
      <c r="B920" s="466"/>
      <c r="C920" s="495" t="s">
        <v>234</v>
      </c>
      <c r="D920" s="466"/>
      <c r="E920" s="86"/>
      <c r="F920" s="86"/>
      <c r="G920" s="86"/>
      <c r="H920" s="86"/>
      <c r="I920" s="86"/>
      <c r="J920" s="86"/>
      <c r="K920" s="86"/>
      <c r="L920" s="86"/>
      <c r="M920" s="86"/>
      <c r="N920" s="86"/>
      <c r="O920" s="86"/>
      <c r="P920" s="86"/>
    </row>
    <row r="921" spans="1:16" ht="2.25" customHeight="1">
      <c r="A921" s="86"/>
      <c r="B921" s="86"/>
      <c r="C921" s="86"/>
      <c r="D921" s="86"/>
      <c r="E921" s="86"/>
      <c r="F921" s="86"/>
      <c r="G921" s="86"/>
      <c r="H921" s="86"/>
      <c r="I921" s="86"/>
      <c r="J921" s="86"/>
      <c r="K921" s="86"/>
      <c r="L921" s="86"/>
      <c r="M921" s="86"/>
      <c r="N921" s="86"/>
      <c r="O921" s="86"/>
      <c r="P921" s="86"/>
    </row>
    <row r="922" spans="1:16" ht="18.75" customHeight="1">
      <c r="A922" s="496" t="s">
        <v>235</v>
      </c>
      <c r="B922" s="457"/>
      <c r="C922" s="457"/>
      <c r="D922" s="457"/>
      <c r="E922" s="458"/>
      <c r="F922" s="491" t="s">
        <v>231</v>
      </c>
      <c r="G922" s="457"/>
      <c r="H922" s="457"/>
      <c r="I922" s="457"/>
      <c r="J922" s="458"/>
      <c r="K922" s="491" t="s">
        <v>13</v>
      </c>
      <c r="L922" s="458"/>
      <c r="M922" s="491" t="s">
        <v>12</v>
      </c>
      <c r="N922" s="458"/>
      <c r="O922" s="108" t="s">
        <v>236</v>
      </c>
      <c r="P922" s="86"/>
    </row>
    <row r="923" spans="1:16" ht="18" customHeight="1">
      <c r="A923" s="492" t="s">
        <v>1027</v>
      </c>
      <c r="B923" s="470"/>
      <c r="C923" s="470"/>
      <c r="D923" s="470"/>
      <c r="E923" s="471"/>
      <c r="F923" s="499" t="s">
        <v>134</v>
      </c>
      <c r="G923" s="470"/>
      <c r="H923" s="470"/>
      <c r="I923" s="470"/>
      <c r="J923" s="471"/>
      <c r="K923" s="564" t="s">
        <v>1028</v>
      </c>
      <c r="L923" s="471"/>
      <c r="M923" s="564" t="s">
        <v>615</v>
      </c>
      <c r="N923" s="471"/>
      <c r="O923" s="299" t="s">
        <v>1028</v>
      </c>
      <c r="P923" s="86"/>
    </row>
    <row r="924" spans="1:16" ht="18" customHeight="1">
      <c r="A924" s="492" t="s">
        <v>1029</v>
      </c>
      <c r="B924" s="470"/>
      <c r="C924" s="470"/>
      <c r="D924" s="470"/>
      <c r="E924" s="471"/>
      <c r="F924" s="499" t="s">
        <v>570</v>
      </c>
      <c r="G924" s="470"/>
      <c r="H924" s="470"/>
      <c r="I924" s="470"/>
      <c r="J924" s="471"/>
      <c r="K924" s="564" t="s">
        <v>1030</v>
      </c>
      <c r="L924" s="471"/>
      <c r="M924" s="564" t="s">
        <v>666</v>
      </c>
      <c r="N924" s="471"/>
      <c r="O924" s="299" t="s">
        <v>1031</v>
      </c>
      <c r="P924" s="86"/>
    </row>
    <row r="925" spans="1:16" ht="18" customHeight="1">
      <c r="A925" s="492" t="s">
        <v>1032</v>
      </c>
      <c r="B925" s="470"/>
      <c r="C925" s="470"/>
      <c r="D925" s="470"/>
      <c r="E925" s="471"/>
      <c r="F925" s="499" t="s">
        <v>570</v>
      </c>
      <c r="G925" s="470"/>
      <c r="H925" s="470"/>
      <c r="I925" s="470"/>
      <c r="J925" s="471"/>
      <c r="K925" s="564" t="s">
        <v>1033</v>
      </c>
      <c r="L925" s="471"/>
      <c r="M925" s="564" t="s">
        <v>611</v>
      </c>
      <c r="N925" s="471"/>
      <c r="O925" s="299" t="s">
        <v>1034</v>
      </c>
      <c r="P925" s="86"/>
    </row>
    <row r="926" spans="1:16" ht="18" customHeight="1">
      <c r="A926" s="492" t="s">
        <v>1035</v>
      </c>
      <c r="B926" s="470"/>
      <c r="C926" s="470"/>
      <c r="D926" s="470"/>
      <c r="E926" s="471"/>
      <c r="F926" s="499" t="s">
        <v>134</v>
      </c>
      <c r="G926" s="470"/>
      <c r="H926" s="470"/>
      <c r="I926" s="470"/>
      <c r="J926" s="471"/>
      <c r="K926" s="564" t="s">
        <v>1036</v>
      </c>
      <c r="L926" s="471"/>
      <c r="M926" s="564" t="s">
        <v>615</v>
      </c>
      <c r="N926" s="471"/>
      <c r="O926" s="299" t="s">
        <v>1036</v>
      </c>
      <c r="P926" s="86"/>
    </row>
    <row r="927" spans="1:16" ht="18" customHeight="1">
      <c r="A927" s="492" t="s">
        <v>1037</v>
      </c>
      <c r="B927" s="470"/>
      <c r="C927" s="470"/>
      <c r="D927" s="470"/>
      <c r="E927" s="471"/>
      <c r="F927" s="499" t="s">
        <v>549</v>
      </c>
      <c r="G927" s="470"/>
      <c r="H927" s="470"/>
      <c r="I927" s="470"/>
      <c r="J927" s="471"/>
      <c r="K927" s="564" t="s">
        <v>1038</v>
      </c>
      <c r="L927" s="471"/>
      <c r="M927" s="564" t="s">
        <v>634</v>
      </c>
      <c r="N927" s="471"/>
      <c r="O927" s="299" t="s">
        <v>1039</v>
      </c>
      <c r="P927" s="86"/>
    </row>
    <row r="928" spans="1:16" ht="18" customHeight="1">
      <c r="A928" s="493"/>
      <c r="B928" s="466"/>
      <c r="C928" s="466"/>
      <c r="D928" s="466"/>
      <c r="E928" s="466"/>
      <c r="F928" s="494"/>
      <c r="G928" s="466"/>
      <c r="H928" s="494"/>
      <c r="I928" s="466"/>
      <c r="J928" s="466"/>
      <c r="K928" s="466"/>
      <c r="L928" s="111" t="s">
        <v>238</v>
      </c>
      <c r="M928" s="488" t="s">
        <v>234</v>
      </c>
      <c r="N928" s="466"/>
      <c r="O928" s="111" t="s">
        <v>1040</v>
      </c>
      <c r="P928" s="86"/>
    </row>
    <row r="929" spans="1:16" ht="18" customHeight="1">
      <c r="A929" s="495" t="s">
        <v>239</v>
      </c>
      <c r="B929" s="466"/>
      <c r="C929" s="495" t="s">
        <v>583</v>
      </c>
      <c r="D929" s="466"/>
      <c r="E929" s="86"/>
      <c r="F929" s="86"/>
      <c r="G929" s="86"/>
      <c r="H929" s="86"/>
      <c r="I929" s="86"/>
      <c r="J929" s="86"/>
      <c r="K929" s="86"/>
      <c r="L929" s="86"/>
      <c r="M929" s="86"/>
      <c r="N929" s="86"/>
      <c r="O929" s="86"/>
      <c r="P929" s="86"/>
    </row>
    <row r="930" spans="1:16" ht="2.25" customHeight="1">
      <c r="A930" s="86"/>
      <c r="B930" s="86"/>
      <c r="C930" s="86"/>
      <c r="D930" s="86"/>
      <c r="E930" s="86"/>
      <c r="F930" s="86"/>
      <c r="G930" s="86"/>
      <c r="H930" s="86"/>
      <c r="I930" s="86"/>
      <c r="J930" s="86"/>
      <c r="K930" s="86"/>
      <c r="L930" s="86"/>
      <c r="M930" s="86"/>
      <c r="N930" s="86"/>
      <c r="O930" s="86"/>
      <c r="P930" s="86"/>
    </row>
    <row r="931" spans="1:16" ht="18.75" customHeight="1">
      <c r="A931" s="496" t="s">
        <v>235</v>
      </c>
      <c r="B931" s="457"/>
      <c r="C931" s="457"/>
      <c r="D931" s="457"/>
      <c r="E931" s="458"/>
      <c r="F931" s="491" t="s">
        <v>231</v>
      </c>
      <c r="G931" s="457"/>
      <c r="H931" s="457"/>
      <c r="I931" s="457"/>
      <c r="J931" s="458"/>
      <c r="K931" s="491" t="s">
        <v>13</v>
      </c>
      <c r="L931" s="458"/>
      <c r="M931" s="491" t="s">
        <v>12</v>
      </c>
      <c r="N931" s="458"/>
      <c r="O931" s="108" t="s">
        <v>236</v>
      </c>
      <c r="P931" s="86"/>
    </row>
    <row r="932" spans="1:16" ht="18" customHeight="1">
      <c r="A932" s="492" t="s">
        <v>589</v>
      </c>
      <c r="B932" s="470"/>
      <c r="C932" s="470"/>
      <c r="D932" s="470"/>
      <c r="E932" s="471"/>
      <c r="F932" s="499" t="s">
        <v>590</v>
      </c>
      <c r="G932" s="470"/>
      <c r="H932" s="470"/>
      <c r="I932" s="470"/>
      <c r="J932" s="471"/>
      <c r="K932" s="564" t="s">
        <v>1041</v>
      </c>
      <c r="L932" s="471"/>
      <c r="M932" s="564" t="s">
        <v>592</v>
      </c>
      <c r="N932" s="471"/>
      <c r="O932" s="299" t="s">
        <v>1042</v>
      </c>
      <c r="P932" s="86"/>
    </row>
    <row r="933" spans="1:16" ht="18" customHeight="1">
      <c r="A933" s="493"/>
      <c r="B933" s="466"/>
      <c r="C933" s="466"/>
      <c r="D933" s="466"/>
      <c r="E933" s="466"/>
      <c r="F933" s="494"/>
      <c r="G933" s="466"/>
      <c r="H933" s="494"/>
      <c r="I933" s="466"/>
      <c r="J933" s="466"/>
      <c r="K933" s="466"/>
      <c r="L933" s="111" t="s">
        <v>238</v>
      </c>
      <c r="M933" s="488" t="s">
        <v>583</v>
      </c>
      <c r="N933" s="466"/>
      <c r="O933" s="111" t="s">
        <v>1042</v>
      </c>
      <c r="P933" s="86"/>
    </row>
    <row r="934" spans="1:16" ht="18" customHeight="1">
      <c r="A934" s="495" t="s">
        <v>241</v>
      </c>
      <c r="B934" s="466"/>
      <c r="C934" s="495" t="s">
        <v>242</v>
      </c>
      <c r="D934" s="466"/>
      <c r="E934" s="86"/>
      <c r="F934" s="86"/>
      <c r="G934" s="86"/>
      <c r="H934" s="86"/>
      <c r="I934" s="86"/>
      <c r="J934" s="86"/>
      <c r="K934" s="86"/>
      <c r="L934" s="86"/>
      <c r="M934" s="86"/>
      <c r="N934" s="86"/>
      <c r="O934" s="86"/>
      <c r="P934" s="86"/>
    </row>
    <row r="935" spans="1:16" ht="1.5" customHeight="1">
      <c r="A935" s="86"/>
      <c r="B935" s="86"/>
      <c r="C935" s="86"/>
      <c r="D935" s="86"/>
      <c r="E935" s="86"/>
      <c r="F935" s="86"/>
      <c r="G935" s="86"/>
      <c r="H935" s="86"/>
      <c r="I935" s="86"/>
      <c r="J935" s="86"/>
      <c r="K935" s="86"/>
      <c r="L935" s="86"/>
      <c r="M935" s="86"/>
      <c r="N935" s="86"/>
      <c r="O935" s="86"/>
      <c r="P935" s="86"/>
    </row>
    <row r="936" spans="1:16" ht="18.75" customHeight="1">
      <c r="A936" s="496" t="s">
        <v>235</v>
      </c>
      <c r="B936" s="457"/>
      <c r="C936" s="457"/>
      <c r="D936" s="457"/>
      <c r="E936" s="458"/>
      <c r="F936" s="491" t="s">
        <v>231</v>
      </c>
      <c r="G936" s="457"/>
      <c r="H936" s="457"/>
      <c r="I936" s="457"/>
      <c r="J936" s="458"/>
      <c r="K936" s="491" t="s">
        <v>13</v>
      </c>
      <c r="L936" s="458"/>
      <c r="M936" s="491" t="s">
        <v>12</v>
      </c>
      <c r="N936" s="458"/>
      <c r="O936" s="108" t="s">
        <v>236</v>
      </c>
      <c r="P936" s="86"/>
    </row>
    <row r="937" spans="1:16" ht="18" customHeight="1">
      <c r="A937" s="492" t="s">
        <v>986</v>
      </c>
      <c r="B937" s="470"/>
      <c r="C937" s="470"/>
      <c r="D937" s="470"/>
      <c r="E937" s="471"/>
      <c r="F937" s="499" t="s">
        <v>596</v>
      </c>
      <c r="G937" s="470"/>
      <c r="H937" s="470"/>
      <c r="I937" s="470"/>
      <c r="J937" s="471"/>
      <c r="K937" s="564" t="s">
        <v>987</v>
      </c>
      <c r="L937" s="471"/>
      <c r="M937" s="564" t="s">
        <v>965</v>
      </c>
      <c r="N937" s="471"/>
      <c r="O937" s="299" t="s">
        <v>1041</v>
      </c>
      <c r="P937" s="86"/>
    </row>
    <row r="938" spans="1:16" ht="18" customHeight="1">
      <c r="A938" s="493"/>
      <c r="B938" s="466"/>
      <c r="C938" s="466"/>
      <c r="D938" s="466"/>
      <c r="E938" s="466"/>
      <c r="F938" s="494"/>
      <c r="G938" s="466"/>
      <c r="H938" s="494"/>
      <c r="I938" s="466"/>
      <c r="J938" s="466"/>
      <c r="K938" s="466"/>
      <c r="L938" s="111" t="s">
        <v>238</v>
      </c>
      <c r="M938" s="488" t="s">
        <v>242</v>
      </c>
      <c r="N938" s="466"/>
      <c r="O938" s="111" t="s">
        <v>1041</v>
      </c>
      <c r="P938" s="86"/>
    </row>
    <row r="939" spans="1:16" ht="18" customHeight="1">
      <c r="A939" s="495" t="s">
        <v>243</v>
      </c>
      <c r="B939" s="466"/>
      <c r="C939" s="495" t="s">
        <v>244</v>
      </c>
      <c r="D939" s="466"/>
      <c r="E939" s="86"/>
      <c r="F939" s="86"/>
      <c r="G939" s="86"/>
      <c r="H939" s="86"/>
      <c r="I939" s="86"/>
      <c r="J939" s="86"/>
      <c r="K939" s="86"/>
      <c r="L939" s="86"/>
      <c r="M939" s="86"/>
      <c r="N939" s="86"/>
      <c r="O939" s="86"/>
      <c r="P939" s="86"/>
    </row>
    <row r="940" spans="1:16" ht="2.25" customHeight="1">
      <c r="A940" s="86"/>
      <c r="B940" s="86"/>
      <c r="C940" s="86"/>
      <c r="D940" s="86"/>
      <c r="E940" s="86"/>
      <c r="F940" s="86"/>
      <c r="G940" s="86"/>
      <c r="H940" s="86"/>
      <c r="I940" s="86"/>
      <c r="J940" s="86"/>
      <c r="K940" s="86"/>
      <c r="L940" s="86"/>
      <c r="M940" s="86"/>
      <c r="N940" s="86"/>
      <c r="O940" s="86"/>
      <c r="P940" s="86"/>
    </row>
    <row r="941" spans="1:16" ht="18.75" customHeight="1">
      <c r="A941" s="496" t="s">
        <v>235</v>
      </c>
      <c r="B941" s="457"/>
      <c r="C941" s="457"/>
      <c r="D941" s="457"/>
      <c r="E941" s="458"/>
      <c r="F941" s="491" t="s">
        <v>231</v>
      </c>
      <c r="G941" s="457"/>
      <c r="H941" s="457"/>
      <c r="I941" s="457"/>
      <c r="J941" s="458"/>
      <c r="K941" s="491" t="s">
        <v>13</v>
      </c>
      <c r="L941" s="458"/>
      <c r="M941" s="491" t="s">
        <v>12</v>
      </c>
      <c r="N941" s="458"/>
      <c r="O941" s="108" t="s">
        <v>236</v>
      </c>
      <c r="P941" s="86"/>
    </row>
    <row r="942" spans="1:16" ht="18" customHeight="1">
      <c r="A942" s="492" t="s">
        <v>598</v>
      </c>
      <c r="B942" s="470"/>
      <c r="C942" s="470"/>
      <c r="D942" s="470"/>
      <c r="E942" s="471"/>
      <c r="F942" s="499" t="s">
        <v>570</v>
      </c>
      <c r="G942" s="470"/>
      <c r="H942" s="470"/>
      <c r="I942" s="470"/>
      <c r="J942" s="471"/>
      <c r="K942" s="564" t="s">
        <v>599</v>
      </c>
      <c r="L942" s="471"/>
      <c r="M942" s="564" t="s">
        <v>1043</v>
      </c>
      <c r="N942" s="471"/>
      <c r="O942" s="299" t="s">
        <v>1044</v>
      </c>
      <c r="P942" s="86"/>
    </row>
    <row r="943" spans="1:16" ht="18" customHeight="1">
      <c r="A943" s="493"/>
      <c r="B943" s="466"/>
      <c r="C943" s="466"/>
      <c r="D943" s="466"/>
      <c r="E943" s="466"/>
      <c r="F943" s="494"/>
      <c r="G943" s="466"/>
      <c r="H943" s="494"/>
      <c r="I943" s="466"/>
      <c r="J943" s="466"/>
      <c r="K943" s="466"/>
      <c r="L943" s="111" t="s">
        <v>238</v>
      </c>
      <c r="M943" s="488" t="s">
        <v>244</v>
      </c>
      <c r="N943" s="466"/>
      <c r="O943" s="111" t="s">
        <v>1044</v>
      </c>
      <c r="P943" s="86"/>
    </row>
    <row r="944" spans="1:16" ht="3" customHeight="1">
      <c r="A944" s="86"/>
      <c r="B944" s="86"/>
      <c r="C944" s="86"/>
      <c r="D944" s="86"/>
      <c r="E944" s="86"/>
      <c r="F944" s="86"/>
      <c r="G944" s="86"/>
      <c r="H944" s="86"/>
      <c r="I944" s="86"/>
      <c r="J944" s="86"/>
      <c r="K944" s="86"/>
      <c r="L944" s="86"/>
      <c r="M944" s="86"/>
      <c r="N944" s="86"/>
      <c r="O944" s="86"/>
      <c r="P944" s="86"/>
    </row>
    <row r="945" spans="1:16" ht="18.75" customHeight="1">
      <c r="A945" s="86"/>
      <c r="B945" s="86"/>
      <c r="C945" s="86"/>
      <c r="D945" s="86"/>
      <c r="E945" s="86"/>
      <c r="F945" s="86"/>
      <c r="G945" s="86"/>
      <c r="H945" s="86"/>
      <c r="I945" s="489" t="s">
        <v>245</v>
      </c>
      <c r="J945" s="457"/>
      <c r="K945" s="457"/>
      <c r="L945" s="457"/>
      <c r="M945" s="458"/>
      <c r="N945" s="566" t="s">
        <v>1045</v>
      </c>
      <c r="O945" s="458"/>
      <c r="P945" s="86"/>
    </row>
    <row r="946" spans="1:16" ht="2.25" customHeight="1">
      <c r="A946" s="86"/>
      <c r="B946" s="86"/>
      <c r="C946" s="86"/>
      <c r="D946" s="86"/>
      <c r="E946" s="86"/>
      <c r="F946" s="86"/>
      <c r="G946" s="86"/>
      <c r="H946" s="86"/>
      <c r="I946" s="86"/>
      <c r="J946" s="86"/>
      <c r="K946" s="86"/>
      <c r="L946" s="86"/>
      <c r="M946" s="86"/>
      <c r="N946" s="86"/>
      <c r="O946" s="86"/>
      <c r="P946" s="86"/>
    </row>
    <row r="947" spans="1:16" ht="16.5" customHeight="1">
      <c r="A947" s="565"/>
      <c r="B947" s="466"/>
      <c r="C947" s="466"/>
      <c r="D947" s="466"/>
      <c r="E947" s="466"/>
      <c r="F947" s="466"/>
      <c r="G947" s="466"/>
      <c r="H947" s="466"/>
      <c r="I947" s="466"/>
      <c r="J947" s="466"/>
      <c r="K947" s="466"/>
      <c r="L947" s="466"/>
      <c r="M947" s="466"/>
      <c r="N947" s="466"/>
      <c r="O947" s="466"/>
      <c r="P947" s="86"/>
    </row>
    <row r="948" spans="1:16" ht="3.75" customHeight="1">
      <c r="A948" s="107"/>
      <c r="B948" s="476"/>
      <c r="C948" s="466"/>
      <c r="D948" s="476"/>
      <c r="E948" s="466"/>
      <c r="F948" s="466"/>
      <c r="G948" s="466"/>
      <c r="H948" s="466"/>
      <c r="I948" s="466"/>
      <c r="J948" s="466"/>
      <c r="K948" s="466"/>
      <c r="L948" s="466"/>
      <c r="M948" s="466"/>
      <c r="N948" s="466"/>
      <c r="O948" s="466"/>
      <c r="P948" s="466"/>
    </row>
    <row r="949" spans="1:16" ht="70.5" customHeight="1">
      <c r="A949" s="107"/>
      <c r="B949" s="497"/>
      <c r="C949" s="466"/>
      <c r="D949" s="476"/>
      <c r="E949" s="466"/>
      <c r="F949" s="466"/>
      <c r="G949" s="466"/>
      <c r="H949" s="466"/>
      <c r="I949" s="466"/>
      <c r="J949" s="466"/>
      <c r="K949" s="466"/>
      <c r="L949" s="466"/>
      <c r="M949" s="466"/>
      <c r="N949" s="466"/>
      <c r="O949" s="466"/>
      <c r="P949" s="466"/>
    </row>
    <row r="950" spans="1:16" ht="9.75" customHeight="1">
      <c r="A950" s="477"/>
      <c r="B950" s="470"/>
      <c r="C950" s="470"/>
      <c r="D950" s="470"/>
      <c r="E950" s="470"/>
      <c r="F950" s="470"/>
      <c r="G950" s="470"/>
      <c r="H950" s="470"/>
      <c r="I950" s="470"/>
      <c r="J950" s="470"/>
      <c r="K950" s="470"/>
      <c r="L950" s="470"/>
      <c r="M950" s="470"/>
      <c r="N950" s="470"/>
      <c r="O950" s="470"/>
      <c r="P950" s="470"/>
    </row>
    <row r="951" spans="1:16" ht="59.25" customHeight="1">
      <c r="A951" s="498" t="s">
        <v>541</v>
      </c>
      <c r="B951" s="466"/>
      <c r="C951" s="466"/>
      <c r="D951" s="466"/>
      <c r="E951" s="466"/>
      <c r="F951" s="466"/>
      <c r="G951" s="498" t="s">
        <v>227</v>
      </c>
      <c r="H951" s="466"/>
      <c r="I951" s="466"/>
      <c r="J951" s="476" t="s">
        <v>1000</v>
      </c>
      <c r="K951" s="466"/>
      <c r="L951" s="466"/>
      <c r="M951" s="466"/>
      <c r="N951" s="466"/>
      <c r="O951" s="466"/>
      <c r="P951" s="467"/>
    </row>
    <row r="952" spans="1:16" ht="18" customHeight="1">
      <c r="A952" s="498"/>
      <c r="B952" s="466"/>
      <c r="C952" s="466"/>
      <c r="D952" s="466"/>
      <c r="E952" s="466"/>
      <c r="F952" s="466"/>
      <c r="G952" s="498" t="s">
        <v>229</v>
      </c>
      <c r="H952" s="466"/>
      <c r="I952" s="466"/>
      <c r="J952" s="476" t="s">
        <v>1000</v>
      </c>
      <c r="K952" s="466"/>
      <c r="L952" s="466"/>
      <c r="M952" s="466"/>
      <c r="N952" s="466"/>
      <c r="O952" s="466"/>
      <c r="P952" s="467"/>
    </row>
    <row r="953" spans="1:16" ht="48.75" customHeight="1">
      <c r="A953" s="498"/>
      <c r="B953" s="466"/>
      <c r="C953" s="466"/>
      <c r="D953" s="466"/>
      <c r="E953" s="466"/>
      <c r="F953" s="466"/>
      <c r="G953" s="498" t="s">
        <v>10</v>
      </c>
      <c r="H953" s="466"/>
      <c r="I953" s="466"/>
      <c r="J953" s="476" t="s">
        <v>1046</v>
      </c>
      <c r="K953" s="466"/>
      <c r="L953" s="466"/>
      <c r="M953" s="466"/>
      <c r="N953" s="466"/>
      <c r="O953" s="466"/>
      <c r="P953" s="467"/>
    </row>
    <row r="954" spans="1:16" ht="18" customHeight="1">
      <c r="A954" s="492"/>
      <c r="B954" s="470"/>
      <c r="C954" s="470"/>
      <c r="D954" s="470"/>
      <c r="E954" s="470"/>
      <c r="F954" s="470"/>
      <c r="G954" s="505" t="s">
        <v>231</v>
      </c>
      <c r="H954" s="470"/>
      <c r="I954" s="470"/>
      <c r="J954" s="477" t="s">
        <v>232</v>
      </c>
      <c r="K954" s="470"/>
      <c r="L954" s="470"/>
      <c r="M954" s="470"/>
      <c r="N954" s="470"/>
      <c r="O954" s="470"/>
      <c r="P954" s="471"/>
    </row>
    <row r="955" spans="1:16" ht="7.5" customHeight="1">
      <c r="A955" s="86"/>
      <c r="B955" s="86"/>
      <c r="C955" s="86"/>
      <c r="D955" s="86"/>
      <c r="E955" s="86"/>
      <c r="F955" s="86"/>
      <c r="G955" s="86"/>
      <c r="H955" s="86"/>
      <c r="I955" s="86"/>
      <c r="J955" s="86"/>
      <c r="K955" s="86"/>
      <c r="L955" s="86"/>
      <c r="M955" s="86"/>
      <c r="N955" s="86"/>
      <c r="O955" s="86"/>
      <c r="P955" s="86"/>
    </row>
    <row r="956" spans="1:16" ht="18" customHeight="1">
      <c r="A956" s="495" t="s">
        <v>233</v>
      </c>
      <c r="B956" s="466"/>
      <c r="C956" s="495" t="s">
        <v>234</v>
      </c>
      <c r="D956" s="466"/>
      <c r="E956" s="86"/>
      <c r="F956" s="86"/>
      <c r="G956" s="86"/>
      <c r="H956" s="86"/>
      <c r="I956" s="86"/>
      <c r="J956" s="86"/>
      <c r="K956" s="86"/>
      <c r="L956" s="86"/>
      <c r="M956" s="86"/>
      <c r="N956" s="86"/>
      <c r="O956" s="86"/>
      <c r="P956" s="86"/>
    </row>
    <row r="957" spans="1:16" ht="2.25" customHeight="1">
      <c r="A957" s="86"/>
      <c r="B957" s="86"/>
      <c r="C957" s="86"/>
      <c r="D957" s="86"/>
      <c r="E957" s="86"/>
      <c r="F957" s="86"/>
      <c r="G957" s="86"/>
      <c r="H957" s="86"/>
      <c r="I957" s="86"/>
      <c r="J957" s="86"/>
      <c r="K957" s="86"/>
      <c r="L957" s="86"/>
      <c r="M957" s="86"/>
      <c r="N957" s="86"/>
      <c r="O957" s="86"/>
      <c r="P957" s="86"/>
    </row>
    <row r="958" spans="1:16" ht="18.75" customHeight="1">
      <c r="A958" s="496" t="s">
        <v>235</v>
      </c>
      <c r="B958" s="457"/>
      <c r="C958" s="457"/>
      <c r="D958" s="457"/>
      <c r="E958" s="458"/>
      <c r="F958" s="491" t="s">
        <v>231</v>
      </c>
      <c r="G958" s="457"/>
      <c r="H958" s="457"/>
      <c r="I958" s="457"/>
      <c r="J958" s="458"/>
      <c r="K958" s="491" t="s">
        <v>13</v>
      </c>
      <c r="L958" s="458"/>
      <c r="M958" s="491" t="s">
        <v>12</v>
      </c>
      <c r="N958" s="458"/>
      <c r="O958" s="108" t="s">
        <v>236</v>
      </c>
      <c r="P958" s="86"/>
    </row>
    <row r="959" spans="1:16" ht="18" customHeight="1">
      <c r="A959" s="492" t="s">
        <v>1029</v>
      </c>
      <c r="B959" s="470"/>
      <c r="C959" s="470"/>
      <c r="D959" s="470"/>
      <c r="E959" s="471"/>
      <c r="F959" s="499" t="s">
        <v>570</v>
      </c>
      <c r="G959" s="470"/>
      <c r="H959" s="470"/>
      <c r="I959" s="470"/>
      <c r="J959" s="471"/>
      <c r="K959" s="564" t="s">
        <v>1030</v>
      </c>
      <c r="L959" s="471"/>
      <c r="M959" s="564" t="s">
        <v>666</v>
      </c>
      <c r="N959" s="471"/>
      <c r="O959" s="299" t="s">
        <v>1031</v>
      </c>
      <c r="P959" s="86"/>
    </row>
    <row r="960" spans="1:16" ht="18" customHeight="1">
      <c r="A960" s="492" t="s">
        <v>1032</v>
      </c>
      <c r="B960" s="470"/>
      <c r="C960" s="470"/>
      <c r="D960" s="470"/>
      <c r="E960" s="471"/>
      <c r="F960" s="499" t="s">
        <v>570</v>
      </c>
      <c r="G960" s="470"/>
      <c r="H960" s="470"/>
      <c r="I960" s="470"/>
      <c r="J960" s="471"/>
      <c r="K960" s="564" t="s">
        <v>1033</v>
      </c>
      <c r="L960" s="471"/>
      <c r="M960" s="564" t="s">
        <v>611</v>
      </c>
      <c r="N960" s="471"/>
      <c r="O960" s="299" t="s">
        <v>1034</v>
      </c>
      <c r="P960" s="86"/>
    </row>
    <row r="961" spans="1:16" ht="18" customHeight="1">
      <c r="A961" s="492" t="s">
        <v>1047</v>
      </c>
      <c r="B961" s="470"/>
      <c r="C961" s="470"/>
      <c r="D961" s="470"/>
      <c r="E961" s="471"/>
      <c r="F961" s="499" t="s">
        <v>134</v>
      </c>
      <c r="G961" s="470"/>
      <c r="H961" s="470"/>
      <c r="I961" s="470"/>
      <c r="J961" s="471"/>
      <c r="K961" s="564" t="s">
        <v>1048</v>
      </c>
      <c r="L961" s="471"/>
      <c r="M961" s="564" t="s">
        <v>615</v>
      </c>
      <c r="N961" s="471"/>
      <c r="O961" s="299" t="s">
        <v>1048</v>
      </c>
      <c r="P961" s="86"/>
    </row>
    <row r="962" spans="1:16" ht="18" customHeight="1">
      <c r="A962" s="492" t="s">
        <v>1035</v>
      </c>
      <c r="B962" s="470"/>
      <c r="C962" s="470"/>
      <c r="D962" s="470"/>
      <c r="E962" s="471"/>
      <c r="F962" s="499" t="s">
        <v>134</v>
      </c>
      <c r="G962" s="470"/>
      <c r="H962" s="470"/>
      <c r="I962" s="470"/>
      <c r="J962" s="471"/>
      <c r="K962" s="564" t="s">
        <v>1036</v>
      </c>
      <c r="L962" s="471"/>
      <c r="M962" s="564" t="s">
        <v>615</v>
      </c>
      <c r="N962" s="471"/>
      <c r="O962" s="299" t="s">
        <v>1036</v>
      </c>
      <c r="P962" s="86"/>
    </row>
    <row r="963" spans="1:16" ht="18" customHeight="1">
      <c r="A963" s="492" t="s">
        <v>1037</v>
      </c>
      <c r="B963" s="470"/>
      <c r="C963" s="470"/>
      <c r="D963" s="470"/>
      <c r="E963" s="471"/>
      <c r="F963" s="499" t="s">
        <v>549</v>
      </c>
      <c r="G963" s="470"/>
      <c r="H963" s="470"/>
      <c r="I963" s="470"/>
      <c r="J963" s="471"/>
      <c r="K963" s="564" t="s">
        <v>1038</v>
      </c>
      <c r="L963" s="471"/>
      <c r="M963" s="564" t="s">
        <v>634</v>
      </c>
      <c r="N963" s="471"/>
      <c r="O963" s="299" t="s">
        <v>1039</v>
      </c>
      <c r="P963" s="86"/>
    </row>
    <row r="964" spans="1:16" ht="18" customHeight="1">
      <c r="A964" s="493"/>
      <c r="B964" s="466"/>
      <c r="C964" s="466"/>
      <c r="D964" s="466"/>
      <c r="E964" s="466"/>
      <c r="F964" s="494"/>
      <c r="G964" s="466"/>
      <c r="H964" s="494"/>
      <c r="I964" s="466"/>
      <c r="J964" s="466"/>
      <c r="K964" s="466"/>
      <c r="L964" s="111" t="s">
        <v>238</v>
      </c>
      <c r="M964" s="488" t="s">
        <v>234</v>
      </c>
      <c r="N964" s="466"/>
      <c r="O964" s="111" t="s">
        <v>1049</v>
      </c>
      <c r="P964" s="86"/>
    </row>
    <row r="965" spans="1:16" ht="18" customHeight="1">
      <c r="A965" s="495" t="s">
        <v>239</v>
      </c>
      <c r="B965" s="466"/>
      <c r="C965" s="495" t="s">
        <v>583</v>
      </c>
      <c r="D965" s="466"/>
      <c r="E965" s="86"/>
      <c r="F965" s="86"/>
      <c r="G965" s="86"/>
      <c r="H965" s="86"/>
      <c r="I965" s="86"/>
      <c r="J965" s="86"/>
      <c r="K965" s="86"/>
      <c r="L965" s="86"/>
      <c r="M965" s="86"/>
      <c r="N965" s="86"/>
      <c r="O965" s="86"/>
      <c r="P965" s="86"/>
    </row>
    <row r="966" spans="1:16" ht="1.5" customHeight="1">
      <c r="A966" s="86"/>
      <c r="B966" s="86"/>
      <c r="C966" s="86"/>
      <c r="D966" s="86"/>
      <c r="E966" s="86"/>
      <c r="F966" s="86"/>
      <c r="G966" s="86"/>
      <c r="H966" s="86"/>
      <c r="I966" s="86"/>
      <c r="J966" s="86"/>
      <c r="K966" s="86"/>
      <c r="L966" s="86"/>
      <c r="M966" s="86"/>
      <c r="N966" s="86"/>
      <c r="O966" s="86"/>
      <c r="P966" s="86"/>
    </row>
    <row r="967" spans="1:16" ht="18.75" customHeight="1">
      <c r="A967" s="496" t="s">
        <v>235</v>
      </c>
      <c r="B967" s="457"/>
      <c r="C967" s="457"/>
      <c r="D967" s="457"/>
      <c r="E967" s="458"/>
      <c r="F967" s="491" t="s">
        <v>231</v>
      </c>
      <c r="G967" s="457"/>
      <c r="H967" s="457"/>
      <c r="I967" s="457"/>
      <c r="J967" s="458"/>
      <c r="K967" s="491" t="s">
        <v>13</v>
      </c>
      <c r="L967" s="458"/>
      <c r="M967" s="491" t="s">
        <v>12</v>
      </c>
      <c r="N967" s="458"/>
      <c r="O967" s="108" t="s">
        <v>236</v>
      </c>
      <c r="P967" s="86"/>
    </row>
    <row r="968" spans="1:16" ht="18" customHeight="1">
      <c r="A968" s="492" t="s">
        <v>589</v>
      </c>
      <c r="B968" s="470"/>
      <c r="C968" s="470"/>
      <c r="D968" s="470"/>
      <c r="E968" s="471"/>
      <c r="F968" s="499" t="s">
        <v>590</v>
      </c>
      <c r="G968" s="470"/>
      <c r="H968" s="470"/>
      <c r="I968" s="470"/>
      <c r="J968" s="471"/>
      <c r="K968" s="564" t="s">
        <v>1041</v>
      </c>
      <c r="L968" s="471"/>
      <c r="M968" s="564" t="s">
        <v>592</v>
      </c>
      <c r="N968" s="471"/>
      <c r="O968" s="299" t="s">
        <v>1042</v>
      </c>
      <c r="P968" s="86"/>
    </row>
    <row r="969" spans="1:16" ht="18" customHeight="1">
      <c r="A969" s="493"/>
      <c r="B969" s="466"/>
      <c r="C969" s="466"/>
      <c r="D969" s="466"/>
      <c r="E969" s="466"/>
      <c r="F969" s="494"/>
      <c r="G969" s="466"/>
      <c r="H969" s="494"/>
      <c r="I969" s="466"/>
      <c r="J969" s="466"/>
      <c r="K969" s="466"/>
      <c r="L969" s="111" t="s">
        <v>238</v>
      </c>
      <c r="M969" s="488" t="s">
        <v>583</v>
      </c>
      <c r="N969" s="466"/>
      <c r="O969" s="111" t="s">
        <v>1042</v>
      </c>
      <c r="P969" s="86"/>
    </row>
    <row r="970" spans="1:16" ht="18" customHeight="1">
      <c r="A970" s="495" t="s">
        <v>241</v>
      </c>
      <c r="B970" s="466"/>
      <c r="C970" s="495" t="s">
        <v>242</v>
      </c>
      <c r="D970" s="466"/>
      <c r="E970" s="86"/>
      <c r="F970" s="86"/>
      <c r="G970" s="86"/>
      <c r="H970" s="86"/>
      <c r="I970" s="86"/>
      <c r="J970" s="86"/>
      <c r="K970" s="86"/>
      <c r="L970" s="86"/>
      <c r="M970" s="86"/>
      <c r="N970" s="86"/>
      <c r="O970" s="86"/>
      <c r="P970" s="86"/>
    </row>
    <row r="971" spans="1:16" ht="2.25" customHeight="1">
      <c r="A971" s="86"/>
      <c r="B971" s="86"/>
      <c r="C971" s="86"/>
      <c r="D971" s="86"/>
      <c r="E971" s="86"/>
      <c r="F971" s="86"/>
      <c r="G971" s="86"/>
      <c r="H971" s="86"/>
      <c r="I971" s="86"/>
      <c r="J971" s="86"/>
      <c r="K971" s="86"/>
      <c r="L971" s="86"/>
      <c r="M971" s="86"/>
      <c r="N971" s="86"/>
      <c r="O971" s="86"/>
      <c r="P971" s="86"/>
    </row>
    <row r="972" spans="1:16" ht="18.75" customHeight="1">
      <c r="A972" s="496" t="s">
        <v>235</v>
      </c>
      <c r="B972" s="457"/>
      <c r="C972" s="457"/>
      <c r="D972" s="457"/>
      <c r="E972" s="458"/>
      <c r="F972" s="491" t="s">
        <v>231</v>
      </c>
      <c r="G972" s="457"/>
      <c r="H972" s="457"/>
      <c r="I972" s="457"/>
      <c r="J972" s="458"/>
      <c r="K972" s="491" t="s">
        <v>13</v>
      </c>
      <c r="L972" s="458"/>
      <c r="M972" s="491" t="s">
        <v>12</v>
      </c>
      <c r="N972" s="458"/>
      <c r="O972" s="108" t="s">
        <v>236</v>
      </c>
      <c r="P972" s="86"/>
    </row>
    <row r="973" spans="1:16" ht="18" customHeight="1">
      <c r="A973" s="492" t="s">
        <v>986</v>
      </c>
      <c r="B973" s="470"/>
      <c r="C973" s="470"/>
      <c r="D973" s="470"/>
      <c r="E973" s="471"/>
      <c r="F973" s="499" t="s">
        <v>596</v>
      </c>
      <c r="G973" s="470"/>
      <c r="H973" s="470"/>
      <c r="I973" s="470"/>
      <c r="J973" s="471"/>
      <c r="K973" s="564" t="s">
        <v>987</v>
      </c>
      <c r="L973" s="471"/>
      <c r="M973" s="564" t="s">
        <v>965</v>
      </c>
      <c r="N973" s="471"/>
      <c r="O973" s="299" t="s">
        <v>1041</v>
      </c>
      <c r="P973" s="86"/>
    </row>
    <row r="974" spans="1:16" ht="18" customHeight="1">
      <c r="A974" s="493"/>
      <c r="B974" s="466"/>
      <c r="C974" s="466"/>
      <c r="D974" s="466"/>
      <c r="E974" s="466"/>
      <c r="F974" s="494"/>
      <c r="G974" s="466"/>
      <c r="H974" s="494"/>
      <c r="I974" s="466"/>
      <c r="J974" s="466"/>
      <c r="K974" s="466"/>
      <c r="L974" s="111" t="s">
        <v>238</v>
      </c>
      <c r="M974" s="488" t="s">
        <v>242</v>
      </c>
      <c r="N974" s="466"/>
      <c r="O974" s="111" t="s">
        <v>1041</v>
      </c>
      <c r="P974" s="86"/>
    </row>
    <row r="975" spans="1:16" ht="18" customHeight="1">
      <c r="A975" s="495" t="s">
        <v>243</v>
      </c>
      <c r="B975" s="466"/>
      <c r="C975" s="495" t="s">
        <v>244</v>
      </c>
      <c r="D975" s="466"/>
      <c r="E975" s="86"/>
      <c r="F975" s="86"/>
      <c r="G975" s="86"/>
      <c r="H975" s="86"/>
      <c r="I975" s="86"/>
      <c r="J975" s="86"/>
      <c r="K975" s="86"/>
      <c r="L975" s="86"/>
      <c r="M975" s="86"/>
      <c r="N975" s="86"/>
      <c r="O975" s="86"/>
      <c r="P975" s="86"/>
    </row>
    <row r="976" spans="1:16" ht="2.25" customHeight="1">
      <c r="A976" s="86"/>
      <c r="B976" s="86"/>
      <c r="C976" s="86"/>
      <c r="D976" s="86"/>
      <c r="E976" s="86"/>
      <c r="F976" s="86"/>
      <c r="G976" s="86"/>
      <c r="H976" s="86"/>
      <c r="I976" s="86"/>
      <c r="J976" s="86"/>
      <c r="K976" s="86"/>
      <c r="L976" s="86"/>
      <c r="M976" s="86"/>
      <c r="N976" s="86"/>
      <c r="O976" s="86"/>
      <c r="P976" s="86"/>
    </row>
    <row r="977" spans="1:16" ht="18.75" customHeight="1">
      <c r="A977" s="496" t="s">
        <v>235</v>
      </c>
      <c r="B977" s="457"/>
      <c r="C977" s="457"/>
      <c r="D977" s="457"/>
      <c r="E977" s="458"/>
      <c r="F977" s="491" t="s">
        <v>231</v>
      </c>
      <c r="G977" s="457"/>
      <c r="H977" s="457"/>
      <c r="I977" s="457"/>
      <c r="J977" s="458"/>
      <c r="K977" s="491" t="s">
        <v>13</v>
      </c>
      <c r="L977" s="458"/>
      <c r="M977" s="491" t="s">
        <v>12</v>
      </c>
      <c r="N977" s="458"/>
      <c r="O977" s="108" t="s">
        <v>236</v>
      </c>
      <c r="P977" s="86"/>
    </row>
    <row r="978" spans="1:16" ht="18" customHeight="1">
      <c r="A978" s="492" t="s">
        <v>598</v>
      </c>
      <c r="B978" s="470"/>
      <c r="C978" s="470"/>
      <c r="D978" s="470"/>
      <c r="E978" s="471"/>
      <c r="F978" s="499" t="s">
        <v>570</v>
      </c>
      <c r="G978" s="470"/>
      <c r="H978" s="470"/>
      <c r="I978" s="470"/>
      <c r="J978" s="471"/>
      <c r="K978" s="564" t="s">
        <v>599</v>
      </c>
      <c r="L978" s="471"/>
      <c r="M978" s="564" t="s">
        <v>1043</v>
      </c>
      <c r="N978" s="471"/>
      <c r="O978" s="299" t="s">
        <v>1044</v>
      </c>
      <c r="P978" s="86"/>
    </row>
    <row r="979" spans="1:16" ht="18" customHeight="1">
      <c r="A979" s="493"/>
      <c r="B979" s="466"/>
      <c r="C979" s="466"/>
      <c r="D979" s="466"/>
      <c r="E979" s="466"/>
      <c r="F979" s="494"/>
      <c r="G979" s="466"/>
      <c r="H979" s="494"/>
      <c r="I979" s="466"/>
      <c r="J979" s="466"/>
      <c r="K979" s="466"/>
      <c r="L979" s="111" t="s">
        <v>238</v>
      </c>
      <c r="M979" s="488" t="s">
        <v>244</v>
      </c>
      <c r="N979" s="466"/>
      <c r="O979" s="111" t="s">
        <v>1044</v>
      </c>
      <c r="P979" s="86"/>
    </row>
    <row r="980" spans="1:16" ht="3" customHeight="1">
      <c r="A980" s="86"/>
      <c r="B980" s="86"/>
      <c r="C980" s="86"/>
      <c r="D980" s="86"/>
      <c r="E980" s="86"/>
      <c r="F980" s="86"/>
      <c r="G980" s="86"/>
      <c r="H980" s="86"/>
      <c r="I980" s="86"/>
      <c r="J980" s="86"/>
      <c r="K980" s="86"/>
      <c r="L980" s="86"/>
      <c r="M980" s="86"/>
      <c r="N980" s="86"/>
      <c r="O980" s="86"/>
      <c r="P980" s="86"/>
    </row>
    <row r="981" spans="1:16" ht="18.75" customHeight="1">
      <c r="A981" s="86"/>
      <c r="B981" s="86"/>
      <c r="C981" s="86"/>
      <c r="D981" s="86"/>
      <c r="E981" s="86"/>
      <c r="F981" s="86"/>
      <c r="G981" s="86"/>
      <c r="H981" s="86"/>
      <c r="I981" s="489" t="s">
        <v>245</v>
      </c>
      <c r="J981" s="457"/>
      <c r="K981" s="457"/>
      <c r="L981" s="457"/>
      <c r="M981" s="458"/>
      <c r="N981" s="566" t="s">
        <v>1050</v>
      </c>
      <c r="O981" s="458"/>
      <c r="P981" s="86"/>
    </row>
    <row r="982" spans="1:16" ht="2.25" customHeight="1">
      <c r="A982" s="86"/>
      <c r="B982" s="86"/>
      <c r="C982" s="86"/>
      <c r="D982" s="86"/>
      <c r="E982" s="86"/>
      <c r="F982" s="86"/>
      <c r="G982" s="86"/>
      <c r="H982" s="86"/>
      <c r="I982" s="86"/>
      <c r="J982" s="86"/>
      <c r="K982" s="86"/>
      <c r="L982" s="86"/>
      <c r="M982" s="86"/>
      <c r="N982" s="86"/>
      <c r="O982" s="86"/>
      <c r="P982" s="86"/>
    </row>
    <row r="983" spans="1:16" ht="16.5" customHeight="1">
      <c r="A983" s="565"/>
      <c r="B983" s="466"/>
      <c r="C983" s="466"/>
      <c r="D983" s="466"/>
      <c r="E983" s="466"/>
      <c r="F983" s="466"/>
      <c r="G983" s="466"/>
      <c r="H983" s="466"/>
      <c r="I983" s="466"/>
      <c r="J983" s="466"/>
      <c r="K983" s="466"/>
      <c r="L983" s="466"/>
      <c r="M983" s="466"/>
      <c r="N983" s="466"/>
      <c r="O983" s="466"/>
      <c r="P983" s="86"/>
    </row>
    <row r="984" spans="1:16" ht="3.75" customHeight="1">
      <c r="A984" s="107"/>
      <c r="B984" s="476"/>
      <c r="C984" s="466"/>
      <c r="D984" s="476"/>
      <c r="E984" s="466"/>
      <c r="F984" s="466"/>
      <c r="G984" s="466"/>
      <c r="H984" s="466"/>
      <c r="I984" s="466"/>
      <c r="J984" s="466"/>
      <c r="K984" s="466"/>
      <c r="L984" s="466"/>
      <c r="M984" s="466"/>
      <c r="N984" s="466"/>
      <c r="O984" s="466"/>
      <c r="P984" s="466"/>
    </row>
    <row r="985" spans="1:16" ht="70.5" customHeight="1">
      <c r="A985" s="107"/>
      <c r="B985" s="497"/>
      <c r="C985" s="466"/>
      <c r="D985" s="476"/>
      <c r="E985" s="466"/>
      <c r="F985" s="466"/>
      <c r="G985" s="466"/>
      <c r="H985" s="466"/>
      <c r="I985" s="466"/>
      <c r="J985" s="466"/>
      <c r="K985" s="466"/>
      <c r="L985" s="466"/>
      <c r="M985" s="466"/>
      <c r="N985" s="466"/>
      <c r="O985" s="466"/>
      <c r="P985" s="466"/>
    </row>
    <row r="986" spans="1:16" ht="9.75" customHeight="1">
      <c r="A986" s="477"/>
      <c r="B986" s="470"/>
      <c r="C986" s="470"/>
      <c r="D986" s="470"/>
      <c r="E986" s="470"/>
      <c r="F986" s="470"/>
      <c r="G986" s="470"/>
      <c r="H986" s="470"/>
      <c r="I986" s="470"/>
      <c r="J986" s="470"/>
      <c r="K986" s="470"/>
      <c r="L986" s="470"/>
      <c r="M986" s="470"/>
      <c r="N986" s="470"/>
      <c r="O986" s="470"/>
      <c r="P986" s="470"/>
    </row>
    <row r="987" spans="1:16" ht="59.25" customHeight="1">
      <c r="A987" s="498" t="s">
        <v>541</v>
      </c>
      <c r="B987" s="466"/>
      <c r="C987" s="466"/>
      <c r="D987" s="466"/>
      <c r="E987" s="466"/>
      <c r="F987" s="466"/>
      <c r="G987" s="498" t="s">
        <v>227</v>
      </c>
      <c r="H987" s="466"/>
      <c r="I987" s="466"/>
      <c r="J987" s="476" t="s">
        <v>1000</v>
      </c>
      <c r="K987" s="466"/>
      <c r="L987" s="466"/>
      <c r="M987" s="466"/>
      <c r="N987" s="466"/>
      <c r="O987" s="466"/>
      <c r="P987" s="467"/>
    </row>
    <row r="988" spans="1:16" ht="18" customHeight="1">
      <c r="A988" s="498"/>
      <c r="B988" s="466"/>
      <c r="C988" s="466"/>
      <c r="D988" s="466"/>
      <c r="E988" s="466"/>
      <c r="F988" s="466"/>
      <c r="G988" s="498" t="s">
        <v>229</v>
      </c>
      <c r="H988" s="466"/>
      <c r="I988" s="466"/>
      <c r="J988" s="476" t="s">
        <v>1000</v>
      </c>
      <c r="K988" s="466"/>
      <c r="L988" s="466"/>
      <c r="M988" s="466"/>
      <c r="N988" s="466"/>
      <c r="O988" s="466"/>
      <c r="P988" s="467"/>
    </row>
    <row r="989" spans="1:16" ht="48.75" customHeight="1">
      <c r="A989" s="498"/>
      <c r="B989" s="466"/>
      <c r="C989" s="466"/>
      <c r="D989" s="466"/>
      <c r="E989" s="466"/>
      <c r="F989" s="466"/>
      <c r="G989" s="498" t="s">
        <v>10</v>
      </c>
      <c r="H989" s="466"/>
      <c r="I989" s="466"/>
      <c r="J989" s="476" t="s">
        <v>1051</v>
      </c>
      <c r="K989" s="466"/>
      <c r="L989" s="466"/>
      <c r="M989" s="466"/>
      <c r="N989" s="466"/>
      <c r="O989" s="466"/>
      <c r="P989" s="467"/>
    </row>
    <row r="990" spans="1:16" ht="18" customHeight="1">
      <c r="A990" s="492"/>
      <c r="B990" s="470"/>
      <c r="C990" s="470"/>
      <c r="D990" s="470"/>
      <c r="E990" s="470"/>
      <c r="F990" s="470"/>
      <c r="G990" s="505" t="s">
        <v>231</v>
      </c>
      <c r="H990" s="470"/>
      <c r="I990" s="470"/>
      <c r="J990" s="477" t="s">
        <v>232</v>
      </c>
      <c r="K990" s="470"/>
      <c r="L990" s="470"/>
      <c r="M990" s="470"/>
      <c r="N990" s="470"/>
      <c r="O990" s="470"/>
      <c r="P990" s="471"/>
    </row>
    <row r="991" spans="1:16" ht="7.5" customHeight="1">
      <c r="A991" s="86"/>
      <c r="B991" s="86"/>
      <c r="C991" s="86"/>
      <c r="D991" s="86"/>
      <c r="E991" s="86"/>
      <c r="F991" s="86"/>
      <c r="G991" s="86"/>
      <c r="H991" s="86"/>
      <c r="I991" s="86"/>
      <c r="J991" s="86"/>
      <c r="K991" s="86"/>
      <c r="L991" s="86"/>
      <c r="M991" s="86"/>
      <c r="N991" s="86"/>
      <c r="O991" s="86"/>
      <c r="P991" s="86"/>
    </row>
    <row r="992" spans="1:16" ht="18" customHeight="1">
      <c r="A992" s="495" t="s">
        <v>233</v>
      </c>
      <c r="B992" s="466"/>
      <c r="C992" s="495" t="s">
        <v>234</v>
      </c>
      <c r="D992" s="466"/>
      <c r="E992" s="86"/>
      <c r="F992" s="86"/>
      <c r="G992" s="86"/>
      <c r="H992" s="86"/>
      <c r="I992" s="86"/>
      <c r="J992" s="86"/>
      <c r="K992" s="86"/>
      <c r="L992" s="86"/>
      <c r="M992" s="86"/>
      <c r="N992" s="86"/>
      <c r="O992" s="86"/>
      <c r="P992" s="86"/>
    </row>
    <row r="993" spans="1:16" ht="1.5" customHeight="1">
      <c r="A993" s="86"/>
      <c r="B993" s="86"/>
      <c r="C993" s="86"/>
      <c r="D993" s="86"/>
      <c r="E993" s="86"/>
      <c r="F993" s="86"/>
      <c r="G993" s="86"/>
      <c r="H993" s="86"/>
      <c r="I993" s="86"/>
      <c r="J993" s="86"/>
      <c r="K993" s="86"/>
      <c r="L993" s="86"/>
      <c r="M993" s="86"/>
      <c r="N993" s="86"/>
      <c r="O993" s="86"/>
      <c r="P993" s="86"/>
    </row>
    <row r="994" spans="1:16" ht="18.75" customHeight="1">
      <c r="A994" s="496" t="s">
        <v>235</v>
      </c>
      <c r="B994" s="457"/>
      <c r="C994" s="457"/>
      <c r="D994" s="457"/>
      <c r="E994" s="458"/>
      <c r="F994" s="491" t="s">
        <v>231</v>
      </c>
      <c r="G994" s="457"/>
      <c r="H994" s="457"/>
      <c r="I994" s="457"/>
      <c r="J994" s="458"/>
      <c r="K994" s="491" t="s">
        <v>13</v>
      </c>
      <c r="L994" s="458"/>
      <c r="M994" s="491" t="s">
        <v>12</v>
      </c>
      <c r="N994" s="458"/>
      <c r="O994" s="108" t="s">
        <v>236</v>
      </c>
      <c r="P994" s="86"/>
    </row>
    <row r="995" spans="1:16" ht="18" customHeight="1">
      <c r="A995" s="492" t="s">
        <v>1029</v>
      </c>
      <c r="B995" s="470"/>
      <c r="C995" s="470"/>
      <c r="D995" s="470"/>
      <c r="E995" s="471"/>
      <c r="F995" s="499" t="s">
        <v>570</v>
      </c>
      <c r="G995" s="470"/>
      <c r="H995" s="470"/>
      <c r="I995" s="470"/>
      <c r="J995" s="471"/>
      <c r="K995" s="564" t="s">
        <v>1030</v>
      </c>
      <c r="L995" s="471"/>
      <c r="M995" s="564" t="s">
        <v>644</v>
      </c>
      <c r="N995" s="471"/>
      <c r="O995" s="299" t="s">
        <v>1052</v>
      </c>
      <c r="P995" s="86"/>
    </row>
    <row r="996" spans="1:16" ht="18" customHeight="1">
      <c r="A996" s="492" t="s">
        <v>1032</v>
      </c>
      <c r="B996" s="470"/>
      <c r="C996" s="470"/>
      <c r="D996" s="470"/>
      <c r="E996" s="471"/>
      <c r="F996" s="499" t="s">
        <v>570</v>
      </c>
      <c r="G996" s="470"/>
      <c r="H996" s="470"/>
      <c r="I996" s="470"/>
      <c r="J996" s="471"/>
      <c r="K996" s="564" t="s">
        <v>1033</v>
      </c>
      <c r="L996" s="471"/>
      <c r="M996" s="564" t="s">
        <v>623</v>
      </c>
      <c r="N996" s="471"/>
      <c r="O996" s="299" t="s">
        <v>1053</v>
      </c>
      <c r="P996" s="86"/>
    </row>
    <row r="997" spans="1:16" ht="18" customHeight="1">
      <c r="A997" s="492" t="s">
        <v>1054</v>
      </c>
      <c r="B997" s="470"/>
      <c r="C997" s="470"/>
      <c r="D997" s="470"/>
      <c r="E997" s="471"/>
      <c r="F997" s="499" t="s">
        <v>134</v>
      </c>
      <c r="G997" s="470"/>
      <c r="H997" s="470"/>
      <c r="I997" s="470"/>
      <c r="J997" s="471"/>
      <c r="K997" s="564" t="s">
        <v>1055</v>
      </c>
      <c r="L997" s="471"/>
      <c r="M997" s="564" t="s">
        <v>615</v>
      </c>
      <c r="N997" s="471"/>
      <c r="O997" s="299" t="s">
        <v>1055</v>
      </c>
      <c r="P997" s="86"/>
    </row>
    <row r="998" spans="1:16" ht="18" customHeight="1">
      <c r="A998" s="492" t="s">
        <v>1037</v>
      </c>
      <c r="B998" s="470"/>
      <c r="C998" s="470"/>
      <c r="D998" s="470"/>
      <c r="E998" s="471"/>
      <c r="F998" s="499" t="s">
        <v>549</v>
      </c>
      <c r="G998" s="470"/>
      <c r="H998" s="470"/>
      <c r="I998" s="470"/>
      <c r="J998" s="471"/>
      <c r="K998" s="564" t="s">
        <v>1038</v>
      </c>
      <c r="L998" s="471"/>
      <c r="M998" s="564" t="s">
        <v>644</v>
      </c>
      <c r="N998" s="471"/>
      <c r="O998" s="299" t="s">
        <v>1056</v>
      </c>
      <c r="P998" s="86"/>
    </row>
    <row r="999" spans="1:16" ht="18" customHeight="1">
      <c r="A999" s="493"/>
      <c r="B999" s="466"/>
      <c r="C999" s="466"/>
      <c r="D999" s="466"/>
      <c r="E999" s="466"/>
      <c r="F999" s="494"/>
      <c r="G999" s="466"/>
      <c r="H999" s="494"/>
      <c r="I999" s="466"/>
      <c r="J999" s="466"/>
      <c r="K999" s="466"/>
      <c r="L999" s="111" t="s">
        <v>238</v>
      </c>
      <c r="M999" s="488" t="s">
        <v>234</v>
      </c>
      <c r="N999" s="466"/>
      <c r="O999" s="111" t="s">
        <v>1057</v>
      </c>
      <c r="P999" s="86"/>
    </row>
    <row r="1000" spans="1:16" ht="18" customHeight="1">
      <c r="A1000" s="495" t="s">
        <v>239</v>
      </c>
      <c r="B1000" s="466"/>
      <c r="C1000" s="495" t="s">
        <v>583</v>
      </c>
      <c r="D1000" s="466"/>
      <c r="E1000" s="86"/>
      <c r="F1000" s="86"/>
      <c r="G1000" s="86"/>
      <c r="H1000" s="86"/>
      <c r="I1000" s="86"/>
      <c r="J1000" s="86"/>
      <c r="K1000" s="86"/>
      <c r="L1000" s="86"/>
      <c r="M1000" s="86"/>
      <c r="N1000" s="86"/>
      <c r="O1000" s="86"/>
      <c r="P1000" s="86"/>
    </row>
    <row r="1001" spans="1:16" ht="2.25" customHeight="1">
      <c r="A1001" s="86"/>
      <c r="B1001" s="86"/>
      <c r="C1001" s="86"/>
      <c r="D1001" s="86"/>
      <c r="E1001" s="86"/>
      <c r="F1001" s="86"/>
      <c r="G1001" s="86"/>
      <c r="H1001" s="86"/>
      <c r="I1001" s="86"/>
      <c r="J1001" s="86"/>
      <c r="K1001" s="86"/>
      <c r="L1001" s="86"/>
      <c r="M1001" s="86"/>
      <c r="N1001" s="86"/>
      <c r="O1001" s="86"/>
      <c r="P1001" s="86"/>
    </row>
    <row r="1002" spans="1:16" ht="18.75" customHeight="1">
      <c r="A1002" s="496" t="s">
        <v>235</v>
      </c>
      <c r="B1002" s="457"/>
      <c r="C1002" s="457"/>
      <c r="D1002" s="457"/>
      <c r="E1002" s="458"/>
      <c r="F1002" s="491" t="s">
        <v>231</v>
      </c>
      <c r="G1002" s="457"/>
      <c r="H1002" s="457"/>
      <c r="I1002" s="457"/>
      <c r="J1002" s="458"/>
      <c r="K1002" s="491" t="s">
        <v>13</v>
      </c>
      <c r="L1002" s="458"/>
      <c r="M1002" s="491" t="s">
        <v>12</v>
      </c>
      <c r="N1002" s="458"/>
      <c r="O1002" s="108" t="s">
        <v>236</v>
      </c>
      <c r="P1002" s="86"/>
    </row>
    <row r="1003" spans="1:16" ht="18" customHeight="1">
      <c r="A1003" s="492" t="s">
        <v>589</v>
      </c>
      <c r="B1003" s="470"/>
      <c r="C1003" s="470"/>
      <c r="D1003" s="470"/>
      <c r="E1003" s="471"/>
      <c r="F1003" s="499" t="s">
        <v>590</v>
      </c>
      <c r="G1003" s="470"/>
      <c r="H1003" s="470"/>
      <c r="I1003" s="470"/>
      <c r="J1003" s="471"/>
      <c r="K1003" s="564" t="s">
        <v>1058</v>
      </c>
      <c r="L1003" s="471"/>
      <c r="M1003" s="564" t="s">
        <v>592</v>
      </c>
      <c r="N1003" s="471"/>
      <c r="O1003" s="299" t="s">
        <v>1059</v>
      </c>
      <c r="P1003" s="86"/>
    </row>
    <row r="1004" spans="1:16" ht="18" customHeight="1">
      <c r="A1004" s="493"/>
      <c r="B1004" s="466"/>
      <c r="C1004" s="466"/>
      <c r="D1004" s="466"/>
      <c r="E1004" s="466"/>
      <c r="F1004" s="494"/>
      <c r="G1004" s="466"/>
      <c r="H1004" s="494"/>
      <c r="I1004" s="466"/>
      <c r="J1004" s="466"/>
      <c r="K1004" s="466"/>
      <c r="L1004" s="111" t="s">
        <v>238</v>
      </c>
      <c r="M1004" s="488" t="s">
        <v>583</v>
      </c>
      <c r="N1004" s="466"/>
      <c r="O1004" s="111" t="s">
        <v>1059</v>
      </c>
      <c r="P1004" s="86"/>
    </row>
    <row r="1005" spans="1:16" ht="18" customHeight="1">
      <c r="A1005" s="495" t="s">
        <v>241</v>
      </c>
      <c r="B1005" s="466"/>
      <c r="C1005" s="495" t="s">
        <v>242</v>
      </c>
      <c r="D1005" s="466"/>
      <c r="E1005" s="86"/>
      <c r="F1005" s="86"/>
      <c r="G1005" s="86"/>
      <c r="H1005" s="86"/>
      <c r="I1005" s="86"/>
      <c r="J1005" s="86"/>
      <c r="K1005" s="86"/>
      <c r="L1005" s="86"/>
      <c r="M1005" s="86"/>
      <c r="N1005" s="86"/>
      <c r="O1005" s="86"/>
      <c r="P1005" s="86"/>
    </row>
    <row r="1006" spans="1:16" ht="2.25" customHeight="1">
      <c r="A1006" s="86"/>
      <c r="B1006" s="86"/>
      <c r="C1006" s="86"/>
      <c r="D1006" s="86"/>
      <c r="E1006" s="86"/>
      <c r="F1006" s="86"/>
      <c r="G1006" s="86"/>
      <c r="H1006" s="86"/>
      <c r="I1006" s="86"/>
      <c r="J1006" s="86"/>
      <c r="K1006" s="86"/>
      <c r="L1006" s="86"/>
      <c r="M1006" s="86"/>
      <c r="N1006" s="86"/>
      <c r="O1006" s="86"/>
      <c r="P1006" s="86"/>
    </row>
    <row r="1007" spans="1:16" ht="18.75" customHeight="1">
      <c r="A1007" s="496" t="s">
        <v>235</v>
      </c>
      <c r="B1007" s="457"/>
      <c r="C1007" s="457"/>
      <c r="D1007" s="457"/>
      <c r="E1007" s="458"/>
      <c r="F1007" s="491" t="s">
        <v>231</v>
      </c>
      <c r="G1007" s="457"/>
      <c r="H1007" s="457"/>
      <c r="I1007" s="457"/>
      <c r="J1007" s="458"/>
      <c r="K1007" s="491" t="s">
        <v>13</v>
      </c>
      <c r="L1007" s="458"/>
      <c r="M1007" s="491" t="s">
        <v>12</v>
      </c>
      <c r="N1007" s="458"/>
      <c r="O1007" s="108" t="s">
        <v>236</v>
      </c>
      <c r="P1007" s="86"/>
    </row>
    <row r="1008" spans="1:16" ht="18" customHeight="1">
      <c r="A1008" s="492" t="s">
        <v>986</v>
      </c>
      <c r="B1008" s="470"/>
      <c r="C1008" s="470"/>
      <c r="D1008" s="470"/>
      <c r="E1008" s="471"/>
      <c r="F1008" s="499" t="s">
        <v>596</v>
      </c>
      <c r="G1008" s="470"/>
      <c r="H1008" s="470"/>
      <c r="I1008" s="470"/>
      <c r="J1008" s="471"/>
      <c r="K1008" s="564" t="s">
        <v>987</v>
      </c>
      <c r="L1008" s="471"/>
      <c r="M1008" s="564" t="s">
        <v>846</v>
      </c>
      <c r="N1008" s="471"/>
      <c r="O1008" s="299" t="s">
        <v>1058</v>
      </c>
      <c r="P1008" s="86"/>
    </row>
    <row r="1009" spans="1:16" ht="18" customHeight="1">
      <c r="A1009" s="493"/>
      <c r="B1009" s="466"/>
      <c r="C1009" s="466"/>
      <c r="D1009" s="466"/>
      <c r="E1009" s="466"/>
      <c r="F1009" s="494"/>
      <c r="G1009" s="466"/>
      <c r="H1009" s="494"/>
      <c r="I1009" s="466"/>
      <c r="J1009" s="466"/>
      <c r="K1009" s="466"/>
      <c r="L1009" s="111" t="s">
        <v>238</v>
      </c>
      <c r="M1009" s="488" t="s">
        <v>242</v>
      </c>
      <c r="N1009" s="466"/>
      <c r="O1009" s="111" t="s">
        <v>1058</v>
      </c>
      <c r="P1009" s="86"/>
    </row>
    <row r="1010" spans="1:16" ht="18" customHeight="1">
      <c r="A1010" s="495" t="s">
        <v>243</v>
      </c>
      <c r="B1010" s="466"/>
      <c r="C1010" s="495" t="s">
        <v>244</v>
      </c>
      <c r="D1010" s="466"/>
      <c r="E1010" s="86"/>
      <c r="F1010" s="86"/>
      <c r="G1010" s="86"/>
      <c r="H1010" s="86"/>
      <c r="I1010" s="86"/>
      <c r="J1010" s="86"/>
      <c r="K1010" s="86"/>
      <c r="L1010" s="86"/>
      <c r="M1010" s="86"/>
      <c r="N1010" s="86"/>
      <c r="O1010" s="86"/>
      <c r="P1010" s="86"/>
    </row>
    <row r="1011" spans="1:16" ht="1.5" customHeight="1">
      <c r="A1011" s="86"/>
      <c r="B1011" s="86"/>
      <c r="C1011" s="86"/>
      <c r="D1011" s="86"/>
      <c r="E1011" s="86"/>
      <c r="F1011" s="86"/>
      <c r="G1011" s="86"/>
      <c r="H1011" s="86"/>
      <c r="I1011" s="86"/>
      <c r="J1011" s="86"/>
      <c r="K1011" s="86"/>
      <c r="L1011" s="86"/>
      <c r="M1011" s="86"/>
      <c r="N1011" s="86"/>
      <c r="O1011" s="86"/>
      <c r="P1011" s="86"/>
    </row>
    <row r="1012" spans="1:16" ht="18.75" customHeight="1">
      <c r="A1012" s="496" t="s">
        <v>235</v>
      </c>
      <c r="B1012" s="457"/>
      <c r="C1012" s="457"/>
      <c r="D1012" s="457"/>
      <c r="E1012" s="458"/>
      <c r="F1012" s="491" t="s">
        <v>231</v>
      </c>
      <c r="G1012" s="457"/>
      <c r="H1012" s="457"/>
      <c r="I1012" s="457"/>
      <c r="J1012" s="458"/>
      <c r="K1012" s="491" t="s">
        <v>13</v>
      </c>
      <c r="L1012" s="458"/>
      <c r="M1012" s="491" t="s">
        <v>12</v>
      </c>
      <c r="N1012" s="458"/>
      <c r="O1012" s="108" t="s">
        <v>236</v>
      </c>
      <c r="P1012" s="86"/>
    </row>
    <row r="1013" spans="1:16" ht="18" customHeight="1">
      <c r="A1013" s="492" t="s">
        <v>598</v>
      </c>
      <c r="B1013" s="470"/>
      <c r="C1013" s="470"/>
      <c r="D1013" s="470"/>
      <c r="E1013" s="471"/>
      <c r="F1013" s="499" t="s">
        <v>570</v>
      </c>
      <c r="G1013" s="470"/>
      <c r="H1013" s="470"/>
      <c r="I1013" s="470"/>
      <c r="J1013" s="471"/>
      <c r="K1013" s="564" t="s">
        <v>599</v>
      </c>
      <c r="L1013" s="471"/>
      <c r="M1013" s="564" t="s">
        <v>1022</v>
      </c>
      <c r="N1013" s="471"/>
      <c r="O1013" s="299" t="s">
        <v>1060</v>
      </c>
      <c r="P1013" s="86"/>
    </row>
    <row r="1014" spans="1:16" ht="18" customHeight="1">
      <c r="A1014" s="493"/>
      <c r="B1014" s="466"/>
      <c r="C1014" s="466"/>
      <c r="D1014" s="466"/>
      <c r="E1014" s="466"/>
      <c r="F1014" s="494"/>
      <c r="G1014" s="466"/>
      <c r="H1014" s="494"/>
      <c r="I1014" s="466"/>
      <c r="J1014" s="466"/>
      <c r="K1014" s="466"/>
      <c r="L1014" s="111" t="s">
        <v>238</v>
      </c>
      <c r="M1014" s="488" t="s">
        <v>244</v>
      </c>
      <c r="N1014" s="466"/>
      <c r="O1014" s="111" t="s">
        <v>1060</v>
      </c>
      <c r="P1014" s="86"/>
    </row>
    <row r="1015" spans="1:16" ht="3.75" customHeight="1">
      <c r="A1015" s="86"/>
      <c r="B1015" s="86"/>
      <c r="C1015" s="86"/>
      <c r="D1015" s="86"/>
      <c r="E1015" s="86"/>
      <c r="F1015" s="86"/>
      <c r="G1015" s="86"/>
      <c r="H1015" s="86"/>
      <c r="I1015" s="86"/>
      <c r="J1015" s="86"/>
      <c r="K1015" s="86"/>
      <c r="L1015" s="86"/>
      <c r="M1015" s="86"/>
      <c r="N1015" s="86"/>
      <c r="O1015" s="86"/>
      <c r="P1015" s="86"/>
    </row>
    <row r="1016" spans="1:16" ht="18.75" customHeight="1">
      <c r="A1016" s="86"/>
      <c r="B1016" s="86"/>
      <c r="C1016" s="86"/>
      <c r="D1016" s="86"/>
      <c r="E1016" s="86"/>
      <c r="F1016" s="86"/>
      <c r="G1016" s="86"/>
      <c r="H1016" s="86"/>
      <c r="I1016" s="489" t="s">
        <v>245</v>
      </c>
      <c r="J1016" s="457"/>
      <c r="K1016" s="457"/>
      <c r="L1016" s="457"/>
      <c r="M1016" s="458"/>
      <c r="N1016" s="566" t="s">
        <v>1061</v>
      </c>
      <c r="O1016" s="458"/>
      <c r="P1016" s="86"/>
    </row>
    <row r="1017" spans="1:16" ht="1.5" customHeight="1">
      <c r="A1017" s="86"/>
      <c r="B1017" s="86"/>
      <c r="C1017" s="86"/>
      <c r="D1017" s="86"/>
      <c r="E1017" s="86"/>
      <c r="F1017" s="86"/>
      <c r="G1017" s="86"/>
      <c r="H1017" s="86"/>
      <c r="I1017" s="86"/>
      <c r="J1017" s="86"/>
      <c r="K1017" s="86"/>
      <c r="L1017" s="86"/>
      <c r="M1017" s="86"/>
      <c r="N1017" s="86"/>
      <c r="O1017" s="86"/>
      <c r="P1017" s="86"/>
    </row>
    <row r="1018" spans="1:16" ht="16.5" customHeight="1">
      <c r="A1018" s="565"/>
      <c r="B1018" s="466"/>
      <c r="C1018" s="466"/>
      <c r="D1018" s="466"/>
      <c r="E1018" s="466"/>
      <c r="F1018" s="466"/>
      <c r="G1018" s="466"/>
      <c r="H1018" s="466"/>
      <c r="I1018" s="466"/>
      <c r="J1018" s="466"/>
      <c r="K1018" s="466"/>
      <c r="L1018" s="466"/>
      <c r="M1018" s="466"/>
      <c r="N1018" s="466"/>
      <c r="O1018" s="466"/>
      <c r="P1018" s="86"/>
    </row>
    <row r="1019" spans="1:16" ht="3.75" customHeight="1">
      <c r="A1019" s="107"/>
      <c r="B1019" s="476"/>
      <c r="C1019" s="466"/>
      <c r="D1019" s="476"/>
      <c r="E1019" s="466"/>
      <c r="F1019" s="466"/>
      <c r="G1019" s="466"/>
      <c r="H1019" s="466"/>
      <c r="I1019" s="466"/>
      <c r="J1019" s="466"/>
      <c r="K1019" s="466"/>
      <c r="L1019" s="466"/>
      <c r="M1019" s="466"/>
      <c r="N1019" s="466"/>
      <c r="O1019" s="466"/>
      <c r="P1019" s="466"/>
    </row>
    <row r="1020" spans="1:16" ht="71.25" customHeight="1">
      <c r="A1020" s="107"/>
      <c r="B1020" s="497"/>
      <c r="C1020" s="466"/>
      <c r="D1020" s="476"/>
      <c r="E1020" s="466"/>
      <c r="F1020" s="466"/>
      <c r="G1020" s="466"/>
      <c r="H1020" s="466"/>
      <c r="I1020" s="466"/>
      <c r="J1020" s="466"/>
      <c r="K1020" s="466"/>
      <c r="L1020" s="466"/>
      <c r="M1020" s="466"/>
      <c r="N1020" s="466"/>
      <c r="O1020" s="466"/>
      <c r="P1020" s="466"/>
    </row>
    <row r="1021" spans="1:16" ht="9.75" customHeight="1">
      <c r="A1021" s="477"/>
      <c r="B1021" s="470"/>
      <c r="C1021" s="470"/>
      <c r="D1021" s="470"/>
      <c r="E1021" s="470"/>
      <c r="F1021" s="470"/>
      <c r="G1021" s="470"/>
      <c r="H1021" s="470"/>
      <c r="I1021" s="470"/>
      <c r="J1021" s="470"/>
      <c r="K1021" s="470"/>
      <c r="L1021" s="470"/>
      <c r="M1021" s="470"/>
      <c r="N1021" s="470"/>
      <c r="O1021" s="470"/>
      <c r="P1021" s="470"/>
    </row>
    <row r="1022" spans="1:16" ht="59.25" customHeight="1">
      <c r="A1022" s="498" t="s">
        <v>541</v>
      </c>
      <c r="B1022" s="466"/>
      <c r="C1022" s="466"/>
      <c r="D1022" s="466"/>
      <c r="E1022" s="466"/>
      <c r="F1022" s="466"/>
      <c r="G1022" s="498" t="s">
        <v>227</v>
      </c>
      <c r="H1022" s="466"/>
      <c r="I1022" s="466"/>
      <c r="J1022" s="476" t="s">
        <v>1000</v>
      </c>
      <c r="K1022" s="466"/>
      <c r="L1022" s="466"/>
      <c r="M1022" s="466"/>
      <c r="N1022" s="466"/>
      <c r="O1022" s="466"/>
      <c r="P1022" s="467"/>
    </row>
    <row r="1023" spans="1:16" ht="18" customHeight="1">
      <c r="A1023" s="498"/>
      <c r="B1023" s="466"/>
      <c r="C1023" s="466"/>
      <c r="D1023" s="466"/>
      <c r="E1023" s="466"/>
      <c r="F1023" s="466"/>
      <c r="G1023" s="498" t="s">
        <v>229</v>
      </c>
      <c r="H1023" s="466"/>
      <c r="I1023" s="466"/>
      <c r="J1023" s="476" t="s">
        <v>1000</v>
      </c>
      <c r="K1023" s="466"/>
      <c r="L1023" s="466"/>
      <c r="M1023" s="466"/>
      <c r="N1023" s="466"/>
      <c r="O1023" s="466"/>
      <c r="P1023" s="467"/>
    </row>
    <row r="1024" spans="1:16" ht="38.25" customHeight="1">
      <c r="A1024" s="498"/>
      <c r="B1024" s="466"/>
      <c r="C1024" s="466"/>
      <c r="D1024" s="466"/>
      <c r="E1024" s="466"/>
      <c r="F1024" s="466"/>
      <c r="G1024" s="498" t="s">
        <v>10</v>
      </c>
      <c r="H1024" s="466"/>
      <c r="I1024" s="466"/>
      <c r="J1024" s="476" t="s">
        <v>1062</v>
      </c>
      <c r="K1024" s="466"/>
      <c r="L1024" s="466"/>
      <c r="M1024" s="466"/>
      <c r="N1024" s="466"/>
      <c r="O1024" s="466"/>
      <c r="P1024" s="467"/>
    </row>
    <row r="1025" spans="1:16" ht="18" customHeight="1">
      <c r="A1025" s="492"/>
      <c r="B1025" s="470"/>
      <c r="C1025" s="470"/>
      <c r="D1025" s="470"/>
      <c r="E1025" s="470"/>
      <c r="F1025" s="470"/>
      <c r="G1025" s="505" t="s">
        <v>231</v>
      </c>
      <c r="H1025" s="470"/>
      <c r="I1025" s="470"/>
      <c r="J1025" s="477" t="s">
        <v>232</v>
      </c>
      <c r="K1025" s="470"/>
      <c r="L1025" s="470"/>
      <c r="M1025" s="470"/>
      <c r="N1025" s="470"/>
      <c r="O1025" s="470"/>
      <c r="P1025" s="471"/>
    </row>
    <row r="1026" spans="1:16" ht="7.5" customHeight="1">
      <c r="A1026" s="86"/>
      <c r="B1026" s="86"/>
      <c r="C1026" s="86"/>
      <c r="D1026" s="86"/>
      <c r="E1026" s="86"/>
      <c r="F1026" s="86"/>
      <c r="G1026" s="86"/>
      <c r="H1026" s="86"/>
      <c r="I1026" s="86"/>
      <c r="J1026" s="86"/>
      <c r="K1026" s="86"/>
      <c r="L1026" s="86"/>
      <c r="M1026" s="86"/>
      <c r="N1026" s="86"/>
      <c r="O1026" s="86"/>
      <c r="P1026" s="86"/>
    </row>
    <row r="1027" spans="1:16" ht="18" customHeight="1">
      <c r="A1027" s="495" t="s">
        <v>233</v>
      </c>
      <c r="B1027" s="466"/>
      <c r="C1027" s="495" t="s">
        <v>234</v>
      </c>
      <c r="D1027" s="466"/>
      <c r="E1027" s="86"/>
      <c r="F1027" s="86"/>
      <c r="G1027" s="86"/>
      <c r="H1027" s="86"/>
      <c r="I1027" s="86"/>
      <c r="J1027" s="86"/>
      <c r="K1027" s="86"/>
      <c r="L1027" s="86"/>
      <c r="M1027" s="86"/>
      <c r="N1027" s="86"/>
      <c r="O1027" s="86"/>
      <c r="P1027" s="86"/>
    </row>
    <row r="1028" spans="1:16" ht="1.5" customHeight="1">
      <c r="A1028" s="86"/>
      <c r="B1028" s="86"/>
      <c r="C1028" s="86"/>
      <c r="D1028" s="86"/>
      <c r="E1028" s="86"/>
      <c r="F1028" s="86"/>
      <c r="G1028" s="86"/>
      <c r="H1028" s="86"/>
      <c r="I1028" s="86"/>
      <c r="J1028" s="86"/>
      <c r="K1028" s="86"/>
      <c r="L1028" s="86"/>
      <c r="M1028" s="86"/>
      <c r="N1028" s="86"/>
      <c r="O1028" s="86"/>
      <c r="P1028" s="86"/>
    </row>
    <row r="1029" spans="1:16" ht="18.75" customHeight="1">
      <c r="A1029" s="496" t="s">
        <v>235</v>
      </c>
      <c r="B1029" s="457"/>
      <c r="C1029" s="457"/>
      <c r="D1029" s="457"/>
      <c r="E1029" s="458"/>
      <c r="F1029" s="491" t="s">
        <v>231</v>
      </c>
      <c r="G1029" s="457"/>
      <c r="H1029" s="457"/>
      <c r="I1029" s="457"/>
      <c r="J1029" s="458"/>
      <c r="K1029" s="491" t="s">
        <v>13</v>
      </c>
      <c r="L1029" s="458"/>
      <c r="M1029" s="491" t="s">
        <v>12</v>
      </c>
      <c r="N1029" s="458"/>
      <c r="O1029" s="108" t="s">
        <v>236</v>
      </c>
      <c r="P1029" s="86"/>
    </row>
    <row r="1030" spans="1:16" ht="18" customHeight="1">
      <c r="A1030" s="492" t="s">
        <v>1029</v>
      </c>
      <c r="B1030" s="470"/>
      <c r="C1030" s="470"/>
      <c r="D1030" s="470"/>
      <c r="E1030" s="471"/>
      <c r="F1030" s="499" t="s">
        <v>570</v>
      </c>
      <c r="G1030" s="470"/>
      <c r="H1030" s="470"/>
      <c r="I1030" s="470"/>
      <c r="J1030" s="471"/>
      <c r="K1030" s="564" t="s">
        <v>1030</v>
      </c>
      <c r="L1030" s="471"/>
      <c r="M1030" s="564" t="s">
        <v>644</v>
      </c>
      <c r="N1030" s="471"/>
      <c r="O1030" s="299" t="s">
        <v>1052</v>
      </c>
      <c r="P1030" s="86"/>
    </row>
    <row r="1031" spans="1:16" ht="18" customHeight="1">
      <c r="A1031" s="492" t="s">
        <v>1032</v>
      </c>
      <c r="B1031" s="470"/>
      <c r="C1031" s="470"/>
      <c r="D1031" s="470"/>
      <c r="E1031" s="471"/>
      <c r="F1031" s="499" t="s">
        <v>570</v>
      </c>
      <c r="G1031" s="470"/>
      <c r="H1031" s="470"/>
      <c r="I1031" s="470"/>
      <c r="J1031" s="471"/>
      <c r="K1031" s="564" t="s">
        <v>1033</v>
      </c>
      <c r="L1031" s="471"/>
      <c r="M1031" s="564" t="s">
        <v>623</v>
      </c>
      <c r="N1031" s="471"/>
      <c r="O1031" s="299" t="s">
        <v>1053</v>
      </c>
      <c r="P1031" s="86"/>
    </row>
    <row r="1032" spans="1:16" ht="18" customHeight="1">
      <c r="A1032" s="492" t="s">
        <v>1063</v>
      </c>
      <c r="B1032" s="470"/>
      <c r="C1032" s="470"/>
      <c r="D1032" s="470"/>
      <c r="E1032" s="471"/>
      <c r="F1032" s="499" t="s">
        <v>232</v>
      </c>
      <c r="G1032" s="470"/>
      <c r="H1032" s="470"/>
      <c r="I1032" s="470"/>
      <c r="J1032" s="471"/>
      <c r="K1032" s="564" t="s">
        <v>1064</v>
      </c>
      <c r="L1032" s="471"/>
      <c r="M1032" s="564" t="s">
        <v>615</v>
      </c>
      <c r="N1032" s="471"/>
      <c r="O1032" s="299" t="s">
        <v>1064</v>
      </c>
      <c r="P1032" s="86"/>
    </row>
    <row r="1033" spans="1:16" ht="18" customHeight="1">
      <c r="A1033" s="492" t="s">
        <v>1037</v>
      </c>
      <c r="B1033" s="470"/>
      <c r="C1033" s="470"/>
      <c r="D1033" s="470"/>
      <c r="E1033" s="471"/>
      <c r="F1033" s="499" t="s">
        <v>549</v>
      </c>
      <c r="G1033" s="470"/>
      <c r="H1033" s="470"/>
      <c r="I1033" s="470"/>
      <c r="J1033" s="471"/>
      <c r="K1033" s="564" t="s">
        <v>1038</v>
      </c>
      <c r="L1033" s="471"/>
      <c r="M1033" s="564" t="s">
        <v>644</v>
      </c>
      <c r="N1033" s="471"/>
      <c r="O1033" s="299" t="s">
        <v>1056</v>
      </c>
      <c r="P1033" s="86"/>
    </row>
    <row r="1034" spans="1:16" ht="18" customHeight="1">
      <c r="A1034" s="493"/>
      <c r="B1034" s="466"/>
      <c r="C1034" s="466"/>
      <c r="D1034" s="466"/>
      <c r="E1034" s="466"/>
      <c r="F1034" s="494"/>
      <c r="G1034" s="466"/>
      <c r="H1034" s="494"/>
      <c r="I1034" s="466"/>
      <c r="J1034" s="466"/>
      <c r="K1034" s="466"/>
      <c r="L1034" s="111" t="s">
        <v>238</v>
      </c>
      <c r="M1034" s="488" t="s">
        <v>234</v>
      </c>
      <c r="N1034" s="466"/>
      <c r="O1034" s="111" t="s">
        <v>1065</v>
      </c>
      <c r="P1034" s="86"/>
    </row>
    <row r="1035" spans="1:16" ht="18" customHeight="1">
      <c r="A1035" s="495" t="s">
        <v>239</v>
      </c>
      <c r="B1035" s="466"/>
      <c r="C1035" s="495" t="s">
        <v>583</v>
      </c>
      <c r="D1035" s="466"/>
      <c r="E1035" s="86"/>
      <c r="F1035" s="86"/>
      <c r="G1035" s="86"/>
      <c r="H1035" s="86"/>
      <c r="I1035" s="86"/>
      <c r="J1035" s="86"/>
      <c r="K1035" s="86"/>
      <c r="L1035" s="86"/>
      <c r="M1035" s="86"/>
      <c r="N1035" s="86"/>
      <c r="O1035" s="86"/>
      <c r="P1035" s="86"/>
    </row>
    <row r="1036" spans="1:16" ht="2.25" customHeight="1">
      <c r="A1036" s="86"/>
      <c r="B1036" s="86"/>
      <c r="C1036" s="86"/>
      <c r="D1036" s="86"/>
      <c r="E1036" s="86"/>
      <c r="F1036" s="86"/>
      <c r="G1036" s="86"/>
      <c r="H1036" s="86"/>
      <c r="I1036" s="86"/>
      <c r="J1036" s="86"/>
      <c r="K1036" s="86"/>
      <c r="L1036" s="86"/>
      <c r="M1036" s="86"/>
      <c r="N1036" s="86"/>
      <c r="O1036" s="86"/>
      <c r="P1036" s="86"/>
    </row>
    <row r="1037" spans="1:16" ht="18.75" customHeight="1">
      <c r="A1037" s="496" t="s">
        <v>235</v>
      </c>
      <c r="B1037" s="457"/>
      <c r="C1037" s="457"/>
      <c r="D1037" s="457"/>
      <c r="E1037" s="458"/>
      <c r="F1037" s="491" t="s">
        <v>231</v>
      </c>
      <c r="G1037" s="457"/>
      <c r="H1037" s="457"/>
      <c r="I1037" s="457"/>
      <c r="J1037" s="458"/>
      <c r="K1037" s="491" t="s">
        <v>13</v>
      </c>
      <c r="L1037" s="458"/>
      <c r="M1037" s="491" t="s">
        <v>12</v>
      </c>
      <c r="N1037" s="458"/>
      <c r="O1037" s="108" t="s">
        <v>236</v>
      </c>
      <c r="P1037" s="86"/>
    </row>
    <row r="1038" spans="1:16" ht="18" customHeight="1">
      <c r="A1038" s="492" t="s">
        <v>589</v>
      </c>
      <c r="B1038" s="470"/>
      <c r="C1038" s="470"/>
      <c r="D1038" s="470"/>
      <c r="E1038" s="471"/>
      <c r="F1038" s="499" t="s">
        <v>590</v>
      </c>
      <c r="G1038" s="470"/>
      <c r="H1038" s="470"/>
      <c r="I1038" s="470"/>
      <c r="J1038" s="471"/>
      <c r="K1038" s="564" t="s">
        <v>1058</v>
      </c>
      <c r="L1038" s="471"/>
      <c r="M1038" s="564" t="s">
        <v>592</v>
      </c>
      <c r="N1038" s="471"/>
      <c r="O1038" s="299" t="s">
        <v>1059</v>
      </c>
      <c r="P1038" s="86"/>
    </row>
    <row r="1039" spans="1:16" ht="18" customHeight="1">
      <c r="A1039" s="493"/>
      <c r="B1039" s="466"/>
      <c r="C1039" s="466"/>
      <c r="D1039" s="466"/>
      <c r="E1039" s="466"/>
      <c r="F1039" s="494"/>
      <c r="G1039" s="466"/>
      <c r="H1039" s="494"/>
      <c r="I1039" s="466"/>
      <c r="J1039" s="466"/>
      <c r="K1039" s="466"/>
      <c r="L1039" s="111" t="s">
        <v>238</v>
      </c>
      <c r="M1039" s="488" t="s">
        <v>583</v>
      </c>
      <c r="N1039" s="466"/>
      <c r="O1039" s="111" t="s">
        <v>1059</v>
      </c>
      <c r="P1039" s="86"/>
    </row>
    <row r="1040" spans="1:16" ht="18" customHeight="1">
      <c r="A1040" s="495" t="s">
        <v>241</v>
      </c>
      <c r="B1040" s="466"/>
      <c r="C1040" s="495" t="s">
        <v>242</v>
      </c>
      <c r="D1040" s="466"/>
      <c r="E1040" s="86"/>
      <c r="F1040" s="86"/>
      <c r="G1040" s="86"/>
      <c r="H1040" s="86"/>
      <c r="I1040" s="86"/>
      <c r="J1040" s="86"/>
      <c r="K1040" s="86"/>
      <c r="L1040" s="86"/>
      <c r="M1040" s="86"/>
      <c r="N1040" s="86"/>
      <c r="O1040" s="86"/>
      <c r="P1040" s="86"/>
    </row>
    <row r="1041" spans="1:16" ht="1.5" customHeight="1">
      <c r="A1041" s="86"/>
      <c r="B1041" s="86"/>
      <c r="C1041" s="86"/>
      <c r="D1041" s="86"/>
      <c r="E1041" s="86"/>
      <c r="F1041" s="86"/>
      <c r="G1041" s="86"/>
      <c r="H1041" s="86"/>
      <c r="I1041" s="86"/>
      <c r="J1041" s="86"/>
      <c r="K1041" s="86"/>
      <c r="L1041" s="86"/>
      <c r="M1041" s="86"/>
      <c r="N1041" s="86"/>
      <c r="O1041" s="86"/>
      <c r="P1041" s="86"/>
    </row>
    <row r="1042" spans="1:16" ht="18.75" customHeight="1">
      <c r="A1042" s="496" t="s">
        <v>235</v>
      </c>
      <c r="B1042" s="457"/>
      <c r="C1042" s="457"/>
      <c r="D1042" s="457"/>
      <c r="E1042" s="458"/>
      <c r="F1042" s="491" t="s">
        <v>231</v>
      </c>
      <c r="G1042" s="457"/>
      <c r="H1042" s="457"/>
      <c r="I1042" s="457"/>
      <c r="J1042" s="458"/>
      <c r="K1042" s="491" t="s">
        <v>13</v>
      </c>
      <c r="L1042" s="458"/>
      <c r="M1042" s="491" t="s">
        <v>12</v>
      </c>
      <c r="N1042" s="458"/>
      <c r="O1042" s="108" t="s">
        <v>236</v>
      </c>
      <c r="P1042" s="86"/>
    </row>
    <row r="1043" spans="1:16" ht="18" customHeight="1">
      <c r="A1043" s="492" t="s">
        <v>986</v>
      </c>
      <c r="B1043" s="470"/>
      <c r="C1043" s="470"/>
      <c r="D1043" s="470"/>
      <c r="E1043" s="471"/>
      <c r="F1043" s="499" t="s">
        <v>596</v>
      </c>
      <c r="G1043" s="470"/>
      <c r="H1043" s="470"/>
      <c r="I1043" s="470"/>
      <c r="J1043" s="471"/>
      <c r="K1043" s="564" t="s">
        <v>987</v>
      </c>
      <c r="L1043" s="471"/>
      <c r="M1043" s="564" t="s">
        <v>846</v>
      </c>
      <c r="N1043" s="471"/>
      <c r="O1043" s="299" t="s">
        <v>1058</v>
      </c>
      <c r="P1043" s="86"/>
    </row>
    <row r="1044" spans="1:16" ht="18" customHeight="1">
      <c r="A1044" s="493"/>
      <c r="B1044" s="466"/>
      <c r="C1044" s="466"/>
      <c r="D1044" s="466"/>
      <c r="E1044" s="466"/>
      <c r="F1044" s="494"/>
      <c r="G1044" s="466"/>
      <c r="H1044" s="494"/>
      <c r="I1044" s="466"/>
      <c r="J1044" s="466"/>
      <c r="K1044" s="466"/>
      <c r="L1044" s="111" t="s">
        <v>238</v>
      </c>
      <c r="M1044" s="488" t="s">
        <v>242</v>
      </c>
      <c r="N1044" s="466"/>
      <c r="O1044" s="111" t="s">
        <v>1058</v>
      </c>
      <c r="P1044" s="86"/>
    </row>
    <row r="1045" spans="1:16" ht="18" customHeight="1">
      <c r="A1045" s="495" t="s">
        <v>243</v>
      </c>
      <c r="B1045" s="466"/>
      <c r="C1045" s="495" t="s">
        <v>244</v>
      </c>
      <c r="D1045" s="466"/>
      <c r="E1045" s="86"/>
      <c r="F1045" s="86"/>
      <c r="G1045" s="86"/>
      <c r="H1045" s="86"/>
      <c r="I1045" s="86"/>
      <c r="J1045" s="86"/>
      <c r="K1045" s="86"/>
      <c r="L1045" s="86"/>
      <c r="M1045" s="86"/>
      <c r="N1045" s="86"/>
      <c r="O1045" s="86"/>
      <c r="P1045" s="86"/>
    </row>
    <row r="1046" spans="1:16" ht="2.25" customHeight="1">
      <c r="A1046" s="86"/>
      <c r="B1046" s="86"/>
      <c r="C1046" s="86"/>
      <c r="D1046" s="86"/>
      <c r="E1046" s="86"/>
      <c r="F1046" s="86"/>
      <c r="G1046" s="86"/>
      <c r="H1046" s="86"/>
      <c r="I1046" s="86"/>
      <c r="J1046" s="86"/>
      <c r="K1046" s="86"/>
      <c r="L1046" s="86"/>
      <c r="M1046" s="86"/>
      <c r="N1046" s="86"/>
      <c r="O1046" s="86"/>
      <c r="P1046" s="86"/>
    </row>
    <row r="1047" spans="1:16" ht="18.75" customHeight="1">
      <c r="A1047" s="496" t="s">
        <v>235</v>
      </c>
      <c r="B1047" s="457"/>
      <c r="C1047" s="457"/>
      <c r="D1047" s="457"/>
      <c r="E1047" s="458"/>
      <c r="F1047" s="491" t="s">
        <v>231</v>
      </c>
      <c r="G1047" s="457"/>
      <c r="H1047" s="457"/>
      <c r="I1047" s="457"/>
      <c r="J1047" s="458"/>
      <c r="K1047" s="491" t="s">
        <v>13</v>
      </c>
      <c r="L1047" s="458"/>
      <c r="M1047" s="491" t="s">
        <v>12</v>
      </c>
      <c r="N1047" s="458"/>
      <c r="O1047" s="108" t="s">
        <v>236</v>
      </c>
      <c r="P1047" s="86"/>
    </row>
    <row r="1048" spans="1:16" ht="18" customHeight="1">
      <c r="A1048" s="492" t="s">
        <v>598</v>
      </c>
      <c r="B1048" s="470"/>
      <c r="C1048" s="470"/>
      <c r="D1048" s="470"/>
      <c r="E1048" s="471"/>
      <c r="F1048" s="499" t="s">
        <v>570</v>
      </c>
      <c r="G1048" s="470"/>
      <c r="H1048" s="470"/>
      <c r="I1048" s="470"/>
      <c r="J1048" s="471"/>
      <c r="K1048" s="564" t="s">
        <v>599</v>
      </c>
      <c r="L1048" s="471"/>
      <c r="M1048" s="564" t="s">
        <v>1022</v>
      </c>
      <c r="N1048" s="471"/>
      <c r="O1048" s="299" t="s">
        <v>1060</v>
      </c>
      <c r="P1048" s="86"/>
    </row>
    <row r="1049" spans="1:16" ht="18" customHeight="1">
      <c r="A1049" s="493"/>
      <c r="B1049" s="466"/>
      <c r="C1049" s="466"/>
      <c r="D1049" s="466"/>
      <c r="E1049" s="466"/>
      <c r="F1049" s="494"/>
      <c r="G1049" s="466"/>
      <c r="H1049" s="494"/>
      <c r="I1049" s="466"/>
      <c r="J1049" s="466"/>
      <c r="K1049" s="466"/>
      <c r="L1049" s="111" t="s">
        <v>238</v>
      </c>
      <c r="M1049" s="488" t="s">
        <v>244</v>
      </c>
      <c r="N1049" s="466"/>
      <c r="O1049" s="111" t="s">
        <v>1060</v>
      </c>
      <c r="P1049" s="86"/>
    </row>
    <row r="1050" spans="1:16" ht="3.75" customHeight="1">
      <c r="A1050" s="86"/>
      <c r="B1050" s="86"/>
      <c r="C1050" s="86"/>
      <c r="D1050" s="86"/>
      <c r="E1050" s="86"/>
      <c r="F1050" s="86"/>
      <c r="G1050" s="86"/>
      <c r="H1050" s="86"/>
      <c r="I1050" s="86"/>
      <c r="J1050" s="86"/>
      <c r="K1050" s="86"/>
      <c r="L1050" s="86"/>
      <c r="M1050" s="86"/>
      <c r="N1050" s="86"/>
      <c r="O1050" s="86"/>
      <c r="P1050" s="86"/>
    </row>
    <row r="1051" spans="1:16" ht="18.75" customHeight="1">
      <c r="A1051" s="86"/>
      <c r="B1051" s="86"/>
      <c r="C1051" s="86"/>
      <c r="D1051" s="86"/>
      <c r="E1051" s="86"/>
      <c r="F1051" s="86"/>
      <c r="G1051" s="86"/>
      <c r="H1051" s="86"/>
      <c r="I1051" s="489" t="s">
        <v>245</v>
      </c>
      <c r="J1051" s="457"/>
      <c r="K1051" s="457"/>
      <c r="L1051" s="457"/>
      <c r="M1051" s="458"/>
      <c r="N1051" s="566" t="s">
        <v>1066</v>
      </c>
      <c r="O1051" s="458"/>
      <c r="P1051" s="86"/>
    </row>
    <row r="1052" spans="1:16" ht="1.5" customHeight="1">
      <c r="A1052" s="86"/>
      <c r="B1052" s="86"/>
      <c r="C1052" s="86"/>
      <c r="D1052" s="86"/>
      <c r="E1052" s="86"/>
      <c r="F1052" s="86"/>
      <c r="G1052" s="86"/>
      <c r="H1052" s="86"/>
      <c r="I1052" s="86"/>
      <c r="J1052" s="86"/>
      <c r="K1052" s="86"/>
      <c r="L1052" s="86"/>
      <c r="M1052" s="86"/>
      <c r="N1052" s="86"/>
      <c r="O1052" s="86"/>
      <c r="P1052" s="86"/>
    </row>
    <row r="1053" spans="1:16" ht="16.5" customHeight="1">
      <c r="A1053" s="565"/>
      <c r="B1053" s="466"/>
      <c r="C1053" s="466"/>
      <c r="D1053" s="466"/>
      <c r="E1053" s="466"/>
      <c r="F1053" s="466"/>
      <c r="G1053" s="466"/>
      <c r="H1053" s="466"/>
      <c r="I1053" s="466"/>
      <c r="J1053" s="466"/>
      <c r="K1053" s="466"/>
      <c r="L1053" s="466"/>
      <c r="M1053" s="466"/>
      <c r="N1053" s="466"/>
      <c r="O1053" s="466"/>
      <c r="P1053" s="86"/>
    </row>
    <row r="1054" spans="1:16" ht="3.75" customHeight="1">
      <c r="A1054" s="107"/>
      <c r="B1054" s="476"/>
      <c r="C1054" s="466"/>
      <c r="D1054" s="476"/>
      <c r="E1054" s="466"/>
      <c r="F1054" s="466"/>
      <c r="G1054" s="466"/>
      <c r="H1054" s="466"/>
      <c r="I1054" s="466"/>
      <c r="J1054" s="466"/>
      <c r="K1054" s="466"/>
      <c r="L1054" s="466"/>
      <c r="M1054" s="466"/>
      <c r="N1054" s="466"/>
      <c r="O1054" s="466"/>
      <c r="P1054" s="466"/>
    </row>
    <row r="1055" spans="1:16" ht="71.25" customHeight="1">
      <c r="A1055" s="107"/>
      <c r="B1055" s="497"/>
      <c r="C1055" s="466"/>
      <c r="D1055" s="476"/>
      <c r="E1055" s="466"/>
      <c r="F1055" s="466"/>
      <c r="G1055" s="466"/>
      <c r="H1055" s="466"/>
      <c r="I1055" s="466"/>
      <c r="J1055" s="466"/>
      <c r="K1055" s="466"/>
      <c r="L1055" s="466"/>
      <c r="M1055" s="466"/>
      <c r="N1055" s="466"/>
      <c r="O1055" s="466"/>
      <c r="P1055" s="466"/>
    </row>
    <row r="1056" spans="1:16" ht="9.75" customHeight="1">
      <c r="A1056" s="477"/>
      <c r="B1056" s="470"/>
      <c r="C1056" s="470"/>
      <c r="D1056" s="470"/>
      <c r="E1056" s="470"/>
      <c r="F1056" s="470"/>
      <c r="G1056" s="470"/>
      <c r="H1056" s="470"/>
      <c r="I1056" s="470"/>
      <c r="J1056" s="470"/>
      <c r="K1056" s="470"/>
      <c r="L1056" s="470"/>
      <c r="M1056" s="470"/>
      <c r="N1056" s="470"/>
      <c r="O1056" s="470"/>
      <c r="P1056" s="470"/>
    </row>
    <row r="1057" spans="1:16" ht="58.5" customHeight="1">
      <c r="A1057" s="498" t="s">
        <v>541</v>
      </c>
      <c r="B1057" s="466"/>
      <c r="C1057" s="466"/>
      <c r="D1057" s="466"/>
      <c r="E1057" s="466"/>
      <c r="F1057" s="466"/>
      <c r="G1057" s="498" t="s">
        <v>227</v>
      </c>
      <c r="H1057" s="466"/>
      <c r="I1057" s="466"/>
      <c r="J1057" s="476" t="s">
        <v>1067</v>
      </c>
      <c r="K1057" s="466"/>
      <c r="L1057" s="466"/>
      <c r="M1057" s="466"/>
      <c r="N1057" s="466"/>
      <c r="O1057" s="466"/>
      <c r="P1057" s="467"/>
    </row>
    <row r="1058" spans="1:16" ht="18" customHeight="1">
      <c r="A1058" s="498"/>
      <c r="B1058" s="466"/>
      <c r="C1058" s="466"/>
      <c r="D1058" s="466"/>
      <c r="E1058" s="466"/>
      <c r="F1058" s="466"/>
      <c r="G1058" s="498" t="s">
        <v>229</v>
      </c>
      <c r="H1058" s="466"/>
      <c r="I1058" s="466"/>
      <c r="J1058" s="476" t="s">
        <v>1067</v>
      </c>
      <c r="K1058" s="466"/>
      <c r="L1058" s="466"/>
      <c r="M1058" s="466"/>
      <c r="N1058" s="466"/>
      <c r="O1058" s="466"/>
      <c r="P1058" s="467"/>
    </row>
    <row r="1059" spans="1:16" ht="38.25" customHeight="1">
      <c r="A1059" s="498"/>
      <c r="B1059" s="466"/>
      <c r="C1059" s="466"/>
      <c r="D1059" s="466"/>
      <c r="E1059" s="466"/>
      <c r="F1059" s="466"/>
      <c r="G1059" s="498" t="s">
        <v>10</v>
      </c>
      <c r="H1059" s="466"/>
      <c r="I1059" s="466"/>
      <c r="J1059" s="476" t="s">
        <v>1068</v>
      </c>
      <c r="K1059" s="466"/>
      <c r="L1059" s="466"/>
      <c r="M1059" s="466"/>
      <c r="N1059" s="466"/>
      <c r="O1059" s="466"/>
      <c r="P1059" s="467"/>
    </row>
    <row r="1060" spans="1:16" ht="18" customHeight="1">
      <c r="A1060" s="492"/>
      <c r="B1060" s="470"/>
      <c r="C1060" s="470"/>
      <c r="D1060" s="470"/>
      <c r="E1060" s="470"/>
      <c r="F1060" s="470"/>
      <c r="G1060" s="505" t="s">
        <v>231</v>
      </c>
      <c r="H1060" s="470"/>
      <c r="I1060" s="470"/>
      <c r="J1060" s="477" t="s">
        <v>682</v>
      </c>
      <c r="K1060" s="470"/>
      <c r="L1060" s="470"/>
      <c r="M1060" s="470"/>
      <c r="N1060" s="470"/>
      <c r="O1060" s="470"/>
      <c r="P1060" s="471"/>
    </row>
    <row r="1061" spans="1:16" ht="7.5" customHeight="1">
      <c r="A1061" s="86"/>
      <c r="B1061" s="86"/>
      <c r="C1061" s="86"/>
      <c r="D1061" s="86"/>
      <c r="E1061" s="86"/>
      <c r="F1061" s="86"/>
      <c r="G1061" s="86"/>
      <c r="H1061" s="86"/>
      <c r="I1061" s="86"/>
      <c r="J1061" s="86"/>
      <c r="K1061" s="86"/>
      <c r="L1061" s="86"/>
      <c r="M1061" s="86"/>
      <c r="N1061" s="86"/>
      <c r="O1061" s="86"/>
      <c r="P1061" s="86"/>
    </row>
    <row r="1062" spans="1:16" ht="18" customHeight="1">
      <c r="A1062" s="495" t="s">
        <v>233</v>
      </c>
      <c r="B1062" s="466"/>
      <c r="C1062" s="495" t="s">
        <v>234</v>
      </c>
      <c r="D1062" s="466"/>
      <c r="E1062" s="86"/>
      <c r="F1062" s="86"/>
      <c r="G1062" s="86"/>
      <c r="H1062" s="86"/>
      <c r="I1062" s="86"/>
      <c r="J1062" s="86"/>
      <c r="K1062" s="86"/>
      <c r="L1062" s="86"/>
      <c r="M1062" s="86"/>
      <c r="N1062" s="86"/>
      <c r="O1062" s="86"/>
      <c r="P1062" s="86"/>
    </row>
    <row r="1063" spans="1:16" ht="2.25" customHeight="1">
      <c r="A1063" s="86"/>
      <c r="B1063" s="86"/>
      <c r="C1063" s="86"/>
      <c r="D1063" s="86"/>
      <c r="E1063" s="86"/>
      <c r="F1063" s="86"/>
      <c r="G1063" s="86"/>
      <c r="H1063" s="86"/>
      <c r="I1063" s="86"/>
      <c r="J1063" s="86"/>
      <c r="K1063" s="86"/>
      <c r="L1063" s="86"/>
      <c r="M1063" s="86"/>
      <c r="N1063" s="86"/>
      <c r="O1063" s="86"/>
      <c r="P1063" s="86"/>
    </row>
    <row r="1064" spans="1:16" ht="18.75" customHeight="1">
      <c r="A1064" s="496" t="s">
        <v>235</v>
      </c>
      <c r="B1064" s="457"/>
      <c r="C1064" s="457"/>
      <c r="D1064" s="457"/>
      <c r="E1064" s="458"/>
      <c r="F1064" s="491" t="s">
        <v>231</v>
      </c>
      <c r="G1064" s="457"/>
      <c r="H1064" s="457"/>
      <c r="I1064" s="457"/>
      <c r="J1064" s="458"/>
      <c r="K1064" s="491" t="s">
        <v>13</v>
      </c>
      <c r="L1064" s="458"/>
      <c r="M1064" s="491" t="s">
        <v>12</v>
      </c>
      <c r="N1064" s="458"/>
      <c r="O1064" s="108" t="s">
        <v>236</v>
      </c>
      <c r="P1064" s="86"/>
    </row>
    <row r="1065" spans="1:16" ht="18" customHeight="1">
      <c r="A1065" s="492"/>
      <c r="B1065" s="470"/>
      <c r="C1065" s="470"/>
      <c r="D1065" s="470"/>
      <c r="E1065" s="471"/>
      <c r="F1065" s="499" t="s">
        <v>642</v>
      </c>
      <c r="G1065" s="470"/>
      <c r="H1065" s="470"/>
      <c r="I1065" s="470"/>
      <c r="J1065" s="471"/>
      <c r="K1065" s="564"/>
      <c r="L1065" s="471"/>
      <c r="M1065" s="564"/>
      <c r="N1065" s="471"/>
      <c r="O1065" s="299" t="s">
        <v>683</v>
      </c>
      <c r="P1065" s="86"/>
    </row>
    <row r="1066" spans="1:16" ht="18" customHeight="1">
      <c r="A1066" s="493"/>
      <c r="B1066" s="466"/>
      <c r="C1066" s="466"/>
      <c r="D1066" s="466"/>
      <c r="E1066" s="466"/>
      <c r="F1066" s="494"/>
      <c r="G1066" s="466"/>
      <c r="H1066" s="494"/>
      <c r="I1066" s="466"/>
      <c r="J1066" s="466"/>
      <c r="K1066" s="466"/>
      <c r="L1066" s="111" t="s">
        <v>238</v>
      </c>
      <c r="M1066" s="488" t="s">
        <v>234</v>
      </c>
      <c r="N1066" s="466"/>
      <c r="O1066" s="111" t="s">
        <v>683</v>
      </c>
      <c r="P1066" s="86"/>
    </row>
    <row r="1067" spans="1:16" ht="18" customHeight="1">
      <c r="A1067" s="495" t="s">
        <v>239</v>
      </c>
      <c r="B1067" s="466"/>
      <c r="C1067" s="495" t="s">
        <v>583</v>
      </c>
      <c r="D1067" s="466"/>
      <c r="E1067" s="86"/>
      <c r="F1067" s="86"/>
      <c r="G1067" s="86"/>
      <c r="H1067" s="86"/>
      <c r="I1067" s="86"/>
      <c r="J1067" s="86"/>
      <c r="K1067" s="86"/>
      <c r="L1067" s="86"/>
      <c r="M1067" s="86"/>
      <c r="N1067" s="86"/>
      <c r="O1067" s="86"/>
      <c r="P1067" s="86"/>
    </row>
    <row r="1068" spans="1:16" ht="2.25" customHeight="1">
      <c r="A1068" s="86"/>
      <c r="B1068" s="86"/>
      <c r="C1068" s="86"/>
      <c r="D1068" s="86"/>
      <c r="E1068" s="86"/>
      <c r="F1068" s="86"/>
      <c r="G1068" s="86"/>
      <c r="H1068" s="86"/>
      <c r="I1068" s="86"/>
      <c r="J1068" s="86"/>
      <c r="K1068" s="86"/>
      <c r="L1068" s="86"/>
      <c r="M1068" s="86"/>
      <c r="N1068" s="86"/>
      <c r="O1068" s="86"/>
      <c r="P1068" s="86"/>
    </row>
    <row r="1069" spans="1:16" ht="18.75" customHeight="1">
      <c r="A1069" s="496" t="s">
        <v>235</v>
      </c>
      <c r="B1069" s="457"/>
      <c r="C1069" s="457"/>
      <c r="D1069" s="457"/>
      <c r="E1069" s="458"/>
      <c r="F1069" s="491" t="s">
        <v>231</v>
      </c>
      <c r="G1069" s="457"/>
      <c r="H1069" s="457"/>
      <c r="I1069" s="457"/>
      <c r="J1069" s="458"/>
      <c r="K1069" s="491" t="s">
        <v>13</v>
      </c>
      <c r="L1069" s="458"/>
      <c r="M1069" s="491" t="s">
        <v>12</v>
      </c>
      <c r="N1069" s="458"/>
      <c r="O1069" s="108" t="s">
        <v>236</v>
      </c>
      <c r="P1069" s="86"/>
    </row>
    <row r="1070" spans="1:16" ht="18" customHeight="1">
      <c r="A1070" s="492" t="s">
        <v>646</v>
      </c>
      <c r="B1070" s="470"/>
      <c r="C1070" s="470"/>
      <c r="D1070" s="470"/>
      <c r="E1070" s="471"/>
      <c r="F1070" s="499" t="s">
        <v>642</v>
      </c>
      <c r="G1070" s="470"/>
      <c r="H1070" s="470"/>
      <c r="I1070" s="470"/>
      <c r="J1070" s="471"/>
      <c r="K1070" s="564" t="s">
        <v>647</v>
      </c>
      <c r="L1070" s="471"/>
      <c r="M1070" s="564" t="s">
        <v>1069</v>
      </c>
      <c r="N1070" s="471"/>
      <c r="O1070" s="299" t="s">
        <v>1070</v>
      </c>
      <c r="P1070" s="86"/>
    </row>
    <row r="1071" spans="1:16" ht="18" customHeight="1">
      <c r="A1071" s="492" t="s">
        <v>589</v>
      </c>
      <c r="B1071" s="470"/>
      <c r="C1071" s="470"/>
      <c r="D1071" s="470"/>
      <c r="E1071" s="471"/>
      <c r="F1071" s="499" t="s">
        <v>590</v>
      </c>
      <c r="G1071" s="470"/>
      <c r="H1071" s="470"/>
      <c r="I1071" s="470"/>
      <c r="J1071" s="471"/>
      <c r="K1071" s="564" t="s">
        <v>1071</v>
      </c>
      <c r="L1071" s="471"/>
      <c r="M1071" s="564" t="s">
        <v>592</v>
      </c>
      <c r="N1071" s="471"/>
      <c r="O1071" s="299" t="s">
        <v>1072</v>
      </c>
      <c r="P1071" s="86"/>
    </row>
    <row r="1072" spans="1:16" ht="18" customHeight="1">
      <c r="A1072" s="493"/>
      <c r="B1072" s="466"/>
      <c r="C1072" s="466"/>
      <c r="D1072" s="466"/>
      <c r="E1072" s="466"/>
      <c r="F1072" s="494"/>
      <c r="G1072" s="466"/>
      <c r="H1072" s="494"/>
      <c r="I1072" s="466"/>
      <c r="J1072" s="466"/>
      <c r="K1072" s="466"/>
      <c r="L1072" s="111" t="s">
        <v>238</v>
      </c>
      <c r="M1072" s="488" t="s">
        <v>583</v>
      </c>
      <c r="N1072" s="466"/>
      <c r="O1072" s="111" t="s">
        <v>1073</v>
      </c>
      <c r="P1072" s="86"/>
    </row>
    <row r="1073" spans="1:16" ht="18" customHeight="1">
      <c r="A1073" s="495" t="s">
        <v>241</v>
      </c>
      <c r="B1073" s="466"/>
      <c r="C1073" s="495" t="s">
        <v>242</v>
      </c>
      <c r="D1073" s="466"/>
      <c r="E1073" s="86"/>
      <c r="F1073" s="86"/>
      <c r="G1073" s="86"/>
      <c r="H1073" s="86"/>
      <c r="I1073" s="86"/>
      <c r="J1073" s="86"/>
      <c r="K1073" s="86"/>
      <c r="L1073" s="86"/>
      <c r="M1073" s="86"/>
      <c r="N1073" s="86"/>
      <c r="O1073" s="86"/>
      <c r="P1073" s="86"/>
    </row>
    <row r="1074" spans="1:16" ht="1.5" customHeight="1">
      <c r="A1074" s="86"/>
      <c r="B1074" s="86"/>
      <c r="C1074" s="86"/>
      <c r="D1074" s="86"/>
      <c r="E1074" s="86"/>
      <c r="F1074" s="86"/>
      <c r="G1074" s="86"/>
      <c r="H1074" s="86"/>
      <c r="I1074" s="86"/>
      <c r="J1074" s="86"/>
      <c r="K1074" s="86"/>
      <c r="L1074" s="86"/>
      <c r="M1074" s="86"/>
      <c r="N1074" s="86"/>
      <c r="O1074" s="86"/>
      <c r="P1074" s="86"/>
    </row>
    <row r="1075" spans="1:16" ht="18.75" customHeight="1">
      <c r="A1075" s="496" t="s">
        <v>235</v>
      </c>
      <c r="B1075" s="457"/>
      <c r="C1075" s="457"/>
      <c r="D1075" s="457"/>
      <c r="E1075" s="458"/>
      <c r="F1075" s="491" t="s">
        <v>231</v>
      </c>
      <c r="G1075" s="457"/>
      <c r="H1075" s="457"/>
      <c r="I1075" s="457"/>
      <c r="J1075" s="458"/>
      <c r="K1075" s="491" t="s">
        <v>13</v>
      </c>
      <c r="L1075" s="458"/>
      <c r="M1075" s="491" t="s">
        <v>12</v>
      </c>
      <c r="N1075" s="458"/>
      <c r="O1075" s="108" t="s">
        <v>236</v>
      </c>
      <c r="P1075" s="86"/>
    </row>
    <row r="1076" spans="1:16" ht="18" customHeight="1">
      <c r="A1076" s="492" t="s">
        <v>686</v>
      </c>
      <c r="B1076" s="470"/>
      <c r="C1076" s="470"/>
      <c r="D1076" s="470"/>
      <c r="E1076" s="471"/>
      <c r="F1076" s="499" t="s">
        <v>596</v>
      </c>
      <c r="G1076" s="470"/>
      <c r="H1076" s="470"/>
      <c r="I1076" s="470"/>
      <c r="J1076" s="471"/>
      <c r="K1076" s="564" t="s">
        <v>687</v>
      </c>
      <c r="L1076" s="471"/>
      <c r="M1076" s="564" t="s">
        <v>1074</v>
      </c>
      <c r="N1076" s="471"/>
      <c r="O1076" s="299" t="s">
        <v>1071</v>
      </c>
      <c r="P1076" s="86"/>
    </row>
    <row r="1077" spans="1:16" ht="18" customHeight="1">
      <c r="A1077" s="493"/>
      <c r="B1077" s="466"/>
      <c r="C1077" s="466"/>
      <c r="D1077" s="466"/>
      <c r="E1077" s="466"/>
      <c r="F1077" s="494"/>
      <c r="G1077" s="466"/>
      <c r="H1077" s="494"/>
      <c r="I1077" s="466"/>
      <c r="J1077" s="466"/>
      <c r="K1077" s="466"/>
      <c r="L1077" s="111" t="s">
        <v>238</v>
      </c>
      <c r="M1077" s="488" t="s">
        <v>242</v>
      </c>
      <c r="N1077" s="466"/>
      <c r="O1077" s="111" t="s">
        <v>1071</v>
      </c>
      <c r="P1077" s="86"/>
    </row>
    <row r="1078" spans="1:16" ht="18" customHeight="1">
      <c r="A1078" s="495" t="s">
        <v>243</v>
      </c>
      <c r="B1078" s="466"/>
      <c r="C1078" s="495" t="s">
        <v>244</v>
      </c>
      <c r="D1078" s="466"/>
      <c r="E1078" s="86"/>
      <c r="F1078" s="86"/>
      <c r="G1078" s="86"/>
      <c r="H1078" s="86"/>
      <c r="I1078" s="86"/>
      <c r="J1078" s="86"/>
      <c r="K1078" s="86"/>
      <c r="L1078" s="86"/>
      <c r="M1078" s="86"/>
      <c r="N1078" s="86"/>
      <c r="O1078" s="86"/>
      <c r="P1078" s="86"/>
    </row>
    <row r="1079" spans="1:16" ht="2.25" customHeight="1">
      <c r="A1079" s="86"/>
      <c r="B1079" s="86"/>
      <c r="C1079" s="86"/>
      <c r="D1079" s="86"/>
      <c r="E1079" s="86"/>
      <c r="F1079" s="86"/>
      <c r="G1079" s="86"/>
      <c r="H1079" s="86"/>
      <c r="I1079" s="86"/>
      <c r="J1079" s="86"/>
      <c r="K1079" s="86"/>
      <c r="L1079" s="86"/>
      <c r="M1079" s="86"/>
      <c r="N1079" s="86"/>
      <c r="O1079" s="86"/>
      <c r="P1079" s="86"/>
    </row>
    <row r="1080" spans="1:16" ht="18.75" customHeight="1">
      <c r="A1080" s="496" t="s">
        <v>235</v>
      </c>
      <c r="B1080" s="457"/>
      <c r="C1080" s="457"/>
      <c r="D1080" s="457"/>
      <c r="E1080" s="458"/>
      <c r="F1080" s="491" t="s">
        <v>231</v>
      </c>
      <c r="G1080" s="457"/>
      <c r="H1080" s="457"/>
      <c r="I1080" s="457"/>
      <c r="J1080" s="458"/>
      <c r="K1080" s="491" t="s">
        <v>13</v>
      </c>
      <c r="L1080" s="458"/>
      <c r="M1080" s="491" t="s">
        <v>12</v>
      </c>
      <c r="N1080" s="458"/>
      <c r="O1080" s="108" t="s">
        <v>236</v>
      </c>
      <c r="P1080" s="86"/>
    </row>
    <row r="1081" spans="1:16" ht="18" customHeight="1">
      <c r="A1081" s="492"/>
      <c r="B1081" s="470"/>
      <c r="C1081" s="470"/>
      <c r="D1081" s="470"/>
      <c r="E1081" s="471"/>
      <c r="F1081" s="499" t="s">
        <v>642</v>
      </c>
      <c r="G1081" s="470"/>
      <c r="H1081" s="470"/>
      <c r="I1081" s="470"/>
      <c r="J1081" s="471"/>
      <c r="K1081" s="564"/>
      <c r="L1081" s="471"/>
      <c r="M1081" s="564"/>
      <c r="N1081" s="471"/>
      <c r="O1081" s="299" t="s">
        <v>683</v>
      </c>
      <c r="P1081" s="86"/>
    </row>
    <row r="1082" spans="1:16" ht="18" customHeight="1">
      <c r="A1082" s="493"/>
      <c r="B1082" s="466"/>
      <c r="C1082" s="466"/>
      <c r="D1082" s="466"/>
      <c r="E1082" s="466"/>
      <c r="F1082" s="494"/>
      <c r="G1082" s="466"/>
      <c r="H1082" s="494"/>
      <c r="I1082" s="466"/>
      <c r="J1082" s="466"/>
      <c r="K1082" s="466"/>
      <c r="L1082" s="111" t="s">
        <v>238</v>
      </c>
      <c r="M1082" s="488" t="s">
        <v>244</v>
      </c>
      <c r="N1082" s="466"/>
      <c r="O1082" s="111" t="s">
        <v>683</v>
      </c>
      <c r="P1082" s="86"/>
    </row>
    <row r="1083" spans="1:16" ht="3" customHeight="1">
      <c r="A1083" s="86"/>
      <c r="B1083" s="86"/>
      <c r="C1083" s="86"/>
      <c r="D1083" s="86"/>
      <c r="E1083" s="86"/>
      <c r="F1083" s="86"/>
      <c r="G1083" s="86"/>
      <c r="H1083" s="86"/>
      <c r="I1083" s="86"/>
      <c r="J1083" s="86"/>
      <c r="K1083" s="86"/>
      <c r="L1083" s="86"/>
      <c r="M1083" s="86"/>
      <c r="N1083" s="86"/>
      <c r="O1083" s="86"/>
      <c r="P1083" s="86"/>
    </row>
    <row r="1084" spans="1:16" ht="18.75" customHeight="1">
      <c r="A1084" s="86"/>
      <c r="B1084" s="86"/>
      <c r="C1084" s="86"/>
      <c r="D1084" s="86"/>
      <c r="E1084" s="86"/>
      <c r="F1084" s="86"/>
      <c r="G1084" s="86"/>
      <c r="H1084" s="86"/>
      <c r="I1084" s="489" t="s">
        <v>245</v>
      </c>
      <c r="J1084" s="457"/>
      <c r="K1084" s="457"/>
      <c r="L1084" s="457"/>
      <c r="M1084" s="458"/>
      <c r="N1084" s="566" t="s">
        <v>1075</v>
      </c>
      <c r="O1084" s="458"/>
      <c r="P1084" s="86"/>
    </row>
    <row r="1085" spans="1:16" ht="2.25" customHeight="1">
      <c r="A1085" s="86"/>
      <c r="B1085" s="86"/>
      <c r="C1085" s="86"/>
      <c r="D1085" s="86"/>
      <c r="E1085" s="86"/>
      <c r="F1085" s="86"/>
      <c r="G1085" s="86"/>
      <c r="H1085" s="86"/>
      <c r="I1085" s="86"/>
      <c r="J1085" s="86"/>
      <c r="K1085" s="86"/>
      <c r="L1085" s="86"/>
      <c r="M1085" s="86"/>
      <c r="N1085" s="86"/>
      <c r="O1085" s="86"/>
      <c r="P1085" s="86"/>
    </row>
    <row r="1086" spans="1:16" ht="16.5" customHeight="1">
      <c r="A1086" s="565"/>
      <c r="B1086" s="466"/>
      <c r="C1086" s="466"/>
      <c r="D1086" s="466"/>
      <c r="E1086" s="466"/>
      <c r="F1086" s="466"/>
      <c r="G1086" s="466"/>
      <c r="H1086" s="466"/>
      <c r="I1086" s="466"/>
      <c r="J1086" s="466"/>
      <c r="K1086" s="466"/>
      <c r="L1086" s="466"/>
      <c r="M1086" s="466"/>
      <c r="N1086" s="466"/>
      <c r="O1086" s="466"/>
      <c r="P1086" s="86"/>
    </row>
    <row r="1087" spans="1:16" ht="3.75" customHeight="1">
      <c r="A1087" s="107"/>
      <c r="B1087" s="476"/>
      <c r="C1087" s="466"/>
      <c r="D1087" s="476"/>
      <c r="E1087" s="466"/>
      <c r="F1087" s="466"/>
      <c r="G1087" s="466"/>
      <c r="H1087" s="466"/>
      <c r="I1087" s="466"/>
      <c r="J1087" s="466"/>
      <c r="K1087" s="466"/>
      <c r="L1087" s="466"/>
      <c r="M1087" s="466"/>
      <c r="N1087" s="466"/>
      <c r="O1087" s="466"/>
      <c r="P1087" s="466"/>
    </row>
    <row r="1088" spans="1:16" ht="70.5" customHeight="1">
      <c r="A1088" s="107"/>
      <c r="B1088" s="497"/>
      <c r="C1088" s="466"/>
      <c r="D1088" s="476"/>
      <c r="E1088" s="466"/>
      <c r="F1088" s="466"/>
      <c r="G1088" s="466"/>
      <c r="H1088" s="466"/>
      <c r="I1088" s="466"/>
      <c r="J1088" s="466"/>
      <c r="K1088" s="466"/>
      <c r="L1088" s="466"/>
      <c r="M1088" s="466"/>
      <c r="N1088" s="466"/>
      <c r="O1088" s="466"/>
      <c r="P1088" s="466"/>
    </row>
    <row r="1089" spans="1:16" ht="9.75" customHeight="1">
      <c r="A1089" s="477"/>
      <c r="B1089" s="470"/>
      <c r="C1089" s="470"/>
      <c r="D1089" s="470"/>
      <c r="E1089" s="470"/>
      <c r="F1089" s="470"/>
      <c r="G1089" s="470"/>
      <c r="H1089" s="470"/>
      <c r="I1089" s="470"/>
      <c r="J1089" s="470"/>
      <c r="K1089" s="470"/>
      <c r="L1089" s="470"/>
      <c r="M1089" s="470"/>
      <c r="N1089" s="470"/>
      <c r="O1089" s="470"/>
      <c r="P1089" s="470"/>
    </row>
    <row r="1090" spans="1:16" ht="59.25" customHeight="1">
      <c r="A1090" s="498" t="s">
        <v>541</v>
      </c>
      <c r="B1090" s="466"/>
      <c r="C1090" s="466"/>
      <c r="D1090" s="466"/>
      <c r="E1090" s="466"/>
      <c r="F1090" s="466"/>
      <c r="G1090" s="498" t="s">
        <v>227</v>
      </c>
      <c r="H1090" s="466"/>
      <c r="I1090" s="466"/>
      <c r="J1090" s="476" t="s">
        <v>1067</v>
      </c>
      <c r="K1090" s="466"/>
      <c r="L1090" s="466"/>
      <c r="M1090" s="466"/>
      <c r="N1090" s="466"/>
      <c r="O1090" s="466"/>
      <c r="P1090" s="467"/>
    </row>
    <row r="1091" spans="1:16" ht="18" customHeight="1">
      <c r="A1091" s="498"/>
      <c r="B1091" s="466"/>
      <c r="C1091" s="466"/>
      <c r="D1091" s="466"/>
      <c r="E1091" s="466"/>
      <c r="F1091" s="466"/>
      <c r="G1091" s="498" t="s">
        <v>229</v>
      </c>
      <c r="H1091" s="466"/>
      <c r="I1091" s="466"/>
      <c r="J1091" s="476" t="s">
        <v>1067</v>
      </c>
      <c r="K1091" s="466"/>
      <c r="L1091" s="466"/>
      <c r="M1091" s="466"/>
      <c r="N1091" s="466"/>
      <c r="O1091" s="466"/>
      <c r="P1091" s="467"/>
    </row>
    <row r="1092" spans="1:16" ht="27.75" customHeight="1">
      <c r="A1092" s="498"/>
      <c r="B1092" s="466"/>
      <c r="C1092" s="466"/>
      <c r="D1092" s="466"/>
      <c r="E1092" s="466"/>
      <c r="F1092" s="466"/>
      <c r="G1092" s="498" t="s">
        <v>10</v>
      </c>
      <c r="H1092" s="466"/>
      <c r="I1092" s="466"/>
      <c r="J1092" s="476" t="s">
        <v>1076</v>
      </c>
      <c r="K1092" s="466"/>
      <c r="L1092" s="466"/>
      <c r="M1092" s="466"/>
      <c r="N1092" s="466"/>
      <c r="O1092" s="466"/>
      <c r="P1092" s="467"/>
    </row>
    <row r="1093" spans="1:16" ht="18.75" customHeight="1">
      <c r="A1093" s="492"/>
      <c r="B1093" s="470"/>
      <c r="C1093" s="470"/>
      <c r="D1093" s="470"/>
      <c r="E1093" s="470"/>
      <c r="F1093" s="470"/>
      <c r="G1093" s="505" t="s">
        <v>231</v>
      </c>
      <c r="H1093" s="470"/>
      <c r="I1093" s="470"/>
      <c r="J1093" s="477" t="s">
        <v>682</v>
      </c>
      <c r="K1093" s="470"/>
      <c r="L1093" s="470"/>
      <c r="M1093" s="470"/>
      <c r="N1093" s="470"/>
      <c r="O1093" s="470"/>
      <c r="P1093" s="471"/>
    </row>
    <row r="1094" spans="1:16" ht="7.5" customHeight="1">
      <c r="A1094" s="86"/>
      <c r="B1094" s="86"/>
      <c r="C1094" s="86"/>
      <c r="D1094" s="86"/>
      <c r="E1094" s="86"/>
      <c r="F1094" s="86"/>
      <c r="G1094" s="86"/>
      <c r="H1094" s="86"/>
      <c r="I1094" s="86"/>
      <c r="J1094" s="86"/>
      <c r="K1094" s="86"/>
      <c r="L1094" s="86"/>
      <c r="M1094" s="86"/>
      <c r="N1094" s="86"/>
      <c r="O1094" s="86"/>
      <c r="P1094" s="86"/>
    </row>
    <row r="1095" spans="1:16" ht="18" customHeight="1">
      <c r="A1095" s="495" t="s">
        <v>233</v>
      </c>
      <c r="B1095" s="466"/>
      <c r="C1095" s="495" t="s">
        <v>234</v>
      </c>
      <c r="D1095" s="466"/>
      <c r="E1095" s="86"/>
      <c r="F1095" s="86"/>
      <c r="G1095" s="86"/>
      <c r="H1095" s="86"/>
      <c r="I1095" s="86"/>
      <c r="J1095" s="86"/>
      <c r="K1095" s="86"/>
      <c r="L1095" s="86"/>
      <c r="M1095" s="86"/>
      <c r="N1095" s="86"/>
      <c r="O1095" s="86"/>
      <c r="P1095" s="86"/>
    </row>
    <row r="1096" spans="1:16" ht="1.5" customHeight="1">
      <c r="A1096" s="86"/>
      <c r="B1096" s="86"/>
      <c r="C1096" s="86"/>
      <c r="D1096" s="86"/>
      <c r="E1096" s="86"/>
      <c r="F1096" s="86"/>
      <c r="G1096" s="86"/>
      <c r="H1096" s="86"/>
      <c r="I1096" s="86"/>
      <c r="J1096" s="86"/>
      <c r="K1096" s="86"/>
      <c r="L1096" s="86"/>
      <c r="M1096" s="86"/>
      <c r="N1096" s="86"/>
      <c r="O1096" s="86"/>
      <c r="P1096" s="86"/>
    </row>
    <row r="1097" spans="1:16" ht="18.75" customHeight="1">
      <c r="A1097" s="496" t="s">
        <v>235</v>
      </c>
      <c r="B1097" s="457"/>
      <c r="C1097" s="457"/>
      <c r="D1097" s="457"/>
      <c r="E1097" s="458"/>
      <c r="F1097" s="491" t="s">
        <v>231</v>
      </c>
      <c r="G1097" s="457"/>
      <c r="H1097" s="457"/>
      <c r="I1097" s="457"/>
      <c r="J1097" s="458"/>
      <c r="K1097" s="491" t="s">
        <v>13</v>
      </c>
      <c r="L1097" s="458"/>
      <c r="M1097" s="491" t="s">
        <v>12</v>
      </c>
      <c r="N1097" s="458"/>
      <c r="O1097" s="108" t="s">
        <v>236</v>
      </c>
      <c r="P1097" s="86"/>
    </row>
    <row r="1098" spans="1:16" ht="18" customHeight="1">
      <c r="A1098" s="492"/>
      <c r="B1098" s="470"/>
      <c r="C1098" s="470"/>
      <c r="D1098" s="470"/>
      <c r="E1098" s="471"/>
      <c r="F1098" s="499" t="s">
        <v>596</v>
      </c>
      <c r="G1098" s="470"/>
      <c r="H1098" s="470"/>
      <c r="I1098" s="470"/>
      <c r="J1098" s="471"/>
      <c r="K1098" s="564"/>
      <c r="L1098" s="471"/>
      <c r="M1098" s="564"/>
      <c r="N1098" s="471"/>
      <c r="O1098" s="299" t="s">
        <v>683</v>
      </c>
      <c r="P1098" s="86"/>
    </row>
    <row r="1099" spans="1:16" ht="18" customHeight="1">
      <c r="A1099" s="493"/>
      <c r="B1099" s="466"/>
      <c r="C1099" s="466"/>
      <c r="D1099" s="466"/>
      <c r="E1099" s="466"/>
      <c r="F1099" s="494"/>
      <c r="G1099" s="466"/>
      <c r="H1099" s="494"/>
      <c r="I1099" s="466"/>
      <c r="J1099" s="466"/>
      <c r="K1099" s="466"/>
      <c r="L1099" s="111" t="s">
        <v>238</v>
      </c>
      <c r="M1099" s="488" t="s">
        <v>234</v>
      </c>
      <c r="N1099" s="466"/>
      <c r="O1099" s="111" t="s">
        <v>683</v>
      </c>
      <c r="P1099" s="86"/>
    </row>
    <row r="1100" spans="1:16" ht="18" customHeight="1">
      <c r="A1100" s="495" t="s">
        <v>239</v>
      </c>
      <c r="B1100" s="466"/>
      <c r="C1100" s="495" t="s">
        <v>583</v>
      </c>
      <c r="D1100" s="466"/>
      <c r="E1100" s="86"/>
      <c r="F1100" s="86"/>
      <c r="G1100" s="86"/>
      <c r="H1100" s="86"/>
      <c r="I1100" s="86"/>
      <c r="J1100" s="86"/>
      <c r="K1100" s="86"/>
      <c r="L1100" s="86"/>
      <c r="M1100" s="86"/>
      <c r="N1100" s="86"/>
      <c r="O1100" s="86"/>
      <c r="P1100" s="86"/>
    </row>
    <row r="1101" spans="1:16" ht="2.25" customHeight="1">
      <c r="A1101" s="86"/>
      <c r="B1101" s="86"/>
      <c r="C1101" s="86"/>
      <c r="D1101" s="86"/>
      <c r="E1101" s="86"/>
      <c r="F1101" s="86"/>
      <c r="G1101" s="86"/>
      <c r="H1101" s="86"/>
      <c r="I1101" s="86"/>
      <c r="J1101" s="86"/>
      <c r="K1101" s="86"/>
      <c r="L1101" s="86"/>
      <c r="M1101" s="86"/>
      <c r="N1101" s="86"/>
      <c r="O1101" s="86"/>
      <c r="P1101" s="86"/>
    </row>
    <row r="1102" spans="1:16" ht="18.75" customHeight="1">
      <c r="A1102" s="496" t="s">
        <v>235</v>
      </c>
      <c r="B1102" s="457"/>
      <c r="C1102" s="457"/>
      <c r="D1102" s="457"/>
      <c r="E1102" s="458"/>
      <c r="F1102" s="491" t="s">
        <v>231</v>
      </c>
      <c r="G1102" s="457"/>
      <c r="H1102" s="457"/>
      <c r="I1102" s="457"/>
      <c r="J1102" s="458"/>
      <c r="K1102" s="491" t="s">
        <v>13</v>
      </c>
      <c r="L1102" s="458"/>
      <c r="M1102" s="491" t="s">
        <v>12</v>
      </c>
      <c r="N1102" s="458"/>
      <c r="O1102" s="108" t="s">
        <v>236</v>
      </c>
      <c r="P1102" s="86"/>
    </row>
    <row r="1103" spans="1:16" ht="18" customHeight="1">
      <c r="A1103" s="492" t="s">
        <v>589</v>
      </c>
      <c r="B1103" s="470"/>
      <c r="C1103" s="470"/>
      <c r="D1103" s="470"/>
      <c r="E1103" s="471"/>
      <c r="F1103" s="499" t="s">
        <v>590</v>
      </c>
      <c r="G1103" s="470"/>
      <c r="H1103" s="470"/>
      <c r="I1103" s="470"/>
      <c r="J1103" s="471"/>
      <c r="K1103" s="564" t="s">
        <v>703</v>
      </c>
      <c r="L1103" s="471"/>
      <c r="M1103" s="564" t="s">
        <v>592</v>
      </c>
      <c r="N1103" s="471"/>
      <c r="O1103" s="299" t="s">
        <v>1077</v>
      </c>
      <c r="P1103" s="86"/>
    </row>
    <row r="1104" spans="1:16" ht="18" customHeight="1">
      <c r="A1104" s="493"/>
      <c r="B1104" s="466"/>
      <c r="C1104" s="466"/>
      <c r="D1104" s="466"/>
      <c r="E1104" s="466"/>
      <c r="F1104" s="494"/>
      <c r="G1104" s="466"/>
      <c r="H1104" s="494"/>
      <c r="I1104" s="466"/>
      <c r="J1104" s="466"/>
      <c r="K1104" s="466"/>
      <c r="L1104" s="111" t="s">
        <v>238</v>
      </c>
      <c r="M1104" s="488" t="s">
        <v>583</v>
      </c>
      <c r="N1104" s="466"/>
      <c r="O1104" s="111" t="s">
        <v>1077</v>
      </c>
      <c r="P1104" s="86"/>
    </row>
    <row r="1105" spans="1:16" ht="18" customHeight="1">
      <c r="A1105" s="495" t="s">
        <v>241</v>
      </c>
      <c r="B1105" s="466"/>
      <c r="C1105" s="495" t="s">
        <v>242</v>
      </c>
      <c r="D1105" s="466"/>
      <c r="E1105" s="86"/>
      <c r="F1105" s="86"/>
      <c r="G1105" s="86"/>
      <c r="H1105" s="86"/>
      <c r="I1105" s="86"/>
      <c r="J1105" s="86"/>
      <c r="K1105" s="86"/>
      <c r="L1105" s="86"/>
      <c r="M1105" s="86"/>
      <c r="N1105" s="86"/>
      <c r="O1105" s="86"/>
      <c r="P1105" s="86"/>
    </row>
    <row r="1106" spans="1:16" ht="1.5" customHeight="1">
      <c r="A1106" s="86"/>
      <c r="B1106" s="86"/>
      <c r="C1106" s="86"/>
      <c r="D1106" s="86"/>
      <c r="E1106" s="86"/>
      <c r="F1106" s="86"/>
      <c r="G1106" s="86"/>
      <c r="H1106" s="86"/>
      <c r="I1106" s="86"/>
      <c r="J1106" s="86"/>
      <c r="K1106" s="86"/>
      <c r="L1106" s="86"/>
      <c r="M1106" s="86"/>
      <c r="N1106" s="86"/>
      <c r="O1106" s="86"/>
      <c r="P1106" s="86"/>
    </row>
    <row r="1107" spans="1:16" ht="18.75" customHeight="1">
      <c r="A1107" s="496" t="s">
        <v>235</v>
      </c>
      <c r="B1107" s="457"/>
      <c r="C1107" s="457"/>
      <c r="D1107" s="457"/>
      <c r="E1107" s="458"/>
      <c r="F1107" s="491" t="s">
        <v>231</v>
      </c>
      <c r="G1107" s="457"/>
      <c r="H1107" s="457"/>
      <c r="I1107" s="457"/>
      <c r="J1107" s="458"/>
      <c r="K1107" s="491" t="s">
        <v>13</v>
      </c>
      <c r="L1107" s="458"/>
      <c r="M1107" s="491" t="s">
        <v>12</v>
      </c>
      <c r="N1107" s="458"/>
      <c r="O1107" s="108" t="s">
        <v>236</v>
      </c>
      <c r="P1107" s="86"/>
    </row>
    <row r="1108" spans="1:16" ht="18" customHeight="1">
      <c r="A1108" s="492" t="s">
        <v>1078</v>
      </c>
      <c r="B1108" s="470"/>
      <c r="C1108" s="470"/>
      <c r="D1108" s="470"/>
      <c r="E1108" s="471"/>
      <c r="F1108" s="499" t="s">
        <v>596</v>
      </c>
      <c r="G1108" s="470"/>
      <c r="H1108" s="470"/>
      <c r="I1108" s="470"/>
      <c r="J1108" s="471"/>
      <c r="K1108" s="564" t="s">
        <v>1079</v>
      </c>
      <c r="L1108" s="471"/>
      <c r="M1108" s="564" t="s">
        <v>631</v>
      </c>
      <c r="N1108" s="471"/>
      <c r="O1108" s="299" t="s">
        <v>703</v>
      </c>
      <c r="P1108" s="86"/>
    </row>
    <row r="1109" spans="1:16" ht="18" customHeight="1">
      <c r="A1109" s="493"/>
      <c r="B1109" s="466"/>
      <c r="C1109" s="466"/>
      <c r="D1109" s="466"/>
      <c r="E1109" s="466"/>
      <c r="F1109" s="494"/>
      <c r="G1109" s="466"/>
      <c r="H1109" s="494"/>
      <c r="I1109" s="466"/>
      <c r="J1109" s="466"/>
      <c r="K1109" s="466"/>
      <c r="L1109" s="111" t="s">
        <v>238</v>
      </c>
      <c r="M1109" s="488" t="s">
        <v>242</v>
      </c>
      <c r="N1109" s="466"/>
      <c r="O1109" s="111" t="s">
        <v>703</v>
      </c>
      <c r="P1109" s="86"/>
    </row>
    <row r="1110" spans="1:16" ht="18" customHeight="1">
      <c r="A1110" s="495" t="s">
        <v>243</v>
      </c>
      <c r="B1110" s="466"/>
      <c r="C1110" s="495" t="s">
        <v>244</v>
      </c>
      <c r="D1110" s="466"/>
      <c r="E1110" s="86"/>
      <c r="F1110" s="86"/>
      <c r="G1110" s="86"/>
      <c r="H1110" s="86"/>
      <c r="I1110" s="86"/>
      <c r="J1110" s="86"/>
      <c r="K1110" s="86"/>
      <c r="L1110" s="86"/>
      <c r="M1110" s="86"/>
      <c r="N1110" s="86"/>
      <c r="O1110" s="86"/>
      <c r="P1110" s="86"/>
    </row>
    <row r="1111" spans="1:16" ht="2.25" customHeight="1">
      <c r="A1111" s="86"/>
      <c r="B1111" s="86"/>
      <c r="C1111" s="86"/>
      <c r="D1111" s="86"/>
      <c r="E1111" s="86"/>
      <c r="F1111" s="86"/>
      <c r="G1111" s="86"/>
      <c r="H1111" s="86"/>
      <c r="I1111" s="86"/>
      <c r="J1111" s="86"/>
      <c r="K1111" s="86"/>
      <c r="L1111" s="86"/>
      <c r="M1111" s="86"/>
      <c r="N1111" s="86"/>
      <c r="O1111" s="86"/>
      <c r="P1111" s="86"/>
    </row>
    <row r="1112" spans="1:16" ht="18.75" customHeight="1">
      <c r="A1112" s="496" t="s">
        <v>235</v>
      </c>
      <c r="B1112" s="457"/>
      <c r="C1112" s="457"/>
      <c r="D1112" s="457"/>
      <c r="E1112" s="458"/>
      <c r="F1112" s="491" t="s">
        <v>231</v>
      </c>
      <c r="G1112" s="457"/>
      <c r="H1112" s="457"/>
      <c r="I1112" s="457"/>
      <c r="J1112" s="458"/>
      <c r="K1112" s="491" t="s">
        <v>13</v>
      </c>
      <c r="L1112" s="458"/>
      <c r="M1112" s="491" t="s">
        <v>12</v>
      </c>
      <c r="N1112" s="458"/>
      <c r="O1112" s="108" t="s">
        <v>236</v>
      </c>
      <c r="P1112" s="86"/>
    </row>
    <row r="1113" spans="1:16" ht="18" customHeight="1">
      <c r="A1113" s="492" t="s">
        <v>632</v>
      </c>
      <c r="B1113" s="470"/>
      <c r="C1113" s="470"/>
      <c r="D1113" s="470"/>
      <c r="E1113" s="471"/>
      <c r="F1113" s="499" t="s">
        <v>549</v>
      </c>
      <c r="G1113" s="470"/>
      <c r="H1113" s="470"/>
      <c r="I1113" s="470"/>
      <c r="J1113" s="471"/>
      <c r="K1113" s="564" t="s">
        <v>633</v>
      </c>
      <c r="L1113" s="471"/>
      <c r="M1113" s="564" t="s">
        <v>615</v>
      </c>
      <c r="N1113" s="471"/>
      <c r="O1113" s="299" t="s">
        <v>633</v>
      </c>
      <c r="P1113" s="86"/>
    </row>
    <row r="1114" spans="1:16" ht="18" customHeight="1">
      <c r="A1114" s="493"/>
      <c r="B1114" s="466"/>
      <c r="C1114" s="466"/>
      <c r="D1114" s="466"/>
      <c r="E1114" s="466"/>
      <c r="F1114" s="494"/>
      <c r="G1114" s="466"/>
      <c r="H1114" s="494"/>
      <c r="I1114" s="466"/>
      <c r="J1114" s="466"/>
      <c r="K1114" s="466"/>
      <c r="L1114" s="111" t="s">
        <v>238</v>
      </c>
      <c r="M1114" s="488" t="s">
        <v>244</v>
      </c>
      <c r="N1114" s="466"/>
      <c r="O1114" s="111" t="s">
        <v>633</v>
      </c>
      <c r="P1114" s="86"/>
    </row>
    <row r="1115" spans="1:16" ht="3" customHeight="1">
      <c r="A1115" s="86"/>
      <c r="B1115" s="86"/>
      <c r="C1115" s="86"/>
      <c r="D1115" s="86"/>
      <c r="E1115" s="86"/>
      <c r="F1115" s="86"/>
      <c r="G1115" s="86"/>
      <c r="H1115" s="86"/>
      <c r="I1115" s="86"/>
      <c r="J1115" s="86"/>
      <c r="K1115" s="86"/>
      <c r="L1115" s="86"/>
      <c r="M1115" s="86"/>
      <c r="N1115" s="86"/>
      <c r="O1115" s="86"/>
      <c r="P1115" s="86"/>
    </row>
    <row r="1116" spans="1:16" ht="19.5" customHeight="1">
      <c r="A1116" s="86"/>
      <c r="B1116" s="86"/>
      <c r="C1116" s="86"/>
      <c r="D1116" s="86"/>
      <c r="E1116" s="86"/>
      <c r="F1116" s="86"/>
      <c r="G1116" s="86"/>
      <c r="H1116" s="86"/>
      <c r="I1116" s="489" t="s">
        <v>245</v>
      </c>
      <c r="J1116" s="457"/>
      <c r="K1116" s="457"/>
      <c r="L1116" s="457"/>
      <c r="M1116" s="458"/>
      <c r="N1116" s="566" t="s">
        <v>1080</v>
      </c>
      <c r="O1116" s="458"/>
      <c r="P1116" s="86"/>
    </row>
    <row r="1117" spans="1:16" ht="1.5" customHeight="1">
      <c r="A1117" s="86"/>
      <c r="B1117" s="86"/>
      <c r="C1117" s="86"/>
      <c r="D1117" s="86"/>
      <c r="E1117" s="86"/>
      <c r="F1117" s="86"/>
      <c r="G1117" s="86"/>
      <c r="H1117" s="86"/>
      <c r="I1117" s="86"/>
      <c r="J1117" s="86"/>
      <c r="K1117" s="86"/>
      <c r="L1117" s="86"/>
      <c r="M1117" s="86"/>
      <c r="N1117" s="86"/>
      <c r="O1117" s="86"/>
      <c r="P1117" s="86"/>
    </row>
    <row r="1118" spans="1:16" ht="16.5" customHeight="1">
      <c r="A1118" s="565"/>
      <c r="B1118" s="466"/>
      <c r="C1118" s="466"/>
      <c r="D1118" s="466"/>
      <c r="E1118" s="466"/>
      <c r="F1118" s="466"/>
      <c r="G1118" s="466"/>
      <c r="H1118" s="466"/>
      <c r="I1118" s="466"/>
      <c r="J1118" s="466"/>
      <c r="K1118" s="466"/>
      <c r="L1118" s="466"/>
      <c r="M1118" s="466"/>
      <c r="N1118" s="466"/>
      <c r="O1118" s="466"/>
      <c r="P1118" s="86"/>
    </row>
    <row r="1119" spans="1:16" ht="3.75" customHeight="1">
      <c r="A1119" s="107"/>
      <c r="B1119" s="476"/>
      <c r="C1119" s="466"/>
      <c r="D1119" s="476"/>
      <c r="E1119" s="466"/>
      <c r="F1119" s="466"/>
      <c r="G1119" s="466"/>
      <c r="H1119" s="466"/>
      <c r="I1119" s="466"/>
      <c r="J1119" s="466"/>
      <c r="K1119" s="466"/>
      <c r="L1119" s="466"/>
      <c r="M1119" s="466"/>
      <c r="N1119" s="466"/>
      <c r="O1119" s="466"/>
      <c r="P1119" s="466"/>
    </row>
    <row r="1120" spans="1:16" ht="71.25" customHeight="1">
      <c r="A1120" s="107"/>
      <c r="B1120" s="497"/>
      <c r="C1120" s="466"/>
      <c r="D1120" s="476"/>
      <c r="E1120" s="466"/>
      <c r="F1120" s="466"/>
      <c r="G1120" s="466"/>
      <c r="H1120" s="466"/>
      <c r="I1120" s="466"/>
      <c r="J1120" s="466"/>
      <c r="K1120" s="466"/>
      <c r="L1120" s="466"/>
      <c r="M1120" s="466"/>
      <c r="N1120" s="466"/>
      <c r="O1120" s="466"/>
      <c r="P1120" s="466"/>
    </row>
    <row r="1121" spans="1:16" ht="9.75" customHeight="1">
      <c r="A1121" s="477"/>
      <c r="B1121" s="470"/>
      <c r="C1121" s="470"/>
      <c r="D1121" s="470"/>
      <c r="E1121" s="470"/>
      <c r="F1121" s="470"/>
      <c r="G1121" s="470"/>
      <c r="H1121" s="470"/>
      <c r="I1121" s="470"/>
      <c r="J1121" s="470"/>
      <c r="K1121" s="470"/>
      <c r="L1121" s="470"/>
      <c r="M1121" s="470"/>
      <c r="N1121" s="470"/>
      <c r="O1121" s="470"/>
      <c r="P1121" s="470"/>
    </row>
    <row r="1122" spans="1:16" ht="58.5" customHeight="1">
      <c r="A1122" s="498" t="s">
        <v>541</v>
      </c>
      <c r="B1122" s="466"/>
      <c r="C1122" s="466"/>
      <c r="D1122" s="466"/>
      <c r="E1122" s="466"/>
      <c r="F1122" s="466"/>
      <c r="G1122" s="498" t="s">
        <v>227</v>
      </c>
      <c r="H1122" s="466"/>
      <c r="I1122" s="466"/>
      <c r="J1122" s="476" t="s">
        <v>1067</v>
      </c>
      <c r="K1122" s="466"/>
      <c r="L1122" s="466"/>
      <c r="M1122" s="466"/>
      <c r="N1122" s="466"/>
      <c r="O1122" s="466"/>
      <c r="P1122" s="467"/>
    </row>
    <row r="1123" spans="1:16" ht="18" customHeight="1">
      <c r="A1123" s="498"/>
      <c r="B1123" s="466"/>
      <c r="C1123" s="466"/>
      <c r="D1123" s="466"/>
      <c r="E1123" s="466"/>
      <c r="F1123" s="466"/>
      <c r="G1123" s="498" t="s">
        <v>229</v>
      </c>
      <c r="H1123" s="466"/>
      <c r="I1123" s="466"/>
      <c r="J1123" s="476" t="s">
        <v>1067</v>
      </c>
      <c r="K1123" s="466"/>
      <c r="L1123" s="466"/>
      <c r="M1123" s="466"/>
      <c r="N1123" s="466"/>
      <c r="O1123" s="466"/>
      <c r="P1123" s="467"/>
    </row>
    <row r="1124" spans="1:16" ht="38.25" customHeight="1">
      <c r="A1124" s="498"/>
      <c r="B1124" s="466"/>
      <c r="C1124" s="466"/>
      <c r="D1124" s="466"/>
      <c r="E1124" s="466"/>
      <c r="F1124" s="466"/>
      <c r="G1124" s="498" t="s">
        <v>10</v>
      </c>
      <c r="H1124" s="466"/>
      <c r="I1124" s="466"/>
      <c r="J1124" s="476" t="s">
        <v>1081</v>
      </c>
      <c r="K1124" s="466"/>
      <c r="L1124" s="466"/>
      <c r="M1124" s="466"/>
      <c r="N1124" s="466"/>
      <c r="O1124" s="466"/>
      <c r="P1124" s="467"/>
    </row>
    <row r="1125" spans="1:16" ht="18" customHeight="1">
      <c r="A1125" s="492"/>
      <c r="B1125" s="470"/>
      <c r="C1125" s="470"/>
      <c r="D1125" s="470"/>
      <c r="E1125" s="470"/>
      <c r="F1125" s="470"/>
      <c r="G1125" s="505" t="s">
        <v>231</v>
      </c>
      <c r="H1125" s="470"/>
      <c r="I1125" s="470"/>
      <c r="J1125" s="477" t="s">
        <v>608</v>
      </c>
      <c r="K1125" s="470"/>
      <c r="L1125" s="470"/>
      <c r="M1125" s="470"/>
      <c r="N1125" s="470"/>
      <c r="O1125" s="470"/>
      <c r="P1125" s="471"/>
    </row>
    <row r="1126" spans="1:16" ht="7.5" customHeight="1">
      <c r="A1126" s="86"/>
      <c r="B1126" s="86"/>
      <c r="C1126" s="86"/>
      <c r="D1126" s="86"/>
      <c r="E1126" s="86"/>
      <c r="F1126" s="86"/>
      <c r="G1126" s="86"/>
      <c r="H1126" s="86"/>
      <c r="I1126" s="86"/>
      <c r="J1126" s="86"/>
      <c r="K1126" s="86"/>
      <c r="L1126" s="86"/>
      <c r="M1126" s="86"/>
      <c r="N1126" s="86"/>
      <c r="O1126" s="86"/>
      <c r="P1126" s="86"/>
    </row>
    <row r="1127" spans="1:16" ht="18" customHeight="1">
      <c r="A1127" s="495" t="s">
        <v>233</v>
      </c>
      <c r="B1127" s="466"/>
      <c r="C1127" s="495" t="s">
        <v>234</v>
      </c>
      <c r="D1127" s="466"/>
      <c r="E1127" s="86"/>
      <c r="F1127" s="86"/>
      <c r="G1127" s="86"/>
      <c r="H1127" s="86"/>
      <c r="I1127" s="86"/>
      <c r="J1127" s="86"/>
      <c r="K1127" s="86"/>
      <c r="L1127" s="86"/>
      <c r="M1127" s="86"/>
      <c r="N1127" s="86"/>
      <c r="O1127" s="86"/>
      <c r="P1127" s="86"/>
    </row>
    <row r="1128" spans="1:16" ht="2.25" customHeight="1">
      <c r="A1128" s="86"/>
      <c r="B1128" s="86"/>
      <c r="C1128" s="86"/>
      <c r="D1128" s="86"/>
      <c r="E1128" s="86"/>
      <c r="F1128" s="86"/>
      <c r="G1128" s="86"/>
      <c r="H1128" s="86"/>
      <c r="I1128" s="86"/>
      <c r="J1128" s="86"/>
      <c r="K1128" s="86"/>
      <c r="L1128" s="86"/>
      <c r="M1128" s="86"/>
      <c r="N1128" s="86"/>
      <c r="O1128" s="86"/>
      <c r="P1128" s="86"/>
    </row>
    <row r="1129" spans="1:16" ht="18.75" customHeight="1">
      <c r="A1129" s="496" t="s">
        <v>235</v>
      </c>
      <c r="B1129" s="457"/>
      <c r="C1129" s="457"/>
      <c r="D1129" s="457"/>
      <c r="E1129" s="458"/>
      <c r="F1129" s="491" t="s">
        <v>231</v>
      </c>
      <c r="G1129" s="457"/>
      <c r="H1129" s="457"/>
      <c r="I1129" s="457"/>
      <c r="J1129" s="458"/>
      <c r="K1129" s="491" t="s">
        <v>13</v>
      </c>
      <c r="L1129" s="458"/>
      <c r="M1129" s="491" t="s">
        <v>12</v>
      </c>
      <c r="N1129" s="458"/>
      <c r="O1129" s="108" t="s">
        <v>236</v>
      </c>
      <c r="P1129" s="86"/>
    </row>
    <row r="1130" spans="1:16" ht="18" customHeight="1">
      <c r="A1130" s="492" t="s">
        <v>692</v>
      </c>
      <c r="B1130" s="470"/>
      <c r="C1130" s="470"/>
      <c r="D1130" s="470"/>
      <c r="E1130" s="471"/>
      <c r="F1130" s="499" t="s">
        <v>693</v>
      </c>
      <c r="G1130" s="470"/>
      <c r="H1130" s="470"/>
      <c r="I1130" s="470"/>
      <c r="J1130" s="471"/>
      <c r="K1130" s="564" t="s">
        <v>694</v>
      </c>
      <c r="L1130" s="471"/>
      <c r="M1130" s="564" t="s">
        <v>592</v>
      </c>
      <c r="N1130" s="471"/>
      <c r="O1130" s="299" t="s">
        <v>695</v>
      </c>
      <c r="P1130" s="86"/>
    </row>
    <row r="1131" spans="1:16" ht="18" customHeight="1">
      <c r="A1131" s="493"/>
      <c r="B1131" s="466"/>
      <c r="C1131" s="466"/>
      <c r="D1131" s="466"/>
      <c r="E1131" s="466"/>
      <c r="F1131" s="494"/>
      <c r="G1131" s="466"/>
      <c r="H1131" s="494"/>
      <c r="I1131" s="466"/>
      <c r="J1131" s="466"/>
      <c r="K1131" s="466"/>
      <c r="L1131" s="111" t="s">
        <v>238</v>
      </c>
      <c r="M1131" s="488" t="s">
        <v>234</v>
      </c>
      <c r="N1131" s="466"/>
      <c r="O1131" s="111" t="s">
        <v>695</v>
      </c>
      <c r="P1131" s="86"/>
    </row>
    <row r="1132" spans="1:16" ht="18" customHeight="1">
      <c r="A1132" s="495" t="s">
        <v>239</v>
      </c>
      <c r="B1132" s="466"/>
      <c r="C1132" s="495" t="s">
        <v>583</v>
      </c>
      <c r="D1132" s="466"/>
      <c r="E1132" s="86"/>
      <c r="F1132" s="86"/>
      <c r="G1132" s="86"/>
      <c r="H1132" s="86"/>
      <c r="I1132" s="86"/>
      <c r="J1132" s="86"/>
      <c r="K1132" s="86"/>
      <c r="L1132" s="86"/>
      <c r="M1132" s="86"/>
      <c r="N1132" s="86"/>
      <c r="O1132" s="86"/>
      <c r="P1132" s="86"/>
    </row>
    <row r="1133" spans="1:16" ht="1.5" customHeight="1">
      <c r="A1133" s="86"/>
      <c r="B1133" s="86"/>
      <c r="C1133" s="86"/>
      <c r="D1133" s="86"/>
      <c r="E1133" s="86"/>
      <c r="F1133" s="86"/>
      <c r="G1133" s="86"/>
      <c r="H1133" s="86"/>
      <c r="I1133" s="86"/>
      <c r="J1133" s="86"/>
      <c r="K1133" s="86"/>
      <c r="L1133" s="86"/>
      <c r="M1133" s="86"/>
      <c r="N1133" s="86"/>
      <c r="O1133" s="86"/>
      <c r="P1133" s="86"/>
    </row>
    <row r="1134" spans="1:16" ht="18.75" customHeight="1">
      <c r="A1134" s="496" t="s">
        <v>235</v>
      </c>
      <c r="B1134" s="457"/>
      <c r="C1134" s="457"/>
      <c r="D1134" s="457"/>
      <c r="E1134" s="458"/>
      <c r="F1134" s="491" t="s">
        <v>231</v>
      </c>
      <c r="G1134" s="457"/>
      <c r="H1134" s="457"/>
      <c r="I1134" s="457"/>
      <c r="J1134" s="458"/>
      <c r="K1134" s="491" t="s">
        <v>13</v>
      </c>
      <c r="L1134" s="458"/>
      <c r="M1134" s="491" t="s">
        <v>12</v>
      </c>
      <c r="N1134" s="458"/>
      <c r="O1134" s="108" t="s">
        <v>236</v>
      </c>
      <c r="P1134" s="86"/>
    </row>
    <row r="1135" spans="1:16" ht="26.25" customHeight="1">
      <c r="A1135" s="492" t="s">
        <v>1082</v>
      </c>
      <c r="B1135" s="470"/>
      <c r="C1135" s="470"/>
      <c r="D1135" s="470"/>
      <c r="E1135" s="471"/>
      <c r="F1135" s="499" t="s">
        <v>642</v>
      </c>
      <c r="G1135" s="470"/>
      <c r="H1135" s="470"/>
      <c r="I1135" s="470"/>
      <c r="J1135" s="471"/>
      <c r="K1135" s="564" t="s">
        <v>1083</v>
      </c>
      <c r="L1135" s="471"/>
      <c r="M1135" s="564" t="s">
        <v>644</v>
      </c>
      <c r="N1135" s="471"/>
      <c r="O1135" s="299" t="s">
        <v>1084</v>
      </c>
      <c r="P1135" s="86"/>
    </row>
    <row r="1136" spans="1:16" ht="18" customHeight="1">
      <c r="A1136" s="492" t="s">
        <v>1085</v>
      </c>
      <c r="B1136" s="470"/>
      <c r="C1136" s="470"/>
      <c r="D1136" s="470"/>
      <c r="E1136" s="471"/>
      <c r="F1136" s="499" t="s">
        <v>642</v>
      </c>
      <c r="G1136" s="470"/>
      <c r="H1136" s="470"/>
      <c r="I1136" s="470"/>
      <c r="J1136" s="471"/>
      <c r="K1136" s="564" t="s">
        <v>1086</v>
      </c>
      <c r="L1136" s="471"/>
      <c r="M1136" s="564" t="s">
        <v>623</v>
      </c>
      <c r="N1136" s="471"/>
      <c r="O1136" s="299" t="s">
        <v>1087</v>
      </c>
      <c r="P1136" s="86"/>
    </row>
    <row r="1137" spans="1:16" ht="18" customHeight="1">
      <c r="A1137" s="492" t="s">
        <v>1088</v>
      </c>
      <c r="B1137" s="470"/>
      <c r="C1137" s="470"/>
      <c r="D1137" s="470"/>
      <c r="E1137" s="471"/>
      <c r="F1137" s="499" t="s">
        <v>642</v>
      </c>
      <c r="G1137" s="470"/>
      <c r="H1137" s="470"/>
      <c r="I1137" s="470"/>
      <c r="J1137" s="471"/>
      <c r="K1137" s="564" t="s">
        <v>1089</v>
      </c>
      <c r="L1137" s="471"/>
      <c r="M1137" s="564" t="s">
        <v>623</v>
      </c>
      <c r="N1137" s="471"/>
      <c r="O1137" s="299" t="s">
        <v>1090</v>
      </c>
      <c r="P1137" s="86"/>
    </row>
    <row r="1138" spans="1:16" ht="18" customHeight="1">
      <c r="A1138" s="492" t="s">
        <v>589</v>
      </c>
      <c r="B1138" s="470"/>
      <c r="C1138" s="470"/>
      <c r="D1138" s="470"/>
      <c r="E1138" s="471"/>
      <c r="F1138" s="499" t="s">
        <v>590</v>
      </c>
      <c r="G1138" s="470"/>
      <c r="H1138" s="470"/>
      <c r="I1138" s="470"/>
      <c r="J1138" s="471"/>
      <c r="K1138" s="564" t="s">
        <v>1091</v>
      </c>
      <c r="L1138" s="471"/>
      <c r="M1138" s="564" t="s">
        <v>592</v>
      </c>
      <c r="N1138" s="471"/>
      <c r="O1138" s="299" t="s">
        <v>1092</v>
      </c>
      <c r="P1138" s="86"/>
    </row>
    <row r="1139" spans="1:16" ht="18" customHeight="1">
      <c r="A1139" s="493"/>
      <c r="B1139" s="466"/>
      <c r="C1139" s="466"/>
      <c r="D1139" s="466"/>
      <c r="E1139" s="466"/>
      <c r="F1139" s="494"/>
      <c r="G1139" s="466"/>
      <c r="H1139" s="494"/>
      <c r="I1139" s="466"/>
      <c r="J1139" s="466"/>
      <c r="K1139" s="466"/>
      <c r="L1139" s="111" t="s">
        <v>238</v>
      </c>
      <c r="M1139" s="488" t="s">
        <v>583</v>
      </c>
      <c r="N1139" s="466"/>
      <c r="O1139" s="111" t="s">
        <v>1093</v>
      </c>
      <c r="P1139" s="86"/>
    </row>
    <row r="1140" spans="1:16" ht="18" customHeight="1">
      <c r="A1140" s="495" t="s">
        <v>241</v>
      </c>
      <c r="B1140" s="466"/>
      <c r="C1140" s="495" t="s">
        <v>242</v>
      </c>
      <c r="D1140" s="466"/>
      <c r="E1140" s="86"/>
      <c r="F1140" s="86"/>
      <c r="G1140" s="86"/>
      <c r="H1140" s="86"/>
      <c r="I1140" s="86"/>
      <c r="J1140" s="86"/>
      <c r="K1140" s="86"/>
      <c r="L1140" s="86"/>
      <c r="M1140" s="86"/>
      <c r="N1140" s="86"/>
      <c r="O1140" s="86"/>
      <c r="P1140" s="86"/>
    </row>
    <row r="1141" spans="1:16" ht="2.25" customHeight="1">
      <c r="A1141" s="86"/>
      <c r="B1141" s="86"/>
      <c r="C1141" s="86"/>
      <c r="D1141" s="86"/>
      <c r="E1141" s="86"/>
      <c r="F1141" s="86"/>
      <c r="G1141" s="86"/>
      <c r="H1141" s="86"/>
      <c r="I1141" s="86"/>
      <c r="J1141" s="86"/>
      <c r="K1141" s="86"/>
      <c r="L1141" s="86"/>
      <c r="M1141" s="86"/>
      <c r="N1141" s="86"/>
      <c r="O1141" s="86"/>
      <c r="P1141" s="86"/>
    </row>
    <row r="1142" spans="1:16" ht="18.75" customHeight="1">
      <c r="A1142" s="496" t="s">
        <v>235</v>
      </c>
      <c r="B1142" s="457"/>
      <c r="C1142" s="457"/>
      <c r="D1142" s="457"/>
      <c r="E1142" s="458"/>
      <c r="F1142" s="491" t="s">
        <v>231</v>
      </c>
      <c r="G1142" s="457"/>
      <c r="H1142" s="457"/>
      <c r="I1142" s="457"/>
      <c r="J1142" s="458"/>
      <c r="K1142" s="491" t="s">
        <v>13</v>
      </c>
      <c r="L1142" s="458"/>
      <c r="M1142" s="491" t="s">
        <v>12</v>
      </c>
      <c r="N1142" s="458"/>
      <c r="O1142" s="108" t="s">
        <v>236</v>
      </c>
      <c r="P1142" s="86"/>
    </row>
    <row r="1143" spans="1:16" ht="18" customHeight="1">
      <c r="A1143" s="492" t="s">
        <v>686</v>
      </c>
      <c r="B1143" s="470"/>
      <c r="C1143" s="470"/>
      <c r="D1143" s="470"/>
      <c r="E1143" s="471"/>
      <c r="F1143" s="499" t="s">
        <v>596</v>
      </c>
      <c r="G1143" s="470"/>
      <c r="H1143" s="470"/>
      <c r="I1143" s="470"/>
      <c r="J1143" s="471"/>
      <c r="K1143" s="564" t="s">
        <v>687</v>
      </c>
      <c r="L1143" s="471"/>
      <c r="M1143" s="564" t="s">
        <v>1094</v>
      </c>
      <c r="N1143" s="471"/>
      <c r="O1143" s="299" t="s">
        <v>1091</v>
      </c>
      <c r="P1143" s="86"/>
    </row>
    <row r="1144" spans="1:16" ht="18" customHeight="1">
      <c r="A1144" s="493"/>
      <c r="B1144" s="466"/>
      <c r="C1144" s="466"/>
      <c r="D1144" s="466"/>
      <c r="E1144" s="466"/>
      <c r="F1144" s="494"/>
      <c r="G1144" s="466"/>
      <c r="H1144" s="494"/>
      <c r="I1144" s="466"/>
      <c r="J1144" s="466"/>
      <c r="K1144" s="466"/>
      <c r="L1144" s="111" t="s">
        <v>238</v>
      </c>
      <c r="M1144" s="488" t="s">
        <v>242</v>
      </c>
      <c r="N1144" s="466"/>
      <c r="O1144" s="111" t="s">
        <v>1091</v>
      </c>
      <c r="P1144" s="86"/>
    </row>
    <row r="1145" spans="1:16" ht="18" customHeight="1">
      <c r="A1145" s="495" t="s">
        <v>243</v>
      </c>
      <c r="B1145" s="466"/>
      <c r="C1145" s="495" t="s">
        <v>244</v>
      </c>
      <c r="D1145" s="466"/>
      <c r="E1145" s="86"/>
      <c r="F1145" s="86"/>
      <c r="G1145" s="86"/>
      <c r="H1145" s="86"/>
      <c r="I1145" s="86"/>
      <c r="J1145" s="86"/>
      <c r="K1145" s="86"/>
      <c r="L1145" s="86"/>
      <c r="M1145" s="86"/>
      <c r="N1145" s="86"/>
      <c r="O1145" s="86"/>
      <c r="P1145" s="86"/>
    </row>
    <row r="1146" spans="1:16" ht="1.5" customHeight="1">
      <c r="A1146" s="86"/>
      <c r="B1146" s="86"/>
      <c r="C1146" s="86"/>
      <c r="D1146" s="86"/>
      <c r="E1146" s="86"/>
      <c r="F1146" s="86"/>
      <c r="G1146" s="86"/>
      <c r="H1146" s="86"/>
      <c r="I1146" s="86"/>
      <c r="J1146" s="86"/>
      <c r="K1146" s="86"/>
      <c r="L1146" s="86"/>
      <c r="M1146" s="86"/>
      <c r="N1146" s="86"/>
      <c r="O1146" s="86"/>
      <c r="P1146" s="86"/>
    </row>
    <row r="1147" spans="1:16" ht="18.75" customHeight="1">
      <c r="A1147" s="496" t="s">
        <v>235</v>
      </c>
      <c r="B1147" s="457"/>
      <c r="C1147" s="457"/>
      <c r="D1147" s="457"/>
      <c r="E1147" s="458"/>
      <c r="F1147" s="491" t="s">
        <v>231</v>
      </c>
      <c r="G1147" s="457"/>
      <c r="H1147" s="457"/>
      <c r="I1147" s="457"/>
      <c r="J1147" s="458"/>
      <c r="K1147" s="491" t="s">
        <v>13</v>
      </c>
      <c r="L1147" s="458"/>
      <c r="M1147" s="491" t="s">
        <v>12</v>
      </c>
      <c r="N1147" s="458"/>
      <c r="O1147" s="108" t="s">
        <v>236</v>
      </c>
      <c r="P1147" s="86"/>
    </row>
    <row r="1148" spans="1:16" ht="18" customHeight="1">
      <c r="A1148" s="492"/>
      <c r="B1148" s="470"/>
      <c r="C1148" s="470"/>
      <c r="D1148" s="470"/>
      <c r="E1148" s="471"/>
      <c r="F1148" s="499" t="s">
        <v>693</v>
      </c>
      <c r="G1148" s="470"/>
      <c r="H1148" s="470"/>
      <c r="I1148" s="470"/>
      <c r="J1148" s="471"/>
      <c r="K1148" s="564"/>
      <c r="L1148" s="471"/>
      <c r="M1148" s="564"/>
      <c r="N1148" s="471"/>
      <c r="O1148" s="299" t="s">
        <v>683</v>
      </c>
      <c r="P1148" s="86"/>
    </row>
    <row r="1149" spans="1:16" ht="18" customHeight="1">
      <c r="A1149" s="493"/>
      <c r="B1149" s="466"/>
      <c r="C1149" s="466"/>
      <c r="D1149" s="466"/>
      <c r="E1149" s="466"/>
      <c r="F1149" s="494"/>
      <c r="G1149" s="466"/>
      <c r="H1149" s="494"/>
      <c r="I1149" s="466"/>
      <c r="J1149" s="466"/>
      <c r="K1149" s="466"/>
      <c r="L1149" s="111" t="s">
        <v>238</v>
      </c>
      <c r="M1149" s="488" t="s">
        <v>244</v>
      </c>
      <c r="N1149" s="466"/>
      <c r="O1149" s="111" t="s">
        <v>683</v>
      </c>
      <c r="P1149" s="86"/>
    </row>
    <row r="1150" spans="1:16" ht="3.75" customHeight="1">
      <c r="A1150" s="86"/>
      <c r="B1150" s="86"/>
      <c r="C1150" s="86"/>
      <c r="D1150" s="86"/>
      <c r="E1150" s="86"/>
      <c r="F1150" s="86"/>
      <c r="G1150" s="86"/>
      <c r="H1150" s="86"/>
      <c r="I1150" s="86"/>
      <c r="J1150" s="86"/>
      <c r="K1150" s="86"/>
      <c r="L1150" s="86"/>
      <c r="M1150" s="86"/>
      <c r="N1150" s="86"/>
      <c r="O1150" s="86"/>
      <c r="P1150" s="86"/>
    </row>
    <row r="1151" spans="1:16" ht="18.75" customHeight="1">
      <c r="A1151" s="86"/>
      <c r="B1151" s="86"/>
      <c r="C1151" s="86"/>
      <c r="D1151" s="86"/>
      <c r="E1151" s="86"/>
      <c r="F1151" s="86"/>
      <c r="G1151" s="86"/>
      <c r="H1151" s="86"/>
      <c r="I1151" s="489" t="s">
        <v>245</v>
      </c>
      <c r="J1151" s="457"/>
      <c r="K1151" s="457"/>
      <c r="L1151" s="457"/>
      <c r="M1151" s="458"/>
      <c r="N1151" s="566" t="s">
        <v>1095</v>
      </c>
      <c r="O1151" s="458"/>
      <c r="P1151" s="86"/>
    </row>
    <row r="1152" spans="1:16" ht="1.5" customHeight="1">
      <c r="A1152" s="86"/>
      <c r="B1152" s="86"/>
      <c r="C1152" s="86"/>
      <c r="D1152" s="86"/>
      <c r="E1152" s="86"/>
      <c r="F1152" s="86"/>
      <c r="G1152" s="86"/>
      <c r="H1152" s="86"/>
      <c r="I1152" s="86"/>
      <c r="J1152" s="86"/>
      <c r="K1152" s="86"/>
      <c r="L1152" s="86"/>
      <c r="M1152" s="86"/>
      <c r="N1152" s="86"/>
      <c r="O1152" s="86"/>
      <c r="P1152" s="86"/>
    </row>
    <row r="1153" spans="1:16" ht="16.5" customHeight="1">
      <c r="A1153" s="565"/>
      <c r="B1153" s="466"/>
      <c r="C1153" s="466"/>
      <c r="D1153" s="466"/>
      <c r="E1153" s="466"/>
      <c r="F1153" s="466"/>
      <c r="G1153" s="466"/>
      <c r="H1153" s="466"/>
      <c r="I1153" s="466"/>
      <c r="J1153" s="466"/>
      <c r="K1153" s="466"/>
      <c r="L1153" s="466"/>
      <c r="M1153" s="466"/>
      <c r="N1153" s="466"/>
      <c r="O1153" s="466"/>
      <c r="P1153" s="86"/>
    </row>
    <row r="1154" spans="1:16" ht="3.75" customHeight="1">
      <c r="A1154" s="107"/>
      <c r="B1154" s="476"/>
      <c r="C1154" s="466"/>
      <c r="D1154" s="476"/>
      <c r="E1154" s="466"/>
      <c r="F1154" s="466"/>
      <c r="G1154" s="466"/>
      <c r="H1154" s="466"/>
      <c r="I1154" s="466"/>
      <c r="J1154" s="466"/>
      <c r="K1154" s="466"/>
      <c r="L1154" s="466"/>
      <c r="M1154" s="466"/>
      <c r="N1154" s="466"/>
      <c r="O1154" s="466"/>
      <c r="P1154" s="466"/>
    </row>
    <row r="1155" spans="1:16" ht="71.25" customHeight="1">
      <c r="A1155" s="107"/>
      <c r="B1155" s="497"/>
      <c r="C1155" s="466"/>
      <c r="D1155" s="476"/>
      <c r="E1155" s="466"/>
      <c r="F1155" s="466"/>
      <c r="G1155" s="466"/>
      <c r="H1155" s="466"/>
      <c r="I1155" s="466"/>
      <c r="J1155" s="466"/>
      <c r="K1155" s="466"/>
      <c r="L1155" s="466"/>
      <c r="M1155" s="466"/>
      <c r="N1155" s="466"/>
      <c r="O1155" s="466"/>
      <c r="P1155" s="466"/>
    </row>
    <row r="1156" spans="1:16" ht="9.75" customHeight="1">
      <c r="A1156" s="477"/>
      <c r="B1156" s="470"/>
      <c r="C1156" s="470"/>
      <c r="D1156" s="470"/>
      <c r="E1156" s="470"/>
      <c r="F1156" s="470"/>
      <c r="G1156" s="470"/>
      <c r="H1156" s="470"/>
      <c r="I1156" s="470"/>
      <c r="J1156" s="470"/>
      <c r="K1156" s="470"/>
      <c r="L1156" s="470"/>
      <c r="M1156" s="470"/>
      <c r="N1156" s="470"/>
      <c r="O1156" s="470"/>
      <c r="P1156" s="470"/>
    </row>
    <row r="1157" spans="1:16" ht="59.25" customHeight="1">
      <c r="A1157" s="498" t="s">
        <v>541</v>
      </c>
      <c r="B1157" s="466"/>
      <c r="C1157" s="466"/>
      <c r="D1157" s="466"/>
      <c r="E1157" s="466"/>
      <c r="F1157" s="466"/>
      <c r="G1157" s="498" t="s">
        <v>227</v>
      </c>
      <c r="H1157" s="466"/>
      <c r="I1157" s="466"/>
      <c r="J1157" s="476" t="s">
        <v>1067</v>
      </c>
      <c r="K1157" s="466"/>
      <c r="L1157" s="466"/>
      <c r="M1157" s="466"/>
      <c r="N1157" s="466"/>
      <c r="O1157" s="466"/>
      <c r="P1157" s="467"/>
    </row>
    <row r="1158" spans="1:16" ht="18" customHeight="1">
      <c r="A1158" s="498"/>
      <c r="B1158" s="466"/>
      <c r="C1158" s="466"/>
      <c r="D1158" s="466"/>
      <c r="E1158" s="466"/>
      <c r="F1158" s="466"/>
      <c r="G1158" s="498" t="s">
        <v>229</v>
      </c>
      <c r="H1158" s="466"/>
      <c r="I1158" s="466"/>
      <c r="J1158" s="476" t="s">
        <v>1067</v>
      </c>
      <c r="K1158" s="466"/>
      <c r="L1158" s="466"/>
      <c r="M1158" s="466"/>
      <c r="N1158" s="466"/>
      <c r="O1158" s="466"/>
      <c r="P1158" s="467"/>
    </row>
    <row r="1159" spans="1:16" ht="27.75" customHeight="1">
      <c r="A1159" s="498"/>
      <c r="B1159" s="466"/>
      <c r="C1159" s="466"/>
      <c r="D1159" s="466"/>
      <c r="E1159" s="466"/>
      <c r="F1159" s="466"/>
      <c r="G1159" s="498" t="s">
        <v>10</v>
      </c>
      <c r="H1159" s="466"/>
      <c r="I1159" s="466"/>
      <c r="J1159" s="476" t="s">
        <v>1096</v>
      </c>
      <c r="K1159" s="466"/>
      <c r="L1159" s="466"/>
      <c r="M1159" s="466"/>
      <c r="N1159" s="466"/>
      <c r="O1159" s="466"/>
      <c r="P1159" s="467"/>
    </row>
    <row r="1160" spans="1:16" ht="18" customHeight="1">
      <c r="A1160" s="492"/>
      <c r="B1160" s="470"/>
      <c r="C1160" s="470"/>
      <c r="D1160" s="470"/>
      <c r="E1160" s="470"/>
      <c r="F1160" s="470"/>
      <c r="G1160" s="505" t="s">
        <v>231</v>
      </c>
      <c r="H1160" s="470"/>
      <c r="I1160" s="470"/>
      <c r="J1160" s="477" t="s">
        <v>682</v>
      </c>
      <c r="K1160" s="470"/>
      <c r="L1160" s="470"/>
      <c r="M1160" s="470"/>
      <c r="N1160" s="470"/>
      <c r="O1160" s="470"/>
      <c r="P1160" s="471"/>
    </row>
    <row r="1161" spans="1:16" ht="7.5" customHeight="1">
      <c r="A1161" s="86"/>
      <c r="B1161" s="86"/>
      <c r="C1161" s="86"/>
      <c r="D1161" s="86"/>
      <c r="E1161" s="86"/>
      <c r="F1161" s="86"/>
      <c r="G1161" s="86"/>
      <c r="H1161" s="86"/>
      <c r="I1161" s="86"/>
      <c r="J1161" s="86"/>
      <c r="K1161" s="86"/>
      <c r="L1161" s="86"/>
      <c r="M1161" s="86"/>
      <c r="N1161" s="86"/>
      <c r="O1161" s="86"/>
      <c r="P1161" s="86"/>
    </row>
    <row r="1162" spans="1:16" ht="18" customHeight="1">
      <c r="A1162" s="495" t="s">
        <v>233</v>
      </c>
      <c r="B1162" s="466"/>
      <c r="C1162" s="495" t="s">
        <v>234</v>
      </c>
      <c r="D1162" s="466"/>
      <c r="E1162" s="86"/>
      <c r="F1162" s="86"/>
      <c r="G1162" s="86"/>
      <c r="H1162" s="86"/>
      <c r="I1162" s="86"/>
      <c r="J1162" s="86"/>
      <c r="K1162" s="86"/>
      <c r="L1162" s="86"/>
      <c r="M1162" s="86"/>
      <c r="N1162" s="86"/>
      <c r="O1162" s="86"/>
      <c r="P1162" s="86"/>
    </row>
    <row r="1163" spans="1:16" ht="2.25" customHeight="1">
      <c r="A1163" s="86"/>
      <c r="B1163" s="86"/>
      <c r="C1163" s="86"/>
      <c r="D1163" s="86"/>
      <c r="E1163" s="86"/>
      <c r="F1163" s="86"/>
      <c r="G1163" s="86"/>
      <c r="H1163" s="86"/>
      <c r="I1163" s="86"/>
      <c r="J1163" s="86"/>
      <c r="K1163" s="86"/>
      <c r="L1163" s="86"/>
      <c r="M1163" s="86"/>
      <c r="N1163" s="86"/>
      <c r="O1163" s="86"/>
      <c r="P1163" s="86"/>
    </row>
    <row r="1164" spans="1:16" ht="18.75" customHeight="1">
      <c r="A1164" s="496" t="s">
        <v>235</v>
      </c>
      <c r="B1164" s="457"/>
      <c r="C1164" s="457"/>
      <c r="D1164" s="457"/>
      <c r="E1164" s="458"/>
      <c r="F1164" s="491" t="s">
        <v>231</v>
      </c>
      <c r="G1164" s="457"/>
      <c r="H1164" s="457"/>
      <c r="I1164" s="457"/>
      <c r="J1164" s="458"/>
      <c r="K1164" s="491" t="s">
        <v>13</v>
      </c>
      <c r="L1164" s="458"/>
      <c r="M1164" s="491" t="s">
        <v>12</v>
      </c>
      <c r="N1164" s="458"/>
      <c r="O1164" s="108" t="s">
        <v>236</v>
      </c>
      <c r="P1164" s="86"/>
    </row>
    <row r="1165" spans="1:16" ht="18" customHeight="1">
      <c r="A1165" s="492" t="s">
        <v>1097</v>
      </c>
      <c r="B1165" s="470"/>
      <c r="C1165" s="470"/>
      <c r="D1165" s="470"/>
      <c r="E1165" s="471"/>
      <c r="F1165" s="499" t="s">
        <v>549</v>
      </c>
      <c r="G1165" s="470"/>
      <c r="H1165" s="470"/>
      <c r="I1165" s="470"/>
      <c r="J1165" s="471"/>
      <c r="K1165" s="564" t="s">
        <v>1098</v>
      </c>
      <c r="L1165" s="471"/>
      <c r="M1165" s="564" t="s">
        <v>711</v>
      </c>
      <c r="N1165" s="471"/>
      <c r="O1165" s="299" t="s">
        <v>1099</v>
      </c>
      <c r="P1165" s="86"/>
    </row>
    <row r="1166" spans="1:16" ht="18" customHeight="1">
      <c r="A1166" s="492" t="s">
        <v>692</v>
      </c>
      <c r="B1166" s="470"/>
      <c r="C1166" s="470"/>
      <c r="D1166" s="470"/>
      <c r="E1166" s="471"/>
      <c r="F1166" s="499" t="s">
        <v>693</v>
      </c>
      <c r="G1166" s="470"/>
      <c r="H1166" s="470"/>
      <c r="I1166" s="470"/>
      <c r="J1166" s="471"/>
      <c r="K1166" s="564" t="s">
        <v>694</v>
      </c>
      <c r="L1166" s="471"/>
      <c r="M1166" s="564" t="s">
        <v>576</v>
      </c>
      <c r="N1166" s="471"/>
      <c r="O1166" s="299" t="s">
        <v>959</v>
      </c>
      <c r="P1166" s="86"/>
    </row>
    <row r="1167" spans="1:16" ht="18" customHeight="1">
      <c r="A1167" s="493"/>
      <c r="B1167" s="466"/>
      <c r="C1167" s="466"/>
      <c r="D1167" s="466"/>
      <c r="E1167" s="466"/>
      <c r="F1167" s="494"/>
      <c r="G1167" s="466"/>
      <c r="H1167" s="494"/>
      <c r="I1167" s="466"/>
      <c r="J1167" s="466"/>
      <c r="K1167" s="466"/>
      <c r="L1167" s="111" t="s">
        <v>238</v>
      </c>
      <c r="M1167" s="488" t="s">
        <v>234</v>
      </c>
      <c r="N1167" s="466"/>
      <c r="O1167" s="111" t="s">
        <v>1100</v>
      </c>
      <c r="P1167" s="86"/>
    </row>
    <row r="1168" spans="1:16" ht="18" customHeight="1">
      <c r="A1168" s="495" t="s">
        <v>239</v>
      </c>
      <c r="B1168" s="466"/>
      <c r="C1168" s="495" t="s">
        <v>583</v>
      </c>
      <c r="D1168" s="466"/>
      <c r="E1168" s="86"/>
      <c r="F1168" s="86"/>
      <c r="G1168" s="86"/>
      <c r="H1168" s="86"/>
      <c r="I1168" s="86"/>
      <c r="J1168" s="86"/>
      <c r="K1168" s="86"/>
      <c r="L1168" s="86"/>
      <c r="M1168" s="86"/>
      <c r="N1168" s="86"/>
      <c r="O1168" s="86"/>
      <c r="P1168" s="86"/>
    </row>
    <row r="1169" spans="1:16" ht="1.5" customHeight="1">
      <c r="A1169" s="86"/>
      <c r="B1169" s="86"/>
      <c r="C1169" s="86"/>
      <c r="D1169" s="86"/>
      <c r="E1169" s="86"/>
      <c r="F1169" s="86"/>
      <c r="G1169" s="86"/>
      <c r="H1169" s="86"/>
      <c r="I1169" s="86"/>
      <c r="J1169" s="86"/>
      <c r="K1169" s="86"/>
      <c r="L1169" s="86"/>
      <c r="M1169" s="86"/>
      <c r="N1169" s="86"/>
      <c r="O1169" s="86"/>
      <c r="P1169" s="86"/>
    </row>
    <row r="1170" spans="1:16" ht="18.75" customHeight="1">
      <c r="A1170" s="496" t="s">
        <v>235</v>
      </c>
      <c r="B1170" s="457"/>
      <c r="C1170" s="457"/>
      <c r="D1170" s="457"/>
      <c r="E1170" s="458"/>
      <c r="F1170" s="491" t="s">
        <v>231</v>
      </c>
      <c r="G1170" s="457"/>
      <c r="H1170" s="457"/>
      <c r="I1170" s="457"/>
      <c r="J1170" s="458"/>
      <c r="K1170" s="491" t="s">
        <v>13</v>
      </c>
      <c r="L1170" s="458"/>
      <c r="M1170" s="491" t="s">
        <v>12</v>
      </c>
      <c r="N1170" s="458"/>
      <c r="O1170" s="108" t="s">
        <v>236</v>
      </c>
      <c r="P1170" s="86"/>
    </row>
    <row r="1171" spans="1:16" ht="18" customHeight="1">
      <c r="A1171" s="492" t="s">
        <v>1101</v>
      </c>
      <c r="B1171" s="470"/>
      <c r="C1171" s="470"/>
      <c r="D1171" s="470"/>
      <c r="E1171" s="471"/>
      <c r="F1171" s="499" t="s">
        <v>642</v>
      </c>
      <c r="G1171" s="470"/>
      <c r="H1171" s="470"/>
      <c r="I1171" s="470"/>
      <c r="J1171" s="471"/>
      <c r="K1171" s="564" t="s">
        <v>1102</v>
      </c>
      <c r="L1171" s="471"/>
      <c r="M1171" s="564" t="s">
        <v>1103</v>
      </c>
      <c r="N1171" s="471"/>
      <c r="O1171" s="299" t="s">
        <v>1104</v>
      </c>
      <c r="P1171" s="86"/>
    </row>
    <row r="1172" spans="1:16" ht="26.25" customHeight="1">
      <c r="A1172" s="492" t="s">
        <v>1082</v>
      </c>
      <c r="B1172" s="470"/>
      <c r="C1172" s="470"/>
      <c r="D1172" s="470"/>
      <c r="E1172" s="471"/>
      <c r="F1172" s="499" t="s">
        <v>642</v>
      </c>
      <c r="G1172" s="470"/>
      <c r="H1172" s="470"/>
      <c r="I1172" s="470"/>
      <c r="J1172" s="471"/>
      <c r="K1172" s="564" t="s">
        <v>1083</v>
      </c>
      <c r="L1172" s="471"/>
      <c r="M1172" s="564" t="s">
        <v>1103</v>
      </c>
      <c r="N1172" s="471"/>
      <c r="O1172" s="299" t="s">
        <v>1105</v>
      </c>
      <c r="P1172" s="86"/>
    </row>
    <row r="1173" spans="1:16" ht="18" customHeight="1">
      <c r="A1173" s="492" t="s">
        <v>1085</v>
      </c>
      <c r="B1173" s="470"/>
      <c r="C1173" s="470"/>
      <c r="D1173" s="470"/>
      <c r="E1173" s="471"/>
      <c r="F1173" s="499" t="s">
        <v>642</v>
      </c>
      <c r="G1173" s="470"/>
      <c r="H1173" s="470"/>
      <c r="I1173" s="470"/>
      <c r="J1173" s="471"/>
      <c r="K1173" s="564" t="s">
        <v>1086</v>
      </c>
      <c r="L1173" s="471"/>
      <c r="M1173" s="564" t="s">
        <v>846</v>
      </c>
      <c r="N1173" s="471"/>
      <c r="O1173" s="299" t="s">
        <v>1106</v>
      </c>
      <c r="P1173" s="86"/>
    </row>
    <row r="1174" spans="1:16" ht="18" customHeight="1">
      <c r="A1174" s="492" t="s">
        <v>589</v>
      </c>
      <c r="B1174" s="470"/>
      <c r="C1174" s="470"/>
      <c r="D1174" s="470"/>
      <c r="E1174" s="471"/>
      <c r="F1174" s="499" t="s">
        <v>590</v>
      </c>
      <c r="G1174" s="470"/>
      <c r="H1174" s="470"/>
      <c r="I1174" s="470"/>
      <c r="J1174" s="471"/>
      <c r="K1174" s="564" t="s">
        <v>1107</v>
      </c>
      <c r="L1174" s="471"/>
      <c r="M1174" s="564" t="s">
        <v>592</v>
      </c>
      <c r="N1174" s="471"/>
      <c r="O1174" s="299" t="s">
        <v>1108</v>
      </c>
      <c r="P1174" s="86"/>
    </row>
    <row r="1175" spans="1:16" ht="18" customHeight="1">
      <c r="A1175" s="493"/>
      <c r="B1175" s="466"/>
      <c r="C1175" s="466"/>
      <c r="D1175" s="466"/>
      <c r="E1175" s="466"/>
      <c r="F1175" s="494"/>
      <c r="G1175" s="466"/>
      <c r="H1175" s="494"/>
      <c r="I1175" s="466"/>
      <c r="J1175" s="466"/>
      <c r="K1175" s="466"/>
      <c r="L1175" s="111" t="s">
        <v>238</v>
      </c>
      <c r="M1175" s="488" t="s">
        <v>583</v>
      </c>
      <c r="N1175" s="466"/>
      <c r="O1175" s="111" t="s">
        <v>1109</v>
      </c>
      <c r="P1175" s="86"/>
    </row>
    <row r="1176" spans="1:16" ht="18" customHeight="1">
      <c r="A1176" s="495" t="s">
        <v>241</v>
      </c>
      <c r="B1176" s="466"/>
      <c r="C1176" s="495" t="s">
        <v>242</v>
      </c>
      <c r="D1176" s="466"/>
      <c r="E1176" s="86"/>
      <c r="F1176" s="86"/>
      <c r="G1176" s="86"/>
      <c r="H1176" s="86"/>
      <c r="I1176" s="86"/>
      <c r="J1176" s="86"/>
      <c r="K1176" s="86"/>
      <c r="L1176" s="86"/>
      <c r="M1176" s="86"/>
      <c r="N1176" s="86"/>
      <c r="O1176" s="86"/>
      <c r="P1176" s="86"/>
    </row>
    <row r="1177" spans="1:16" ht="1.5" customHeight="1">
      <c r="A1177" s="86"/>
      <c r="B1177" s="86"/>
      <c r="C1177" s="86"/>
      <c r="D1177" s="86"/>
      <c r="E1177" s="86"/>
      <c r="F1177" s="86"/>
      <c r="G1177" s="86"/>
      <c r="H1177" s="86"/>
      <c r="I1177" s="86"/>
      <c r="J1177" s="86"/>
      <c r="K1177" s="86"/>
      <c r="L1177" s="86"/>
      <c r="M1177" s="86"/>
      <c r="N1177" s="86"/>
      <c r="O1177" s="86"/>
      <c r="P1177" s="86"/>
    </row>
    <row r="1178" spans="1:16" ht="18.75" customHeight="1">
      <c r="A1178" s="496" t="s">
        <v>235</v>
      </c>
      <c r="B1178" s="457"/>
      <c r="C1178" s="457"/>
      <c r="D1178" s="457"/>
      <c r="E1178" s="458"/>
      <c r="F1178" s="491" t="s">
        <v>231</v>
      </c>
      <c r="G1178" s="457"/>
      <c r="H1178" s="457"/>
      <c r="I1178" s="457"/>
      <c r="J1178" s="458"/>
      <c r="K1178" s="491" t="s">
        <v>13</v>
      </c>
      <c r="L1178" s="458"/>
      <c r="M1178" s="491" t="s">
        <v>12</v>
      </c>
      <c r="N1178" s="458"/>
      <c r="O1178" s="108" t="s">
        <v>236</v>
      </c>
      <c r="P1178" s="86"/>
    </row>
    <row r="1179" spans="1:16" ht="18" customHeight="1">
      <c r="A1179" s="492" t="s">
        <v>702</v>
      </c>
      <c r="B1179" s="470"/>
      <c r="C1179" s="470"/>
      <c r="D1179" s="470"/>
      <c r="E1179" s="471"/>
      <c r="F1179" s="499" t="s">
        <v>596</v>
      </c>
      <c r="G1179" s="470"/>
      <c r="H1179" s="470"/>
      <c r="I1179" s="470"/>
      <c r="J1179" s="471"/>
      <c r="K1179" s="564" t="s">
        <v>703</v>
      </c>
      <c r="L1179" s="471"/>
      <c r="M1179" s="564" t="s">
        <v>631</v>
      </c>
      <c r="N1179" s="471"/>
      <c r="O1179" s="299" t="s">
        <v>928</v>
      </c>
      <c r="P1179" s="86"/>
    </row>
    <row r="1180" spans="1:16" ht="18" customHeight="1">
      <c r="A1180" s="492" t="s">
        <v>1110</v>
      </c>
      <c r="B1180" s="470"/>
      <c r="C1180" s="470"/>
      <c r="D1180" s="470"/>
      <c r="E1180" s="471"/>
      <c r="F1180" s="499" t="s">
        <v>596</v>
      </c>
      <c r="G1180" s="470"/>
      <c r="H1180" s="470"/>
      <c r="I1180" s="470"/>
      <c r="J1180" s="471"/>
      <c r="K1180" s="564" t="s">
        <v>1111</v>
      </c>
      <c r="L1180" s="471"/>
      <c r="M1180" s="564" t="s">
        <v>631</v>
      </c>
      <c r="N1180" s="471"/>
      <c r="O1180" s="299" t="s">
        <v>1112</v>
      </c>
      <c r="P1180" s="86"/>
    </row>
    <row r="1181" spans="1:16" ht="18" customHeight="1">
      <c r="A1181" s="493"/>
      <c r="B1181" s="466"/>
      <c r="C1181" s="466"/>
      <c r="D1181" s="466"/>
      <c r="E1181" s="466"/>
      <c r="F1181" s="494"/>
      <c r="G1181" s="466"/>
      <c r="H1181" s="494"/>
      <c r="I1181" s="466"/>
      <c r="J1181" s="466"/>
      <c r="K1181" s="466"/>
      <c r="L1181" s="111" t="s">
        <v>238</v>
      </c>
      <c r="M1181" s="488" t="s">
        <v>242</v>
      </c>
      <c r="N1181" s="466"/>
      <c r="O1181" s="111" t="s">
        <v>1107</v>
      </c>
      <c r="P1181" s="86"/>
    </row>
    <row r="1182" spans="1:16" ht="18" customHeight="1">
      <c r="A1182" s="495" t="s">
        <v>243</v>
      </c>
      <c r="B1182" s="466"/>
      <c r="C1182" s="495" t="s">
        <v>244</v>
      </c>
      <c r="D1182" s="466"/>
      <c r="E1182" s="86"/>
      <c r="F1182" s="86"/>
      <c r="G1182" s="86"/>
      <c r="H1182" s="86"/>
      <c r="I1182" s="86"/>
      <c r="J1182" s="86"/>
      <c r="K1182" s="86"/>
      <c r="L1182" s="86"/>
      <c r="M1182" s="86"/>
      <c r="N1182" s="86"/>
      <c r="O1182" s="86"/>
      <c r="P1182" s="86"/>
    </row>
    <row r="1183" spans="1:16" ht="2.25" customHeight="1">
      <c r="A1183" s="86"/>
      <c r="B1183" s="86"/>
      <c r="C1183" s="86"/>
      <c r="D1183" s="86"/>
      <c r="E1183" s="86"/>
      <c r="F1183" s="86"/>
      <c r="G1183" s="86"/>
      <c r="H1183" s="86"/>
      <c r="I1183" s="86"/>
      <c r="J1183" s="86"/>
      <c r="K1183" s="86"/>
      <c r="L1183" s="86"/>
      <c r="M1183" s="86"/>
      <c r="N1183" s="86"/>
      <c r="O1183" s="86"/>
      <c r="P1183" s="86"/>
    </row>
    <row r="1184" spans="1:16" ht="18.75" customHeight="1">
      <c r="A1184" s="496" t="s">
        <v>235</v>
      </c>
      <c r="B1184" s="457"/>
      <c r="C1184" s="457"/>
      <c r="D1184" s="457"/>
      <c r="E1184" s="458"/>
      <c r="F1184" s="491" t="s">
        <v>231</v>
      </c>
      <c r="G1184" s="457"/>
      <c r="H1184" s="457"/>
      <c r="I1184" s="457"/>
      <c r="J1184" s="458"/>
      <c r="K1184" s="491" t="s">
        <v>13</v>
      </c>
      <c r="L1184" s="458"/>
      <c r="M1184" s="491" t="s">
        <v>12</v>
      </c>
      <c r="N1184" s="458"/>
      <c r="O1184" s="108" t="s">
        <v>236</v>
      </c>
      <c r="P1184" s="86"/>
    </row>
    <row r="1185" spans="1:16" ht="18" customHeight="1">
      <c r="A1185" s="492" t="s">
        <v>602</v>
      </c>
      <c r="B1185" s="470"/>
      <c r="C1185" s="470"/>
      <c r="D1185" s="470"/>
      <c r="E1185" s="471"/>
      <c r="F1185" s="499" t="s">
        <v>549</v>
      </c>
      <c r="G1185" s="470"/>
      <c r="H1185" s="470"/>
      <c r="I1185" s="470"/>
      <c r="J1185" s="471"/>
      <c r="K1185" s="564" t="s">
        <v>603</v>
      </c>
      <c r="L1185" s="471"/>
      <c r="M1185" s="564" t="s">
        <v>711</v>
      </c>
      <c r="N1185" s="471"/>
      <c r="O1185" s="299" t="s">
        <v>1113</v>
      </c>
      <c r="P1185" s="86"/>
    </row>
    <row r="1186" spans="1:16" ht="18" customHeight="1">
      <c r="A1186" s="493"/>
      <c r="B1186" s="466"/>
      <c r="C1186" s="466"/>
      <c r="D1186" s="466"/>
      <c r="E1186" s="466"/>
      <c r="F1186" s="494"/>
      <c r="G1186" s="466"/>
      <c r="H1186" s="494"/>
      <c r="I1186" s="466"/>
      <c r="J1186" s="466"/>
      <c r="K1186" s="466"/>
      <c r="L1186" s="111" t="s">
        <v>238</v>
      </c>
      <c r="M1186" s="488" t="s">
        <v>244</v>
      </c>
      <c r="N1186" s="466"/>
      <c r="O1186" s="111" t="s">
        <v>1113</v>
      </c>
      <c r="P1186" s="86"/>
    </row>
    <row r="1187" spans="1:16" ht="3.75" customHeight="1">
      <c r="A1187" s="86"/>
      <c r="B1187" s="86"/>
      <c r="C1187" s="86"/>
      <c r="D1187" s="86"/>
      <c r="E1187" s="86"/>
      <c r="F1187" s="86"/>
      <c r="G1187" s="86"/>
      <c r="H1187" s="86"/>
      <c r="I1187" s="86"/>
      <c r="J1187" s="86"/>
      <c r="K1187" s="86"/>
      <c r="L1187" s="86"/>
      <c r="M1187" s="86"/>
      <c r="N1187" s="86"/>
      <c r="O1187" s="86"/>
      <c r="P1187" s="86"/>
    </row>
    <row r="1188" spans="1:16" ht="18.75" customHeight="1">
      <c r="A1188" s="86"/>
      <c r="B1188" s="86"/>
      <c r="C1188" s="86"/>
      <c r="D1188" s="86"/>
      <c r="E1188" s="86"/>
      <c r="F1188" s="86"/>
      <c r="G1188" s="86"/>
      <c r="H1188" s="86"/>
      <c r="I1188" s="489" t="s">
        <v>245</v>
      </c>
      <c r="J1188" s="457"/>
      <c r="K1188" s="457"/>
      <c r="L1188" s="457"/>
      <c r="M1188" s="458"/>
      <c r="N1188" s="566" t="s">
        <v>1114</v>
      </c>
      <c r="O1188" s="458"/>
      <c r="P1188" s="86"/>
    </row>
    <row r="1189" spans="1:16" ht="1.5" customHeight="1">
      <c r="A1189" s="86"/>
      <c r="B1189" s="86"/>
      <c r="C1189" s="86"/>
      <c r="D1189" s="86"/>
      <c r="E1189" s="86"/>
      <c r="F1189" s="86"/>
      <c r="G1189" s="86"/>
      <c r="H1189" s="86"/>
      <c r="I1189" s="86"/>
      <c r="J1189" s="86"/>
      <c r="K1189" s="86"/>
      <c r="L1189" s="86"/>
      <c r="M1189" s="86"/>
      <c r="N1189" s="86"/>
      <c r="O1189" s="86"/>
      <c r="P1189" s="86"/>
    </row>
    <row r="1190" spans="1:16" ht="16.5" customHeight="1">
      <c r="A1190" s="565"/>
      <c r="B1190" s="466"/>
      <c r="C1190" s="466"/>
      <c r="D1190" s="466"/>
      <c r="E1190" s="466"/>
      <c r="F1190" s="466"/>
      <c r="G1190" s="466"/>
      <c r="H1190" s="466"/>
      <c r="I1190" s="466"/>
      <c r="J1190" s="466"/>
      <c r="K1190" s="466"/>
      <c r="L1190" s="466"/>
      <c r="M1190" s="466"/>
      <c r="N1190" s="466"/>
      <c r="O1190" s="466"/>
      <c r="P1190" s="86"/>
    </row>
    <row r="1191" spans="1:16" ht="3.75" customHeight="1">
      <c r="A1191" s="107"/>
      <c r="B1191" s="476"/>
      <c r="C1191" s="466"/>
      <c r="D1191" s="476"/>
      <c r="E1191" s="466"/>
      <c r="F1191" s="466"/>
      <c r="G1191" s="466"/>
      <c r="H1191" s="466"/>
      <c r="I1191" s="466"/>
      <c r="J1191" s="466"/>
      <c r="K1191" s="466"/>
      <c r="L1191" s="466"/>
      <c r="M1191" s="466"/>
      <c r="N1191" s="466"/>
      <c r="O1191" s="466"/>
      <c r="P1191" s="466"/>
    </row>
    <row r="1192" spans="1:16" ht="71.25" customHeight="1">
      <c r="A1192" s="107"/>
      <c r="B1192" s="497"/>
      <c r="C1192" s="466"/>
      <c r="D1192" s="476"/>
      <c r="E1192" s="466"/>
      <c r="F1192" s="466"/>
      <c r="G1192" s="466"/>
      <c r="H1192" s="466"/>
      <c r="I1192" s="466"/>
      <c r="J1192" s="466"/>
      <c r="K1192" s="466"/>
      <c r="L1192" s="466"/>
      <c r="M1192" s="466"/>
      <c r="N1192" s="466"/>
      <c r="O1192" s="466"/>
      <c r="P1192" s="466"/>
    </row>
    <row r="1193" spans="1:16" ht="9.75" customHeight="1">
      <c r="A1193" s="477"/>
      <c r="B1193" s="470"/>
      <c r="C1193" s="470"/>
      <c r="D1193" s="470"/>
      <c r="E1193" s="470"/>
      <c r="F1193" s="470"/>
      <c r="G1193" s="470"/>
      <c r="H1193" s="470"/>
      <c r="I1193" s="470"/>
      <c r="J1193" s="470"/>
      <c r="K1193" s="470"/>
      <c r="L1193" s="470"/>
      <c r="M1193" s="470"/>
      <c r="N1193" s="470"/>
      <c r="O1193" s="470"/>
      <c r="P1193" s="470"/>
    </row>
    <row r="1194" spans="1:16" ht="58.5" customHeight="1">
      <c r="A1194" s="498" t="s">
        <v>541</v>
      </c>
      <c r="B1194" s="466"/>
      <c r="C1194" s="466"/>
      <c r="D1194" s="466"/>
      <c r="E1194" s="466"/>
      <c r="F1194" s="466"/>
      <c r="G1194" s="498" t="s">
        <v>227</v>
      </c>
      <c r="H1194" s="466"/>
      <c r="I1194" s="466"/>
      <c r="J1194" s="476" t="s">
        <v>1067</v>
      </c>
      <c r="K1194" s="466"/>
      <c r="L1194" s="466"/>
      <c r="M1194" s="466"/>
      <c r="N1194" s="466"/>
      <c r="O1194" s="466"/>
      <c r="P1194" s="467"/>
    </row>
    <row r="1195" spans="1:16" ht="18" customHeight="1">
      <c r="A1195" s="498"/>
      <c r="B1195" s="466"/>
      <c r="C1195" s="466"/>
      <c r="D1195" s="466"/>
      <c r="E1195" s="466"/>
      <c r="F1195" s="466"/>
      <c r="G1195" s="498" t="s">
        <v>229</v>
      </c>
      <c r="H1195" s="466"/>
      <c r="I1195" s="466"/>
      <c r="J1195" s="476" t="s">
        <v>1067</v>
      </c>
      <c r="K1195" s="466"/>
      <c r="L1195" s="466"/>
      <c r="M1195" s="466"/>
      <c r="N1195" s="466"/>
      <c r="O1195" s="466"/>
      <c r="P1195" s="467"/>
    </row>
    <row r="1196" spans="1:16" ht="28.5" customHeight="1">
      <c r="A1196" s="498"/>
      <c r="B1196" s="466"/>
      <c r="C1196" s="466"/>
      <c r="D1196" s="466"/>
      <c r="E1196" s="466"/>
      <c r="F1196" s="466"/>
      <c r="G1196" s="498" t="s">
        <v>10</v>
      </c>
      <c r="H1196" s="466"/>
      <c r="I1196" s="466"/>
      <c r="J1196" s="476" t="s">
        <v>1115</v>
      </c>
      <c r="K1196" s="466"/>
      <c r="L1196" s="466"/>
      <c r="M1196" s="466"/>
      <c r="N1196" s="466"/>
      <c r="O1196" s="466"/>
      <c r="P1196" s="467"/>
    </row>
    <row r="1197" spans="1:16" ht="18" customHeight="1">
      <c r="A1197" s="492"/>
      <c r="B1197" s="470"/>
      <c r="C1197" s="470"/>
      <c r="D1197" s="470"/>
      <c r="E1197" s="470"/>
      <c r="F1197" s="470"/>
      <c r="G1197" s="505" t="s">
        <v>231</v>
      </c>
      <c r="H1197" s="470"/>
      <c r="I1197" s="470"/>
      <c r="J1197" s="477" t="s">
        <v>682</v>
      </c>
      <c r="K1197" s="470"/>
      <c r="L1197" s="470"/>
      <c r="M1197" s="470"/>
      <c r="N1197" s="470"/>
      <c r="O1197" s="470"/>
      <c r="P1197" s="471"/>
    </row>
    <row r="1198" spans="1:16" ht="7.5" customHeight="1">
      <c r="A1198" s="86"/>
      <c r="B1198" s="86"/>
      <c r="C1198" s="86"/>
      <c r="D1198" s="86"/>
      <c r="E1198" s="86"/>
      <c r="F1198" s="86"/>
      <c r="G1198" s="86"/>
      <c r="H1198" s="86"/>
      <c r="I1198" s="86"/>
      <c r="J1198" s="86"/>
      <c r="K1198" s="86"/>
      <c r="L1198" s="86"/>
      <c r="M1198" s="86"/>
      <c r="N1198" s="86"/>
      <c r="O1198" s="86"/>
      <c r="P1198" s="86"/>
    </row>
    <row r="1199" spans="1:16" ht="18" customHeight="1">
      <c r="A1199" s="495" t="s">
        <v>233</v>
      </c>
      <c r="B1199" s="466"/>
      <c r="C1199" s="495" t="s">
        <v>234</v>
      </c>
      <c r="D1199" s="466"/>
      <c r="E1199" s="86"/>
      <c r="F1199" s="86"/>
      <c r="G1199" s="86"/>
      <c r="H1199" s="86"/>
      <c r="I1199" s="86"/>
      <c r="J1199" s="86"/>
      <c r="K1199" s="86"/>
      <c r="L1199" s="86"/>
      <c r="M1199" s="86"/>
      <c r="N1199" s="86"/>
      <c r="O1199" s="86"/>
      <c r="P1199" s="86"/>
    </row>
    <row r="1200" spans="1:16" ht="1.5" customHeight="1">
      <c r="A1200" s="86"/>
      <c r="B1200" s="86"/>
      <c r="C1200" s="86"/>
      <c r="D1200" s="86"/>
      <c r="E1200" s="86"/>
      <c r="F1200" s="86"/>
      <c r="G1200" s="86"/>
      <c r="H1200" s="86"/>
      <c r="I1200" s="86"/>
      <c r="J1200" s="86"/>
      <c r="K1200" s="86"/>
      <c r="L1200" s="86"/>
      <c r="M1200" s="86"/>
      <c r="N1200" s="86"/>
      <c r="O1200" s="86"/>
      <c r="P1200" s="86"/>
    </row>
    <row r="1201" spans="1:16" ht="18.75" customHeight="1">
      <c r="A1201" s="496" t="s">
        <v>235</v>
      </c>
      <c r="B1201" s="457"/>
      <c r="C1201" s="457"/>
      <c r="D1201" s="457"/>
      <c r="E1201" s="458"/>
      <c r="F1201" s="491" t="s">
        <v>231</v>
      </c>
      <c r="G1201" s="457"/>
      <c r="H1201" s="457"/>
      <c r="I1201" s="457"/>
      <c r="J1201" s="458"/>
      <c r="K1201" s="491" t="s">
        <v>13</v>
      </c>
      <c r="L1201" s="458"/>
      <c r="M1201" s="491" t="s">
        <v>12</v>
      </c>
      <c r="N1201" s="458"/>
      <c r="O1201" s="108" t="s">
        <v>236</v>
      </c>
      <c r="P1201" s="86"/>
    </row>
    <row r="1202" spans="1:16" ht="18" customHeight="1">
      <c r="A1202" s="492" t="s">
        <v>1116</v>
      </c>
      <c r="B1202" s="470"/>
      <c r="C1202" s="470"/>
      <c r="D1202" s="470"/>
      <c r="E1202" s="471"/>
      <c r="F1202" s="499" t="s">
        <v>549</v>
      </c>
      <c r="G1202" s="470"/>
      <c r="H1202" s="470"/>
      <c r="I1202" s="470"/>
      <c r="J1202" s="471"/>
      <c r="K1202" s="564" t="s">
        <v>1117</v>
      </c>
      <c r="L1202" s="471"/>
      <c r="M1202" s="564" t="s">
        <v>907</v>
      </c>
      <c r="N1202" s="471"/>
      <c r="O1202" s="299" t="s">
        <v>1118</v>
      </c>
      <c r="P1202" s="86"/>
    </row>
    <row r="1203" spans="1:16" ht="18" customHeight="1">
      <c r="A1203" s="492" t="s">
        <v>692</v>
      </c>
      <c r="B1203" s="470"/>
      <c r="C1203" s="470"/>
      <c r="D1203" s="470"/>
      <c r="E1203" s="471"/>
      <c r="F1203" s="499" t="s">
        <v>693</v>
      </c>
      <c r="G1203" s="470"/>
      <c r="H1203" s="470"/>
      <c r="I1203" s="470"/>
      <c r="J1203" s="471"/>
      <c r="K1203" s="564" t="s">
        <v>694</v>
      </c>
      <c r="L1203" s="471"/>
      <c r="M1203" s="564" t="s">
        <v>576</v>
      </c>
      <c r="N1203" s="471"/>
      <c r="O1203" s="299" t="s">
        <v>959</v>
      </c>
      <c r="P1203" s="86"/>
    </row>
    <row r="1204" spans="1:16" ht="18" customHeight="1">
      <c r="A1204" s="493"/>
      <c r="B1204" s="466"/>
      <c r="C1204" s="466"/>
      <c r="D1204" s="466"/>
      <c r="E1204" s="466"/>
      <c r="F1204" s="494"/>
      <c r="G1204" s="466"/>
      <c r="H1204" s="494"/>
      <c r="I1204" s="466"/>
      <c r="J1204" s="466"/>
      <c r="K1204" s="466"/>
      <c r="L1204" s="111" t="s">
        <v>238</v>
      </c>
      <c r="M1204" s="488" t="s">
        <v>234</v>
      </c>
      <c r="N1204" s="466"/>
      <c r="O1204" s="111" t="s">
        <v>1119</v>
      </c>
      <c r="P1204" s="86"/>
    </row>
    <row r="1205" spans="1:16" ht="18" customHeight="1">
      <c r="A1205" s="495" t="s">
        <v>239</v>
      </c>
      <c r="B1205" s="466"/>
      <c r="C1205" s="495" t="s">
        <v>583</v>
      </c>
      <c r="D1205" s="466"/>
      <c r="E1205" s="86"/>
      <c r="F1205" s="86"/>
      <c r="G1205" s="86"/>
      <c r="H1205" s="86"/>
      <c r="I1205" s="86"/>
      <c r="J1205" s="86"/>
      <c r="K1205" s="86"/>
      <c r="L1205" s="86"/>
      <c r="M1205" s="86"/>
      <c r="N1205" s="86"/>
      <c r="O1205" s="86"/>
      <c r="P1205" s="86"/>
    </row>
    <row r="1206" spans="1:16" ht="2.25" customHeight="1">
      <c r="A1206" s="86"/>
      <c r="B1206" s="86"/>
      <c r="C1206" s="86"/>
      <c r="D1206" s="86"/>
      <c r="E1206" s="86"/>
      <c r="F1206" s="86"/>
      <c r="G1206" s="86"/>
      <c r="H1206" s="86"/>
      <c r="I1206" s="86"/>
      <c r="J1206" s="86"/>
      <c r="K1206" s="86"/>
      <c r="L1206" s="86"/>
      <c r="M1206" s="86"/>
      <c r="N1206" s="86"/>
      <c r="O1206" s="86"/>
      <c r="P1206" s="86"/>
    </row>
    <row r="1207" spans="1:16" ht="18.75" customHeight="1">
      <c r="A1207" s="496" t="s">
        <v>235</v>
      </c>
      <c r="B1207" s="457"/>
      <c r="C1207" s="457"/>
      <c r="D1207" s="457"/>
      <c r="E1207" s="458"/>
      <c r="F1207" s="491" t="s">
        <v>231</v>
      </c>
      <c r="G1207" s="457"/>
      <c r="H1207" s="457"/>
      <c r="I1207" s="457"/>
      <c r="J1207" s="458"/>
      <c r="K1207" s="491" t="s">
        <v>13</v>
      </c>
      <c r="L1207" s="458"/>
      <c r="M1207" s="491" t="s">
        <v>12</v>
      </c>
      <c r="N1207" s="458"/>
      <c r="O1207" s="108" t="s">
        <v>236</v>
      </c>
      <c r="P1207" s="86"/>
    </row>
    <row r="1208" spans="1:16" ht="18" customHeight="1">
      <c r="A1208" s="492" t="s">
        <v>1101</v>
      </c>
      <c r="B1208" s="470"/>
      <c r="C1208" s="470"/>
      <c r="D1208" s="470"/>
      <c r="E1208" s="471"/>
      <c r="F1208" s="499" t="s">
        <v>642</v>
      </c>
      <c r="G1208" s="470"/>
      <c r="H1208" s="470"/>
      <c r="I1208" s="470"/>
      <c r="J1208" s="471"/>
      <c r="K1208" s="564" t="s">
        <v>1102</v>
      </c>
      <c r="L1208" s="471"/>
      <c r="M1208" s="564" t="s">
        <v>1103</v>
      </c>
      <c r="N1208" s="471"/>
      <c r="O1208" s="299" t="s">
        <v>1104</v>
      </c>
      <c r="P1208" s="86"/>
    </row>
    <row r="1209" spans="1:16" ht="26.25" customHeight="1">
      <c r="A1209" s="492" t="s">
        <v>1082</v>
      </c>
      <c r="B1209" s="470"/>
      <c r="C1209" s="470"/>
      <c r="D1209" s="470"/>
      <c r="E1209" s="471"/>
      <c r="F1209" s="499" t="s">
        <v>642</v>
      </c>
      <c r="G1209" s="470"/>
      <c r="H1209" s="470"/>
      <c r="I1209" s="470"/>
      <c r="J1209" s="471"/>
      <c r="K1209" s="564" t="s">
        <v>1083</v>
      </c>
      <c r="L1209" s="471"/>
      <c r="M1209" s="564" t="s">
        <v>1103</v>
      </c>
      <c r="N1209" s="471"/>
      <c r="O1209" s="299" t="s">
        <v>1105</v>
      </c>
      <c r="P1209" s="86"/>
    </row>
    <row r="1210" spans="1:16" ht="18" customHeight="1">
      <c r="A1210" s="492" t="s">
        <v>1085</v>
      </c>
      <c r="B1210" s="470"/>
      <c r="C1210" s="470"/>
      <c r="D1210" s="470"/>
      <c r="E1210" s="471"/>
      <c r="F1210" s="499" t="s">
        <v>642</v>
      </c>
      <c r="G1210" s="470"/>
      <c r="H1210" s="470"/>
      <c r="I1210" s="470"/>
      <c r="J1210" s="471"/>
      <c r="K1210" s="564" t="s">
        <v>1086</v>
      </c>
      <c r="L1210" s="471"/>
      <c r="M1210" s="564" t="s">
        <v>846</v>
      </c>
      <c r="N1210" s="471"/>
      <c r="O1210" s="299" t="s">
        <v>1106</v>
      </c>
      <c r="P1210" s="86"/>
    </row>
    <row r="1211" spans="1:16" ht="18" customHeight="1">
      <c r="A1211" s="492" t="s">
        <v>589</v>
      </c>
      <c r="B1211" s="470"/>
      <c r="C1211" s="470"/>
      <c r="D1211" s="470"/>
      <c r="E1211" s="471"/>
      <c r="F1211" s="499" t="s">
        <v>590</v>
      </c>
      <c r="G1211" s="470"/>
      <c r="H1211" s="470"/>
      <c r="I1211" s="470"/>
      <c r="J1211" s="471"/>
      <c r="K1211" s="564" t="s">
        <v>1107</v>
      </c>
      <c r="L1211" s="471"/>
      <c r="M1211" s="564" t="s">
        <v>592</v>
      </c>
      <c r="N1211" s="471"/>
      <c r="O1211" s="299" t="s">
        <v>1108</v>
      </c>
      <c r="P1211" s="86"/>
    </row>
    <row r="1212" spans="1:16" ht="18" customHeight="1">
      <c r="A1212" s="493"/>
      <c r="B1212" s="466"/>
      <c r="C1212" s="466"/>
      <c r="D1212" s="466"/>
      <c r="E1212" s="466"/>
      <c r="F1212" s="494"/>
      <c r="G1212" s="466"/>
      <c r="H1212" s="494"/>
      <c r="I1212" s="466"/>
      <c r="J1212" s="466"/>
      <c r="K1212" s="466"/>
      <c r="L1212" s="111" t="s">
        <v>238</v>
      </c>
      <c r="M1212" s="488" t="s">
        <v>583</v>
      </c>
      <c r="N1212" s="466"/>
      <c r="O1212" s="111" t="s">
        <v>1109</v>
      </c>
      <c r="P1212" s="86"/>
    </row>
    <row r="1213" spans="1:16" ht="18" customHeight="1">
      <c r="A1213" s="495" t="s">
        <v>241</v>
      </c>
      <c r="B1213" s="466"/>
      <c r="C1213" s="495" t="s">
        <v>242</v>
      </c>
      <c r="D1213" s="466"/>
      <c r="E1213" s="86"/>
      <c r="F1213" s="86"/>
      <c r="G1213" s="86"/>
      <c r="H1213" s="86"/>
      <c r="I1213" s="86"/>
      <c r="J1213" s="86"/>
      <c r="K1213" s="86"/>
      <c r="L1213" s="86"/>
      <c r="M1213" s="86"/>
      <c r="N1213" s="86"/>
      <c r="O1213" s="86"/>
      <c r="P1213" s="86"/>
    </row>
    <row r="1214" spans="1:16" ht="1.5" customHeight="1">
      <c r="A1214" s="86"/>
      <c r="B1214" s="86"/>
      <c r="C1214" s="86"/>
      <c r="D1214" s="86"/>
      <c r="E1214" s="86"/>
      <c r="F1214" s="86"/>
      <c r="G1214" s="86"/>
      <c r="H1214" s="86"/>
      <c r="I1214" s="86"/>
      <c r="J1214" s="86"/>
      <c r="K1214" s="86"/>
      <c r="L1214" s="86"/>
      <c r="M1214" s="86"/>
      <c r="N1214" s="86"/>
      <c r="O1214" s="86"/>
      <c r="P1214" s="86"/>
    </row>
    <row r="1215" spans="1:16" ht="18.75" customHeight="1">
      <c r="A1215" s="496" t="s">
        <v>235</v>
      </c>
      <c r="B1215" s="457"/>
      <c r="C1215" s="457"/>
      <c r="D1215" s="457"/>
      <c r="E1215" s="458"/>
      <c r="F1215" s="491" t="s">
        <v>231</v>
      </c>
      <c r="G1215" s="457"/>
      <c r="H1215" s="457"/>
      <c r="I1215" s="457"/>
      <c r="J1215" s="458"/>
      <c r="K1215" s="491" t="s">
        <v>13</v>
      </c>
      <c r="L1215" s="458"/>
      <c r="M1215" s="491" t="s">
        <v>12</v>
      </c>
      <c r="N1215" s="458"/>
      <c r="O1215" s="108" t="s">
        <v>236</v>
      </c>
      <c r="P1215" s="86"/>
    </row>
    <row r="1216" spans="1:16" ht="18" customHeight="1">
      <c r="A1216" s="492" t="s">
        <v>702</v>
      </c>
      <c r="B1216" s="470"/>
      <c r="C1216" s="470"/>
      <c r="D1216" s="470"/>
      <c r="E1216" s="471"/>
      <c r="F1216" s="499" t="s">
        <v>596</v>
      </c>
      <c r="G1216" s="470"/>
      <c r="H1216" s="470"/>
      <c r="I1216" s="470"/>
      <c r="J1216" s="471"/>
      <c r="K1216" s="564" t="s">
        <v>703</v>
      </c>
      <c r="L1216" s="471"/>
      <c r="M1216" s="564" t="s">
        <v>631</v>
      </c>
      <c r="N1216" s="471"/>
      <c r="O1216" s="299" t="s">
        <v>928</v>
      </c>
      <c r="P1216" s="86"/>
    </row>
    <row r="1217" spans="1:16" ht="18" customHeight="1">
      <c r="A1217" s="492" t="s">
        <v>1110</v>
      </c>
      <c r="B1217" s="470"/>
      <c r="C1217" s="470"/>
      <c r="D1217" s="470"/>
      <c r="E1217" s="471"/>
      <c r="F1217" s="499" t="s">
        <v>596</v>
      </c>
      <c r="G1217" s="470"/>
      <c r="H1217" s="470"/>
      <c r="I1217" s="470"/>
      <c r="J1217" s="471"/>
      <c r="K1217" s="564" t="s">
        <v>1111</v>
      </c>
      <c r="L1217" s="471"/>
      <c r="M1217" s="564" t="s">
        <v>631</v>
      </c>
      <c r="N1217" s="471"/>
      <c r="O1217" s="299" t="s">
        <v>1112</v>
      </c>
      <c r="P1217" s="86"/>
    </row>
    <row r="1218" spans="1:16" ht="18" customHeight="1">
      <c r="A1218" s="493"/>
      <c r="B1218" s="466"/>
      <c r="C1218" s="466"/>
      <c r="D1218" s="466"/>
      <c r="E1218" s="466"/>
      <c r="F1218" s="494"/>
      <c r="G1218" s="466"/>
      <c r="H1218" s="494"/>
      <c r="I1218" s="466"/>
      <c r="J1218" s="466"/>
      <c r="K1218" s="466"/>
      <c r="L1218" s="111" t="s">
        <v>238</v>
      </c>
      <c r="M1218" s="488" t="s">
        <v>242</v>
      </c>
      <c r="N1218" s="466"/>
      <c r="O1218" s="111" t="s">
        <v>1107</v>
      </c>
      <c r="P1218" s="86"/>
    </row>
    <row r="1219" spans="1:16" ht="18" customHeight="1">
      <c r="A1219" s="495" t="s">
        <v>243</v>
      </c>
      <c r="B1219" s="466"/>
      <c r="C1219" s="495" t="s">
        <v>244</v>
      </c>
      <c r="D1219" s="466"/>
      <c r="E1219" s="86"/>
      <c r="F1219" s="86"/>
      <c r="G1219" s="86"/>
      <c r="H1219" s="86"/>
      <c r="I1219" s="86"/>
      <c r="J1219" s="86"/>
      <c r="K1219" s="86"/>
      <c r="L1219" s="86"/>
      <c r="M1219" s="86"/>
      <c r="N1219" s="86"/>
      <c r="O1219" s="86"/>
      <c r="P1219" s="86"/>
    </row>
    <row r="1220" spans="1:16" ht="2.25" customHeight="1">
      <c r="A1220" s="86"/>
      <c r="B1220" s="86"/>
      <c r="C1220" s="86"/>
      <c r="D1220" s="86"/>
      <c r="E1220" s="86"/>
      <c r="F1220" s="86"/>
      <c r="G1220" s="86"/>
      <c r="H1220" s="86"/>
      <c r="I1220" s="86"/>
      <c r="J1220" s="86"/>
      <c r="K1220" s="86"/>
      <c r="L1220" s="86"/>
      <c r="M1220" s="86"/>
      <c r="N1220" s="86"/>
      <c r="O1220" s="86"/>
      <c r="P1220" s="86"/>
    </row>
    <row r="1221" spans="1:16" ht="18.75" customHeight="1">
      <c r="A1221" s="496" t="s">
        <v>235</v>
      </c>
      <c r="B1221" s="457"/>
      <c r="C1221" s="457"/>
      <c r="D1221" s="457"/>
      <c r="E1221" s="458"/>
      <c r="F1221" s="491" t="s">
        <v>231</v>
      </c>
      <c r="G1221" s="457"/>
      <c r="H1221" s="457"/>
      <c r="I1221" s="457"/>
      <c r="J1221" s="458"/>
      <c r="K1221" s="491" t="s">
        <v>13</v>
      </c>
      <c r="L1221" s="458"/>
      <c r="M1221" s="491" t="s">
        <v>12</v>
      </c>
      <c r="N1221" s="458"/>
      <c r="O1221" s="108" t="s">
        <v>236</v>
      </c>
      <c r="P1221" s="86"/>
    </row>
    <row r="1222" spans="1:16" ht="18" customHeight="1">
      <c r="A1222" s="492" t="s">
        <v>602</v>
      </c>
      <c r="B1222" s="470"/>
      <c r="C1222" s="470"/>
      <c r="D1222" s="470"/>
      <c r="E1222" s="471"/>
      <c r="F1222" s="499" t="s">
        <v>549</v>
      </c>
      <c r="G1222" s="470"/>
      <c r="H1222" s="470"/>
      <c r="I1222" s="470"/>
      <c r="J1222" s="471"/>
      <c r="K1222" s="564" t="s">
        <v>603</v>
      </c>
      <c r="L1222" s="471"/>
      <c r="M1222" s="564" t="s">
        <v>907</v>
      </c>
      <c r="N1222" s="471"/>
      <c r="O1222" s="299" t="s">
        <v>1120</v>
      </c>
      <c r="P1222" s="86"/>
    </row>
    <row r="1223" spans="1:16" ht="18" customHeight="1">
      <c r="A1223" s="493"/>
      <c r="B1223" s="466"/>
      <c r="C1223" s="466"/>
      <c r="D1223" s="466"/>
      <c r="E1223" s="466"/>
      <c r="F1223" s="494"/>
      <c r="G1223" s="466"/>
      <c r="H1223" s="494"/>
      <c r="I1223" s="466"/>
      <c r="J1223" s="466"/>
      <c r="K1223" s="466"/>
      <c r="L1223" s="111" t="s">
        <v>238</v>
      </c>
      <c r="M1223" s="488" t="s">
        <v>244</v>
      </c>
      <c r="N1223" s="466"/>
      <c r="O1223" s="111" t="s">
        <v>1120</v>
      </c>
      <c r="P1223" s="86"/>
    </row>
    <row r="1224" spans="1:16" ht="3" customHeight="1">
      <c r="A1224" s="86"/>
      <c r="B1224" s="86"/>
      <c r="C1224" s="86"/>
      <c r="D1224" s="86"/>
      <c r="E1224" s="86"/>
      <c r="F1224" s="86"/>
      <c r="G1224" s="86"/>
      <c r="H1224" s="86"/>
      <c r="I1224" s="86"/>
      <c r="J1224" s="86"/>
      <c r="K1224" s="86"/>
      <c r="L1224" s="86"/>
      <c r="M1224" s="86"/>
      <c r="N1224" s="86"/>
      <c r="O1224" s="86"/>
      <c r="P1224" s="86"/>
    </row>
    <row r="1225" spans="1:16" ht="18.75" customHeight="1">
      <c r="A1225" s="86"/>
      <c r="B1225" s="86"/>
      <c r="C1225" s="86"/>
      <c r="D1225" s="86"/>
      <c r="E1225" s="86"/>
      <c r="F1225" s="86"/>
      <c r="G1225" s="86"/>
      <c r="H1225" s="86"/>
      <c r="I1225" s="489" t="s">
        <v>245</v>
      </c>
      <c r="J1225" s="457"/>
      <c r="K1225" s="457"/>
      <c r="L1225" s="457"/>
      <c r="M1225" s="458"/>
      <c r="N1225" s="566" t="s">
        <v>1121</v>
      </c>
      <c r="O1225" s="458"/>
      <c r="P1225" s="86"/>
    </row>
    <row r="1226" spans="1:16" ht="2.25" customHeight="1">
      <c r="A1226" s="86"/>
      <c r="B1226" s="86"/>
      <c r="C1226" s="86"/>
      <c r="D1226" s="86"/>
      <c r="E1226" s="86"/>
      <c r="F1226" s="86"/>
      <c r="G1226" s="86"/>
      <c r="H1226" s="86"/>
      <c r="I1226" s="86"/>
      <c r="J1226" s="86"/>
      <c r="K1226" s="86"/>
      <c r="L1226" s="86"/>
      <c r="M1226" s="86"/>
      <c r="N1226" s="86"/>
      <c r="O1226" s="86"/>
      <c r="P1226" s="86"/>
    </row>
    <row r="1227" spans="1:16" ht="16.5" customHeight="1">
      <c r="A1227" s="565"/>
      <c r="B1227" s="466"/>
      <c r="C1227" s="466"/>
      <c r="D1227" s="466"/>
      <c r="E1227" s="466"/>
      <c r="F1227" s="466"/>
      <c r="G1227" s="466"/>
      <c r="H1227" s="466"/>
      <c r="I1227" s="466"/>
      <c r="J1227" s="466"/>
      <c r="K1227" s="466"/>
      <c r="L1227" s="466"/>
      <c r="M1227" s="466"/>
      <c r="N1227" s="466"/>
      <c r="O1227" s="466"/>
      <c r="P1227" s="86"/>
    </row>
    <row r="1228" spans="1:16" ht="3.75" customHeight="1">
      <c r="A1228" s="107"/>
      <c r="B1228" s="476"/>
      <c r="C1228" s="466"/>
      <c r="D1228" s="476"/>
      <c r="E1228" s="466"/>
      <c r="F1228" s="466"/>
      <c r="G1228" s="466"/>
      <c r="H1228" s="466"/>
      <c r="I1228" s="466"/>
      <c r="J1228" s="466"/>
      <c r="K1228" s="466"/>
      <c r="L1228" s="466"/>
      <c r="M1228" s="466"/>
      <c r="N1228" s="466"/>
      <c r="O1228" s="466"/>
      <c r="P1228" s="466"/>
    </row>
    <row r="1229" spans="1:16" ht="70.5" customHeight="1">
      <c r="A1229" s="107"/>
      <c r="B1229" s="497"/>
      <c r="C1229" s="466"/>
      <c r="D1229" s="476"/>
      <c r="E1229" s="466"/>
      <c r="F1229" s="466"/>
      <c r="G1229" s="466"/>
      <c r="H1229" s="466"/>
      <c r="I1229" s="466"/>
      <c r="J1229" s="466"/>
      <c r="K1229" s="466"/>
      <c r="L1229" s="466"/>
      <c r="M1229" s="466"/>
      <c r="N1229" s="466"/>
      <c r="O1229" s="466"/>
      <c r="P1229" s="466"/>
    </row>
    <row r="1230" spans="1:16" ht="9.75" customHeight="1">
      <c r="A1230" s="477"/>
      <c r="B1230" s="470"/>
      <c r="C1230" s="470"/>
      <c r="D1230" s="470"/>
      <c r="E1230" s="470"/>
      <c r="F1230" s="470"/>
      <c r="G1230" s="470"/>
      <c r="H1230" s="470"/>
      <c r="I1230" s="470"/>
      <c r="J1230" s="470"/>
      <c r="K1230" s="470"/>
      <c r="L1230" s="470"/>
      <c r="M1230" s="470"/>
      <c r="N1230" s="470"/>
      <c r="O1230" s="470"/>
      <c r="P1230" s="470"/>
    </row>
    <row r="1231" spans="1:16" ht="59.25" customHeight="1">
      <c r="A1231" s="498" t="s">
        <v>541</v>
      </c>
      <c r="B1231" s="466"/>
      <c r="C1231" s="466"/>
      <c r="D1231" s="466"/>
      <c r="E1231" s="466"/>
      <c r="F1231" s="466"/>
      <c r="G1231" s="498" t="s">
        <v>227</v>
      </c>
      <c r="H1231" s="466"/>
      <c r="I1231" s="466"/>
      <c r="J1231" s="476" t="s">
        <v>1067</v>
      </c>
      <c r="K1231" s="466"/>
      <c r="L1231" s="466"/>
      <c r="M1231" s="466"/>
      <c r="N1231" s="466"/>
      <c r="O1231" s="466"/>
      <c r="P1231" s="467"/>
    </row>
    <row r="1232" spans="1:16" ht="18" customHeight="1">
      <c r="A1232" s="498"/>
      <c r="B1232" s="466"/>
      <c r="C1232" s="466"/>
      <c r="D1232" s="466"/>
      <c r="E1232" s="466"/>
      <c r="F1232" s="466"/>
      <c r="G1232" s="498" t="s">
        <v>229</v>
      </c>
      <c r="H1232" s="466"/>
      <c r="I1232" s="466"/>
      <c r="J1232" s="476" t="s">
        <v>1067</v>
      </c>
      <c r="K1232" s="466"/>
      <c r="L1232" s="466"/>
      <c r="M1232" s="466"/>
      <c r="N1232" s="466"/>
      <c r="O1232" s="466"/>
      <c r="P1232" s="467"/>
    </row>
    <row r="1233" spans="1:16" ht="28.5" customHeight="1">
      <c r="A1233" s="498"/>
      <c r="B1233" s="466"/>
      <c r="C1233" s="466"/>
      <c r="D1233" s="466"/>
      <c r="E1233" s="466"/>
      <c r="F1233" s="466"/>
      <c r="G1233" s="498" t="s">
        <v>10</v>
      </c>
      <c r="H1233" s="466"/>
      <c r="I1233" s="466"/>
      <c r="J1233" s="476" t="s">
        <v>1122</v>
      </c>
      <c r="K1233" s="466"/>
      <c r="L1233" s="466"/>
      <c r="M1233" s="466"/>
      <c r="N1233" s="466"/>
      <c r="O1233" s="466"/>
      <c r="P1233" s="467"/>
    </row>
    <row r="1234" spans="1:16" ht="18" customHeight="1">
      <c r="A1234" s="492"/>
      <c r="B1234" s="470"/>
      <c r="C1234" s="470"/>
      <c r="D1234" s="470"/>
      <c r="E1234" s="470"/>
      <c r="F1234" s="470"/>
      <c r="G1234" s="505" t="s">
        <v>231</v>
      </c>
      <c r="H1234" s="470"/>
      <c r="I1234" s="470"/>
      <c r="J1234" s="477" t="s">
        <v>682</v>
      </c>
      <c r="K1234" s="470"/>
      <c r="L1234" s="470"/>
      <c r="M1234" s="470"/>
      <c r="N1234" s="470"/>
      <c r="O1234" s="470"/>
      <c r="P1234" s="471"/>
    </row>
    <row r="1235" spans="1:16" ht="7.5" customHeight="1">
      <c r="A1235" s="86"/>
      <c r="B1235" s="86"/>
      <c r="C1235" s="86"/>
      <c r="D1235" s="86"/>
      <c r="E1235" s="86"/>
      <c r="F1235" s="86"/>
      <c r="G1235" s="86"/>
      <c r="H1235" s="86"/>
      <c r="I1235" s="86"/>
      <c r="J1235" s="86"/>
      <c r="K1235" s="86"/>
      <c r="L1235" s="86"/>
      <c r="M1235" s="86"/>
      <c r="N1235" s="86"/>
      <c r="O1235" s="86"/>
      <c r="P1235" s="86"/>
    </row>
    <row r="1236" spans="1:16" ht="18" customHeight="1">
      <c r="A1236" s="495" t="s">
        <v>233</v>
      </c>
      <c r="B1236" s="466"/>
      <c r="C1236" s="495" t="s">
        <v>234</v>
      </c>
      <c r="D1236" s="466"/>
      <c r="E1236" s="86"/>
      <c r="F1236" s="86"/>
      <c r="G1236" s="86"/>
      <c r="H1236" s="86"/>
      <c r="I1236" s="86"/>
      <c r="J1236" s="86"/>
      <c r="K1236" s="86"/>
      <c r="L1236" s="86"/>
      <c r="M1236" s="86"/>
      <c r="N1236" s="86"/>
      <c r="O1236" s="86"/>
      <c r="P1236" s="86"/>
    </row>
    <row r="1237" spans="1:16" ht="1.5" customHeight="1">
      <c r="A1237" s="86"/>
      <c r="B1237" s="86"/>
      <c r="C1237" s="86"/>
      <c r="D1237" s="86"/>
      <c r="E1237" s="86"/>
      <c r="F1237" s="86"/>
      <c r="G1237" s="86"/>
      <c r="H1237" s="86"/>
      <c r="I1237" s="86"/>
      <c r="J1237" s="86"/>
      <c r="K1237" s="86"/>
      <c r="L1237" s="86"/>
      <c r="M1237" s="86"/>
      <c r="N1237" s="86"/>
      <c r="O1237" s="86"/>
      <c r="P1237" s="86"/>
    </row>
    <row r="1238" spans="1:16" ht="18.75" customHeight="1">
      <c r="A1238" s="496" t="s">
        <v>235</v>
      </c>
      <c r="B1238" s="457"/>
      <c r="C1238" s="457"/>
      <c r="D1238" s="457"/>
      <c r="E1238" s="458"/>
      <c r="F1238" s="491" t="s">
        <v>231</v>
      </c>
      <c r="G1238" s="457"/>
      <c r="H1238" s="457"/>
      <c r="I1238" s="457"/>
      <c r="J1238" s="458"/>
      <c r="K1238" s="491" t="s">
        <v>13</v>
      </c>
      <c r="L1238" s="458"/>
      <c r="M1238" s="491" t="s">
        <v>12</v>
      </c>
      <c r="N1238" s="458"/>
      <c r="O1238" s="108" t="s">
        <v>236</v>
      </c>
      <c r="P1238" s="86"/>
    </row>
    <row r="1239" spans="1:16" ht="18" customHeight="1">
      <c r="A1239" s="492" t="s">
        <v>1123</v>
      </c>
      <c r="B1239" s="470"/>
      <c r="C1239" s="470"/>
      <c r="D1239" s="470"/>
      <c r="E1239" s="471"/>
      <c r="F1239" s="499" t="s">
        <v>549</v>
      </c>
      <c r="G1239" s="470"/>
      <c r="H1239" s="470"/>
      <c r="I1239" s="470"/>
      <c r="J1239" s="471"/>
      <c r="K1239" s="564" t="s">
        <v>1124</v>
      </c>
      <c r="L1239" s="471"/>
      <c r="M1239" s="564" t="s">
        <v>1125</v>
      </c>
      <c r="N1239" s="471"/>
      <c r="O1239" s="299" t="s">
        <v>1126</v>
      </c>
      <c r="P1239" s="86"/>
    </row>
    <row r="1240" spans="1:16" ht="18" customHeight="1">
      <c r="A1240" s="492" t="s">
        <v>1116</v>
      </c>
      <c r="B1240" s="470"/>
      <c r="C1240" s="470"/>
      <c r="D1240" s="470"/>
      <c r="E1240" s="471"/>
      <c r="F1240" s="499" t="s">
        <v>549</v>
      </c>
      <c r="G1240" s="470"/>
      <c r="H1240" s="470"/>
      <c r="I1240" s="470"/>
      <c r="J1240" s="471"/>
      <c r="K1240" s="564" t="s">
        <v>1117</v>
      </c>
      <c r="L1240" s="471"/>
      <c r="M1240" s="564" t="s">
        <v>1127</v>
      </c>
      <c r="N1240" s="471"/>
      <c r="O1240" s="299" t="s">
        <v>1128</v>
      </c>
      <c r="P1240" s="86"/>
    </row>
    <row r="1241" spans="1:16" ht="18" customHeight="1">
      <c r="A1241" s="493"/>
      <c r="B1241" s="466"/>
      <c r="C1241" s="466"/>
      <c r="D1241" s="466"/>
      <c r="E1241" s="466"/>
      <c r="F1241" s="494"/>
      <c r="G1241" s="466"/>
      <c r="H1241" s="494"/>
      <c r="I1241" s="466"/>
      <c r="J1241" s="466"/>
      <c r="K1241" s="466"/>
      <c r="L1241" s="111" t="s">
        <v>238</v>
      </c>
      <c r="M1241" s="488" t="s">
        <v>234</v>
      </c>
      <c r="N1241" s="466"/>
      <c r="O1241" s="111" t="s">
        <v>1129</v>
      </c>
      <c r="P1241" s="86"/>
    </row>
    <row r="1242" spans="1:16" ht="18" customHeight="1">
      <c r="A1242" s="495" t="s">
        <v>239</v>
      </c>
      <c r="B1242" s="466"/>
      <c r="C1242" s="495" t="s">
        <v>583</v>
      </c>
      <c r="D1242" s="466"/>
      <c r="E1242" s="86"/>
      <c r="F1242" s="86"/>
      <c r="G1242" s="86"/>
      <c r="H1242" s="86"/>
      <c r="I1242" s="86"/>
      <c r="J1242" s="86"/>
      <c r="K1242" s="86"/>
      <c r="L1242" s="86"/>
      <c r="M1242" s="86"/>
      <c r="N1242" s="86"/>
      <c r="O1242" s="86"/>
      <c r="P1242" s="86"/>
    </row>
    <row r="1243" spans="1:16" ht="2.25" customHeight="1">
      <c r="A1243" s="86"/>
      <c r="B1243" s="86"/>
      <c r="C1243" s="86"/>
      <c r="D1243" s="86"/>
      <c r="E1243" s="86"/>
      <c r="F1243" s="86"/>
      <c r="G1243" s="86"/>
      <c r="H1243" s="86"/>
      <c r="I1243" s="86"/>
      <c r="J1243" s="86"/>
      <c r="K1243" s="86"/>
      <c r="L1243" s="86"/>
      <c r="M1243" s="86"/>
      <c r="N1243" s="86"/>
      <c r="O1243" s="86"/>
      <c r="P1243" s="86"/>
    </row>
    <row r="1244" spans="1:16" ht="18.75" customHeight="1">
      <c r="A1244" s="496" t="s">
        <v>235</v>
      </c>
      <c r="B1244" s="457"/>
      <c r="C1244" s="457"/>
      <c r="D1244" s="457"/>
      <c r="E1244" s="458"/>
      <c r="F1244" s="491" t="s">
        <v>231</v>
      </c>
      <c r="G1244" s="457"/>
      <c r="H1244" s="457"/>
      <c r="I1244" s="457"/>
      <c r="J1244" s="458"/>
      <c r="K1244" s="491" t="s">
        <v>13</v>
      </c>
      <c r="L1244" s="458"/>
      <c r="M1244" s="491" t="s">
        <v>12</v>
      </c>
      <c r="N1244" s="458"/>
      <c r="O1244" s="108" t="s">
        <v>236</v>
      </c>
      <c r="P1244" s="86"/>
    </row>
    <row r="1245" spans="1:16" ht="18" customHeight="1">
      <c r="A1245" s="492" t="s">
        <v>1101</v>
      </c>
      <c r="B1245" s="470"/>
      <c r="C1245" s="470"/>
      <c r="D1245" s="470"/>
      <c r="E1245" s="471"/>
      <c r="F1245" s="499" t="s">
        <v>642</v>
      </c>
      <c r="G1245" s="470"/>
      <c r="H1245" s="470"/>
      <c r="I1245" s="470"/>
      <c r="J1245" s="471"/>
      <c r="K1245" s="564" t="s">
        <v>1102</v>
      </c>
      <c r="L1245" s="471"/>
      <c r="M1245" s="564" t="s">
        <v>846</v>
      </c>
      <c r="N1245" s="471"/>
      <c r="O1245" s="299" t="s">
        <v>1130</v>
      </c>
      <c r="P1245" s="86"/>
    </row>
    <row r="1246" spans="1:16" ht="25.5" customHeight="1">
      <c r="A1246" s="492" t="s">
        <v>1082</v>
      </c>
      <c r="B1246" s="470"/>
      <c r="C1246" s="470"/>
      <c r="D1246" s="470"/>
      <c r="E1246" s="471"/>
      <c r="F1246" s="499" t="s">
        <v>642</v>
      </c>
      <c r="G1246" s="470"/>
      <c r="H1246" s="470"/>
      <c r="I1246" s="470"/>
      <c r="J1246" s="471"/>
      <c r="K1246" s="564" t="s">
        <v>1083</v>
      </c>
      <c r="L1246" s="471"/>
      <c r="M1246" s="564" t="s">
        <v>846</v>
      </c>
      <c r="N1246" s="471"/>
      <c r="O1246" s="299" t="s">
        <v>1131</v>
      </c>
      <c r="P1246" s="86"/>
    </row>
    <row r="1247" spans="1:16" ht="18" customHeight="1">
      <c r="A1247" s="492" t="s">
        <v>1085</v>
      </c>
      <c r="B1247" s="470"/>
      <c r="C1247" s="470"/>
      <c r="D1247" s="470"/>
      <c r="E1247" s="471"/>
      <c r="F1247" s="499" t="s">
        <v>642</v>
      </c>
      <c r="G1247" s="470"/>
      <c r="H1247" s="470"/>
      <c r="I1247" s="470"/>
      <c r="J1247" s="471"/>
      <c r="K1247" s="564" t="s">
        <v>1086</v>
      </c>
      <c r="L1247" s="471"/>
      <c r="M1247" s="564" t="s">
        <v>846</v>
      </c>
      <c r="N1247" s="471"/>
      <c r="O1247" s="299" t="s">
        <v>1106</v>
      </c>
      <c r="P1247" s="86"/>
    </row>
    <row r="1248" spans="1:16" ht="18" customHeight="1">
      <c r="A1248" s="492" t="s">
        <v>589</v>
      </c>
      <c r="B1248" s="470"/>
      <c r="C1248" s="470"/>
      <c r="D1248" s="470"/>
      <c r="E1248" s="471"/>
      <c r="F1248" s="499" t="s">
        <v>590</v>
      </c>
      <c r="G1248" s="470"/>
      <c r="H1248" s="470"/>
      <c r="I1248" s="470"/>
      <c r="J1248" s="471"/>
      <c r="K1248" s="564" t="s">
        <v>1132</v>
      </c>
      <c r="L1248" s="471"/>
      <c r="M1248" s="564" t="s">
        <v>592</v>
      </c>
      <c r="N1248" s="471"/>
      <c r="O1248" s="299" t="s">
        <v>1133</v>
      </c>
      <c r="P1248" s="86"/>
    </row>
    <row r="1249" spans="1:16" ht="18" customHeight="1">
      <c r="A1249" s="493"/>
      <c r="B1249" s="466"/>
      <c r="C1249" s="466"/>
      <c r="D1249" s="466"/>
      <c r="E1249" s="466"/>
      <c r="F1249" s="494"/>
      <c r="G1249" s="466"/>
      <c r="H1249" s="494"/>
      <c r="I1249" s="466"/>
      <c r="J1249" s="466"/>
      <c r="K1249" s="466"/>
      <c r="L1249" s="111" t="s">
        <v>238</v>
      </c>
      <c r="M1249" s="488" t="s">
        <v>583</v>
      </c>
      <c r="N1249" s="466"/>
      <c r="O1249" s="111" t="s">
        <v>1134</v>
      </c>
      <c r="P1249" s="86"/>
    </row>
    <row r="1250" spans="1:16" ht="18" customHeight="1">
      <c r="A1250" s="495" t="s">
        <v>241</v>
      </c>
      <c r="B1250" s="466"/>
      <c r="C1250" s="495" t="s">
        <v>242</v>
      </c>
      <c r="D1250" s="466"/>
      <c r="E1250" s="86"/>
      <c r="F1250" s="86"/>
      <c r="G1250" s="86"/>
      <c r="H1250" s="86"/>
      <c r="I1250" s="86"/>
      <c r="J1250" s="86"/>
      <c r="K1250" s="86"/>
      <c r="L1250" s="86"/>
      <c r="M1250" s="86"/>
      <c r="N1250" s="86"/>
      <c r="O1250" s="86"/>
      <c r="P1250" s="86"/>
    </row>
    <row r="1251" spans="1:16" ht="2.25" customHeight="1">
      <c r="A1251" s="86"/>
      <c r="B1251" s="86"/>
      <c r="C1251" s="86"/>
      <c r="D1251" s="86"/>
      <c r="E1251" s="86"/>
      <c r="F1251" s="86"/>
      <c r="G1251" s="86"/>
      <c r="H1251" s="86"/>
      <c r="I1251" s="86"/>
      <c r="J1251" s="86"/>
      <c r="K1251" s="86"/>
      <c r="L1251" s="86"/>
      <c r="M1251" s="86"/>
      <c r="N1251" s="86"/>
      <c r="O1251" s="86"/>
      <c r="P1251" s="86"/>
    </row>
    <row r="1252" spans="1:16" ht="18.75" customHeight="1">
      <c r="A1252" s="496" t="s">
        <v>235</v>
      </c>
      <c r="B1252" s="457"/>
      <c r="C1252" s="457"/>
      <c r="D1252" s="457"/>
      <c r="E1252" s="458"/>
      <c r="F1252" s="491" t="s">
        <v>231</v>
      </c>
      <c r="G1252" s="457"/>
      <c r="H1252" s="457"/>
      <c r="I1252" s="457"/>
      <c r="J1252" s="458"/>
      <c r="K1252" s="491" t="s">
        <v>13</v>
      </c>
      <c r="L1252" s="458"/>
      <c r="M1252" s="491" t="s">
        <v>12</v>
      </c>
      <c r="N1252" s="458"/>
      <c r="O1252" s="108" t="s">
        <v>236</v>
      </c>
      <c r="P1252" s="86"/>
    </row>
    <row r="1253" spans="1:16" ht="18" customHeight="1">
      <c r="A1253" s="492" t="s">
        <v>702</v>
      </c>
      <c r="B1253" s="470"/>
      <c r="C1253" s="470"/>
      <c r="D1253" s="470"/>
      <c r="E1253" s="471"/>
      <c r="F1253" s="499" t="s">
        <v>596</v>
      </c>
      <c r="G1253" s="470"/>
      <c r="H1253" s="470"/>
      <c r="I1253" s="470"/>
      <c r="J1253" s="471"/>
      <c r="K1253" s="564" t="s">
        <v>703</v>
      </c>
      <c r="L1253" s="471"/>
      <c r="M1253" s="564" t="s">
        <v>1135</v>
      </c>
      <c r="N1253" s="471"/>
      <c r="O1253" s="299" t="s">
        <v>1136</v>
      </c>
      <c r="P1253" s="86"/>
    </row>
    <row r="1254" spans="1:16" ht="18" customHeight="1">
      <c r="A1254" s="492" t="s">
        <v>1110</v>
      </c>
      <c r="B1254" s="470"/>
      <c r="C1254" s="470"/>
      <c r="D1254" s="470"/>
      <c r="E1254" s="471"/>
      <c r="F1254" s="499" t="s">
        <v>596</v>
      </c>
      <c r="G1254" s="470"/>
      <c r="H1254" s="470"/>
      <c r="I1254" s="470"/>
      <c r="J1254" s="471"/>
      <c r="K1254" s="564" t="s">
        <v>1111</v>
      </c>
      <c r="L1254" s="471"/>
      <c r="M1254" s="564" t="s">
        <v>1135</v>
      </c>
      <c r="N1254" s="471"/>
      <c r="O1254" s="299" t="s">
        <v>1137</v>
      </c>
      <c r="P1254" s="86"/>
    </row>
    <row r="1255" spans="1:16" ht="18" customHeight="1">
      <c r="A1255" s="493"/>
      <c r="B1255" s="466"/>
      <c r="C1255" s="466"/>
      <c r="D1255" s="466"/>
      <c r="E1255" s="466"/>
      <c r="F1255" s="494"/>
      <c r="G1255" s="466"/>
      <c r="H1255" s="494"/>
      <c r="I1255" s="466"/>
      <c r="J1255" s="466"/>
      <c r="K1255" s="466"/>
      <c r="L1255" s="111" t="s">
        <v>238</v>
      </c>
      <c r="M1255" s="488" t="s">
        <v>242</v>
      </c>
      <c r="N1255" s="466"/>
      <c r="O1255" s="111" t="s">
        <v>1132</v>
      </c>
      <c r="P1255" s="86"/>
    </row>
    <row r="1256" spans="1:16" ht="18" customHeight="1">
      <c r="A1256" s="495" t="s">
        <v>243</v>
      </c>
      <c r="B1256" s="466"/>
      <c r="C1256" s="495" t="s">
        <v>244</v>
      </c>
      <c r="D1256" s="466"/>
      <c r="E1256" s="86"/>
      <c r="F1256" s="86"/>
      <c r="G1256" s="86"/>
      <c r="H1256" s="86"/>
      <c r="I1256" s="86"/>
      <c r="J1256" s="86"/>
      <c r="K1256" s="86"/>
      <c r="L1256" s="86"/>
      <c r="M1256" s="86"/>
      <c r="N1256" s="86"/>
      <c r="O1256" s="86"/>
      <c r="P1256" s="86"/>
    </row>
    <row r="1257" spans="1:16" ht="2.25" customHeight="1">
      <c r="A1257" s="86"/>
      <c r="B1257" s="86"/>
      <c r="C1257" s="86"/>
      <c r="D1257" s="86"/>
      <c r="E1257" s="86"/>
      <c r="F1257" s="86"/>
      <c r="G1257" s="86"/>
      <c r="H1257" s="86"/>
      <c r="I1257" s="86"/>
      <c r="J1257" s="86"/>
      <c r="K1257" s="86"/>
      <c r="L1257" s="86"/>
      <c r="M1257" s="86"/>
      <c r="N1257" s="86"/>
      <c r="O1257" s="86"/>
      <c r="P1257" s="86"/>
    </row>
    <row r="1258" spans="1:16" ht="18.75" customHeight="1">
      <c r="A1258" s="496" t="s">
        <v>235</v>
      </c>
      <c r="B1258" s="457"/>
      <c r="C1258" s="457"/>
      <c r="D1258" s="457"/>
      <c r="E1258" s="458"/>
      <c r="F1258" s="491" t="s">
        <v>231</v>
      </c>
      <c r="G1258" s="457"/>
      <c r="H1258" s="457"/>
      <c r="I1258" s="457"/>
      <c r="J1258" s="458"/>
      <c r="K1258" s="491" t="s">
        <v>13</v>
      </c>
      <c r="L1258" s="458"/>
      <c r="M1258" s="491" t="s">
        <v>12</v>
      </c>
      <c r="N1258" s="458"/>
      <c r="O1258" s="108" t="s">
        <v>236</v>
      </c>
      <c r="P1258" s="86"/>
    </row>
    <row r="1259" spans="1:16" ht="18" customHeight="1">
      <c r="A1259" s="492" t="s">
        <v>721</v>
      </c>
      <c r="B1259" s="470"/>
      <c r="C1259" s="470"/>
      <c r="D1259" s="470"/>
      <c r="E1259" s="471"/>
      <c r="F1259" s="499" t="s">
        <v>722</v>
      </c>
      <c r="G1259" s="470"/>
      <c r="H1259" s="470"/>
      <c r="I1259" s="470"/>
      <c r="J1259" s="471"/>
      <c r="K1259" s="564" t="s">
        <v>723</v>
      </c>
      <c r="L1259" s="471"/>
      <c r="M1259" s="564" t="s">
        <v>1138</v>
      </c>
      <c r="N1259" s="471"/>
      <c r="O1259" s="299" t="s">
        <v>1139</v>
      </c>
      <c r="P1259" s="86"/>
    </row>
    <row r="1260" spans="1:16" ht="18" customHeight="1">
      <c r="A1260" s="493"/>
      <c r="B1260" s="466"/>
      <c r="C1260" s="466"/>
      <c r="D1260" s="466"/>
      <c r="E1260" s="466"/>
      <c r="F1260" s="494"/>
      <c r="G1260" s="466"/>
      <c r="H1260" s="494"/>
      <c r="I1260" s="466"/>
      <c r="J1260" s="466"/>
      <c r="K1260" s="466"/>
      <c r="L1260" s="111" t="s">
        <v>238</v>
      </c>
      <c r="M1260" s="488" t="s">
        <v>244</v>
      </c>
      <c r="N1260" s="466"/>
      <c r="O1260" s="111" t="s">
        <v>1139</v>
      </c>
      <c r="P1260" s="86"/>
    </row>
    <row r="1261" spans="1:16" ht="3" customHeight="1">
      <c r="A1261" s="86"/>
      <c r="B1261" s="86"/>
      <c r="C1261" s="86"/>
      <c r="D1261" s="86"/>
      <c r="E1261" s="86"/>
      <c r="F1261" s="86"/>
      <c r="G1261" s="86"/>
      <c r="H1261" s="86"/>
      <c r="I1261" s="86"/>
      <c r="J1261" s="86"/>
      <c r="K1261" s="86"/>
      <c r="L1261" s="86"/>
      <c r="M1261" s="86"/>
      <c r="N1261" s="86"/>
      <c r="O1261" s="86"/>
      <c r="P1261" s="86"/>
    </row>
    <row r="1262" spans="1:16" ht="18.75" customHeight="1">
      <c r="A1262" s="86"/>
      <c r="B1262" s="86"/>
      <c r="C1262" s="86"/>
      <c r="D1262" s="86"/>
      <c r="E1262" s="86"/>
      <c r="F1262" s="86"/>
      <c r="G1262" s="86"/>
      <c r="H1262" s="86"/>
      <c r="I1262" s="489" t="s">
        <v>245</v>
      </c>
      <c r="J1262" s="457"/>
      <c r="K1262" s="457"/>
      <c r="L1262" s="457"/>
      <c r="M1262" s="458"/>
      <c r="N1262" s="566" t="s">
        <v>1140</v>
      </c>
      <c r="O1262" s="458"/>
      <c r="P1262" s="86"/>
    </row>
    <row r="1263" spans="1:16" ht="2.25" customHeight="1">
      <c r="A1263" s="86"/>
      <c r="B1263" s="86"/>
      <c r="C1263" s="86"/>
      <c r="D1263" s="86"/>
      <c r="E1263" s="86"/>
      <c r="F1263" s="86"/>
      <c r="G1263" s="86"/>
      <c r="H1263" s="86"/>
      <c r="I1263" s="86"/>
      <c r="J1263" s="86"/>
      <c r="K1263" s="86"/>
      <c r="L1263" s="86"/>
      <c r="M1263" s="86"/>
      <c r="N1263" s="86"/>
      <c r="O1263" s="86"/>
      <c r="P1263" s="86"/>
    </row>
    <row r="1264" spans="1:16" ht="16.5" customHeight="1">
      <c r="A1264" s="565"/>
      <c r="B1264" s="466"/>
      <c r="C1264" s="466"/>
      <c r="D1264" s="466"/>
      <c r="E1264" s="466"/>
      <c r="F1264" s="466"/>
      <c r="G1264" s="466"/>
      <c r="H1264" s="466"/>
      <c r="I1264" s="466"/>
      <c r="J1264" s="466"/>
      <c r="K1264" s="466"/>
      <c r="L1264" s="466"/>
      <c r="M1264" s="466"/>
      <c r="N1264" s="466"/>
      <c r="O1264" s="466"/>
      <c r="P1264" s="86"/>
    </row>
    <row r="1265" spans="1:16" ht="3.75" customHeight="1">
      <c r="A1265" s="107"/>
      <c r="B1265" s="476"/>
      <c r="C1265" s="466"/>
      <c r="D1265" s="476"/>
      <c r="E1265" s="466"/>
      <c r="F1265" s="466"/>
      <c r="G1265" s="466"/>
      <c r="H1265" s="466"/>
      <c r="I1265" s="466"/>
      <c r="J1265" s="466"/>
      <c r="K1265" s="466"/>
      <c r="L1265" s="466"/>
      <c r="M1265" s="466"/>
      <c r="N1265" s="466"/>
      <c r="O1265" s="466"/>
      <c r="P1265" s="466"/>
    </row>
    <row r="1266" spans="1:16" ht="70.5" customHeight="1">
      <c r="A1266" s="107"/>
      <c r="B1266" s="497"/>
      <c r="C1266" s="466"/>
      <c r="D1266" s="476"/>
      <c r="E1266" s="466"/>
      <c r="F1266" s="466"/>
      <c r="G1266" s="466"/>
      <c r="H1266" s="466"/>
      <c r="I1266" s="466"/>
      <c r="J1266" s="466"/>
      <c r="K1266" s="466"/>
      <c r="L1266" s="466"/>
      <c r="M1266" s="466"/>
      <c r="N1266" s="466"/>
      <c r="O1266" s="466"/>
      <c r="P1266" s="466"/>
    </row>
    <row r="1267" spans="1:16" ht="9.75" customHeight="1">
      <c r="A1267" s="477"/>
      <c r="B1267" s="470"/>
      <c r="C1267" s="470"/>
      <c r="D1267" s="470"/>
      <c r="E1267" s="470"/>
      <c r="F1267" s="470"/>
      <c r="G1267" s="470"/>
      <c r="H1267" s="470"/>
      <c r="I1267" s="470"/>
      <c r="J1267" s="470"/>
      <c r="K1267" s="470"/>
      <c r="L1267" s="470"/>
      <c r="M1267" s="470"/>
      <c r="N1267" s="470"/>
      <c r="O1267" s="470"/>
      <c r="P1267" s="470"/>
    </row>
    <row r="1268" spans="1:16" ht="59.25" customHeight="1">
      <c r="A1268" s="498" t="s">
        <v>541</v>
      </c>
      <c r="B1268" s="466"/>
      <c r="C1268" s="466"/>
      <c r="D1268" s="466"/>
      <c r="E1268" s="466"/>
      <c r="F1268" s="466"/>
      <c r="G1268" s="498" t="s">
        <v>227</v>
      </c>
      <c r="H1268" s="466"/>
      <c r="I1268" s="466"/>
      <c r="J1268" s="476" t="s">
        <v>1067</v>
      </c>
      <c r="K1268" s="466"/>
      <c r="L1268" s="466"/>
      <c r="M1268" s="466"/>
      <c r="N1268" s="466"/>
      <c r="O1268" s="466"/>
      <c r="P1268" s="467"/>
    </row>
    <row r="1269" spans="1:16" ht="18" customHeight="1">
      <c r="A1269" s="498"/>
      <c r="B1269" s="466"/>
      <c r="C1269" s="466"/>
      <c r="D1269" s="466"/>
      <c r="E1269" s="466"/>
      <c r="F1269" s="466"/>
      <c r="G1269" s="498" t="s">
        <v>229</v>
      </c>
      <c r="H1269" s="466"/>
      <c r="I1269" s="466"/>
      <c r="J1269" s="476" t="s">
        <v>1067</v>
      </c>
      <c r="K1269" s="466"/>
      <c r="L1269" s="466"/>
      <c r="M1269" s="466"/>
      <c r="N1269" s="466"/>
      <c r="O1269" s="466"/>
      <c r="P1269" s="467"/>
    </row>
    <row r="1270" spans="1:16" ht="18" customHeight="1">
      <c r="A1270" s="498"/>
      <c r="B1270" s="466"/>
      <c r="C1270" s="466"/>
      <c r="D1270" s="466"/>
      <c r="E1270" s="466"/>
      <c r="F1270" s="466"/>
      <c r="G1270" s="498" t="s">
        <v>10</v>
      </c>
      <c r="H1270" s="466"/>
      <c r="I1270" s="466"/>
      <c r="J1270" s="476" t="s">
        <v>1141</v>
      </c>
      <c r="K1270" s="466"/>
      <c r="L1270" s="466"/>
      <c r="M1270" s="466"/>
      <c r="N1270" s="466"/>
      <c r="O1270" s="466"/>
      <c r="P1270" s="467"/>
    </row>
    <row r="1271" spans="1:16" ht="18" customHeight="1">
      <c r="A1271" s="492"/>
      <c r="B1271" s="470"/>
      <c r="C1271" s="470"/>
      <c r="D1271" s="470"/>
      <c r="E1271" s="470"/>
      <c r="F1271" s="470"/>
      <c r="G1271" s="505" t="s">
        <v>231</v>
      </c>
      <c r="H1271" s="470"/>
      <c r="I1271" s="470"/>
      <c r="J1271" s="477" t="s">
        <v>608</v>
      </c>
      <c r="K1271" s="470"/>
      <c r="L1271" s="470"/>
      <c r="M1271" s="470"/>
      <c r="N1271" s="470"/>
      <c r="O1271" s="470"/>
      <c r="P1271" s="471"/>
    </row>
    <row r="1272" spans="1:16" ht="7.5" customHeight="1">
      <c r="A1272" s="86"/>
      <c r="B1272" s="86"/>
      <c r="C1272" s="86"/>
      <c r="D1272" s="86"/>
      <c r="E1272" s="86"/>
      <c r="F1272" s="86"/>
      <c r="G1272" s="86"/>
      <c r="H1272" s="86"/>
      <c r="I1272" s="86"/>
      <c r="J1272" s="86"/>
      <c r="K1272" s="86"/>
      <c r="L1272" s="86"/>
      <c r="M1272" s="86"/>
      <c r="N1272" s="86"/>
      <c r="O1272" s="86"/>
      <c r="P1272" s="86"/>
    </row>
    <row r="1273" spans="1:16" ht="18" customHeight="1">
      <c r="A1273" s="495" t="s">
        <v>233</v>
      </c>
      <c r="B1273" s="466"/>
      <c r="C1273" s="495" t="s">
        <v>234</v>
      </c>
      <c r="D1273" s="466"/>
      <c r="E1273" s="86"/>
      <c r="F1273" s="86"/>
      <c r="G1273" s="86"/>
      <c r="H1273" s="86"/>
      <c r="I1273" s="86"/>
      <c r="J1273" s="86"/>
      <c r="K1273" s="86"/>
      <c r="L1273" s="86"/>
      <c r="M1273" s="86"/>
      <c r="N1273" s="86"/>
      <c r="O1273" s="86"/>
      <c r="P1273" s="86"/>
    </row>
    <row r="1274" spans="1:16" ht="1.5" customHeight="1">
      <c r="A1274" s="86"/>
      <c r="B1274" s="86"/>
      <c r="C1274" s="86"/>
      <c r="D1274" s="86"/>
      <c r="E1274" s="86"/>
      <c r="F1274" s="86"/>
      <c r="G1274" s="86"/>
      <c r="H1274" s="86"/>
      <c r="I1274" s="86"/>
      <c r="J1274" s="86"/>
      <c r="K1274" s="86"/>
      <c r="L1274" s="86"/>
      <c r="M1274" s="86"/>
      <c r="N1274" s="86"/>
      <c r="O1274" s="86"/>
      <c r="P1274" s="86"/>
    </row>
    <row r="1275" spans="1:16" ht="19.5" customHeight="1">
      <c r="A1275" s="496" t="s">
        <v>235</v>
      </c>
      <c r="B1275" s="457"/>
      <c r="C1275" s="457"/>
      <c r="D1275" s="457"/>
      <c r="E1275" s="458"/>
      <c r="F1275" s="491" t="s">
        <v>231</v>
      </c>
      <c r="G1275" s="457"/>
      <c r="H1275" s="457"/>
      <c r="I1275" s="457"/>
      <c r="J1275" s="458"/>
      <c r="K1275" s="491" t="s">
        <v>13</v>
      </c>
      <c r="L1275" s="458"/>
      <c r="M1275" s="491" t="s">
        <v>12</v>
      </c>
      <c r="N1275" s="458"/>
      <c r="O1275" s="108" t="s">
        <v>236</v>
      </c>
      <c r="P1275" s="86"/>
    </row>
    <row r="1276" spans="1:16" ht="25.5" customHeight="1">
      <c r="A1276" s="492" t="s">
        <v>1142</v>
      </c>
      <c r="B1276" s="470"/>
      <c r="C1276" s="470"/>
      <c r="D1276" s="470"/>
      <c r="E1276" s="471"/>
      <c r="F1276" s="499" t="s">
        <v>134</v>
      </c>
      <c r="G1276" s="470"/>
      <c r="H1276" s="470"/>
      <c r="I1276" s="470"/>
      <c r="J1276" s="471"/>
      <c r="K1276" s="564" t="s">
        <v>1143</v>
      </c>
      <c r="L1276" s="471"/>
      <c r="M1276" s="564" t="s">
        <v>1144</v>
      </c>
      <c r="N1276" s="471"/>
      <c r="O1276" s="299" t="s">
        <v>1145</v>
      </c>
      <c r="P1276" s="86"/>
    </row>
    <row r="1277" spans="1:16" ht="18" customHeight="1">
      <c r="A1277" s="492" t="s">
        <v>1146</v>
      </c>
      <c r="B1277" s="470"/>
      <c r="C1277" s="470"/>
      <c r="D1277" s="470"/>
      <c r="E1277" s="471"/>
      <c r="F1277" s="499" t="s">
        <v>1003</v>
      </c>
      <c r="G1277" s="470"/>
      <c r="H1277" s="470"/>
      <c r="I1277" s="470"/>
      <c r="J1277" s="471"/>
      <c r="K1277" s="564" t="s">
        <v>1147</v>
      </c>
      <c r="L1277" s="471"/>
      <c r="M1277" s="564" t="s">
        <v>1144</v>
      </c>
      <c r="N1277" s="471"/>
      <c r="O1277" s="299" t="s">
        <v>1148</v>
      </c>
      <c r="P1277" s="86"/>
    </row>
    <row r="1278" spans="1:16" ht="18" customHeight="1">
      <c r="A1278" s="493"/>
      <c r="B1278" s="466"/>
      <c r="C1278" s="466"/>
      <c r="D1278" s="466"/>
      <c r="E1278" s="466"/>
      <c r="F1278" s="494"/>
      <c r="G1278" s="466"/>
      <c r="H1278" s="494"/>
      <c r="I1278" s="466"/>
      <c r="J1278" s="466"/>
      <c r="K1278" s="466"/>
      <c r="L1278" s="111" t="s">
        <v>238</v>
      </c>
      <c r="M1278" s="488" t="s">
        <v>234</v>
      </c>
      <c r="N1278" s="466"/>
      <c r="O1278" s="111" t="s">
        <v>1149</v>
      </c>
      <c r="P1278" s="86"/>
    </row>
    <row r="1279" spans="1:16" ht="18" customHeight="1">
      <c r="A1279" s="495" t="s">
        <v>239</v>
      </c>
      <c r="B1279" s="466"/>
      <c r="C1279" s="495" t="s">
        <v>583</v>
      </c>
      <c r="D1279" s="466"/>
      <c r="E1279" s="86"/>
      <c r="F1279" s="86"/>
      <c r="G1279" s="86"/>
      <c r="H1279" s="86"/>
      <c r="I1279" s="86"/>
      <c r="J1279" s="86"/>
      <c r="K1279" s="86"/>
      <c r="L1279" s="86"/>
      <c r="M1279" s="86"/>
      <c r="N1279" s="86"/>
      <c r="O1279" s="86"/>
      <c r="P1279" s="86"/>
    </row>
    <row r="1280" spans="1:16" ht="2.25" customHeight="1">
      <c r="A1280" s="86"/>
      <c r="B1280" s="86"/>
      <c r="C1280" s="86"/>
      <c r="D1280" s="86"/>
      <c r="E1280" s="86"/>
      <c r="F1280" s="86"/>
      <c r="G1280" s="86"/>
      <c r="H1280" s="86"/>
      <c r="I1280" s="86"/>
      <c r="J1280" s="86"/>
      <c r="K1280" s="86"/>
      <c r="L1280" s="86"/>
      <c r="M1280" s="86"/>
      <c r="N1280" s="86"/>
      <c r="O1280" s="86"/>
      <c r="P1280" s="86"/>
    </row>
    <row r="1281" spans="1:16" ht="18.75" customHeight="1">
      <c r="A1281" s="496" t="s">
        <v>235</v>
      </c>
      <c r="B1281" s="457"/>
      <c r="C1281" s="457"/>
      <c r="D1281" s="457"/>
      <c r="E1281" s="458"/>
      <c r="F1281" s="491" t="s">
        <v>231</v>
      </c>
      <c r="G1281" s="457"/>
      <c r="H1281" s="457"/>
      <c r="I1281" s="457"/>
      <c r="J1281" s="458"/>
      <c r="K1281" s="491" t="s">
        <v>13</v>
      </c>
      <c r="L1281" s="458"/>
      <c r="M1281" s="491" t="s">
        <v>12</v>
      </c>
      <c r="N1281" s="458"/>
      <c r="O1281" s="108" t="s">
        <v>236</v>
      </c>
      <c r="P1281" s="86"/>
    </row>
    <row r="1282" spans="1:16" ht="18" customHeight="1">
      <c r="A1282" s="492" t="s">
        <v>589</v>
      </c>
      <c r="B1282" s="470"/>
      <c r="C1282" s="470"/>
      <c r="D1282" s="470"/>
      <c r="E1282" s="471"/>
      <c r="F1282" s="499" t="s">
        <v>590</v>
      </c>
      <c r="G1282" s="470"/>
      <c r="H1282" s="470"/>
      <c r="I1282" s="470"/>
      <c r="J1282" s="471"/>
      <c r="K1282" s="564" t="s">
        <v>1150</v>
      </c>
      <c r="L1282" s="471"/>
      <c r="M1282" s="564" t="s">
        <v>592</v>
      </c>
      <c r="N1282" s="471"/>
      <c r="O1282" s="299" t="s">
        <v>1151</v>
      </c>
      <c r="P1282" s="86"/>
    </row>
    <row r="1283" spans="1:16" ht="18" customHeight="1">
      <c r="A1283" s="493"/>
      <c r="B1283" s="466"/>
      <c r="C1283" s="466"/>
      <c r="D1283" s="466"/>
      <c r="E1283" s="466"/>
      <c r="F1283" s="494"/>
      <c r="G1283" s="466"/>
      <c r="H1283" s="494"/>
      <c r="I1283" s="466"/>
      <c r="J1283" s="466"/>
      <c r="K1283" s="466"/>
      <c r="L1283" s="111" t="s">
        <v>238</v>
      </c>
      <c r="M1283" s="488" t="s">
        <v>583</v>
      </c>
      <c r="N1283" s="466"/>
      <c r="O1283" s="111" t="s">
        <v>1151</v>
      </c>
      <c r="P1283" s="86"/>
    </row>
    <row r="1284" spans="1:16" ht="18" customHeight="1">
      <c r="A1284" s="495" t="s">
        <v>241</v>
      </c>
      <c r="B1284" s="466"/>
      <c r="C1284" s="495" t="s">
        <v>242</v>
      </c>
      <c r="D1284" s="466"/>
      <c r="E1284" s="86"/>
      <c r="F1284" s="86"/>
      <c r="G1284" s="86"/>
      <c r="H1284" s="86"/>
      <c r="I1284" s="86"/>
      <c r="J1284" s="86"/>
      <c r="K1284" s="86"/>
      <c r="L1284" s="86"/>
      <c r="M1284" s="86"/>
      <c r="N1284" s="86"/>
      <c r="O1284" s="86"/>
      <c r="P1284" s="86"/>
    </row>
    <row r="1285" spans="1:16" ht="1.5" customHeight="1">
      <c r="A1285" s="86"/>
      <c r="B1285" s="86"/>
      <c r="C1285" s="86"/>
      <c r="D1285" s="86"/>
      <c r="E1285" s="86"/>
      <c r="F1285" s="86"/>
      <c r="G1285" s="86"/>
      <c r="H1285" s="86"/>
      <c r="I1285" s="86"/>
      <c r="J1285" s="86"/>
      <c r="K1285" s="86"/>
      <c r="L1285" s="86"/>
      <c r="M1285" s="86"/>
      <c r="N1285" s="86"/>
      <c r="O1285" s="86"/>
      <c r="P1285" s="86"/>
    </row>
    <row r="1286" spans="1:16" ht="18.75" customHeight="1">
      <c r="A1286" s="496" t="s">
        <v>235</v>
      </c>
      <c r="B1286" s="457"/>
      <c r="C1286" s="457"/>
      <c r="D1286" s="457"/>
      <c r="E1286" s="458"/>
      <c r="F1286" s="491" t="s">
        <v>231</v>
      </c>
      <c r="G1286" s="457"/>
      <c r="H1286" s="457"/>
      <c r="I1286" s="457"/>
      <c r="J1286" s="458"/>
      <c r="K1286" s="491" t="s">
        <v>13</v>
      </c>
      <c r="L1286" s="458"/>
      <c r="M1286" s="491" t="s">
        <v>12</v>
      </c>
      <c r="N1286" s="458"/>
      <c r="O1286" s="108" t="s">
        <v>236</v>
      </c>
      <c r="P1286" s="86"/>
    </row>
    <row r="1287" spans="1:16" ht="18" customHeight="1">
      <c r="A1287" s="492" t="s">
        <v>686</v>
      </c>
      <c r="B1287" s="470"/>
      <c r="C1287" s="470"/>
      <c r="D1287" s="470"/>
      <c r="E1287" s="471"/>
      <c r="F1287" s="499" t="s">
        <v>596</v>
      </c>
      <c r="G1287" s="470"/>
      <c r="H1287" s="470"/>
      <c r="I1287" s="470"/>
      <c r="J1287" s="471"/>
      <c r="K1287" s="564" t="s">
        <v>687</v>
      </c>
      <c r="L1287" s="471"/>
      <c r="M1287" s="564" t="s">
        <v>631</v>
      </c>
      <c r="N1287" s="471"/>
      <c r="O1287" s="299" t="s">
        <v>1150</v>
      </c>
      <c r="P1287" s="86"/>
    </row>
    <row r="1288" spans="1:16" ht="18" customHeight="1">
      <c r="A1288" s="493"/>
      <c r="B1288" s="466"/>
      <c r="C1288" s="466"/>
      <c r="D1288" s="466"/>
      <c r="E1288" s="466"/>
      <c r="F1288" s="494"/>
      <c r="G1288" s="466"/>
      <c r="H1288" s="494"/>
      <c r="I1288" s="466"/>
      <c r="J1288" s="466"/>
      <c r="K1288" s="466"/>
      <c r="L1288" s="111" t="s">
        <v>238</v>
      </c>
      <c r="M1288" s="488" t="s">
        <v>242</v>
      </c>
      <c r="N1288" s="466"/>
      <c r="O1288" s="111" t="s">
        <v>1150</v>
      </c>
      <c r="P1288" s="86"/>
    </row>
    <row r="1289" spans="1:16" ht="18" customHeight="1">
      <c r="A1289" s="495" t="s">
        <v>243</v>
      </c>
      <c r="B1289" s="466"/>
      <c r="C1289" s="495" t="s">
        <v>244</v>
      </c>
      <c r="D1289" s="466"/>
      <c r="E1289" s="86"/>
      <c r="F1289" s="86"/>
      <c r="G1289" s="86"/>
      <c r="H1289" s="86"/>
      <c r="I1289" s="86"/>
      <c r="J1289" s="86"/>
      <c r="K1289" s="86"/>
      <c r="L1289" s="86"/>
      <c r="M1289" s="86"/>
      <c r="N1289" s="86"/>
      <c r="O1289" s="86"/>
      <c r="P1289" s="86"/>
    </row>
    <row r="1290" spans="1:16" ht="2.25" customHeight="1">
      <c r="A1290" s="86"/>
      <c r="B1290" s="86"/>
      <c r="C1290" s="86"/>
      <c r="D1290" s="86"/>
      <c r="E1290" s="86"/>
      <c r="F1290" s="86"/>
      <c r="G1290" s="86"/>
      <c r="H1290" s="86"/>
      <c r="I1290" s="86"/>
      <c r="J1290" s="86"/>
      <c r="K1290" s="86"/>
      <c r="L1290" s="86"/>
      <c r="M1290" s="86"/>
      <c r="N1290" s="86"/>
      <c r="O1290" s="86"/>
      <c r="P1290" s="86"/>
    </row>
    <row r="1291" spans="1:16" ht="18.75" customHeight="1">
      <c r="A1291" s="496" t="s">
        <v>235</v>
      </c>
      <c r="B1291" s="457"/>
      <c r="C1291" s="457"/>
      <c r="D1291" s="457"/>
      <c r="E1291" s="458"/>
      <c r="F1291" s="491" t="s">
        <v>231</v>
      </c>
      <c r="G1291" s="457"/>
      <c r="H1291" s="457"/>
      <c r="I1291" s="457"/>
      <c r="J1291" s="458"/>
      <c r="K1291" s="491" t="s">
        <v>13</v>
      </c>
      <c r="L1291" s="458"/>
      <c r="M1291" s="491" t="s">
        <v>12</v>
      </c>
      <c r="N1291" s="458"/>
      <c r="O1291" s="108" t="s">
        <v>236</v>
      </c>
      <c r="P1291" s="86"/>
    </row>
    <row r="1292" spans="1:16" ht="18" customHeight="1">
      <c r="A1292" s="492"/>
      <c r="B1292" s="470"/>
      <c r="C1292" s="470"/>
      <c r="D1292" s="470"/>
      <c r="E1292" s="471"/>
      <c r="F1292" s="499" t="s">
        <v>134</v>
      </c>
      <c r="G1292" s="470"/>
      <c r="H1292" s="470"/>
      <c r="I1292" s="470"/>
      <c r="J1292" s="471"/>
      <c r="K1292" s="564"/>
      <c r="L1292" s="471"/>
      <c r="M1292" s="564"/>
      <c r="N1292" s="471"/>
      <c r="O1292" s="299" t="s">
        <v>683</v>
      </c>
      <c r="P1292" s="86"/>
    </row>
    <row r="1293" spans="1:16" ht="18" customHeight="1">
      <c r="A1293" s="493"/>
      <c r="B1293" s="466"/>
      <c r="C1293" s="466"/>
      <c r="D1293" s="466"/>
      <c r="E1293" s="466"/>
      <c r="F1293" s="494"/>
      <c r="G1293" s="466"/>
      <c r="H1293" s="494"/>
      <c r="I1293" s="466"/>
      <c r="J1293" s="466"/>
      <c r="K1293" s="466"/>
      <c r="L1293" s="111" t="s">
        <v>238</v>
      </c>
      <c r="M1293" s="488" t="s">
        <v>244</v>
      </c>
      <c r="N1293" s="466"/>
      <c r="O1293" s="111" t="s">
        <v>683</v>
      </c>
      <c r="P1293" s="86"/>
    </row>
    <row r="1294" spans="1:16" ht="3.75" customHeight="1">
      <c r="A1294" s="86"/>
      <c r="B1294" s="86"/>
      <c r="C1294" s="86"/>
      <c r="D1294" s="86"/>
      <c r="E1294" s="86"/>
      <c r="F1294" s="86"/>
      <c r="G1294" s="86"/>
      <c r="H1294" s="86"/>
      <c r="I1294" s="86"/>
      <c r="J1294" s="86"/>
      <c r="K1294" s="86"/>
      <c r="L1294" s="86"/>
      <c r="M1294" s="86"/>
      <c r="N1294" s="86"/>
      <c r="O1294" s="86"/>
      <c r="P1294" s="86"/>
    </row>
    <row r="1295" spans="1:16" ht="18.75" customHeight="1">
      <c r="A1295" s="86"/>
      <c r="B1295" s="86"/>
      <c r="C1295" s="86"/>
      <c r="D1295" s="86"/>
      <c r="E1295" s="86"/>
      <c r="F1295" s="86"/>
      <c r="G1295" s="86"/>
      <c r="H1295" s="86"/>
      <c r="I1295" s="489" t="s">
        <v>245</v>
      </c>
      <c r="J1295" s="457"/>
      <c r="K1295" s="457"/>
      <c r="L1295" s="457"/>
      <c r="M1295" s="458"/>
      <c r="N1295" s="566" t="s">
        <v>1152</v>
      </c>
      <c r="O1295" s="458"/>
      <c r="P1295" s="86"/>
    </row>
    <row r="1296" spans="1:16" ht="1.5" customHeight="1">
      <c r="A1296" s="86"/>
      <c r="B1296" s="86"/>
      <c r="C1296" s="86"/>
      <c r="D1296" s="86"/>
      <c r="E1296" s="86"/>
      <c r="F1296" s="86"/>
      <c r="G1296" s="86"/>
      <c r="H1296" s="86"/>
      <c r="I1296" s="86"/>
      <c r="J1296" s="86"/>
      <c r="K1296" s="86"/>
      <c r="L1296" s="86"/>
      <c r="M1296" s="86"/>
      <c r="N1296" s="86"/>
      <c r="O1296" s="86"/>
      <c r="P1296" s="86"/>
    </row>
    <row r="1297" spans="1:16" ht="16.5" customHeight="1">
      <c r="A1297" s="565"/>
      <c r="B1297" s="466"/>
      <c r="C1297" s="466"/>
      <c r="D1297" s="466"/>
      <c r="E1297" s="466"/>
      <c r="F1297" s="466"/>
      <c r="G1297" s="466"/>
      <c r="H1297" s="466"/>
      <c r="I1297" s="466"/>
      <c r="J1297" s="466"/>
      <c r="K1297" s="466"/>
      <c r="L1297" s="466"/>
      <c r="M1297" s="466"/>
      <c r="N1297" s="466"/>
      <c r="O1297" s="466"/>
      <c r="P1297" s="86"/>
    </row>
    <row r="1298" spans="1:16" ht="3.75" customHeight="1">
      <c r="A1298" s="107"/>
      <c r="B1298" s="476"/>
      <c r="C1298" s="466"/>
      <c r="D1298" s="476"/>
      <c r="E1298" s="466"/>
      <c r="F1298" s="466"/>
      <c r="G1298" s="466"/>
      <c r="H1298" s="466"/>
      <c r="I1298" s="466"/>
      <c r="J1298" s="466"/>
      <c r="K1298" s="466"/>
      <c r="L1298" s="466"/>
      <c r="M1298" s="466"/>
      <c r="N1298" s="466"/>
      <c r="O1298" s="466"/>
      <c r="P1298" s="466"/>
    </row>
    <row r="1299" spans="1:16" ht="71.25" customHeight="1">
      <c r="A1299" s="107"/>
      <c r="B1299" s="497"/>
      <c r="C1299" s="466"/>
      <c r="D1299" s="476"/>
      <c r="E1299" s="466"/>
      <c r="F1299" s="466"/>
      <c r="G1299" s="466"/>
      <c r="H1299" s="466"/>
      <c r="I1299" s="466"/>
      <c r="J1299" s="466"/>
      <c r="K1299" s="466"/>
      <c r="L1299" s="466"/>
      <c r="M1299" s="466"/>
      <c r="N1299" s="466"/>
      <c r="O1299" s="466"/>
      <c r="P1299" s="466"/>
    </row>
    <row r="1300" spans="1:16" ht="9.75" customHeight="1">
      <c r="A1300" s="477"/>
      <c r="B1300" s="470"/>
      <c r="C1300" s="470"/>
      <c r="D1300" s="470"/>
      <c r="E1300" s="470"/>
      <c r="F1300" s="470"/>
      <c r="G1300" s="470"/>
      <c r="H1300" s="470"/>
      <c r="I1300" s="470"/>
      <c r="J1300" s="470"/>
      <c r="K1300" s="470"/>
      <c r="L1300" s="470"/>
      <c r="M1300" s="470"/>
      <c r="N1300" s="470"/>
      <c r="O1300" s="470"/>
      <c r="P1300" s="470"/>
    </row>
    <row r="1301" spans="1:16" ht="58.5" customHeight="1">
      <c r="A1301" s="498" t="s">
        <v>541</v>
      </c>
      <c r="B1301" s="466"/>
      <c r="C1301" s="466"/>
      <c r="D1301" s="466"/>
      <c r="E1301" s="466"/>
      <c r="F1301" s="466"/>
      <c r="G1301" s="498" t="s">
        <v>227</v>
      </c>
      <c r="H1301" s="466"/>
      <c r="I1301" s="466"/>
      <c r="J1301" s="476" t="s">
        <v>1067</v>
      </c>
      <c r="K1301" s="466"/>
      <c r="L1301" s="466"/>
      <c r="M1301" s="466"/>
      <c r="N1301" s="466"/>
      <c r="O1301" s="466"/>
      <c r="P1301" s="467"/>
    </row>
    <row r="1302" spans="1:16" ht="18" customHeight="1">
      <c r="A1302" s="498"/>
      <c r="B1302" s="466"/>
      <c r="C1302" s="466"/>
      <c r="D1302" s="466"/>
      <c r="E1302" s="466"/>
      <c r="F1302" s="466"/>
      <c r="G1302" s="498" t="s">
        <v>229</v>
      </c>
      <c r="H1302" s="466"/>
      <c r="I1302" s="466"/>
      <c r="J1302" s="476" t="s">
        <v>1067</v>
      </c>
      <c r="K1302" s="466"/>
      <c r="L1302" s="466"/>
      <c r="M1302" s="466"/>
      <c r="N1302" s="466"/>
      <c r="O1302" s="466"/>
      <c r="P1302" s="467"/>
    </row>
    <row r="1303" spans="1:16" ht="28.5" customHeight="1">
      <c r="A1303" s="498"/>
      <c r="B1303" s="466"/>
      <c r="C1303" s="466"/>
      <c r="D1303" s="466"/>
      <c r="E1303" s="466"/>
      <c r="F1303" s="466"/>
      <c r="G1303" s="498" t="s">
        <v>10</v>
      </c>
      <c r="H1303" s="466"/>
      <c r="I1303" s="466"/>
      <c r="J1303" s="476" t="s">
        <v>1153</v>
      </c>
      <c r="K1303" s="466"/>
      <c r="L1303" s="466"/>
      <c r="M1303" s="466"/>
      <c r="N1303" s="466"/>
      <c r="O1303" s="466"/>
      <c r="P1303" s="467"/>
    </row>
    <row r="1304" spans="1:16" ht="18" customHeight="1">
      <c r="A1304" s="492"/>
      <c r="B1304" s="470"/>
      <c r="C1304" s="470"/>
      <c r="D1304" s="470"/>
      <c r="E1304" s="470"/>
      <c r="F1304" s="470"/>
      <c r="G1304" s="505" t="s">
        <v>231</v>
      </c>
      <c r="H1304" s="470"/>
      <c r="I1304" s="470"/>
      <c r="J1304" s="477" t="s">
        <v>608</v>
      </c>
      <c r="K1304" s="470"/>
      <c r="L1304" s="470"/>
      <c r="M1304" s="470"/>
      <c r="N1304" s="470"/>
      <c r="O1304" s="470"/>
      <c r="P1304" s="471"/>
    </row>
    <row r="1305" spans="1:16" ht="7.5" customHeight="1">
      <c r="A1305" s="86"/>
      <c r="B1305" s="86"/>
      <c r="C1305" s="86"/>
      <c r="D1305" s="86"/>
      <c r="E1305" s="86"/>
      <c r="F1305" s="86"/>
      <c r="G1305" s="86"/>
      <c r="H1305" s="86"/>
      <c r="I1305" s="86"/>
      <c r="J1305" s="86"/>
      <c r="K1305" s="86"/>
      <c r="L1305" s="86"/>
      <c r="M1305" s="86"/>
      <c r="N1305" s="86"/>
      <c r="O1305" s="86"/>
      <c r="P1305" s="86"/>
    </row>
    <row r="1306" spans="1:16" ht="18" customHeight="1">
      <c r="A1306" s="495" t="s">
        <v>233</v>
      </c>
      <c r="B1306" s="466"/>
      <c r="C1306" s="495" t="s">
        <v>234</v>
      </c>
      <c r="D1306" s="466"/>
      <c r="E1306" s="86"/>
      <c r="F1306" s="86"/>
      <c r="G1306" s="86"/>
      <c r="H1306" s="86"/>
      <c r="I1306" s="86"/>
      <c r="J1306" s="86"/>
      <c r="K1306" s="86"/>
      <c r="L1306" s="86"/>
      <c r="M1306" s="86"/>
      <c r="N1306" s="86"/>
      <c r="O1306" s="86"/>
      <c r="P1306" s="86"/>
    </row>
    <row r="1307" spans="1:16" ht="1.5" customHeight="1">
      <c r="A1307" s="86"/>
      <c r="B1307" s="86"/>
      <c r="C1307" s="86"/>
      <c r="D1307" s="86"/>
      <c r="E1307" s="86"/>
      <c r="F1307" s="86"/>
      <c r="G1307" s="86"/>
      <c r="H1307" s="86"/>
      <c r="I1307" s="86"/>
      <c r="J1307" s="86"/>
      <c r="K1307" s="86"/>
      <c r="L1307" s="86"/>
      <c r="M1307" s="86"/>
      <c r="N1307" s="86"/>
      <c r="O1307" s="86"/>
      <c r="P1307" s="86"/>
    </row>
    <row r="1308" spans="1:16" ht="18.75" customHeight="1">
      <c r="A1308" s="496" t="s">
        <v>235</v>
      </c>
      <c r="B1308" s="457"/>
      <c r="C1308" s="457"/>
      <c r="D1308" s="457"/>
      <c r="E1308" s="458"/>
      <c r="F1308" s="491" t="s">
        <v>231</v>
      </c>
      <c r="G1308" s="457"/>
      <c r="H1308" s="457"/>
      <c r="I1308" s="457"/>
      <c r="J1308" s="458"/>
      <c r="K1308" s="491" t="s">
        <v>13</v>
      </c>
      <c r="L1308" s="458"/>
      <c r="M1308" s="491" t="s">
        <v>12</v>
      </c>
      <c r="N1308" s="458"/>
      <c r="O1308" s="108" t="s">
        <v>236</v>
      </c>
      <c r="P1308" s="86"/>
    </row>
    <row r="1309" spans="1:16" ht="18" customHeight="1">
      <c r="A1309" s="492" t="s">
        <v>1154</v>
      </c>
      <c r="B1309" s="470"/>
      <c r="C1309" s="470"/>
      <c r="D1309" s="470"/>
      <c r="E1309" s="471"/>
      <c r="F1309" s="499" t="s">
        <v>693</v>
      </c>
      <c r="G1309" s="470"/>
      <c r="H1309" s="470"/>
      <c r="I1309" s="470"/>
      <c r="J1309" s="471"/>
      <c r="K1309" s="564" t="s">
        <v>1155</v>
      </c>
      <c r="L1309" s="471"/>
      <c r="M1309" s="564" t="s">
        <v>1156</v>
      </c>
      <c r="N1309" s="471"/>
      <c r="O1309" s="299" t="s">
        <v>1157</v>
      </c>
      <c r="P1309" s="86"/>
    </row>
    <row r="1310" spans="1:16" ht="18" customHeight="1">
      <c r="A1310" s="493"/>
      <c r="B1310" s="466"/>
      <c r="C1310" s="466"/>
      <c r="D1310" s="466"/>
      <c r="E1310" s="466"/>
      <c r="F1310" s="494"/>
      <c r="G1310" s="466"/>
      <c r="H1310" s="494"/>
      <c r="I1310" s="466"/>
      <c r="J1310" s="466"/>
      <c r="K1310" s="466"/>
      <c r="L1310" s="111" t="s">
        <v>238</v>
      </c>
      <c r="M1310" s="488" t="s">
        <v>234</v>
      </c>
      <c r="N1310" s="466"/>
      <c r="O1310" s="111" t="s">
        <v>1157</v>
      </c>
      <c r="P1310" s="86"/>
    </row>
    <row r="1311" spans="1:16" ht="18" customHeight="1">
      <c r="A1311" s="495" t="s">
        <v>239</v>
      </c>
      <c r="B1311" s="466"/>
      <c r="C1311" s="495" t="s">
        <v>583</v>
      </c>
      <c r="D1311" s="466"/>
      <c r="E1311" s="86"/>
      <c r="F1311" s="86"/>
      <c r="G1311" s="86"/>
      <c r="H1311" s="86"/>
      <c r="I1311" s="86"/>
      <c r="J1311" s="86"/>
      <c r="K1311" s="86"/>
      <c r="L1311" s="86"/>
      <c r="M1311" s="86"/>
      <c r="N1311" s="86"/>
      <c r="O1311" s="86"/>
      <c r="P1311" s="86"/>
    </row>
    <row r="1312" spans="1:16" ht="2.25" customHeight="1">
      <c r="A1312" s="86"/>
      <c r="B1312" s="86"/>
      <c r="C1312" s="86"/>
      <c r="D1312" s="86"/>
      <c r="E1312" s="86"/>
      <c r="F1312" s="86"/>
      <c r="G1312" s="86"/>
      <c r="H1312" s="86"/>
      <c r="I1312" s="86"/>
      <c r="J1312" s="86"/>
      <c r="K1312" s="86"/>
      <c r="L1312" s="86"/>
      <c r="M1312" s="86"/>
      <c r="N1312" s="86"/>
      <c r="O1312" s="86"/>
      <c r="P1312" s="86"/>
    </row>
    <row r="1313" spans="1:16" ht="18.75" customHeight="1">
      <c r="A1313" s="496" t="s">
        <v>235</v>
      </c>
      <c r="B1313" s="457"/>
      <c r="C1313" s="457"/>
      <c r="D1313" s="457"/>
      <c r="E1313" s="458"/>
      <c r="F1313" s="491" t="s">
        <v>231</v>
      </c>
      <c r="G1313" s="457"/>
      <c r="H1313" s="457"/>
      <c r="I1313" s="457"/>
      <c r="J1313" s="458"/>
      <c r="K1313" s="491" t="s">
        <v>13</v>
      </c>
      <c r="L1313" s="458"/>
      <c r="M1313" s="491" t="s">
        <v>12</v>
      </c>
      <c r="N1313" s="458"/>
      <c r="O1313" s="108" t="s">
        <v>236</v>
      </c>
      <c r="P1313" s="86"/>
    </row>
    <row r="1314" spans="1:16" ht="18" customHeight="1">
      <c r="A1314" s="492" t="s">
        <v>1158</v>
      </c>
      <c r="B1314" s="470"/>
      <c r="C1314" s="470"/>
      <c r="D1314" s="470"/>
      <c r="E1314" s="471"/>
      <c r="F1314" s="499" t="s">
        <v>642</v>
      </c>
      <c r="G1314" s="470"/>
      <c r="H1314" s="470"/>
      <c r="I1314" s="470"/>
      <c r="J1314" s="471"/>
      <c r="K1314" s="564" t="s">
        <v>1159</v>
      </c>
      <c r="L1314" s="471"/>
      <c r="M1314" s="564" t="s">
        <v>846</v>
      </c>
      <c r="N1314" s="471"/>
      <c r="O1314" s="299" t="s">
        <v>1160</v>
      </c>
      <c r="P1314" s="86"/>
    </row>
    <row r="1315" spans="1:16" ht="18" customHeight="1">
      <c r="A1315" s="492" t="s">
        <v>1161</v>
      </c>
      <c r="B1315" s="470"/>
      <c r="C1315" s="470"/>
      <c r="D1315" s="470"/>
      <c r="E1315" s="471"/>
      <c r="F1315" s="499" t="s">
        <v>617</v>
      </c>
      <c r="G1315" s="470"/>
      <c r="H1315" s="470"/>
      <c r="I1315" s="470"/>
      <c r="J1315" s="471"/>
      <c r="K1315" s="564" t="s">
        <v>1162</v>
      </c>
      <c r="L1315" s="471"/>
      <c r="M1315" s="564" t="s">
        <v>1163</v>
      </c>
      <c r="N1315" s="471"/>
      <c r="O1315" s="299" t="s">
        <v>1087</v>
      </c>
      <c r="P1315" s="86"/>
    </row>
    <row r="1316" spans="1:16" ht="18" customHeight="1">
      <c r="A1316" s="492" t="s">
        <v>589</v>
      </c>
      <c r="B1316" s="470"/>
      <c r="C1316" s="470"/>
      <c r="D1316" s="470"/>
      <c r="E1316" s="471"/>
      <c r="F1316" s="499" t="s">
        <v>590</v>
      </c>
      <c r="G1316" s="470"/>
      <c r="H1316" s="470"/>
      <c r="I1316" s="470"/>
      <c r="J1316" s="471"/>
      <c r="K1316" s="564" t="s">
        <v>1010</v>
      </c>
      <c r="L1316" s="471"/>
      <c r="M1316" s="564" t="s">
        <v>592</v>
      </c>
      <c r="N1316" s="471"/>
      <c r="O1316" s="299" t="s">
        <v>1164</v>
      </c>
      <c r="P1316" s="86"/>
    </row>
    <row r="1317" spans="1:16" ht="18" customHeight="1">
      <c r="A1317" s="493"/>
      <c r="B1317" s="466"/>
      <c r="C1317" s="466"/>
      <c r="D1317" s="466"/>
      <c r="E1317" s="466"/>
      <c r="F1317" s="494"/>
      <c r="G1317" s="466"/>
      <c r="H1317" s="494"/>
      <c r="I1317" s="466"/>
      <c r="J1317" s="466"/>
      <c r="K1317" s="466"/>
      <c r="L1317" s="111" t="s">
        <v>238</v>
      </c>
      <c r="M1317" s="488" t="s">
        <v>583</v>
      </c>
      <c r="N1317" s="466"/>
      <c r="O1317" s="111" t="s">
        <v>1165</v>
      </c>
      <c r="P1317" s="86"/>
    </row>
    <row r="1318" spans="1:16" ht="18" customHeight="1">
      <c r="A1318" s="495" t="s">
        <v>241</v>
      </c>
      <c r="B1318" s="466"/>
      <c r="C1318" s="495" t="s">
        <v>242</v>
      </c>
      <c r="D1318" s="466"/>
      <c r="E1318" s="86"/>
      <c r="F1318" s="86"/>
      <c r="G1318" s="86"/>
      <c r="H1318" s="86"/>
      <c r="I1318" s="86"/>
      <c r="J1318" s="86"/>
      <c r="K1318" s="86"/>
      <c r="L1318" s="86"/>
      <c r="M1318" s="86"/>
      <c r="N1318" s="86"/>
      <c r="O1318" s="86"/>
      <c r="P1318" s="86"/>
    </row>
    <row r="1319" spans="1:16" ht="1.5" customHeight="1">
      <c r="A1319" s="86"/>
      <c r="B1319" s="86"/>
      <c r="C1319" s="86"/>
      <c r="D1319" s="86"/>
      <c r="E1319" s="86"/>
      <c r="F1319" s="86"/>
      <c r="G1319" s="86"/>
      <c r="H1319" s="86"/>
      <c r="I1319" s="86"/>
      <c r="J1319" s="86"/>
      <c r="K1319" s="86"/>
      <c r="L1319" s="86"/>
      <c r="M1319" s="86"/>
      <c r="N1319" s="86"/>
      <c r="O1319" s="86"/>
      <c r="P1319" s="86"/>
    </row>
    <row r="1320" spans="1:16" ht="19.5" customHeight="1">
      <c r="A1320" s="496" t="s">
        <v>235</v>
      </c>
      <c r="B1320" s="457"/>
      <c r="C1320" s="457"/>
      <c r="D1320" s="457"/>
      <c r="E1320" s="458"/>
      <c r="F1320" s="491" t="s">
        <v>231</v>
      </c>
      <c r="G1320" s="457"/>
      <c r="H1320" s="457"/>
      <c r="I1320" s="457"/>
      <c r="J1320" s="458"/>
      <c r="K1320" s="491" t="s">
        <v>13</v>
      </c>
      <c r="L1320" s="458"/>
      <c r="M1320" s="491" t="s">
        <v>12</v>
      </c>
      <c r="N1320" s="458"/>
      <c r="O1320" s="108" t="s">
        <v>236</v>
      </c>
      <c r="P1320" s="86"/>
    </row>
    <row r="1321" spans="1:16" ht="18" customHeight="1">
      <c r="A1321" s="492" t="s">
        <v>1078</v>
      </c>
      <c r="B1321" s="470"/>
      <c r="C1321" s="470"/>
      <c r="D1321" s="470"/>
      <c r="E1321" s="471"/>
      <c r="F1321" s="499" t="s">
        <v>596</v>
      </c>
      <c r="G1321" s="470"/>
      <c r="H1321" s="470"/>
      <c r="I1321" s="470"/>
      <c r="J1321" s="471"/>
      <c r="K1321" s="564" t="s">
        <v>1079</v>
      </c>
      <c r="L1321" s="471"/>
      <c r="M1321" s="564" t="s">
        <v>668</v>
      </c>
      <c r="N1321" s="471"/>
      <c r="O1321" s="299" t="s">
        <v>1010</v>
      </c>
      <c r="P1321" s="86"/>
    </row>
    <row r="1322" spans="1:16" ht="18" customHeight="1">
      <c r="A1322" s="493"/>
      <c r="B1322" s="466"/>
      <c r="C1322" s="466"/>
      <c r="D1322" s="466"/>
      <c r="E1322" s="466"/>
      <c r="F1322" s="494"/>
      <c r="G1322" s="466"/>
      <c r="H1322" s="494"/>
      <c r="I1322" s="466"/>
      <c r="J1322" s="466"/>
      <c r="K1322" s="466"/>
      <c r="L1322" s="111" t="s">
        <v>238</v>
      </c>
      <c r="M1322" s="488" t="s">
        <v>242</v>
      </c>
      <c r="N1322" s="466"/>
      <c r="O1322" s="111" t="s">
        <v>1010</v>
      </c>
      <c r="P1322" s="86"/>
    </row>
    <row r="1323" spans="1:16" ht="18" customHeight="1">
      <c r="A1323" s="495" t="s">
        <v>243</v>
      </c>
      <c r="B1323" s="466"/>
      <c r="C1323" s="495" t="s">
        <v>244</v>
      </c>
      <c r="D1323" s="466"/>
      <c r="E1323" s="86"/>
      <c r="F1323" s="86"/>
      <c r="G1323" s="86"/>
      <c r="H1323" s="86"/>
      <c r="I1323" s="86"/>
      <c r="J1323" s="86"/>
      <c r="K1323" s="86"/>
      <c r="L1323" s="86"/>
      <c r="M1323" s="86"/>
      <c r="N1323" s="86"/>
      <c r="O1323" s="86"/>
      <c r="P1323" s="86"/>
    </row>
    <row r="1324" spans="1:16" ht="1.5" customHeight="1">
      <c r="A1324" s="86"/>
      <c r="B1324" s="86"/>
      <c r="C1324" s="86"/>
      <c r="D1324" s="86"/>
      <c r="E1324" s="86"/>
      <c r="F1324" s="86"/>
      <c r="G1324" s="86"/>
      <c r="H1324" s="86"/>
      <c r="I1324" s="86"/>
      <c r="J1324" s="86"/>
      <c r="K1324" s="86"/>
      <c r="L1324" s="86"/>
      <c r="M1324" s="86"/>
      <c r="N1324" s="86"/>
      <c r="O1324" s="86"/>
      <c r="P1324" s="86"/>
    </row>
    <row r="1325" spans="1:16" ht="18.75" customHeight="1">
      <c r="A1325" s="496" t="s">
        <v>235</v>
      </c>
      <c r="B1325" s="457"/>
      <c r="C1325" s="457"/>
      <c r="D1325" s="457"/>
      <c r="E1325" s="458"/>
      <c r="F1325" s="491" t="s">
        <v>231</v>
      </c>
      <c r="G1325" s="457"/>
      <c r="H1325" s="457"/>
      <c r="I1325" s="457"/>
      <c r="J1325" s="458"/>
      <c r="K1325" s="491" t="s">
        <v>13</v>
      </c>
      <c r="L1325" s="458"/>
      <c r="M1325" s="491" t="s">
        <v>12</v>
      </c>
      <c r="N1325" s="458"/>
      <c r="O1325" s="108" t="s">
        <v>236</v>
      </c>
      <c r="P1325" s="86"/>
    </row>
    <row r="1326" spans="1:16" ht="18" customHeight="1">
      <c r="A1326" s="492" t="s">
        <v>598</v>
      </c>
      <c r="B1326" s="470"/>
      <c r="C1326" s="470"/>
      <c r="D1326" s="470"/>
      <c r="E1326" s="471"/>
      <c r="F1326" s="499" t="s">
        <v>570</v>
      </c>
      <c r="G1326" s="470"/>
      <c r="H1326" s="470"/>
      <c r="I1326" s="470"/>
      <c r="J1326" s="471"/>
      <c r="K1326" s="564" t="s">
        <v>599</v>
      </c>
      <c r="L1326" s="471"/>
      <c r="M1326" s="564" t="s">
        <v>592</v>
      </c>
      <c r="N1326" s="471"/>
      <c r="O1326" s="299" t="s">
        <v>966</v>
      </c>
      <c r="P1326" s="86"/>
    </row>
    <row r="1327" spans="1:16" ht="18" customHeight="1">
      <c r="A1327" s="493"/>
      <c r="B1327" s="466"/>
      <c r="C1327" s="466"/>
      <c r="D1327" s="466"/>
      <c r="E1327" s="466"/>
      <c r="F1327" s="494"/>
      <c r="G1327" s="466"/>
      <c r="H1327" s="494"/>
      <c r="I1327" s="466"/>
      <c r="J1327" s="466"/>
      <c r="K1327" s="466"/>
      <c r="L1327" s="111" t="s">
        <v>238</v>
      </c>
      <c r="M1327" s="488" t="s">
        <v>244</v>
      </c>
      <c r="N1327" s="466"/>
      <c r="O1327" s="111" t="s">
        <v>966</v>
      </c>
      <c r="P1327" s="86"/>
    </row>
    <row r="1328" spans="1:16" ht="3.75" customHeight="1">
      <c r="A1328" s="86"/>
      <c r="B1328" s="86"/>
      <c r="C1328" s="86"/>
      <c r="D1328" s="86"/>
      <c r="E1328" s="86"/>
      <c r="F1328" s="86"/>
      <c r="G1328" s="86"/>
      <c r="H1328" s="86"/>
      <c r="I1328" s="86"/>
      <c r="J1328" s="86"/>
      <c r="K1328" s="86"/>
      <c r="L1328" s="86"/>
      <c r="M1328" s="86"/>
      <c r="N1328" s="86"/>
      <c r="O1328" s="86"/>
      <c r="P1328" s="86"/>
    </row>
    <row r="1329" spans="1:16" ht="18.75" customHeight="1">
      <c r="A1329" s="86"/>
      <c r="B1329" s="86"/>
      <c r="C1329" s="86"/>
      <c r="D1329" s="86"/>
      <c r="E1329" s="86"/>
      <c r="F1329" s="86"/>
      <c r="G1329" s="86"/>
      <c r="H1329" s="86"/>
      <c r="I1329" s="489" t="s">
        <v>245</v>
      </c>
      <c r="J1329" s="457"/>
      <c r="K1329" s="457"/>
      <c r="L1329" s="457"/>
      <c r="M1329" s="458"/>
      <c r="N1329" s="566" t="s">
        <v>1166</v>
      </c>
      <c r="O1329" s="458"/>
      <c r="P1329" s="86"/>
    </row>
    <row r="1330" spans="1:16" ht="1.5" customHeight="1">
      <c r="A1330" s="86"/>
      <c r="B1330" s="86"/>
      <c r="C1330" s="86"/>
      <c r="D1330" s="86"/>
      <c r="E1330" s="86"/>
      <c r="F1330" s="86"/>
      <c r="G1330" s="86"/>
      <c r="H1330" s="86"/>
      <c r="I1330" s="86"/>
      <c r="J1330" s="86"/>
      <c r="K1330" s="86"/>
      <c r="L1330" s="86"/>
      <c r="M1330" s="86"/>
      <c r="N1330" s="86"/>
      <c r="O1330" s="86"/>
      <c r="P1330" s="86"/>
    </row>
    <row r="1331" spans="1:16" ht="16.5" customHeight="1">
      <c r="A1331" s="565"/>
      <c r="B1331" s="466"/>
      <c r="C1331" s="466"/>
      <c r="D1331" s="466"/>
      <c r="E1331" s="466"/>
      <c r="F1331" s="466"/>
      <c r="G1331" s="466"/>
      <c r="H1331" s="466"/>
      <c r="I1331" s="466"/>
      <c r="J1331" s="466"/>
      <c r="K1331" s="466"/>
      <c r="L1331" s="466"/>
      <c r="M1331" s="466"/>
      <c r="N1331" s="466"/>
      <c r="O1331" s="466"/>
      <c r="P1331" s="86"/>
    </row>
    <row r="1332" spans="1:16" ht="3.75" customHeight="1">
      <c r="A1332" s="107"/>
      <c r="B1332" s="476"/>
      <c r="C1332" s="466"/>
      <c r="D1332" s="476"/>
      <c r="E1332" s="466"/>
      <c r="F1332" s="466"/>
      <c r="G1332" s="466"/>
      <c r="H1332" s="466"/>
      <c r="I1332" s="466"/>
      <c r="J1332" s="466"/>
      <c r="K1332" s="466"/>
      <c r="L1332" s="466"/>
      <c r="M1332" s="466"/>
      <c r="N1332" s="466"/>
      <c r="O1332" s="466"/>
      <c r="P1332" s="466"/>
    </row>
    <row r="1333" spans="1:16" ht="71.25" customHeight="1">
      <c r="A1333" s="107"/>
      <c r="B1333" s="497"/>
      <c r="C1333" s="466"/>
      <c r="D1333" s="476"/>
      <c r="E1333" s="466"/>
      <c r="F1333" s="466"/>
      <c r="G1333" s="466"/>
      <c r="H1333" s="466"/>
      <c r="I1333" s="466"/>
      <c r="J1333" s="466"/>
      <c r="K1333" s="466"/>
      <c r="L1333" s="466"/>
      <c r="M1333" s="466"/>
      <c r="N1333" s="466"/>
      <c r="O1333" s="466"/>
      <c r="P1333" s="466"/>
    </row>
    <row r="1334" spans="1:16" ht="9.75" customHeight="1">
      <c r="A1334" s="477"/>
      <c r="B1334" s="470"/>
      <c r="C1334" s="470"/>
      <c r="D1334" s="470"/>
      <c r="E1334" s="470"/>
      <c r="F1334" s="470"/>
      <c r="G1334" s="470"/>
      <c r="H1334" s="470"/>
      <c r="I1334" s="470"/>
      <c r="J1334" s="470"/>
      <c r="K1334" s="470"/>
      <c r="L1334" s="470"/>
      <c r="M1334" s="470"/>
      <c r="N1334" s="470"/>
      <c r="O1334" s="470"/>
      <c r="P1334" s="470"/>
    </row>
    <row r="1335" spans="1:16" ht="58.5" customHeight="1">
      <c r="A1335" s="498" t="s">
        <v>541</v>
      </c>
      <c r="B1335" s="466"/>
      <c r="C1335" s="466"/>
      <c r="D1335" s="466"/>
      <c r="E1335" s="466"/>
      <c r="F1335" s="466"/>
      <c r="G1335" s="498" t="s">
        <v>227</v>
      </c>
      <c r="H1335" s="466"/>
      <c r="I1335" s="466"/>
      <c r="J1335" s="476" t="s">
        <v>1067</v>
      </c>
      <c r="K1335" s="466"/>
      <c r="L1335" s="466"/>
      <c r="M1335" s="466"/>
      <c r="N1335" s="466"/>
      <c r="O1335" s="466"/>
      <c r="P1335" s="467"/>
    </row>
    <row r="1336" spans="1:16" ht="18" customHeight="1">
      <c r="A1336" s="498"/>
      <c r="B1336" s="466"/>
      <c r="C1336" s="466"/>
      <c r="D1336" s="466"/>
      <c r="E1336" s="466"/>
      <c r="F1336" s="466"/>
      <c r="G1336" s="498" t="s">
        <v>229</v>
      </c>
      <c r="H1336" s="466"/>
      <c r="I1336" s="466"/>
      <c r="J1336" s="476" t="s">
        <v>1067</v>
      </c>
      <c r="K1336" s="466"/>
      <c r="L1336" s="466"/>
      <c r="M1336" s="466"/>
      <c r="N1336" s="466"/>
      <c r="O1336" s="466"/>
      <c r="P1336" s="467"/>
    </row>
    <row r="1337" spans="1:16" ht="18" customHeight="1">
      <c r="A1337" s="498"/>
      <c r="B1337" s="466"/>
      <c r="C1337" s="466"/>
      <c r="D1337" s="466"/>
      <c r="E1337" s="466"/>
      <c r="F1337" s="466"/>
      <c r="G1337" s="498" t="s">
        <v>10</v>
      </c>
      <c r="H1337" s="466"/>
      <c r="I1337" s="466"/>
      <c r="J1337" s="476" t="s">
        <v>1167</v>
      </c>
      <c r="K1337" s="466"/>
      <c r="L1337" s="466"/>
      <c r="M1337" s="466"/>
      <c r="N1337" s="466"/>
      <c r="O1337" s="466"/>
      <c r="P1337" s="467"/>
    </row>
    <row r="1338" spans="1:16" ht="18" customHeight="1">
      <c r="A1338" s="492"/>
      <c r="B1338" s="470"/>
      <c r="C1338" s="470"/>
      <c r="D1338" s="470"/>
      <c r="E1338" s="470"/>
      <c r="F1338" s="470"/>
      <c r="G1338" s="505" t="s">
        <v>231</v>
      </c>
      <c r="H1338" s="470"/>
      <c r="I1338" s="470"/>
      <c r="J1338" s="477" t="s">
        <v>682</v>
      </c>
      <c r="K1338" s="470"/>
      <c r="L1338" s="470"/>
      <c r="M1338" s="470"/>
      <c r="N1338" s="470"/>
      <c r="O1338" s="470"/>
      <c r="P1338" s="471"/>
    </row>
    <row r="1339" spans="1:16" ht="7.5" customHeight="1">
      <c r="A1339" s="86"/>
      <c r="B1339" s="86"/>
      <c r="C1339" s="86"/>
      <c r="D1339" s="86"/>
      <c r="E1339" s="86"/>
      <c r="F1339" s="86"/>
      <c r="G1339" s="86"/>
      <c r="H1339" s="86"/>
      <c r="I1339" s="86"/>
      <c r="J1339" s="86"/>
      <c r="K1339" s="86"/>
      <c r="L1339" s="86"/>
      <c r="M1339" s="86"/>
      <c r="N1339" s="86"/>
      <c r="O1339" s="86"/>
      <c r="P1339" s="86"/>
    </row>
    <row r="1340" spans="1:16" ht="18" customHeight="1">
      <c r="A1340" s="495" t="s">
        <v>233</v>
      </c>
      <c r="B1340" s="466"/>
      <c r="C1340" s="495" t="s">
        <v>234</v>
      </c>
      <c r="D1340" s="466"/>
      <c r="E1340" s="86"/>
      <c r="F1340" s="86"/>
      <c r="G1340" s="86"/>
      <c r="H1340" s="86"/>
      <c r="I1340" s="86"/>
      <c r="J1340" s="86"/>
      <c r="K1340" s="86"/>
      <c r="L1340" s="86"/>
      <c r="M1340" s="86"/>
      <c r="N1340" s="86"/>
      <c r="O1340" s="86"/>
      <c r="P1340" s="86"/>
    </row>
    <row r="1341" spans="1:16" ht="2.25" customHeight="1">
      <c r="A1341" s="86"/>
      <c r="B1341" s="86"/>
      <c r="C1341" s="86"/>
      <c r="D1341" s="86"/>
      <c r="E1341" s="86"/>
      <c r="F1341" s="86"/>
      <c r="G1341" s="86"/>
      <c r="H1341" s="86"/>
      <c r="I1341" s="86"/>
      <c r="J1341" s="86"/>
      <c r="K1341" s="86"/>
      <c r="L1341" s="86"/>
      <c r="M1341" s="86"/>
      <c r="N1341" s="86"/>
      <c r="O1341" s="86"/>
      <c r="P1341" s="86"/>
    </row>
    <row r="1342" spans="1:16" ht="18.75" customHeight="1">
      <c r="A1342" s="496" t="s">
        <v>235</v>
      </c>
      <c r="B1342" s="457"/>
      <c r="C1342" s="457"/>
      <c r="D1342" s="457"/>
      <c r="E1342" s="458"/>
      <c r="F1342" s="491" t="s">
        <v>231</v>
      </c>
      <c r="G1342" s="457"/>
      <c r="H1342" s="457"/>
      <c r="I1342" s="457"/>
      <c r="J1342" s="458"/>
      <c r="K1342" s="491" t="s">
        <v>13</v>
      </c>
      <c r="L1342" s="458"/>
      <c r="M1342" s="491" t="s">
        <v>12</v>
      </c>
      <c r="N1342" s="458"/>
      <c r="O1342" s="108" t="s">
        <v>236</v>
      </c>
      <c r="P1342" s="86"/>
    </row>
    <row r="1343" spans="1:16" ht="18" customHeight="1">
      <c r="A1343" s="492" t="s">
        <v>1168</v>
      </c>
      <c r="B1343" s="470"/>
      <c r="C1343" s="470"/>
      <c r="D1343" s="470"/>
      <c r="E1343" s="471"/>
      <c r="F1343" s="499" t="s">
        <v>549</v>
      </c>
      <c r="G1343" s="470"/>
      <c r="H1343" s="470"/>
      <c r="I1343" s="470"/>
      <c r="J1343" s="471"/>
      <c r="K1343" s="564" t="s">
        <v>1169</v>
      </c>
      <c r="L1343" s="471"/>
      <c r="M1343" s="564" t="s">
        <v>907</v>
      </c>
      <c r="N1343" s="471"/>
      <c r="O1343" s="299" t="s">
        <v>1170</v>
      </c>
      <c r="P1343" s="86"/>
    </row>
    <row r="1344" spans="1:16" ht="18" customHeight="1">
      <c r="A1344" s="493"/>
      <c r="B1344" s="466"/>
      <c r="C1344" s="466"/>
      <c r="D1344" s="466"/>
      <c r="E1344" s="466"/>
      <c r="F1344" s="494"/>
      <c r="G1344" s="466"/>
      <c r="H1344" s="494"/>
      <c r="I1344" s="466"/>
      <c r="J1344" s="466"/>
      <c r="K1344" s="466"/>
      <c r="L1344" s="111" t="s">
        <v>238</v>
      </c>
      <c r="M1344" s="488" t="s">
        <v>234</v>
      </c>
      <c r="N1344" s="466"/>
      <c r="O1344" s="111" t="s">
        <v>1170</v>
      </c>
      <c r="P1344" s="86"/>
    </row>
    <row r="1345" spans="1:16" ht="18" customHeight="1">
      <c r="A1345" s="495" t="s">
        <v>239</v>
      </c>
      <c r="B1345" s="466"/>
      <c r="C1345" s="495" t="s">
        <v>583</v>
      </c>
      <c r="D1345" s="466"/>
      <c r="E1345" s="86"/>
      <c r="F1345" s="86"/>
      <c r="G1345" s="86"/>
      <c r="H1345" s="86"/>
      <c r="I1345" s="86"/>
      <c r="J1345" s="86"/>
      <c r="K1345" s="86"/>
      <c r="L1345" s="86"/>
      <c r="M1345" s="86"/>
      <c r="N1345" s="86"/>
      <c r="O1345" s="86"/>
      <c r="P1345" s="86"/>
    </row>
    <row r="1346" spans="1:16" ht="2.25" customHeight="1">
      <c r="A1346" s="86"/>
      <c r="B1346" s="86"/>
      <c r="C1346" s="86"/>
      <c r="D1346" s="86"/>
      <c r="E1346" s="86"/>
      <c r="F1346" s="86"/>
      <c r="G1346" s="86"/>
      <c r="H1346" s="86"/>
      <c r="I1346" s="86"/>
      <c r="J1346" s="86"/>
      <c r="K1346" s="86"/>
      <c r="L1346" s="86"/>
      <c r="M1346" s="86"/>
      <c r="N1346" s="86"/>
      <c r="O1346" s="86"/>
      <c r="P1346" s="86"/>
    </row>
    <row r="1347" spans="1:16" ht="18.75" customHeight="1">
      <c r="A1347" s="496" t="s">
        <v>235</v>
      </c>
      <c r="B1347" s="457"/>
      <c r="C1347" s="457"/>
      <c r="D1347" s="457"/>
      <c r="E1347" s="458"/>
      <c r="F1347" s="491" t="s">
        <v>231</v>
      </c>
      <c r="G1347" s="457"/>
      <c r="H1347" s="457"/>
      <c r="I1347" s="457"/>
      <c r="J1347" s="458"/>
      <c r="K1347" s="491" t="s">
        <v>13</v>
      </c>
      <c r="L1347" s="458"/>
      <c r="M1347" s="491" t="s">
        <v>12</v>
      </c>
      <c r="N1347" s="458"/>
      <c r="O1347" s="108" t="s">
        <v>236</v>
      </c>
      <c r="P1347" s="86"/>
    </row>
    <row r="1348" spans="1:16" ht="18" customHeight="1">
      <c r="A1348" s="492" t="s">
        <v>1161</v>
      </c>
      <c r="B1348" s="470"/>
      <c r="C1348" s="470"/>
      <c r="D1348" s="470"/>
      <c r="E1348" s="471"/>
      <c r="F1348" s="499" t="s">
        <v>617</v>
      </c>
      <c r="G1348" s="470"/>
      <c r="H1348" s="470"/>
      <c r="I1348" s="470"/>
      <c r="J1348" s="471"/>
      <c r="K1348" s="564" t="s">
        <v>1162</v>
      </c>
      <c r="L1348" s="471"/>
      <c r="M1348" s="564" t="s">
        <v>1171</v>
      </c>
      <c r="N1348" s="471"/>
      <c r="O1348" s="299" t="s">
        <v>1172</v>
      </c>
      <c r="P1348" s="86"/>
    </row>
    <row r="1349" spans="1:16" ht="18" customHeight="1">
      <c r="A1349" s="492" t="s">
        <v>1088</v>
      </c>
      <c r="B1349" s="470"/>
      <c r="C1349" s="470"/>
      <c r="D1349" s="470"/>
      <c r="E1349" s="471"/>
      <c r="F1349" s="499" t="s">
        <v>642</v>
      </c>
      <c r="G1349" s="470"/>
      <c r="H1349" s="470"/>
      <c r="I1349" s="470"/>
      <c r="J1349" s="471"/>
      <c r="K1349" s="564" t="s">
        <v>1089</v>
      </c>
      <c r="L1349" s="471"/>
      <c r="M1349" s="564" t="s">
        <v>1173</v>
      </c>
      <c r="N1349" s="471"/>
      <c r="O1349" s="299" t="s">
        <v>1174</v>
      </c>
      <c r="P1349" s="86"/>
    </row>
    <row r="1350" spans="1:16" ht="18" customHeight="1">
      <c r="A1350" s="492" t="s">
        <v>1175</v>
      </c>
      <c r="B1350" s="470"/>
      <c r="C1350" s="470"/>
      <c r="D1350" s="470"/>
      <c r="E1350" s="471"/>
      <c r="F1350" s="499" t="s">
        <v>617</v>
      </c>
      <c r="G1350" s="470"/>
      <c r="H1350" s="470"/>
      <c r="I1350" s="470"/>
      <c r="J1350" s="471"/>
      <c r="K1350" s="564" t="s">
        <v>1176</v>
      </c>
      <c r="L1350" s="471"/>
      <c r="M1350" s="564" t="s">
        <v>1177</v>
      </c>
      <c r="N1350" s="471"/>
      <c r="O1350" s="299" t="s">
        <v>1178</v>
      </c>
      <c r="P1350" s="86"/>
    </row>
    <row r="1351" spans="1:16" ht="18" customHeight="1">
      <c r="A1351" s="492" t="s">
        <v>589</v>
      </c>
      <c r="B1351" s="470"/>
      <c r="C1351" s="470"/>
      <c r="D1351" s="470"/>
      <c r="E1351" s="471"/>
      <c r="F1351" s="499" t="s">
        <v>590</v>
      </c>
      <c r="G1351" s="470"/>
      <c r="H1351" s="470"/>
      <c r="I1351" s="470"/>
      <c r="J1351" s="471"/>
      <c r="K1351" s="564" t="s">
        <v>1179</v>
      </c>
      <c r="L1351" s="471"/>
      <c r="M1351" s="564" t="s">
        <v>592</v>
      </c>
      <c r="N1351" s="471"/>
      <c r="O1351" s="299" t="s">
        <v>1180</v>
      </c>
      <c r="P1351" s="86"/>
    </row>
    <row r="1352" spans="1:16" ht="18" customHeight="1">
      <c r="A1352" s="493"/>
      <c r="B1352" s="466"/>
      <c r="C1352" s="466"/>
      <c r="D1352" s="466"/>
      <c r="E1352" s="466"/>
      <c r="F1352" s="494"/>
      <c r="G1352" s="466"/>
      <c r="H1352" s="494"/>
      <c r="I1352" s="466"/>
      <c r="J1352" s="466"/>
      <c r="K1352" s="466"/>
      <c r="L1352" s="111" t="s">
        <v>238</v>
      </c>
      <c r="M1352" s="488" t="s">
        <v>583</v>
      </c>
      <c r="N1352" s="466"/>
      <c r="O1352" s="111" t="s">
        <v>1181</v>
      </c>
      <c r="P1352" s="86"/>
    </row>
    <row r="1353" spans="1:16" ht="18" customHeight="1">
      <c r="A1353" s="495" t="s">
        <v>241</v>
      </c>
      <c r="B1353" s="466"/>
      <c r="C1353" s="495" t="s">
        <v>242</v>
      </c>
      <c r="D1353" s="466"/>
      <c r="E1353" s="86"/>
      <c r="F1353" s="86"/>
      <c r="G1353" s="86"/>
      <c r="H1353" s="86"/>
      <c r="I1353" s="86"/>
      <c r="J1353" s="86"/>
      <c r="K1353" s="86"/>
      <c r="L1353" s="86"/>
      <c r="M1353" s="86"/>
      <c r="N1353" s="86"/>
      <c r="O1353" s="86"/>
      <c r="P1353" s="86"/>
    </row>
    <row r="1354" spans="1:16" ht="1.5" customHeight="1">
      <c r="A1354" s="86"/>
      <c r="B1354" s="86"/>
      <c r="C1354" s="86"/>
      <c r="D1354" s="86"/>
      <c r="E1354" s="86"/>
      <c r="F1354" s="86"/>
      <c r="G1354" s="86"/>
      <c r="H1354" s="86"/>
      <c r="I1354" s="86"/>
      <c r="J1354" s="86"/>
      <c r="K1354" s="86"/>
      <c r="L1354" s="86"/>
      <c r="M1354" s="86"/>
      <c r="N1354" s="86"/>
      <c r="O1354" s="86"/>
      <c r="P1354" s="86"/>
    </row>
    <row r="1355" spans="1:16" ht="18.75" customHeight="1">
      <c r="A1355" s="496" t="s">
        <v>235</v>
      </c>
      <c r="B1355" s="457"/>
      <c r="C1355" s="457"/>
      <c r="D1355" s="457"/>
      <c r="E1355" s="458"/>
      <c r="F1355" s="491" t="s">
        <v>231</v>
      </c>
      <c r="G1355" s="457"/>
      <c r="H1355" s="457"/>
      <c r="I1355" s="457"/>
      <c r="J1355" s="458"/>
      <c r="K1355" s="491" t="s">
        <v>13</v>
      </c>
      <c r="L1355" s="458"/>
      <c r="M1355" s="491" t="s">
        <v>12</v>
      </c>
      <c r="N1355" s="458"/>
      <c r="O1355" s="108" t="s">
        <v>236</v>
      </c>
      <c r="P1355" s="86"/>
    </row>
    <row r="1356" spans="1:16" ht="18" customHeight="1">
      <c r="A1356" s="492" t="s">
        <v>1182</v>
      </c>
      <c r="B1356" s="470"/>
      <c r="C1356" s="470"/>
      <c r="D1356" s="470"/>
      <c r="E1356" s="471"/>
      <c r="F1356" s="499" t="s">
        <v>596</v>
      </c>
      <c r="G1356" s="470"/>
      <c r="H1356" s="470"/>
      <c r="I1356" s="470"/>
      <c r="J1356" s="471"/>
      <c r="K1356" s="564" t="s">
        <v>1179</v>
      </c>
      <c r="L1356" s="471"/>
      <c r="M1356" s="564" t="s">
        <v>615</v>
      </c>
      <c r="N1356" s="471"/>
      <c r="O1356" s="299" t="s">
        <v>1179</v>
      </c>
      <c r="P1356" s="86"/>
    </row>
    <row r="1357" spans="1:16" ht="18" customHeight="1">
      <c r="A1357" s="493"/>
      <c r="B1357" s="466"/>
      <c r="C1357" s="466"/>
      <c r="D1357" s="466"/>
      <c r="E1357" s="466"/>
      <c r="F1357" s="494"/>
      <c r="G1357" s="466"/>
      <c r="H1357" s="494"/>
      <c r="I1357" s="466"/>
      <c r="J1357" s="466"/>
      <c r="K1357" s="466"/>
      <c r="L1357" s="111" t="s">
        <v>238</v>
      </c>
      <c r="M1357" s="488" t="s">
        <v>242</v>
      </c>
      <c r="N1357" s="466"/>
      <c r="O1357" s="111" t="s">
        <v>1179</v>
      </c>
      <c r="P1357" s="86"/>
    </row>
    <row r="1358" spans="1:16" ht="18" customHeight="1">
      <c r="A1358" s="495" t="s">
        <v>243</v>
      </c>
      <c r="B1358" s="466"/>
      <c r="C1358" s="495" t="s">
        <v>244</v>
      </c>
      <c r="D1358" s="466"/>
      <c r="E1358" s="86"/>
      <c r="F1358" s="86"/>
      <c r="G1358" s="86"/>
      <c r="H1358" s="86"/>
      <c r="I1358" s="86"/>
      <c r="J1358" s="86"/>
      <c r="K1358" s="86"/>
      <c r="L1358" s="86"/>
      <c r="M1358" s="86"/>
      <c r="N1358" s="86"/>
      <c r="O1358" s="86"/>
      <c r="P1358" s="86"/>
    </row>
    <row r="1359" spans="1:16" ht="2.25" customHeight="1">
      <c r="A1359" s="86"/>
      <c r="B1359" s="86"/>
      <c r="C1359" s="86"/>
      <c r="D1359" s="86"/>
      <c r="E1359" s="86"/>
      <c r="F1359" s="86"/>
      <c r="G1359" s="86"/>
      <c r="H1359" s="86"/>
      <c r="I1359" s="86"/>
      <c r="J1359" s="86"/>
      <c r="K1359" s="86"/>
      <c r="L1359" s="86"/>
      <c r="M1359" s="86"/>
      <c r="N1359" s="86"/>
      <c r="O1359" s="86"/>
      <c r="P1359" s="86"/>
    </row>
    <row r="1360" spans="1:16" ht="18.75" customHeight="1">
      <c r="A1360" s="496" t="s">
        <v>235</v>
      </c>
      <c r="B1360" s="457"/>
      <c r="C1360" s="457"/>
      <c r="D1360" s="457"/>
      <c r="E1360" s="458"/>
      <c r="F1360" s="491" t="s">
        <v>231</v>
      </c>
      <c r="G1360" s="457"/>
      <c r="H1360" s="457"/>
      <c r="I1360" s="457"/>
      <c r="J1360" s="458"/>
      <c r="K1360" s="491" t="s">
        <v>13</v>
      </c>
      <c r="L1360" s="458"/>
      <c r="M1360" s="491" t="s">
        <v>12</v>
      </c>
      <c r="N1360" s="458"/>
      <c r="O1360" s="108" t="s">
        <v>236</v>
      </c>
      <c r="P1360" s="86"/>
    </row>
    <row r="1361" spans="1:16" ht="18" customHeight="1">
      <c r="A1361" s="492" t="s">
        <v>602</v>
      </c>
      <c r="B1361" s="470"/>
      <c r="C1361" s="470"/>
      <c r="D1361" s="470"/>
      <c r="E1361" s="471"/>
      <c r="F1361" s="499" t="s">
        <v>549</v>
      </c>
      <c r="G1361" s="470"/>
      <c r="H1361" s="470"/>
      <c r="I1361" s="470"/>
      <c r="J1361" s="471"/>
      <c r="K1361" s="564" t="s">
        <v>603</v>
      </c>
      <c r="L1361" s="471"/>
      <c r="M1361" s="564" t="s">
        <v>907</v>
      </c>
      <c r="N1361" s="471"/>
      <c r="O1361" s="299" t="s">
        <v>1120</v>
      </c>
      <c r="P1361" s="86"/>
    </row>
    <row r="1362" spans="1:16" ht="18" customHeight="1">
      <c r="A1362" s="493"/>
      <c r="B1362" s="466"/>
      <c r="C1362" s="466"/>
      <c r="D1362" s="466"/>
      <c r="E1362" s="466"/>
      <c r="F1362" s="494"/>
      <c r="G1362" s="466"/>
      <c r="H1362" s="494"/>
      <c r="I1362" s="466"/>
      <c r="J1362" s="466"/>
      <c r="K1362" s="466"/>
      <c r="L1362" s="111" t="s">
        <v>238</v>
      </c>
      <c r="M1362" s="488" t="s">
        <v>244</v>
      </c>
      <c r="N1362" s="466"/>
      <c r="O1362" s="111" t="s">
        <v>1120</v>
      </c>
      <c r="P1362" s="86"/>
    </row>
    <row r="1363" spans="1:16" ht="3" customHeight="1">
      <c r="A1363" s="86"/>
      <c r="B1363" s="86"/>
      <c r="C1363" s="86"/>
      <c r="D1363" s="86"/>
      <c r="E1363" s="86"/>
      <c r="F1363" s="86"/>
      <c r="G1363" s="86"/>
      <c r="H1363" s="86"/>
      <c r="I1363" s="86"/>
      <c r="J1363" s="86"/>
      <c r="K1363" s="86"/>
      <c r="L1363" s="86"/>
      <c r="M1363" s="86"/>
      <c r="N1363" s="86"/>
      <c r="O1363" s="86"/>
      <c r="P1363" s="86"/>
    </row>
    <row r="1364" spans="1:16" ht="18.75" customHeight="1">
      <c r="A1364" s="86"/>
      <c r="B1364" s="86"/>
      <c r="C1364" s="86"/>
      <c r="D1364" s="86"/>
      <c r="E1364" s="86"/>
      <c r="F1364" s="86"/>
      <c r="G1364" s="86"/>
      <c r="H1364" s="86"/>
      <c r="I1364" s="489" t="s">
        <v>245</v>
      </c>
      <c r="J1364" s="457"/>
      <c r="K1364" s="457"/>
      <c r="L1364" s="457"/>
      <c r="M1364" s="458"/>
      <c r="N1364" s="566" t="s">
        <v>1183</v>
      </c>
      <c r="O1364" s="458"/>
      <c r="P1364" s="86"/>
    </row>
    <row r="1365" spans="1:16" ht="2.25" customHeight="1">
      <c r="A1365" s="86"/>
      <c r="B1365" s="86"/>
      <c r="C1365" s="86"/>
      <c r="D1365" s="86"/>
      <c r="E1365" s="86"/>
      <c r="F1365" s="86"/>
      <c r="G1365" s="86"/>
      <c r="H1365" s="86"/>
      <c r="I1365" s="86"/>
      <c r="J1365" s="86"/>
      <c r="K1365" s="86"/>
      <c r="L1365" s="86"/>
      <c r="M1365" s="86"/>
      <c r="N1365" s="86"/>
      <c r="O1365" s="86"/>
      <c r="P1365" s="86"/>
    </row>
    <row r="1366" spans="1:16" ht="16.5" customHeight="1">
      <c r="A1366" s="565"/>
      <c r="B1366" s="466"/>
      <c r="C1366" s="466"/>
      <c r="D1366" s="466"/>
      <c r="E1366" s="466"/>
      <c r="F1366" s="466"/>
      <c r="G1366" s="466"/>
      <c r="H1366" s="466"/>
      <c r="I1366" s="466"/>
      <c r="J1366" s="466"/>
      <c r="K1366" s="466"/>
      <c r="L1366" s="466"/>
      <c r="M1366" s="466"/>
      <c r="N1366" s="466"/>
      <c r="O1366" s="466"/>
      <c r="P1366" s="86"/>
    </row>
    <row r="1367" spans="1:16" ht="3.75" customHeight="1">
      <c r="A1367" s="107"/>
      <c r="B1367" s="476"/>
      <c r="C1367" s="466"/>
      <c r="D1367" s="476"/>
      <c r="E1367" s="466"/>
      <c r="F1367" s="466"/>
      <c r="G1367" s="466"/>
      <c r="H1367" s="466"/>
      <c r="I1367" s="466"/>
      <c r="J1367" s="466"/>
      <c r="K1367" s="466"/>
      <c r="L1367" s="466"/>
      <c r="M1367" s="466"/>
      <c r="N1367" s="466"/>
      <c r="O1367" s="466"/>
      <c r="P1367" s="466"/>
    </row>
    <row r="1368" spans="1:16" ht="70.5" customHeight="1">
      <c r="A1368" s="107"/>
      <c r="B1368" s="497"/>
      <c r="C1368" s="466"/>
      <c r="D1368" s="476"/>
      <c r="E1368" s="466"/>
      <c r="F1368" s="466"/>
      <c r="G1368" s="466"/>
      <c r="H1368" s="466"/>
      <c r="I1368" s="466"/>
      <c r="J1368" s="466"/>
      <c r="K1368" s="466"/>
      <c r="L1368" s="466"/>
      <c r="M1368" s="466"/>
      <c r="N1368" s="466"/>
      <c r="O1368" s="466"/>
      <c r="P1368" s="466"/>
    </row>
    <row r="1369" spans="1:16" ht="9.75" customHeight="1">
      <c r="A1369" s="477"/>
      <c r="B1369" s="470"/>
      <c r="C1369" s="470"/>
      <c r="D1369" s="470"/>
      <c r="E1369" s="470"/>
      <c r="F1369" s="470"/>
      <c r="G1369" s="470"/>
      <c r="H1369" s="470"/>
      <c r="I1369" s="470"/>
      <c r="J1369" s="470"/>
      <c r="K1369" s="470"/>
      <c r="L1369" s="470"/>
      <c r="M1369" s="470"/>
      <c r="N1369" s="470"/>
      <c r="O1369" s="470"/>
      <c r="P1369" s="470"/>
    </row>
    <row r="1370" spans="1:16" ht="59.25" customHeight="1">
      <c r="A1370" s="498" t="s">
        <v>541</v>
      </c>
      <c r="B1370" s="466"/>
      <c r="C1370" s="466"/>
      <c r="D1370" s="466"/>
      <c r="E1370" s="466"/>
      <c r="F1370" s="466"/>
      <c r="G1370" s="498" t="s">
        <v>227</v>
      </c>
      <c r="H1370" s="466"/>
      <c r="I1370" s="466"/>
      <c r="J1370" s="476" t="s">
        <v>1067</v>
      </c>
      <c r="K1370" s="466"/>
      <c r="L1370" s="466"/>
      <c r="M1370" s="466"/>
      <c r="N1370" s="466"/>
      <c r="O1370" s="466"/>
      <c r="P1370" s="467"/>
    </row>
    <row r="1371" spans="1:16" ht="18" customHeight="1">
      <c r="A1371" s="498"/>
      <c r="B1371" s="466"/>
      <c r="C1371" s="466"/>
      <c r="D1371" s="466"/>
      <c r="E1371" s="466"/>
      <c r="F1371" s="466"/>
      <c r="G1371" s="498" t="s">
        <v>229</v>
      </c>
      <c r="H1371" s="466"/>
      <c r="I1371" s="466"/>
      <c r="J1371" s="476" t="s">
        <v>1067</v>
      </c>
      <c r="K1371" s="466"/>
      <c r="L1371" s="466"/>
      <c r="M1371" s="466"/>
      <c r="N1371" s="466"/>
      <c r="O1371" s="466"/>
      <c r="P1371" s="467"/>
    </row>
    <row r="1372" spans="1:16" ht="38.25" customHeight="1">
      <c r="A1372" s="498"/>
      <c r="B1372" s="466"/>
      <c r="C1372" s="466"/>
      <c r="D1372" s="466"/>
      <c r="E1372" s="466"/>
      <c r="F1372" s="466"/>
      <c r="G1372" s="498" t="s">
        <v>10</v>
      </c>
      <c r="H1372" s="466"/>
      <c r="I1372" s="466"/>
      <c r="J1372" s="476" t="s">
        <v>1184</v>
      </c>
      <c r="K1372" s="466"/>
      <c r="L1372" s="466"/>
      <c r="M1372" s="466"/>
      <c r="N1372" s="466"/>
      <c r="O1372" s="466"/>
      <c r="P1372" s="467"/>
    </row>
    <row r="1373" spans="1:16" ht="18" customHeight="1">
      <c r="A1373" s="492"/>
      <c r="B1373" s="470"/>
      <c r="C1373" s="470"/>
      <c r="D1373" s="470"/>
      <c r="E1373" s="470"/>
      <c r="F1373" s="470"/>
      <c r="G1373" s="505" t="s">
        <v>231</v>
      </c>
      <c r="H1373" s="470"/>
      <c r="I1373" s="470"/>
      <c r="J1373" s="477" t="s">
        <v>608</v>
      </c>
      <c r="K1373" s="470"/>
      <c r="L1373" s="470"/>
      <c r="M1373" s="470"/>
      <c r="N1373" s="470"/>
      <c r="O1373" s="470"/>
      <c r="P1373" s="471"/>
    </row>
    <row r="1374" spans="1:16" ht="7.5" customHeight="1">
      <c r="A1374" s="86"/>
      <c r="B1374" s="86"/>
      <c r="C1374" s="86"/>
      <c r="D1374" s="86"/>
      <c r="E1374" s="86"/>
      <c r="F1374" s="86"/>
      <c r="G1374" s="86"/>
      <c r="H1374" s="86"/>
      <c r="I1374" s="86"/>
      <c r="J1374" s="86"/>
      <c r="K1374" s="86"/>
      <c r="L1374" s="86"/>
      <c r="M1374" s="86"/>
      <c r="N1374" s="86"/>
      <c r="O1374" s="86"/>
      <c r="P1374" s="86"/>
    </row>
    <row r="1375" spans="1:16" ht="18" customHeight="1">
      <c r="A1375" s="495" t="s">
        <v>233</v>
      </c>
      <c r="B1375" s="466"/>
      <c r="C1375" s="495" t="s">
        <v>234</v>
      </c>
      <c r="D1375" s="466"/>
      <c r="E1375" s="86"/>
      <c r="F1375" s="86"/>
      <c r="G1375" s="86"/>
      <c r="H1375" s="86"/>
      <c r="I1375" s="86"/>
      <c r="J1375" s="86"/>
      <c r="K1375" s="86"/>
      <c r="L1375" s="86"/>
      <c r="M1375" s="86"/>
      <c r="N1375" s="86"/>
      <c r="O1375" s="86"/>
      <c r="P1375" s="86"/>
    </row>
    <row r="1376" spans="1:16" ht="2.25" customHeight="1">
      <c r="A1376" s="86"/>
      <c r="B1376" s="86"/>
      <c r="C1376" s="86"/>
      <c r="D1376" s="86"/>
      <c r="E1376" s="86"/>
      <c r="F1376" s="86"/>
      <c r="G1376" s="86"/>
      <c r="H1376" s="86"/>
      <c r="I1376" s="86"/>
      <c r="J1376" s="86"/>
      <c r="K1376" s="86"/>
      <c r="L1376" s="86"/>
      <c r="M1376" s="86"/>
      <c r="N1376" s="86"/>
      <c r="O1376" s="86"/>
      <c r="P1376" s="86"/>
    </row>
    <row r="1377" spans="1:16" ht="18.75" customHeight="1">
      <c r="A1377" s="496" t="s">
        <v>235</v>
      </c>
      <c r="B1377" s="457"/>
      <c r="C1377" s="457"/>
      <c r="D1377" s="457"/>
      <c r="E1377" s="458"/>
      <c r="F1377" s="491" t="s">
        <v>231</v>
      </c>
      <c r="G1377" s="457"/>
      <c r="H1377" s="457"/>
      <c r="I1377" s="457"/>
      <c r="J1377" s="458"/>
      <c r="K1377" s="491" t="s">
        <v>13</v>
      </c>
      <c r="L1377" s="458"/>
      <c r="M1377" s="491" t="s">
        <v>12</v>
      </c>
      <c r="N1377" s="458"/>
      <c r="O1377" s="108" t="s">
        <v>236</v>
      </c>
      <c r="P1377" s="86"/>
    </row>
    <row r="1378" spans="1:16" ht="18" customHeight="1">
      <c r="A1378" s="492" t="s">
        <v>1185</v>
      </c>
      <c r="B1378" s="470"/>
      <c r="C1378" s="470"/>
      <c r="D1378" s="470"/>
      <c r="E1378" s="471"/>
      <c r="F1378" s="499" t="s">
        <v>974</v>
      </c>
      <c r="G1378" s="470"/>
      <c r="H1378" s="470"/>
      <c r="I1378" s="470"/>
      <c r="J1378" s="471"/>
      <c r="K1378" s="564" t="s">
        <v>1186</v>
      </c>
      <c r="L1378" s="471"/>
      <c r="M1378" s="564" t="s">
        <v>1094</v>
      </c>
      <c r="N1378" s="471"/>
      <c r="O1378" s="299" t="s">
        <v>1187</v>
      </c>
      <c r="P1378" s="86"/>
    </row>
    <row r="1379" spans="1:16" ht="18" customHeight="1">
      <c r="A1379" s="492" t="s">
        <v>1188</v>
      </c>
      <c r="B1379" s="470"/>
      <c r="C1379" s="470"/>
      <c r="D1379" s="470"/>
      <c r="E1379" s="471"/>
      <c r="F1379" s="499" t="s">
        <v>974</v>
      </c>
      <c r="G1379" s="470"/>
      <c r="H1379" s="470"/>
      <c r="I1379" s="470"/>
      <c r="J1379" s="471"/>
      <c r="K1379" s="564" t="s">
        <v>1189</v>
      </c>
      <c r="L1379" s="471"/>
      <c r="M1379" s="564" t="s">
        <v>623</v>
      </c>
      <c r="N1379" s="471"/>
      <c r="O1379" s="299" t="s">
        <v>1190</v>
      </c>
      <c r="P1379" s="86"/>
    </row>
    <row r="1380" spans="1:16" ht="18" customHeight="1">
      <c r="A1380" s="492" t="s">
        <v>1191</v>
      </c>
      <c r="B1380" s="470"/>
      <c r="C1380" s="470"/>
      <c r="D1380" s="470"/>
      <c r="E1380" s="471"/>
      <c r="F1380" s="499" t="s">
        <v>570</v>
      </c>
      <c r="G1380" s="470"/>
      <c r="H1380" s="470"/>
      <c r="I1380" s="470"/>
      <c r="J1380" s="471"/>
      <c r="K1380" s="564" t="s">
        <v>1192</v>
      </c>
      <c r="L1380" s="471"/>
      <c r="M1380" s="564" t="s">
        <v>859</v>
      </c>
      <c r="N1380" s="471"/>
      <c r="O1380" s="299" t="s">
        <v>1193</v>
      </c>
      <c r="P1380" s="86"/>
    </row>
    <row r="1381" spans="1:16" ht="18" customHeight="1">
      <c r="A1381" s="493"/>
      <c r="B1381" s="466"/>
      <c r="C1381" s="466"/>
      <c r="D1381" s="466"/>
      <c r="E1381" s="466"/>
      <c r="F1381" s="494"/>
      <c r="G1381" s="466"/>
      <c r="H1381" s="494"/>
      <c r="I1381" s="466"/>
      <c r="J1381" s="466"/>
      <c r="K1381" s="466"/>
      <c r="L1381" s="111" t="s">
        <v>238</v>
      </c>
      <c r="M1381" s="488" t="s">
        <v>234</v>
      </c>
      <c r="N1381" s="466"/>
      <c r="O1381" s="111" t="s">
        <v>1194</v>
      </c>
      <c r="P1381" s="86"/>
    </row>
    <row r="1382" spans="1:16" ht="18" customHeight="1">
      <c r="A1382" s="495" t="s">
        <v>239</v>
      </c>
      <c r="B1382" s="466"/>
      <c r="C1382" s="495" t="s">
        <v>583</v>
      </c>
      <c r="D1382" s="466"/>
      <c r="E1382" s="86"/>
      <c r="F1382" s="86"/>
      <c r="G1382" s="86"/>
      <c r="H1382" s="86"/>
      <c r="I1382" s="86"/>
      <c r="J1382" s="86"/>
      <c r="K1382" s="86"/>
      <c r="L1382" s="86"/>
      <c r="M1382" s="86"/>
      <c r="N1382" s="86"/>
      <c r="O1382" s="86"/>
      <c r="P1382" s="86"/>
    </row>
    <row r="1383" spans="1:16" ht="1.5" customHeight="1">
      <c r="A1383" s="86"/>
      <c r="B1383" s="86"/>
      <c r="C1383" s="86"/>
      <c r="D1383" s="86"/>
      <c r="E1383" s="86"/>
      <c r="F1383" s="86"/>
      <c r="G1383" s="86"/>
      <c r="H1383" s="86"/>
      <c r="I1383" s="86"/>
      <c r="J1383" s="86"/>
      <c r="K1383" s="86"/>
      <c r="L1383" s="86"/>
      <c r="M1383" s="86"/>
      <c r="N1383" s="86"/>
      <c r="O1383" s="86"/>
      <c r="P1383" s="86"/>
    </row>
    <row r="1384" spans="1:16" ht="18.75" customHeight="1">
      <c r="A1384" s="496" t="s">
        <v>235</v>
      </c>
      <c r="B1384" s="457"/>
      <c r="C1384" s="457"/>
      <c r="D1384" s="457"/>
      <c r="E1384" s="458"/>
      <c r="F1384" s="491" t="s">
        <v>231</v>
      </c>
      <c r="G1384" s="457"/>
      <c r="H1384" s="457"/>
      <c r="I1384" s="457"/>
      <c r="J1384" s="458"/>
      <c r="K1384" s="491" t="s">
        <v>13</v>
      </c>
      <c r="L1384" s="458"/>
      <c r="M1384" s="491" t="s">
        <v>12</v>
      </c>
      <c r="N1384" s="458"/>
      <c r="O1384" s="108" t="s">
        <v>236</v>
      </c>
      <c r="P1384" s="86"/>
    </row>
    <row r="1385" spans="1:16" ht="18" customHeight="1">
      <c r="A1385" s="492" t="s">
        <v>589</v>
      </c>
      <c r="B1385" s="470"/>
      <c r="C1385" s="470"/>
      <c r="D1385" s="470"/>
      <c r="E1385" s="471"/>
      <c r="F1385" s="499" t="s">
        <v>590</v>
      </c>
      <c r="G1385" s="470"/>
      <c r="H1385" s="470"/>
      <c r="I1385" s="470"/>
      <c r="J1385" s="471"/>
      <c r="K1385" s="564" t="s">
        <v>1195</v>
      </c>
      <c r="L1385" s="471"/>
      <c r="M1385" s="564" t="s">
        <v>592</v>
      </c>
      <c r="N1385" s="471"/>
      <c r="O1385" s="299" t="s">
        <v>1196</v>
      </c>
      <c r="P1385" s="86"/>
    </row>
    <row r="1386" spans="1:16" ht="18" customHeight="1">
      <c r="A1386" s="493"/>
      <c r="B1386" s="466"/>
      <c r="C1386" s="466"/>
      <c r="D1386" s="466"/>
      <c r="E1386" s="466"/>
      <c r="F1386" s="494"/>
      <c r="G1386" s="466"/>
      <c r="H1386" s="494"/>
      <c r="I1386" s="466"/>
      <c r="J1386" s="466"/>
      <c r="K1386" s="466"/>
      <c r="L1386" s="111" t="s">
        <v>238</v>
      </c>
      <c r="M1386" s="488" t="s">
        <v>583</v>
      </c>
      <c r="N1386" s="466"/>
      <c r="O1386" s="111" t="s">
        <v>1196</v>
      </c>
      <c r="P1386" s="86"/>
    </row>
    <row r="1387" spans="1:16" ht="18" customHeight="1">
      <c r="A1387" s="495" t="s">
        <v>241</v>
      </c>
      <c r="B1387" s="466"/>
      <c r="C1387" s="495" t="s">
        <v>242</v>
      </c>
      <c r="D1387" s="466"/>
      <c r="E1387" s="86"/>
      <c r="F1387" s="86"/>
      <c r="G1387" s="86"/>
      <c r="H1387" s="86"/>
      <c r="I1387" s="86"/>
      <c r="J1387" s="86"/>
      <c r="K1387" s="86"/>
      <c r="L1387" s="86"/>
      <c r="M1387" s="86"/>
      <c r="N1387" s="86"/>
      <c r="O1387" s="86"/>
      <c r="P1387" s="86"/>
    </row>
    <row r="1388" spans="1:16" ht="2.25" customHeight="1">
      <c r="A1388" s="86"/>
      <c r="B1388" s="86"/>
      <c r="C1388" s="86"/>
      <c r="D1388" s="86"/>
      <c r="E1388" s="86"/>
      <c r="F1388" s="86"/>
      <c r="G1388" s="86"/>
      <c r="H1388" s="86"/>
      <c r="I1388" s="86"/>
      <c r="J1388" s="86"/>
      <c r="K1388" s="86"/>
      <c r="L1388" s="86"/>
      <c r="M1388" s="86"/>
      <c r="N1388" s="86"/>
      <c r="O1388" s="86"/>
      <c r="P1388" s="86"/>
    </row>
    <row r="1389" spans="1:16" ht="18.75" customHeight="1">
      <c r="A1389" s="496" t="s">
        <v>235</v>
      </c>
      <c r="B1389" s="457"/>
      <c r="C1389" s="457"/>
      <c r="D1389" s="457"/>
      <c r="E1389" s="458"/>
      <c r="F1389" s="491" t="s">
        <v>231</v>
      </c>
      <c r="G1389" s="457"/>
      <c r="H1389" s="457"/>
      <c r="I1389" s="457"/>
      <c r="J1389" s="458"/>
      <c r="K1389" s="491" t="s">
        <v>13</v>
      </c>
      <c r="L1389" s="458"/>
      <c r="M1389" s="491" t="s">
        <v>12</v>
      </c>
      <c r="N1389" s="458"/>
      <c r="O1389" s="108" t="s">
        <v>236</v>
      </c>
      <c r="P1389" s="86"/>
    </row>
    <row r="1390" spans="1:16" ht="18" customHeight="1">
      <c r="A1390" s="492" t="s">
        <v>1197</v>
      </c>
      <c r="B1390" s="470"/>
      <c r="C1390" s="470"/>
      <c r="D1390" s="470"/>
      <c r="E1390" s="471"/>
      <c r="F1390" s="499" t="s">
        <v>596</v>
      </c>
      <c r="G1390" s="470"/>
      <c r="H1390" s="470"/>
      <c r="I1390" s="470"/>
      <c r="J1390" s="471"/>
      <c r="K1390" s="564" t="s">
        <v>1198</v>
      </c>
      <c r="L1390" s="471"/>
      <c r="M1390" s="564" t="s">
        <v>666</v>
      </c>
      <c r="N1390" s="471"/>
      <c r="O1390" s="299" t="s">
        <v>1195</v>
      </c>
      <c r="P1390" s="86"/>
    </row>
    <row r="1391" spans="1:16" ht="18" customHeight="1">
      <c r="A1391" s="493"/>
      <c r="B1391" s="466"/>
      <c r="C1391" s="466"/>
      <c r="D1391" s="466"/>
      <c r="E1391" s="466"/>
      <c r="F1391" s="494"/>
      <c r="G1391" s="466"/>
      <c r="H1391" s="494"/>
      <c r="I1391" s="466"/>
      <c r="J1391" s="466"/>
      <c r="K1391" s="466"/>
      <c r="L1391" s="111" t="s">
        <v>238</v>
      </c>
      <c r="M1391" s="488" t="s">
        <v>242</v>
      </c>
      <c r="N1391" s="466"/>
      <c r="O1391" s="111" t="s">
        <v>1195</v>
      </c>
      <c r="P1391" s="86"/>
    </row>
    <row r="1392" spans="1:16" ht="18" customHeight="1">
      <c r="A1392" s="495" t="s">
        <v>243</v>
      </c>
      <c r="B1392" s="466"/>
      <c r="C1392" s="495" t="s">
        <v>244</v>
      </c>
      <c r="D1392" s="466"/>
      <c r="E1392" s="86"/>
      <c r="F1392" s="86"/>
      <c r="G1392" s="86"/>
      <c r="H1392" s="86"/>
      <c r="I1392" s="86"/>
      <c r="J1392" s="86"/>
      <c r="K1392" s="86"/>
      <c r="L1392" s="86"/>
      <c r="M1392" s="86"/>
      <c r="N1392" s="86"/>
      <c r="O1392" s="86"/>
      <c r="P1392" s="86"/>
    </row>
    <row r="1393" spans="1:16" ht="2.25" customHeight="1">
      <c r="A1393" s="86"/>
      <c r="B1393" s="86"/>
      <c r="C1393" s="86"/>
      <c r="D1393" s="86"/>
      <c r="E1393" s="86"/>
      <c r="F1393" s="86"/>
      <c r="G1393" s="86"/>
      <c r="H1393" s="86"/>
      <c r="I1393" s="86"/>
      <c r="J1393" s="86"/>
      <c r="K1393" s="86"/>
      <c r="L1393" s="86"/>
      <c r="M1393" s="86"/>
      <c r="N1393" s="86"/>
      <c r="O1393" s="86"/>
      <c r="P1393" s="86"/>
    </row>
    <row r="1394" spans="1:16" ht="18.75" customHeight="1">
      <c r="A1394" s="496" t="s">
        <v>235</v>
      </c>
      <c r="B1394" s="457"/>
      <c r="C1394" s="457"/>
      <c r="D1394" s="457"/>
      <c r="E1394" s="458"/>
      <c r="F1394" s="491" t="s">
        <v>231</v>
      </c>
      <c r="G1394" s="457"/>
      <c r="H1394" s="457"/>
      <c r="I1394" s="457"/>
      <c r="J1394" s="458"/>
      <c r="K1394" s="491" t="s">
        <v>13</v>
      </c>
      <c r="L1394" s="458"/>
      <c r="M1394" s="491" t="s">
        <v>12</v>
      </c>
      <c r="N1394" s="458"/>
      <c r="O1394" s="108" t="s">
        <v>236</v>
      </c>
      <c r="P1394" s="86"/>
    </row>
    <row r="1395" spans="1:16" ht="18" customHeight="1">
      <c r="A1395" s="492" t="s">
        <v>598</v>
      </c>
      <c r="B1395" s="470"/>
      <c r="C1395" s="470"/>
      <c r="D1395" s="470"/>
      <c r="E1395" s="471"/>
      <c r="F1395" s="499" t="s">
        <v>570</v>
      </c>
      <c r="G1395" s="470"/>
      <c r="H1395" s="470"/>
      <c r="I1395" s="470"/>
      <c r="J1395" s="471"/>
      <c r="K1395" s="564" t="s">
        <v>599</v>
      </c>
      <c r="L1395" s="471"/>
      <c r="M1395" s="564" t="s">
        <v>1199</v>
      </c>
      <c r="N1395" s="471"/>
      <c r="O1395" s="299" t="s">
        <v>914</v>
      </c>
      <c r="P1395" s="86"/>
    </row>
    <row r="1396" spans="1:16" ht="18" customHeight="1">
      <c r="A1396" s="493"/>
      <c r="B1396" s="466"/>
      <c r="C1396" s="466"/>
      <c r="D1396" s="466"/>
      <c r="E1396" s="466"/>
      <c r="F1396" s="494"/>
      <c r="G1396" s="466"/>
      <c r="H1396" s="494"/>
      <c r="I1396" s="466"/>
      <c r="J1396" s="466"/>
      <c r="K1396" s="466"/>
      <c r="L1396" s="111" t="s">
        <v>238</v>
      </c>
      <c r="M1396" s="488" t="s">
        <v>244</v>
      </c>
      <c r="N1396" s="466"/>
      <c r="O1396" s="111" t="s">
        <v>914</v>
      </c>
      <c r="P1396" s="86"/>
    </row>
    <row r="1397" spans="1:16" ht="3" customHeight="1">
      <c r="A1397" s="86"/>
      <c r="B1397" s="86"/>
      <c r="C1397" s="86"/>
      <c r="D1397" s="86"/>
      <c r="E1397" s="86"/>
      <c r="F1397" s="86"/>
      <c r="G1397" s="86"/>
      <c r="H1397" s="86"/>
      <c r="I1397" s="86"/>
      <c r="J1397" s="86"/>
      <c r="K1397" s="86"/>
      <c r="L1397" s="86"/>
      <c r="M1397" s="86"/>
      <c r="N1397" s="86"/>
      <c r="O1397" s="86"/>
      <c r="P1397" s="86"/>
    </row>
    <row r="1398" spans="1:16" ht="18.75" customHeight="1">
      <c r="A1398" s="86"/>
      <c r="B1398" s="86"/>
      <c r="C1398" s="86"/>
      <c r="D1398" s="86"/>
      <c r="E1398" s="86"/>
      <c r="F1398" s="86"/>
      <c r="G1398" s="86"/>
      <c r="H1398" s="86"/>
      <c r="I1398" s="489" t="s">
        <v>245</v>
      </c>
      <c r="J1398" s="457"/>
      <c r="K1398" s="457"/>
      <c r="L1398" s="457"/>
      <c r="M1398" s="458"/>
      <c r="N1398" s="566" t="s">
        <v>1200</v>
      </c>
      <c r="O1398" s="458"/>
      <c r="P1398" s="86"/>
    </row>
    <row r="1399" spans="1:16" ht="2.25" customHeight="1">
      <c r="A1399" s="86"/>
      <c r="B1399" s="86"/>
      <c r="C1399" s="86"/>
      <c r="D1399" s="86"/>
      <c r="E1399" s="86"/>
      <c r="F1399" s="86"/>
      <c r="G1399" s="86"/>
      <c r="H1399" s="86"/>
      <c r="I1399" s="86"/>
      <c r="J1399" s="86"/>
      <c r="K1399" s="86"/>
      <c r="L1399" s="86"/>
      <c r="M1399" s="86"/>
      <c r="N1399" s="86"/>
      <c r="O1399" s="86"/>
      <c r="P1399" s="86"/>
    </row>
    <row r="1400" spans="1:16" ht="16.5" customHeight="1">
      <c r="A1400" s="565"/>
      <c r="B1400" s="466"/>
      <c r="C1400" s="466"/>
      <c r="D1400" s="466"/>
      <c r="E1400" s="466"/>
      <c r="F1400" s="466"/>
      <c r="G1400" s="466"/>
      <c r="H1400" s="466"/>
      <c r="I1400" s="466"/>
      <c r="J1400" s="466"/>
      <c r="K1400" s="466"/>
      <c r="L1400" s="466"/>
      <c r="M1400" s="466"/>
      <c r="N1400" s="466"/>
      <c r="O1400" s="466"/>
      <c r="P1400" s="86"/>
    </row>
    <row r="1401" spans="1:16" ht="3.75" customHeight="1">
      <c r="A1401" s="107"/>
      <c r="B1401" s="476"/>
      <c r="C1401" s="466"/>
      <c r="D1401" s="476"/>
      <c r="E1401" s="466"/>
      <c r="F1401" s="466"/>
      <c r="G1401" s="466"/>
      <c r="H1401" s="466"/>
      <c r="I1401" s="466"/>
      <c r="J1401" s="466"/>
      <c r="K1401" s="466"/>
      <c r="L1401" s="466"/>
      <c r="M1401" s="466"/>
      <c r="N1401" s="466"/>
      <c r="O1401" s="466"/>
      <c r="P1401" s="466"/>
    </row>
    <row r="1402" spans="1:16" ht="70.5" customHeight="1">
      <c r="A1402" s="107"/>
      <c r="B1402" s="497"/>
      <c r="C1402" s="466"/>
      <c r="D1402" s="476"/>
      <c r="E1402" s="466"/>
      <c r="F1402" s="466"/>
      <c r="G1402" s="466"/>
      <c r="H1402" s="466"/>
      <c r="I1402" s="466"/>
      <c r="J1402" s="466"/>
      <c r="K1402" s="466"/>
      <c r="L1402" s="466"/>
      <c r="M1402" s="466"/>
      <c r="N1402" s="466"/>
      <c r="O1402" s="466"/>
      <c r="P1402" s="466"/>
    </row>
    <row r="1403" spans="1:16" ht="9.75" customHeight="1">
      <c r="A1403" s="477"/>
      <c r="B1403" s="470"/>
      <c r="C1403" s="470"/>
      <c r="D1403" s="470"/>
      <c r="E1403" s="470"/>
      <c r="F1403" s="470"/>
      <c r="G1403" s="470"/>
      <c r="H1403" s="470"/>
      <c r="I1403" s="470"/>
      <c r="J1403" s="470"/>
      <c r="K1403" s="470"/>
      <c r="L1403" s="470"/>
      <c r="M1403" s="470"/>
      <c r="N1403" s="470"/>
      <c r="O1403" s="470"/>
      <c r="P1403" s="470"/>
    </row>
    <row r="1404" spans="1:16" ht="59.25" customHeight="1">
      <c r="A1404" s="498" t="s">
        <v>541</v>
      </c>
      <c r="B1404" s="466"/>
      <c r="C1404" s="466"/>
      <c r="D1404" s="466"/>
      <c r="E1404" s="466"/>
      <c r="F1404" s="466"/>
      <c r="G1404" s="498" t="s">
        <v>227</v>
      </c>
      <c r="H1404" s="466"/>
      <c r="I1404" s="466"/>
      <c r="J1404" s="476" t="s">
        <v>1067</v>
      </c>
      <c r="K1404" s="466"/>
      <c r="L1404" s="466"/>
      <c r="M1404" s="466"/>
      <c r="N1404" s="466"/>
      <c r="O1404" s="466"/>
      <c r="P1404" s="467"/>
    </row>
    <row r="1405" spans="1:16" ht="18" customHeight="1">
      <c r="A1405" s="498"/>
      <c r="B1405" s="466"/>
      <c r="C1405" s="466"/>
      <c r="D1405" s="466"/>
      <c r="E1405" s="466"/>
      <c r="F1405" s="466"/>
      <c r="G1405" s="498" t="s">
        <v>229</v>
      </c>
      <c r="H1405" s="466"/>
      <c r="I1405" s="466"/>
      <c r="J1405" s="476" t="s">
        <v>1067</v>
      </c>
      <c r="K1405" s="466"/>
      <c r="L1405" s="466"/>
      <c r="M1405" s="466"/>
      <c r="N1405" s="466"/>
      <c r="O1405" s="466"/>
      <c r="P1405" s="467"/>
    </row>
    <row r="1406" spans="1:16" ht="38.25" customHeight="1">
      <c r="A1406" s="498"/>
      <c r="B1406" s="466"/>
      <c r="C1406" s="466"/>
      <c r="D1406" s="466"/>
      <c r="E1406" s="466"/>
      <c r="F1406" s="466"/>
      <c r="G1406" s="498" t="s">
        <v>10</v>
      </c>
      <c r="H1406" s="466"/>
      <c r="I1406" s="466"/>
      <c r="J1406" s="476" t="s">
        <v>1201</v>
      </c>
      <c r="K1406" s="466"/>
      <c r="L1406" s="466"/>
      <c r="M1406" s="466"/>
      <c r="N1406" s="466"/>
      <c r="O1406" s="466"/>
      <c r="P1406" s="467"/>
    </row>
    <row r="1407" spans="1:16" ht="18" customHeight="1">
      <c r="A1407" s="492"/>
      <c r="B1407" s="470"/>
      <c r="C1407" s="470"/>
      <c r="D1407" s="470"/>
      <c r="E1407" s="470"/>
      <c r="F1407" s="470"/>
      <c r="G1407" s="505" t="s">
        <v>231</v>
      </c>
      <c r="H1407" s="470"/>
      <c r="I1407" s="470"/>
      <c r="J1407" s="477" t="s">
        <v>608</v>
      </c>
      <c r="K1407" s="470"/>
      <c r="L1407" s="470"/>
      <c r="M1407" s="470"/>
      <c r="N1407" s="470"/>
      <c r="O1407" s="470"/>
      <c r="P1407" s="471"/>
    </row>
    <row r="1408" spans="1:16" ht="7.5" customHeight="1">
      <c r="A1408" s="86"/>
      <c r="B1408" s="86"/>
      <c r="C1408" s="86"/>
      <c r="D1408" s="86"/>
      <c r="E1408" s="86"/>
      <c r="F1408" s="86"/>
      <c r="G1408" s="86"/>
      <c r="H1408" s="86"/>
      <c r="I1408" s="86"/>
      <c r="J1408" s="86"/>
      <c r="K1408" s="86"/>
      <c r="L1408" s="86"/>
      <c r="M1408" s="86"/>
      <c r="N1408" s="86"/>
      <c r="O1408" s="86"/>
      <c r="P1408" s="86"/>
    </row>
    <row r="1409" spans="1:16" ht="18" customHeight="1">
      <c r="A1409" s="495" t="s">
        <v>233</v>
      </c>
      <c r="B1409" s="466"/>
      <c r="C1409" s="495" t="s">
        <v>234</v>
      </c>
      <c r="D1409" s="466"/>
      <c r="E1409" s="86"/>
      <c r="F1409" s="86"/>
      <c r="G1409" s="86"/>
      <c r="H1409" s="86"/>
      <c r="I1409" s="86"/>
      <c r="J1409" s="86"/>
      <c r="K1409" s="86"/>
      <c r="L1409" s="86"/>
      <c r="M1409" s="86"/>
      <c r="N1409" s="86"/>
      <c r="O1409" s="86"/>
      <c r="P1409" s="86"/>
    </row>
    <row r="1410" spans="1:16" ht="1.5" customHeight="1">
      <c r="A1410" s="86"/>
      <c r="B1410" s="86"/>
      <c r="C1410" s="86"/>
      <c r="D1410" s="86"/>
      <c r="E1410" s="86"/>
      <c r="F1410" s="86"/>
      <c r="G1410" s="86"/>
      <c r="H1410" s="86"/>
      <c r="I1410" s="86"/>
      <c r="J1410" s="86"/>
      <c r="K1410" s="86"/>
      <c r="L1410" s="86"/>
      <c r="M1410" s="86"/>
      <c r="N1410" s="86"/>
      <c r="O1410" s="86"/>
      <c r="P1410" s="86"/>
    </row>
    <row r="1411" spans="1:16" ht="18.75" customHeight="1">
      <c r="A1411" s="496" t="s">
        <v>235</v>
      </c>
      <c r="B1411" s="457"/>
      <c r="C1411" s="457"/>
      <c r="D1411" s="457"/>
      <c r="E1411" s="458"/>
      <c r="F1411" s="491" t="s">
        <v>231</v>
      </c>
      <c r="G1411" s="457"/>
      <c r="H1411" s="457"/>
      <c r="I1411" s="457"/>
      <c r="J1411" s="458"/>
      <c r="K1411" s="491" t="s">
        <v>13</v>
      </c>
      <c r="L1411" s="458"/>
      <c r="M1411" s="491" t="s">
        <v>12</v>
      </c>
      <c r="N1411" s="458"/>
      <c r="O1411" s="108" t="s">
        <v>236</v>
      </c>
      <c r="P1411" s="86"/>
    </row>
    <row r="1412" spans="1:16" ht="18" customHeight="1">
      <c r="A1412" s="492" t="s">
        <v>1185</v>
      </c>
      <c r="B1412" s="470"/>
      <c r="C1412" s="470"/>
      <c r="D1412" s="470"/>
      <c r="E1412" s="471"/>
      <c r="F1412" s="499" t="s">
        <v>974</v>
      </c>
      <c r="G1412" s="470"/>
      <c r="H1412" s="470"/>
      <c r="I1412" s="470"/>
      <c r="J1412" s="471"/>
      <c r="K1412" s="564" t="s">
        <v>1186</v>
      </c>
      <c r="L1412" s="471"/>
      <c r="M1412" s="564" t="s">
        <v>1094</v>
      </c>
      <c r="N1412" s="471"/>
      <c r="O1412" s="299" t="s">
        <v>1187</v>
      </c>
      <c r="P1412" s="86"/>
    </row>
    <row r="1413" spans="1:16" ht="18" customHeight="1">
      <c r="A1413" s="492" t="s">
        <v>1188</v>
      </c>
      <c r="B1413" s="470"/>
      <c r="C1413" s="470"/>
      <c r="D1413" s="470"/>
      <c r="E1413" s="471"/>
      <c r="F1413" s="499" t="s">
        <v>974</v>
      </c>
      <c r="G1413" s="470"/>
      <c r="H1413" s="470"/>
      <c r="I1413" s="470"/>
      <c r="J1413" s="471"/>
      <c r="K1413" s="564" t="s">
        <v>1189</v>
      </c>
      <c r="L1413" s="471"/>
      <c r="M1413" s="564" t="s">
        <v>623</v>
      </c>
      <c r="N1413" s="471"/>
      <c r="O1413" s="299" t="s">
        <v>1190</v>
      </c>
      <c r="P1413" s="86"/>
    </row>
    <row r="1414" spans="1:16" ht="18" customHeight="1">
      <c r="A1414" s="492" t="s">
        <v>1202</v>
      </c>
      <c r="B1414" s="470"/>
      <c r="C1414" s="470"/>
      <c r="D1414" s="470"/>
      <c r="E1414" s="471"/>
      <c r="F1414" s="499" t="s">
        <v>974</v>
      </c>
      <c r="G1414" s="470"/>
      <c r="H1414" s="470"/>
      <c r="I1414" s="470"/>
      <c r="J1414" s="471"/>
      <c r="K1414" s="564" t="s">
        <v>1203</v>
      </c>
      <c r="L1414" s="471"/>
      <c r="M1414" s="564" t="s">
        <v>1094</v>
      </c>
      <c r="N1414" s="471"/>
      <c r="O1414" s="299" t="s">
        <v>1204</v>
      </c>
      <c r="P1414" s="86"/>
    </row>
    <row r="1415" spans="1:16" ht="18" customHeight="1">
      <c r="A1415" s="492" t="s">
        <v>1191</v>
      </c>
      <c r="B1415" s="470"/>
      <c r="C1415" s="470"/>
      <c r="D1415" s="470"/>
      <c r="E1415" s="471"/>
      <c r="F1415" s="499" t="s">
        <v>570</v>
      </c>
      <c r="G1415" s="470"/>
      <c r="H1415" s="470"/>
      <c r="I1415" s="470"/>
      <c r="J1415" s="471"/>
      <c r="K1415" s="564" t="s">
        <v>1192</v>
      </c>
      <c r="L1415" s="471"/>
      <c r="M1415" s="564" t="s">
        <v>859</v>
      </c>
      <c r="N1415" s="471"/>
      <c r="O1415" s="299" t="s">
        <v>1193</v>
      </c>
      <c r="P1415" s="86"/>
    </row>
    <row r="1416" spans="1:16" ht="18" customHeight="1">
      <c r="A1416" s="493"/>
      <c r="B1416" s="466"/>
      <c r="C1416" s="466"/>
      <c r="D1416" s="466"/>
      <c r="E1416" s="466"/>
      <c r="F1416" s="494"/>
      <c r="G1416" s="466"/>
      <c r="H1416" s="494"/>
      <c r="I1416" s="466"/>
      <c r="J1416" s="466"/>
      <c r="K1416" s="466"/>
      <c r="L1416" s="111" t="s">
        <v>238</v>
      </c>
      <c r="M1416" s="488" t="s">
        <v>234</v>
      </c>
      <c r="N1416" s="466"/>
      <c r="O1416" s="111" t="s">
        <v>1205</v>
      </c>
      <c r="P1416" s="86"/>
    </row>
    <row r="1417" spans="1:16" ht="18" customHeight="1">
      <c r="A1417" s="495" t="s">
        <v>239</v>
      </c>
      <c r="B1417" s="466"/>
      <c r="C1417" s="495" t="s">
        <v>583</v>
      </c>
      <c r="D1417" s="466"/>
      <c r="E1417" s="86"/>
      <c r="F1417" s="86"/>
      <c r="G1417" s="86"/>
      <c r="H1417" s="86"/>
      <c r="I1417" s="86"/>
      <c r="J1417" s="86"/>
      <c r="K1417" s="86"/>
      <c r="L1417" s="86"/>
      <c r="M1417" s="86"/>
      <c r="N1417" s="86"/>
      <c r="O1417" s="86"/>
      <c r="P1417" s="86"/>
    </row>
    <row r="1418" spans="1:16" ht="2.25" customHeight="1">
      <c r="A1418" s="86"/>
      <c r="B1418" s="86"/>
      <c r="C1418" s="86"/>
      <c r="D1418" s="86"/>
      <c r="E1418" s="86"/>
      <c r="F1418" s="86"/>
      <c r="G1418" s="86"/>
      <c r="H1418" s="86"/>
      <c r="I1418" s="86"/>
      <c r="J1418" s="86"/>
      <c r="K1418" s="86"/>
      <c r="L1418" s="86"/>
      <c r="M1418" s="86"/>
      <c r="N1418" s="86"/>
      <c r="O1418" s="86"/>
      <c r="P1418" s="86"/>
    </row>
    <row r="1419" spans="1:16" ht="18.75" customHeight="1">
      <c r="A1419" s="496" t="s">
        <v>235</v>
      </c>
      <c r="B1419" s="457"/>
      <c r="C1419" s="457"/>
      <c r="D1419" s="457"/>
      <c r="E1419" s="458"/>
      <c r="F1419" s="491" t="s">
        <v>231</v>
      </c>
      <c r="G1419" s="457"/>
      <c r="H1419" s="457"/>
      <c r="I1419" s="457"/>
      <c r="J1419" s="458"/>
      <c r="K1419" s="491" t="s">
        <v>13</v>
      </c>
      <c r="L1419" s="458"/>
      <c r="M1419" s="491" t="s">
        <v>12</v>
      </c>
      <c r="N1419" s="458"/>
      <c r="O1419" s="108" t="s">
        <v>236</v>
      </c>
      <c r="P1419" s="86"/>
    </row>
    <row r="1420" spans="1:16" ht="18" customHeight="1">
      <c r="A1420" s="492" t="s">
        <v>589</v>
      </c>
      <c r="B1420" s="470"/>
      <c r="C1420" s="470"/>
      <c r="D1420" s="470"/>
      <c r="E1420" s="471"/>
      <c r="F1420" s="499" t="s">
        <v>590</v>
      </c>
      <c r="G1420" s="470"/>
      <c r="H1420" s="470"/>
      <c r="I1420" s="470"/>
      <c r="J1420" s="471"/>
      <c r="K1420" s="564" t="s">
        <v>1195</v>
      </c>
      <c r="L1420" s="471"/>
      <c r="M1420" s="564" t="s">
        <v>592</v>
      </c>
      <c r="N1420" s="471"/>
      <c r="O1420" s="299" t="s">
        <v>1196</v>
      </c>
      <c r="P1420" s="86"/>
    </row>
    <row r="1421" spans="1:16" ht="18" customHeight="1">
      <c r="A1421" s="493"/>
      <c r="B1421" s="466"/>
      <c r="C1421" s="466"/>
      <c r="D1421" s="466"/>
      <c r="E1421" s="466"/>
      <c r="F1421" s="494"/>
      <c r="G1421" s="466"/>
      <c r="H1421" s="494"/>
      <c r="I1421" s="466"/>
      <c r="J1421" s="466"/>
      <c r="K1421" s="466"/>
      <c r="L1421" s="111" t="s">
        <v>238</v>
      </c>
      <c r="M1421" s="488" t="s">
        <v>583</v>
      </c>
      <c r="N1421" s="466"/>
      <c r="O1421" s="111" t="s">
        <v>1196</v>
      </c>
      <c r="P1421" s="86"/>
    </row>
    <row r="1422" spans="1:16" ht="18" customHeight="1">
      <c r="A1422" s="495" t="s">
        <v>241</v>
      </c>
      <c r="B1422" s="466"/>
      <c r="C1422" s="495" t="s">
        <v>242</v>
      </c>
      <c r="D1422" s="466"/>
      <c r="E1422" s="86"/>
      <c r="F1422" s="86"/>
      <c r="G1422" s="86"/>
      <c r="H1422" s="86"/>
      <c r="I1422" s="86"/>
      <c r="J1422" s="86"/>
      <c r="K1422" s="86"/>
      <c r="L1422" s="86"/>
      <c r="M1422" s="86"/>
      <c r="N1422" s="86"/>
      <c r="O1422" s="86"/>
      <c r="P1422" s="86"/>
    </row>
    <row r="1423" spans="1:16" ht="2.25" customHeight="1">
      <c r="A1423" s="86"/>
      <c r="B1423" s="86"/>
      <c r="C1423" s="86"/>
      <c r="D1423" s="86"/>
      <c r="E1423" s="86"/>
      <c r="F1423" s="86"/>
      <c r="G1423" s="86"/>
      <c r="H1423" s="86"/>
      <c r="I1423" s="86"/>
      <c r="J1423" s="86"/>
      <c r="K1423" s="86"/>
      <c r="L1423" s="86"/>
      <c r="M1423" s="86"/>
      <c r="N1423" s="86"/>
      <c r="O1423" s="86"/>
      <c r="P1423" s="86"/>
    </row>
    <row r="1424" spans="1:16" ht="18.75" customHeight="1">
      <c r="A1424" s="496" t="s">
        <v>235</v>
      </c>
      <c r="B1424" s="457"/>
      <c r="C1424" s="457"/>
      <c r="D1424" s="457"/>
      <c r="E1424" s="458"/>
      <c r="F1424" s="491" t="s">
        <v>231</v>
      </c>
      <c r="G1424" s="457"/>
      <c r="H1424" s="457"/>
      <c r="I1424" s="457"/>
      <c r="J1424" s="458"/>
      <c r="K1424" s="491" t="s">
        <v>13</v>
      </c>
      <c r="L1424" s="458"/>
      <c r="M1424" s="491" t="s">
        <v>12</v>
      </c>
      <c r="N1424" s="458"/>
      <c r="O1424" s="108" t="s">
        <v>236</v>
      </c>
      <c r="P1424" s="86"/>
    </row>
    <row r="1425" spans="1:16" ht="18" customHeight="1">
      <c r="A1425" s="492" t="s">
        <v>1197</v>
      </c>
      <c r="B1425" s="470"/>
      <c r="C1425" s="470"/>
      <c r="D1425" s="470"/>
      <c r="E1425" s="471"/>
      <c r="F1425" s="499" t="s">
        <v>596</v>
      </c>
      <c r="G1425" s="470"/>
      <c r="H1425" s="470"/>
      <c r="I1425" s="470"/>
      <c r="J1425" s="471"/>
      <c r="K1425" s="564" t="s">
        <v>1198</v>
      </c>
      <c r="L1425" s="471"/>
      <c r="M1425" s="564" t="s">
        <v>666</v>
      </c>
      <c r="N1425" s="471"/>
      <c r="O1425" s="299" t="s">
        <v>1195</v>
      </c>
      <c r="P1425" s="86"/>
    </row>
    <row r="1426" spans="1:16" ht="18" customHeight="1">
      <c r="A1426" s="493"/>
      <c r="B1426" s="466"/>
      <c r="C1426" s="466"/>
      <c r="D1426" s="466"/>
      <c r="E1426" s="466"/>
      <c r="F1426" s="494"/>
      <c r="G1426" s="466"/>
      <c r="H1426" s="494"/>
      <c r="I1426" s="466"/>
      <c r="J1426" s="466"/>
      <c r="K1426" s="466"/>
      <c r="L1426" s="111" t="s">
        <v>238</v>
      </c>
      <c r="M1426" s="488" t="s">
        <v>242</v>
      </c>
      <c r="N1426" s="466"/>
      <c r="O1426" s="111" t="s">
        <v>1195</v>
      </c>
      <c r="P1426" s="86"/>
    </row>
    <row r="1427" spans="1:16" ht="18" customHeight="1">
      <c r="A1427" s="495" t="s">
        <v>243</v>
      </c>
      <c r="B1427" s="466"/>
      <c r="C1427" s="495" t="s">
        <v>244</v>
      </c>
      <c r="D1427" s="466"/>
      <c r="E1427" s="86"/>
      <c r="F1427" s="86"/>
      <c r="G1427" s="86"/>
      <c r="H1427" s="86"/>
      <c r="I1427" s="86"/>
      <c r="J1427" s="86"/>
      <c r="K1427" s="86"/>
      <c r="L1427" s="86"/>
      <c r="M1427" s="86"/>
      <c r="N1427" s="86"/>
      <c r="O1427" s="86"/>
      <c r="P1427" s="86"/>
    </row>
    <row r="1428" spans="1:16" ht="1.5" customHeight="1">
      <c r="A1428" s="86"/>
      <c r="B1428" s="86"/>
      <c r="C1428" s="86"/>
      <c r="D1428" s="86"/>
      <c r="E1428" s="86"/>
      <c r="F1428" s="86"/>
      <c r="G1428" s="86"/>
      <c r="H1428" s="86"/>
      <c r="I1428" s="86"/>
      <c r="J1428" s="86"/>
      <c r="K1428" s="86"/>
      <c r="L1428" s="86"/>
      <c r="M1428" s="86"/>
      <c r="N1428" s="86"/>
      <c r="O1428" s="86"/>
      <c r="P1428" s="86"/>
    </row>
    <row r="1429" spans="1:16" ht="18.75" customHeight="1">
      <c r="A1429" s="496" t="s">
        <v>235</v>
      </c>
      <c r="B1429" s="457"/>
      <c r="C1429" s="457"/>
      <c r="D1429" s="457"/>
      <c r="E1429" s="458"/>
      <c r="F1429" s="491" t="s">
        <v>231</v>
      </c>
      <c r="G1429" s="457"/>
      <c r="H1429" s="457"/>
      <c r="I1429" s="457"/>
      <c r="J1429" s="458"/>
      <c r="K1429" s="491" t="s">
        <v>13</v>
      </c>
      <c r="L1429" s="458"/>
      <c r="M1429" s="491" t="s">
        <v>12</v>
      </c>
      <c r="N1429" s="458"/>
      <c r="O1429" s="108" t="s">
        <v>236</v>
      </c>
      <c r="P1429" s="86"/>
    </row>
    <row r="1430" spans="1:16" ht="18" customHeight="1">
      <c r="A1430" s="492" t="s">
        <v>598</v>
      </c>
      <c r="B1430" s="470"/>
      <c r="C1430" s="470"/>
      <c r="D1430" s="470"/>
      <c r="E1430" s="471"/>
      <c r="F1430" s="499" t="s">
        <v>570</v>
      </c>
      <c r="G1430" s="470"/>
      <c r="H1430" s="470"/>
      <c r="I1430" s="470"/>
      <c r="J1430" s="471"/>
      <c r="K1430" s="564" t="s">
        <v>599</v>
      </c>
      <c r="L1430" s="471"/>
      <c r="M1430" s="564" t="s">
        <v>1199</v>
      </c>
      <c r="N1430" s="471"/>
      <c r="O1430" s="299" t="s">
        <v>914</v>
      </c>
      <c r="P1430" s="86"/>
    </row>
    <row r="1431" spans="1:16" ht="18" customHeight="1">
      <c r="A1431" s="493"/>
      <c r="B1431" s="466"/>
      <c r="C1431" s="466"/>
      <c r="D1431" s="466"/>
      <c r="E1431" s="466"/>
      <c r="F1431" s="494"/>
      <c r="G1431" s="466"/>
      <c r="H1431" s="494"/>
      <c r="I1431" s="466"/>
      <c r="J1431" s="466"/>
      <c r="K1431" s="466"/>
      <c r="L1431" s="111" t="s">
        <v>238</v>
      </c>
      <c r="M1431" s="488" t="s">
        <v>244</v>
      </c>
      <c r="N1431" s="466"/>
      <c r="O1431" s="111" t="s">
        <v>914</v>
      </c>
      <c r="P1431" s="86"/>
    </row>
    <row r="1432" spans="1:16" ht="3.75" customHeight="1">
      <c r="A1432" s="86"/>
      <c r="B1432" s="86"/>
      <c r="C1432" s="86"/>
      <c r="D1432" s="86"/>
      <c r="E1432" s="86"/>
      <c r="F1432" s="86"/>
      <c r="G1432" s="86"/>
      <c r="H1432" s="86"/>
      <c r="I1432" s="86"/>
      <c r="J1432" s="86"/>
      <c r="K1432" s="86"/>
      <c r="L1432" s="86"/>
      <c r="M1432" s="86"/>
      <c r="N1432" s="86"/>
      <c r="O1432" s="86"/>
      <c r="P1432" s="86"/>
    </row>
    <row r="1433" spans="1:16" ht="18.75" customHeight="1">
      <c r="A1433" s="86"/>
      <c r="B1433" s="86"/>
      <c r="C1433" s="86"/>
      <c r="D1433" s="86"/>
      <c r="E1433" s="86"/>
      <c r="F1433" s="86"/>
      <c r="G1433" s="86"/>
      <c r="H1433" s="86"/>
      <c r="I1433" s="489" t="s">
        <v>245</v>
      </c>
      <c r="J1433" s="457"/>
      <c r="K1433" s="457"/>
      <c r="L1433" s="457"/>
      <c r="M1433" s="458"/>
      <c r="N1433" s="566" t="s">
        <v>1206</v>
      </c>
      <c r="O1433" s="458"/>
      <c r="P1433" s="86"/>
    </row>
    <row r="1434" spans="1:16" ht="1.5" customHeight="1">
      <c r="A1434" s="86"/>
      <c r="B1434" s="86"/>
      <c r="C1434" s="86"/>
      <c r="D1434" s="86"/>
      <c r="E1434" s="86"/>
      <c r="F1434" s="86"/>
      <c r="G1434" s="86"/>
      <c r="H1434" s="86"/>
      <c r="I1434" s="86"/>
      <c r="J1434" s="86"/>
      <c r="K1434" s="86"/>
      <c r="L1434" s="86"/>
      <c r="M1434" s="86"/>
      <c r="N1434" s="86"/>
      <c r="O1434" s="86"/>
      <c r="P1434" s="86"/>
    </row>
    <row r="1435" spans="1:16" ht="16.5" customHeight="1">
      <c r="A1435" s="565"/>
      <c r="B1435" s="466"/>
      <c r="C1435" s="466"/>
      <c r="D1435" s="466"/>
      <c r="E1435" s="466"/>
      <c r="F1435" s="466"/>
      <c r="G1435" s="466"/>
      <c r="H1435" s="466"/>
      <c r="I1435" s="466"/>
      <c r="J1435" s="466"/>
      <c r="K1435" s="466"/>
      <c r="L1435" s="466"/>
      <c r="M1435" s="466"/>
      <c r="N1435" s="466"/>
      <c r="O1435" s="466"/>
      <c r="P1435" s="86"/>
    </row>
    <row r="1436" spans="1:16" ht="3.75" customHeight="1">
      <c r="A1436" s="107"/>
      <c r="B1436" s="476"/>
      <c r="C1436" s="466"/>
      <c r="D1436" s="476"/>
      <c r="E1436" s="466"/>
      <c r="F1436" s="466"/>
      <c r="G1436" s="466"/>
      <c r="H1436" s="466"/>
      <c r="I1436" s="466"/>
      <c r="J1436" s="466"/>
      <c r="K1436" s="466"/>
      <c r="L1436" s="466"/>
      <c r="M1436" s="466"/>
      <c r="N1436" s="466"/>
      <c r="O1436" s="466"/>
      <c r="P1436" s="466"/>
    </row>
    <row r="1437" spans="1:16" ht="71.25" customHeight="1">
      <c r="A1437" s="107"/>
      <c r="B1437" s="497"/>
      <c r="C1437" s="466"/>
      <c r="D1437" s="476"/>
      <c r="E1437" s="466"/>
      <c r="F1437" s="466"/>
      <c r="G1437" s="466"/>
      <c r="H1437" s="466"/>
      <c r="I1437" s="466"/>
      <c r="J1437" s="466"/>
      <c r="K1437" s="466"/>
      <c r="L1437" s="466"/>
      <c r="M1437" s="466"/>
      <c r="N1437" s="466"/>
      <c r="O1437" s="466"/>
      <c r="P1437" s="466"/>
    </row>
    <row r="1438" spans="1:16" ht="9.75" customHeight="1">
      <c r="A1438" s="477"/>
      <c r="B1438" s="470"/>
      <c r="C1438" s="470"/>
      <c r="D1438" s="470"/>
      <c r="E1438" s="470"/>
      <c r="F1438" s="470"/>
      <c r="G1438" s="470"/>
      <c r="H1438" s="470"/>
      <c r="I1438" s="470"/>
      <c r="J1438" s="470"/>
      <c r="K1438" s="470"/>
      <c r="L1438" s="470"/>
      <c r="M1438" s="470"/>
      <c r="N1438" s="470"/>
      <c r="O1438" s="470"/>
      <c r="P1438" s="470"/>
    </row>
    <row r="1439" spans="1:16" ht="59.25" customHeight="1">
      <c r="A1439" s="498" t="s">
        <v>541</v>
      </c>
      <c r="B1439" s="466"/>
      <c r="C1439" s="466"/>
      <c r="D1439" s="466"/>
      <c r="E1439" s="466"/>
      <c r="F1439" s="466"/>
      <c r="G1439" s="498" t="s">
        <v>227</v>
      </c>
      <c r="H1439" s="466"/>
      <c r="I1439" s="466"/>
      <c r="J1439" s="476" t="s">
        <v>1067</v>
      </c>
      <c r="K1439" s="466"/>
      <c r="L1439" s="466"/>
      <c r="M1439" s="466"/>
      <c r="N1439" s="466"/>
      <c r="O1439" s="466"/>
      <c r="P1439" s="467"/>
    </row>
    <row r="1440" spans="1:16" ht="18" customHeight="1">
      <c r="A1440" s="498"/>
      <c r="B1440" s="466"/>
      <c r="C1440" s="466"/>
      <c r="D1440" s="466"/>
      <c r="E1440" s="466"/>
      <c r="F1440" s="466"/>
      <c r="G1440" s="498" t="s">
        <v>229</v>
      </c>
      <c r="H1440" s="466"/>
      <c r="I1440" s="466"/>
      <c r="J1440" s="476" t="s">
        <v>1067</v>
      </c>
      <c r="K1440" s="466"/>
      <c r="L1440" s="466"/>
      <c r="M1440" s="466"/>
      <c r="N1440" s="466"/>
      <c r="O1440" s="466"/>
      <c r="P1440" s="467"/>
    </row>
    <row r="1441" spans="1:16" ht="18" customHeight="1">
      <c r="A1441" s="498"/>
      <c r="B1441" s="466"/>
      <c r="C1441" s="466"/>
      <c r="D1441" s="466"/>
      <c r="E1441" s="466"/>
      <c r="F1441" s="466"/>
      <c r="G1441" s="498" t="s">
        <v>10</v>
      </c>
      <c r="H1441" s="466"/>
      <c r="I1441" s="466"/>
      <c r="J1441" s="476" t="s">
        <v>1207</v>
      </c>
      <c r="K1441" s="466"/>
      <c r="L1441" s="466"/>
      <c r="M1441" s="466"/>
      <c r="N1441" s="466"/>
      <c r="O1441" s="466"/>
      <c r="P1441" s="467"/>
    </row>
    <row r="1442" spans="1:16" ht="18" customHeight="1">
      <c r="A1442" s="492"/>
      <c r="B1442" s="470"/>
      <c r="C1442" s="470"/>
      <c r="D1442" s="470"/>
      <c r="E1442" s="470"/>
      <c r="F1442" s="470"/>
      <c r="G1442" s="505" t="s">
        <v>231</v>
      </c>
      <c r="H1442" s="470"/>
      <c r="I1442" s="470"/>
      <c r="J1442" s="477" t="s">
        <v>873</v>
      </c>
      <c r="K1442" s="470"/>
      <c r="L1442" s="470"/>
      <c r="M1442" s="470"/>
      <c r="N1442" s="470"/>
      <c r="O1442" s="470"/>
      <c r="P1442" s="471"/>
    </row>
    <row r="1443" spans="1:16" ht="7.5" customHeight="1">
      <c r="A1443" s="86"/>
      <c r="B1443" s="86"/>
      <c r="C1443" s="86"/>
      <c r="D1443" s="86"/>
      <c r="E1443" s="86"/>
      <c r="F1443" s="86"/>
      <c r="G1443" s="86"/>
      <c r="H1443" s="86"/>
      <c r="I1443" s="86"/>
      <c r="J1443" s="86"/>
      <c r="K1443" s="86"/>
      <c r="L1443" s="86"/>
      <c r="M1443" s="86"/>
      <c r="N1443" s="86"/>
      <c r="O1443" s="86"/>
      <c r="P1443" s="86"/>
    </row>
    <row r="1444" spans="1:16" ht="18" customHeight="1">
      <c r="A1444" s="495" t="s">
        <v>233</v>
      </c>
      <c r="B1444" s="466"/>
      <c r="C1444" s="495" t="s">
        <v>234</v>
      </c>
      <c r="D1444" s="466"/>
      <c r="E1444" s="86"/>
      <c r="F1444" s="86"/>
      <c r="G1444" s="86"/>
      <c r="H1444" s="86"/>
      <c r="I1444" s="86"/>
      <c r="J1444" s="86"/>
      <c r="K1444" s="86"/>
      <c r="L1444" s="86"/>
      <c r="M1444" s="86"/>
      <c r="N1444" s="86"/>
      <c r="O1444" s="86"/>
      <c r="P1444" s="86"/>
    </row>
    <row r="1445" spans="1:16" ht="1.5" customHeight="1">
      <c r="A1445" s="86"/>
      <c r="B1445" s="86"/>
      <c r="C1445" s="86"/>
      <c r="D1445" s="86"/>
      <c r="E1445" s="86"/>
      <c r="F1445" s="86"/>
      <c r="G1445" s="86"/>
      <c r="H1445" s="86"/>
      <c r="I1445" s="86"/>
      <c r="J1445" s="86"/>
      <c r="K1445" s="86"/>
      <c r="L1445" s="86"/>
      <c r="M1445" s="86"/>
      <c r="N1445" s="86"/>
      <c r="O1445" s="86"/>
      <c r="P1445" s="86"/>
    </row>
    <row r="1446" spans="1:16" ht="18.75" customHeight="1">
      <c r="A1446" s="496" t="s">
        <v>235</v>
      </c>
      <c r="B1446" s="457"/>
      <c r="C1446" s="457"/>
      <c r="D1446" s="457"/>
      <c r="E1446" s="458"/>
      <c r="F1446" s="491" t="s">
        <v>231</v>
      </c>
      <c r="G1446" s="457"/>
      <c r="H1446" s="457"/>
      <c r="I1446" s="457"/>
      <c r="J1446" s="458"/>
      <c r="K1446" s="491" t="s">
        <v>13</v>
      </c>
      <c r="L1446" s="458"/>
      <c r="M1446" s="491" t="s">
        <v>12</v>
      </c>
      <c r="N1446" s="458"/>
      <c r="O1446" s="108" t="s">
        <v>236</v>
      </c>
      <c r="P1446" s="86"/>
    </row>
    <row r="1447" spans="1:16" ht="18" customHeight="1">
      <c r="A1447" s="492" t="s">
        <v>877</v>
      </c>
      <c r="B1447" s="470"/>
      <c r="C1447" s="470"/>
      <c r="D1447" s="470"/>
      <c r="E1447" s="471"/>
      <c r="F1447" s="499" t="s">
        <v>549</v>
      </c>
      <c r="G1447" s="470"/>
      <c r="H1447" s="470"/>
      <c r="I1447" s="470"/>
      <c r="J1447" s="471"/>
      <c r="K1447" s="564" t="s">
        <v>1208</v>
      </c>
      <c r="L1447" s="471"/>
      <c r="M1447" s="564" t="s">
        <v>644</v>
      </c>
      <c r="N1447" s="471"/>
      <c r="O1447" s="299" t="s">
        <v>1209</v>
      </c>
      <c r="P1447" s="86"/>
    </row>
    <row r="1448" spans="1:16" ht="18" customHeight="1">
      <c r="A1448" s="492" t="s">
        <v>1210</v>
      </c>
      <c r="B1448" s="470"/>
      <c r="C1448" s="470"/>
      <c r="D1448" s="470"/>
      <c r="E1448" s="471"/>
      <c r="F1448" s="499" t="s">
        <v>134</v>
      </c>
      <c r="G1448" s="470"/>
      <c r="H1448" s="470"/>
      <c r="I1448" s="470"/>
      <c r="J1448" s="471"/>
      <c r="K1448" s="564" t="s">
        <v>1211</v>
      </c>
      <c r="L1448" s="471"/>
      <c r="M1448" s="564" t="s">
        <v>907</v>
      </c>
      <c r="N1448" s="471"/>
      <c r="O1448" s="299" t="s">
        <v>1212</v>
      </c>
      <c r="P1448" s="86"/>
    </row>
    <row r="1449" spans="1:16" ht="18" customHeight="1">
      <c r="A1449" s="492" t="s">
        <v>1213</v>
      </c>
      <c r="B1449" s="470"/>
      <c r="C1449" s="470"/>
      <c r="D1449" s="470"/>
      <c r="E1449" s="471"/>
      <c r="F1449" s="499" t="s">
        <v>549</v>
      </c>
      <c r="G1449" s="470"/>
      <c r="H1449" s="470"/>
      <c r="I1449" s="470"/>
      <c r="J1449" s="471"/>
      <c r="K1449" s="564" t="s">
        <v>1214</v>
      </c>
      <c r="L1449" s="471"/>
      <c r="M1449" s="564" t="s">
        <v>668</v>
      </c>
      <c r="N1449" s="471"/>
      <c r="O1449" s="299" t="s">
        <v>1215</v>
      </c>
      <c r="P1449" s="86"/>
    </row>
    <row r="1450" spans="1:16" ht="18" customHeight="1">
      <c r="A1450" s="493"/>
      <c r="B1450" s="466"/>
      <c r="C1450" s="466"/>
      <c r="D1450" s="466"/>
      <c r="E1450" s="466"/>
      <c r="F1450" s="494"/>
      <c r="G1450" s="466"/>
      <c r="H1450" s="494"/>
      <c r="I1450" s="466"/>
      <c r="J1450" s="466"/>
      <c r="K1450" s="466"/>
      <c r="L1450" s="111" t="s">
        <v>238</v>
      </c>
      <c r="M1450" s="488" t="s">
        <v>234</v>
      </c>
      <c r="N1450" s="466"/>
      <c r="O1450" s="111" t="s">
        <v>1216</v>
      </c>
      <c r="P1450" s="86"/>
    </row>
    <row r="1451" spans="1:16" ht="18" customHeight="1">
      <c r="A1451" s="495" t="s">
        <v>239</v>
      </c>
      <c r="B1451" s="466"/>
      <c r="C1451" s="495" t="s">
        <v>583</v>
      </c>
      <c r="D1451" s="466"/>
      <c r="E1451" s="86"/>
      <c r="F1451" s="86"/>
      <c r="G1451" s="86"/>
      <c r="H1451" s="86"/>
      <c r="I1451" s="86"/>
      <c r="J1451" s="86"/>
      <c r="K1451" s="86"/>
      <c r="L1451" s="86"/>
      <c r="M1451" s="86"/>
      <c r="N1451" s="86"/>
      <c r="O1451" s="86"/>
      <c r="P1451" s="86"/>
    </row>
    <row r="1452" spans="1:16" ht="2.25" customHeight="1">
      <c r="A1452" s="86"/>
      <c r="B1452" s="86"/>
      <c r="C1452" s="86"/>
      <c r="D1452" s="86"/>
      <c r="E1452" s="86"/>
      <c r="F1452" s="86"/>
      <c r="G1452" s="86"/>
      <c r="H1452" s="86"/>
      <c r="I1452" s="86"/>
      <c r="J1452" s="86"/>
      <c r="K1452" s="86"/>
      <c r="L1452" s="86"/>
      <c r="M1452" s="86"/>
      <c r="N1452" s="86"/>
      <c r="O1452" s="86"/>
      <c r="P1452" s="86"/>
    </row>
    <row r="1453" spans="1:16" ht="18.75" customHeight="1">
      <c r="A1453" s="496" t="s">
        <v>235</v>
      </c>
      <c r="B1453" s="457"/>
      <c r="C1453" s="457"/>
      <c r="D1453" s="457"/>
      <c r="E1453" s="458"/>
      <c r="F1453" s="491" t="s">
        <v>231</v>
      </c>
      <c r="G1453" s="457"/>
      <c r="H1453" s="457"/>
      <c r="I1453" s="457"/>
      <c r="J1453" s="458"/>
      <c r="K1453" s="491" t="s">
        <v>13</v>
      </c>
      <c r="L1453" s="458"/>
      <c r="M1453" s="491" t="s">
        <v>12</v>
      </c>
      <c r="N1453" s="458"/>
      <c r="O1453" s="108" t="s">
        <v>236</v>
      </c>
      <c r="P1453" s="86"/>
    </row>
    <row r="1454" spans="1:16" ht="25.5" customHeight="1">
      <c r="A1454" s="492" t="s">
        <v>696</v>
      </c>
      <c r="B1454" s="470"/>
      <c r="C1454" s="470"/>
      <c r="D1454" s="470"/>
      <c r="E1454" s="471"/>
      <c r="F1454" s="499" t="s">
        <v>617</v>
      </c>
      <c r="G1454" s="470"/>
      <c r="H1454" s="470"/>
      <c r="I1454" s="470"/>
      <c r="J1454" s="471"/>
      <c r="K1454" s="564" t="s">
        <v>697</v>
      </c>
      <c r="L1454" s="471"/>
      <c r="M1454" s="564" t="s">
        <v>668</v>
      </c>
      <c r="N1454" s="471"/>
      <c r="O1454" s="299" t="s">
        <v>1217</v>
      </c>
      <c r="P1454" s="86"/>
    </row>
    <row r="1455" spans="1:16" ht="18" customHeight="1">
      <c r="A1455" s="492" t="s">
        <v>589</v>
      </c>
      <c r="B1455" s="470"/>
      <c r="C1455" s="470"/>
      <c r="D1455" s="470"/>
      <c r="E1455" s="471"/>
      <c r="F1455" s="499" t="s">
        <v>590</v>
      </c>
      <c r="G1455" s="470"/>
      <c r="H1455" s="470"/>
      <c r="I1455" s="470"/>
      <c r="J1455" s="471"/>
      <c r="K1455" s="564" t="s">
        <v>1218</v>
      </c>
      <c r="L1455" s="471"/>
      <c r="M1455" s="564" t="s">
        <v>592</v>
      </c>
      <c r="N1455" s="471"/>
      <c r="O1455" s="299" t="s">
        <v>1219</v>
      </c>
      <c r="P1455" s="86"/>
    </row>
    <row r="1456" spans="1:16" ht="18" customHeight="1">
      <c r="A1456" s="493"/>
      <c r="B1456" s="466"/>
      <c r="C1456" s="466"/>
      <c r="D1456" s="466"/>
      <c r="E1456" s="466"/>
      <c r="F1456" s="494"/>
      <c r="G1456" s="466"/>
      <c r="H1456" s="494"/>
      <c r="I1456" s="466"/>
      <c r="J1456" s="466"/>
      <c r="K1456" s="466"/>
      <c r="L1456" s="111" t="s">
        <v>238</v>
      </c>
      <c r="M1456" s="488" t="s">
        <v>583</v>
      </c>
      <c r="N1456" s="466"/>
      <c r="O1456" s="111" t="s">
        <v>1220</v>
      </c>
      <c r="P1456" s="86"/>
    </row>
    <row r="1457" spans="1:16" ht="18" customHeight="1">
      <c r="A1457" s="495" t="s">
        <v>241</v>
      </c>
      <c r="B1457" s="466"/>
      <c r="C1457" s="495" t="s">
        <v>242</v>
      </c>
      <c r="D1457" s="466"/>
      <c r="E1457" s="86"/>
      <c r="F1457" s="86"/>
      <c r="G1457" s="86"/>
      <c r="H1457" s="86"/>
      <c r="I1457" s="86"/>
      <c r="J1457" s="86"/>
      <c r="K1457" s="86"/>
      <c r="L1457" s="86"/>
      <c r="M1457" s="86"/>
      <c r="N1457" s="86"/>
      <c r="O1457" s="86"/>
      <c r="P1457" s="86"/>
    </row>
    <row r="1458" spans="1:16" ht="2.25" customHeight="1">
      <c r="A1458" s="86"/>
      <c r="B1458" s="86"/>
      <c r="C1458" s="86"/>
      <c r="D1458" s="86"/>
      <c r="E1458" s="86"/>
      <c r="F1458" s="86"/>
      <c r="G1458" s="86"/>
      <c r="H1458" s="86"/>
      <c r="I1458" s="86"/>
      <c r="J1458" s="86"/>
      <c r="K1458" s="86"/>
      <c r="L1458" s="86"/>
      <c r="M1458" s="86"/>
      <c r="N1458" s="86"/>
      <c r="O1458" s="86"/>
      <c r="P1458" s="86"/>
    </row>
    <row r="1459" spans="1:16" ht="18.75" customHeight="1">
      <c r="A1459" s="496" t="s">
        <v>235</v>
      </c>
      <c r="B1459" s="457"/>
      <c r="C1459" s="457"/>
      <c r="D1459" s="457"/>
      <c r="E1459" s="458"/>
      <c r="F1459" s="491" t="s">
        <v>231</v>
      </c>
      <c r="G1459" s="457"/>
      <c r="H1459" s="457"/>
      <c r="I1459" s="457"/>
      <c r="J1459" s="458"/>
      <c r="K1459" s="491" t="s">
        <v>13</v>
      </c>
      <c r="L1459" s="458"/>
      <c r="M1459" s="491" t="s">
        <v>12</v>
      </c>
      <c r="N1459" s="458"/>
      <c r="O1459" s="108" t="s">
        <v>236</v>
      </c>
      <c r="P1459" s="86"/>
    </row>
    <row r="1460" spans="1:16" ht="18" customHeight="1">
      <c r="A1460" s="492" t="s">
        <v>733</v>
      </c>
      <c r="B1460" s="470"/>
      <c r="C1460" s="470"/>
      <c r="D1460" s="470"/>
      <c r="E1460" s="471"/>
      <c r="F1460" s="499" t="s">
        <v>596</v>
      </c>
      <c r="G1460" s="470"/>
      <c r="H1460" s="470"/>
      <c r="I1460" s="470"/>
      <c r="J1460" s="471"/>
      <c r="K1460" s="564" t="s">
        <v>734</v>
      </c>
      <c r="L1460" s="471"/>
      <c r="M1460" s="564" t="s">
        <v>859</v>
      </c>
      <c r="N1460" s="471"/>
      <c r="O1460" s="299" t="s">
        <v>1221</v>
      </c>
      <c r="P1460" s="86"/>
    </row>
    <row r="1461" spans="1:16" ht="18" customHeight="1">
      <c r="A1461" s="493"/>
      <c r="B1461" s="466"/>
      <c r="C1461" s="466"/>
      <c r="D1461" s="466"/>
      <c r="E1461" s="466"/>
      <c r="F1461" s="494"/>
      <c r="G1461" s="466"/>
      <c r="H1461" s="494"/>
      <c r="I1461" s="466"/>
      <c r="J1461" s="466"/>
      <c r="K1461" s="466"/>
      <c r="L1461" s="111" t="s">
        <v>238</v>
      </c>
      <c r="M1461" s="488" t="s">
        <v>242</v>
      </c>
      <c r="N1461" s="466"/>
      <c r="O1461" s="111" t="s">
        <v>1221</v>
      </c>
      <c r="P1461" s="86"/>
    </row>
    <row r="1462" spans="1:16" ht="18" customHeight="1">
      <c r="A1462" s="495" t="s">
        <v>243</v>
      </c>
      <c r="B1462" s="466"/>
      <c r="C1462" s="495" t="s">
        <v>244</v>
      </c>
      <c r="D1462" s="466"/>
      <c r="E1462" s="86"/>
      <c r="F1462" s="86"/>
      <c r="G1462" s="86"/>
      <c r="H1462" s="86"/>
      <c r="I1462" s="86"/>
      <c r="J1462" s="86"/>
      <c r="K1462" s="86"/>
      <c r="L1462" s="86"/>
      <c r="M1462" s="86"/>
      <c r="N1462" s="86"/>
      <c r="O1462" s="86"/>
      <c r="P1462" s="86"/>
    </row>
    <row r="1463" spans="1:16" ht="2.25" customHeight="1">
      <c r="A1463" s="86"/>
      <c r="B1463" s="86"/>
      <c r="C1463" s="86"/>
      <c r="D1463" s="86"/>
      <c r="E1463" s="86"/>
      <c r="F1463" s="86"/>
      <c r="G1463" s="86"/>
      <c r="H1463" s="86"/>
      <c r="I1463" s="86"/>
      <c r="J1463" s="86"/>
      <c r="K1463" s="86"/>
      <c r="L1463" s="86"/>
      <c r="M1463" s="86"/>
      <c r="N1463" s="86"/>
      <c r="O1463" s="86"/>
      <c r="P1463" s="86"/>
    </row>
    <row r="1464" spans="1:16" ht="18.75" customHeight="1">
      <c r="A1464" s="496" t="s">
        <v>235</v>
      </c>
      <c r="B1464" s="457"/>
      <c r="C1464" s="457"/>
      <c r="D1464" s="457"/>
      <c r="E1464" s="458"/>
      <c r="F1464" s="491" t="s">
        <v>231</v>
      </c>
      <c r="G1464" s="457"/>
      <c r="H1464" s="457"/>
      <c r="I1464" s="457"/>
      <c r="J1464" s="458"/>
      <c r="K1464" s="491" t="s">
        <v>13</v>
      </c>
      <c r="L1464" s="458"/>
      <c r="M1464" s="491" t="s">
        <v>12</v>
      </c>
      <c r="N1464" s="458"/>
      <c r="O1464" s="108" t="s">
        <v>236</v>
      </c>
      <c r="P1464" s="86"/>
    </row>
    <row r="1465" spans="1:16" ht="18" customHeight="1">
      <c r="A1465" s="492" t="s">
        <v>598</v>
      </c>
      <c r="B1465" s="470"/>
      <c r="C1465" s="470"/>
      <c r="D1465" s="470"/>
      <c r="E1465" s="471"/>
      <c r="F1465" s="499" t="s">
        <v>570</v>
      </c>
      <c r="G1465" s="470"/>
      <c r="H1465" s="470"/>
      <c r="I1465" s="470"/>
      <c r="J1465" s="471"/>
      <c r="K1465" s="564" t="s">
        <v>599</v>
      </c>
      <c r="L1465" s="471"/>
      <c r="M1465" s="564" t="s">
        <v>1222</v>
      </c>
      <c r="N1465" s="471"/>
      <c r="O1465" s="299" t="s">
        <v>1223</v>
      </c>
      <c r="P1465" s="86"/>
    </row>
    <row r="1466" spans="1:16" ht="18" customHeight="1">
      <c r="A1466" s="493"/>
      <c r="B1466" s="466"/>
      <c r="C1466" s="466"/>
      <c r="D1466" s="466"/>
      <c r="E1466" s="466"/>
      <c r="F1466" s="494"/>
      <c r="G1466" s="466"/>
      <c r="H1466" s="494"/>
      <c r="I1466" s="466"/>
      <c r="J1466" s="466"/>
      <c r="K1466" s="466"/>
      <c r="L1466" s="111" t="s">
        <v>238</v>
      </c>
      <c r="M1466" s="488" t="s">
        <v>244</v>
      </c>
      <c r="N1466" s="466"/>
      <c r="O1466" s="111" t="s">
        <v>1223</v>
      </c>
      <c r="P1466" s="86"/>
    </row>
    <row r="1467" spans="1:16" ht="3" customHeight="1">
      <c r="A1467" s="86"/>
      <c r="B1467" s="86"/>
      <c r="C1467" s="86"/>
      <c r="D1467" s="86"/>
      <c r="E1467" s="86"/>
      <c r="F1467" s="86"/>
      <c r="G1467" s="86"/>
      <c r="H1467" s="86"/>
      <c r="I1467" s="86"/>
      <c r="J1467" s="86"/>
      <c r="K1467" s="86"/>
      <c r="L1467" s="86"/>
      <c r="M1467" s="86"/>
      <c r="N1467" s="86"/>
      <c r="O1467" s="86"/>
      <c r="P1467" s="86"/>
    </row>
    <row r="1468" spans="1:16" ht="18.75" customHeight="1">
      <c r="A1468" s="86"/>
      <c r="B1468" s="86"/>
      <c r="C1468" s="86"/>
      <c r="D1468" s="86"/>
      <c r="E1468" s="86"/>
      <c r="F1468" s="86"/>
      <c r="G1468" s="86"/>
      <c r="H1468" s="86"/>
      <c r="I1468" s="489" t="s">
        <v>245</v>
      </c>
      <c r="J1468" s="457"/>
      <c r="K1468" s="457"/>
      <c r="L1468" s="457"/>
      <c r="M1468" s="458"/>
      <c r="N1468" s="566" t="s">
        <v>1224</v>
      </c>
      <c r="O1468" s="458"/>
      <c r="P1468" s="86"/>
    </row>
    <row r="1469" spans="1:16" ht="2.25" customHeight="1">
      <c r="A1469" s="86"/>
      <c r="B1469" s="86"/>
      <c r="C1469" s="86"/>
      <c r="D1469" s="86"/>
      <c r="E1469" s="86"/>
      <c r="F1469" s="86"/>
      <c r="G1469" s="86"/>
      <c r="H1469" s="86"/>
      <c r="I1469" s="86"/>
      <c r="J1469" s="86"/>
      <c r="K1469" s="86"/>
      <c r="L1469" s="86"/>
      <c r="M1469" s="86"/>
      <c r="N1469" s="86"/>
      <c r="O1469" s="86"/>
      <c r="P1469" s="86"/>
    </row>
    <row r="1470" spans="1:16" ht="16.5" customHeight="1">
      <c r="A1470" s="565"/>
      <c r="B1470" s="466"/>
      <c r="C1470" s="466"/>
      <c r="D1470" s="466"/>
      <c r="E1470" s="466"/>
      <c r="F1470" s="466"/>
      <c r="G1470" s="466"/>
      <c r="H1470" s="466"/>
      <c r="I1470" s="466"/>
      <c r="J1470" s="466"/>
      <c r="K1470" s="466"/>
      <c r="L1470" s="466"/>
      <c r="M1470" s="466"/>
      <c r="N1470" s="466"/>
      <c r="O1470" s="466"/>
      <c r="P1470" s="86"/>
    </row>
    <row r="1471" spans="1:16" ht="3.75" customHeight="1">
      <c r="A1471" s="107"/>
      <c r="B1471" s="476"/>
      <c r="C1471" s="466"/>
      <c r="D1471" s="476"/>
      <c r="E1471" s="466"/>
      <c r="F1471" s="466"/>
      <c r="G1471" s="466"/>
      <c r="H1471" s="466"/>
      <c r="I1471" s="466"/>
      <c r="J1471" s="466"/>
      <c r="K1471" s="466"/>
      <c r="L1471" s="466"/>
      <c r="M1471" s="466"/>
      <c r="N1471" s="466"/>
      <c r="O1471" s="466"/>
      <c r="P1471" s="466"/>
    </row>
    <row r="1472" spans="1:16" ht="70.5" customHeight="1">
      <c r="A1472" s="107"/>
      <c r="B1472" s="497"/>
      <c r="C1472" s="466"/>
      <c r="D1472" s="476"/>
      <c r="E1472" s="466"/>
      <c r="F1472" s="466"/>
      <c r="G1472" s="466"/>
      <c r="H1472" s="466"/>
      <c r="I1472" s="466"/>
      <c r="J1472" s="466"/>
      <c r="K1472" s="466"/>
      <c r="L1472" s="466"/>
      <c r="M1472" s="466"/>
      <c r="N1472" s="466"/>
      <c r="O1472" s="466"/>
      <c r="P1472" s="466"/>
    </row>
    <row r="1473" spans="1:16" ht="9.75" customHeight="1">
      <c r="A1473" s="477"/>
      <c r="B1473" s="470"/>
      <c r="C1473" s="470"/>
      <c r="D1473" s="470"/>
      <c r="E1473" s="470"/>
      <c r="F1473" s="470"/>
      <c r="G1473" s="470"/>
      <c r="H1473" s="470"/>
      <c r="I1473" s="470"/>
      <c r="J1473" s="470"/>
      <c r="K1473" s="470"/>
      <c r="L1473" s="470"/>
      <c r="M1473" s="470"/>
      <c r="N1473" s="470"/>
      <c r="O1473" s="470"/>
      <c r="P1473" s="470"/>
    </row>
    <row r="1474" spans="1:16" ht="59.25" customHeight="1">
      <c r="A1474" s="498" t="s">
        <v>541</v>
      </c>
      <c r="B1474" s="466"/>
      <c r="C1474" s="466"/>
      <c r="D1474" s="466"/>
      <c r="E1474" s="466"/>
      <c r="F1474" s="466"/>
      <c r="G1474" s="498" t="s">
        <v>227</v>
      </c>
      <c r="H1474" s="466"/>
      <c r="I1474" s="466"/>
      <c r="J1474" s="476" t="s">
        <v>1067</v>
      </c>
      <c r="K1474" s="466"/>
      <c r="L1474" s="466"/>
      <c r="M1474" s="466"/>
      <c r="N1474" s="466"/>
      <c r="O1474" s="466"/>
      <c r="P1474" s="467"/>
    </row>
    <row r="1475" spans="1:16" ht="18" customHeight="1">
      <c r="A1475" s="498"/>
      <c r="B1475" s="466"/>
      <c r="C1475" s="466"/>
      <c r="D1475" s="466"/>
      <c r="E1475" s="466"/>
      <c r="F1475" s="466"/>
      <c r="G1475" s="498" t="s">
        <v>229</v>
      </c>
      <c r="H1475" s="466"/>
      <c r="I1475" s="466"/>
      <c r="J1475" s="476" t="s">
        <v>1067</v>
      </c>
      <c r="K1475" s="466"/>
      <c r="L1475" s="466"/>
      <c r="M1475" s="466"/>
      <c r="N1475" s="466"/>
      <c r="O1475" s="466"/>
      <c r="P1475" s="467"/>
    </row>
    <row r="1476" spans="1:16" ht="38.25" customHeight="1">
      <c r="A1476" s="498"/>
      <c r="B1476" s="466"/>
      <c r="C1476" s="466"/>
      <c r="D1476" s="466"/>
      <c r="E1476" s="466"/>
      <c r="F1476" s="466"/>
      <c r="G1476" s="498" t="s">
        <v>10</v>
      </c>
      <c r="H1476" s="466"/>
      <c r="I1476" s="466"/>
      <c r="J1476" s="476" t="s">
        <v>1225</v>
      </c>
      <c r="K1476" s="466"/>
      <c r="L1476" s="466"/>
      <c r="M1476" s="466"/>
      <c r="N1476" s="466"/>
      <c r="O1476" s="466"/>
      <c r="P1476" s="467"/>
    </row>
    <row r="1477" spans="1:16" ht="18" customHeight="1">
      <c r="A1477" s="492"/>
      <c r="B1477" s="470"/>
      <c r="C1477" s="470"/>
      <c r="D1477" s="470"/>
      <c r="E1477" s="470"/>
      <c r="F1477" s="470"/>
      <c r="G1477" s="505" t="s">
        <v>231</v>
      </c>
      <c r="H1477" s="470"/>
      <c r="I1477" s="470"/>
      <c r="J1477" s="477" t="s">
        <v>232</v>
      </c>
      <c r="K1477" s="470"/>
      <c r="L1477" s="470"/>
      <c r="M1477" s="470"/>
      <c r="N1477" s="470"/>
      <c r="O1477" s="470"/>
      <c r="P1477" s="471"/>
    </row>
    <row r="1478" spans="1:16" ht="7.5" customHeight="1">
      <c r="A1478" s="86"/>
      <c r="B1478" s="86"/>
      <c r="C1478" s="86"/>
      <c r="D1478" s="86"/>
      <c r="E1478" s="86"/>
      <c r="F1478" s="86"/>
      <c r="G1478" s="86"/>
      <c r="H1478" s="86"/>
      <c r="I1478" s="86"/>
      <c r="J1478" s="86"/>
      <c r="K1478" s="86"/>
      <c r="L1478" s="86"/>
      <c r="M1478" s="86"/>
      <c r="N1478" s="86"/>
      <c r="O1478" s="86"/>
      <c r="P1478" s="86"/>
    </row>
    <row r="1479" spans="1:16" ht="18" customHeight="1">
      <c r="A1479" s="495" t="s">
        <v>233</v>
      </c>
      <c r="B1479" s="466"/>
      <c r="C1479" s="495" t="s">
        <v>234</v>
      </c>
      <c r="D1479" s="466"/>
      <c r="E1479" s="86"/>
      <c r="F1479" s="86"/>
      <c r="G1479" s="86"/>
      <c r="H1479" s="86"/>
      <c r="I1479" s="86"/>
      <c r="J1479" s="86"/>
      <c r="K1479" s="86"/>
      <c r="L1479" s="86"/>
      <c r="M1479" s="86"/>
      <c r="N1479" s="86"/>
      <c r="O1479" s="86"/>
      <c r="P1479" s="86"/>
    </row>
    <row r="1480" spans="1:16" ht="2.25" customHeight="1">
      <c r="A1480" s="86"/>
      <c r="B1480" s="86"/>
      <c r="C1480" s="86"/>
      <c r="D1480" s="86"/>
      <c r="E1480" s="86"/>
      <c r="F1480" s="86"/>
      <c r="G1480" s="86"/>
      <c r="H1480" s="86"/>
      <c r="I1480" s="86"/>
      <c r="J1480" s="86"/>
      <c r="K1480" s="86"/>
      <c r="L1480" s="86"/>
      <c r="M1480" s="86"/>
      <c r="N1480" s="86"/>
      <c r="O1480" s="86"/>
      <c r="P1480" s="86"/>
    </row>
    <row r="1481" spans="1:16" ht="18.75" customHeight="1">
      <c r="A1481" s="496" t="s">
        <v>235</v>
      </c>
      <c r="B1481" s="457"/>
      <c r="C1481" s="457"/>
      <c r="D1481" s="457"/>
      <c r="E1481" s="458"/>
      <c r="F1481" s="491" t="s">
        <v>231</v>
      </c>
      <c r="G1481" s="457"/>
      <c r="H1481" s="457"/>
      <c r="I1481" s="457"/>
      <c r="J1481" s="458"/>
      <c r="K1481" s="491" t="s">
        <v>13</v>
      </c>
      <c r="L1481" s="458"/>
      <c r="M1481" s="491" t="s">
        <v>12</v>
      </c>
      <c r="N1481" s="458"/>
      <c r="O1481" s="108" t="s">
        <v>236</v>
      </c>
      <c r="P1481" s="86"/>
    </row>
    <row r="1482" spans="1:16" ht="18" customHeight="1">
      <c r="A1482" s="492" t="s">
        <v>1226</v>
      </c>
      <c r="B1482" s="470"/>
      <c r="C1482" s="470"/>
      <c r="D1482" s="470"/>
      <c r="E1482" s="471"/>
      <c r="F1482" s="499" t="s">
        <v>134</v>
      </c>
      <c r="G1482" s="470"/>
      <c r="H1482" s="470"/>
      <c r="I1482" s="470"/>
      <c r="J1482" s="471"/>
      <c r="K1482" s="564" t="s">
        <v>1227</v>
      </c>
      <c r="L1482" s="471"/>
      <c r="M1482" s="564" t="s">
        <v>644</v>
      </c>
      <c r="N1482" s="471"/>
      <c r="O1482" s="299" t="s">
        <v>1228</v>
      </c>
      <c r="P1482" s="86"/>
    </row>
    <row r="1483" spans="1:16" ht="18" customHeight="1">
      <c r="A1483" s="492" t="s">
        <v>1229</v>
      </c>
      <c r="B1483" s="470"/>
      <c r="C1483" s="470"/>
      <c r="D1483" s="470"/>
      <c r="E1483" s="471"/>
      <c r="F1483" s="499" t="s">
        <v>134</v>
      </c>
      <c r="G1483" s="470"/>
      <c r="H1483" s="470"/>
      <c r="I1483" s="470"/>
      <c r="J1483" s="471"/>
      <c r="K1483" s="564" t="s">
        <v>1230</v>
      </c>
      <c r="L1483" s="471"/>
      <c r="M1483" s="564" t="s">
        <v>567</v>
      </c>
      <c r="N1483" s="471"/>
      <c r="O1483" s="299" t="s">
        <v>1231</v>
      </c>
      <c r="P1483" s="86"/>
    </row>
    <row r="1484" spans="1:16" ht="18" customHeight="1">
      <c r="A1484" s="492" t="s">
        <v>1232</v>
      </c>
      <c r="B1484" s="470"/>
      <c r="C1484" s="470"/>
      <c r="D1484" s="470"/>
      <c r="E1484" s="471"/>
      <c r="F1484" s="499" t="s">
        <v>134</v>
      </c>
      <c r="G1484" s="470"/>
      <c r="H1484" s="470"/>
      <c r="I1484" s="470"/>
      <c r="J1484" s="471"/>
      <c r="K1484" s="564" t="s">
        <v>1233</v>
      </c>
      <c r="L1484" s="471"/>
      <c r="M1484" s="564" t="s">
        <v>615</v>
      </c>
      <c r="N1484" s="471"/>
      <c r="O1484" s="299" t="s">
        <v>1233</v>
      </c>
      <c r="P1484" s="86"/>
    </row>
    <row r="1485" spans="1:16" ht="18" customHeight="1">
      <c r="A1485" s="493"/>
      <c r="B1485" s="466"/>
      <c r="C1485" s="466"/>
      <c r="D1485" s="466"/>
      <c r="E1485" s="466"/>
      <c r="F1485" s="494"/>
      <c r="G1485" s="466"/>
      <c r="H1485" s="494"/>
      <c r="I1485" s="466"/>
      <c r="J1485" s="466"/>
      <c r="K1485" s="466"/>
      <c r="L1485" s="111" t="s">
        <v>238</v>
      </c>
      <c r="M1485" s="488" t="s">
        <v>234</v>
      </c>
      <c r="N1485" s="466"/>
      <c r="O1485" s="111" t="s">
        <v>1234</v>
      </c>
      <c r="P1485" s="86"/>
    </row>
    <row r="1486" spans="1:16" ht="18" customHeight="1">
      <c r="A1486" s="495" t="s">
        <v>239</v>
      </c>
      <c r="B1486" s="466"/>
      <c r="C1486" s="495" t="s">
        <v>583</v>
      </c>
      <c r="D1486" s="466"/>
      <c r="E1486" s="86"/>
      <c r="F1486" s="86"/>
      <c r="G1486" s="86"/>
      <c r="H1486" s="86"/>
      <c r="I1486" s="86"/>
      <c r="J1486" s="86"/>
      <c r="K1486" s="86"/>
      <c r="L1486" s="86"/>
      <c r="M1486" s="86"/>
      <c r="N1486" s="86"/>
      <c r="O1486" s="86"/>
      <c r="P1486" s="86"/>
    </row>
    <row r="1487" spans="1:16" ht="1.5" customHeight="1">
      <c r="A1487" s="86"/>
      <c r="B1487" s="86"/>
      <c r="C1487" s="86"/>
      <c r="D1487" s="86"/>
      <c r="E1487" s="86"/>
      <c r="F1487" s="86"/>
      <c r="G1487" s="86"/>
      <c r="H1487" s="86"/>
      <c r="I1487" s="86"/>
      <c r="J1487" s="86"/>
      <c r="K1487" s="86"/>
      <c r="L1487" s="86"/>
      <c r="M1487" s="86"/>
      <c r="N1487" s="86"/>
      <c r="O1487" s="86"/>
      <c r="P1487" s="86"/>
    </row>
    <row r="1488" spans="1:16" ht="18.75" customHeight="1">
      <c r="A1488" s="496" t="s">
        <v>235</v>
      </c>
      <c r="B1488" s="457"/>
      <c r="C1488" s="457"/>
      <c r="D1488" s="457"/>
      <c r="E1488" s="458"/>
      <c r="F1488" s="491" t="s">
        <v>231</v>
      </c>
      <c r="G1488" s="457"/>
      <c r="H1488" s="457"/>
      <c r="I1488" s="457"/>
      <c r="J1488" s="458"/>
      <c r="K1488" s="491" t="s">
        <v>13</v>
      </c>
      <c r="L1488" s="458"/>
      <c r="M1488" s="491" t="s">
        <v>12</v>
      </c>
      <c r="N1488" s="458"/>
      <c r="O1488" s="108" t="s">
        <v>236</v>
      </c>
      <c r="P1488" s="86"/>
    </row>
    <row r="1489" spans="1:16" ht="18" customHeight="1">
      <c r="A1489" s="492" t="s">
        <v>638</v>
      </c>
      <c r="B1489" s="470"/>
      <c r="C1489" s="470"/>
      <c r="D1489" s="470"/>
      <c r="E1489" s="471"/>
      <c r="F1489" s="499" t="s">
        <v>617</v>
      </c>
      <c r="G1489" s="470"/>
      <c r="H1489" s="470"/>
      <c r="I1489" s="470"/>
      <c r="J1489" s="471"/>
      <c r="K1489" s="564" t="s">
        <v>639</v>
      </c>
      <c r="L1489" s="471"/>
      <c r="M1489" s="564" t="s">
        <v>644</v>
      </c>
      <c r="N1489" s="471"/>
      <c r="O1489" s="299" t="s">
        <v>1235</v>
      </c>
      <c r="P1489" s="86"/>
    </row>
    <row r="1490" spans="1:16" ht="18" customHeight="1">
      <c r="A1490" s="492" t="s">
        <v>589</v>
      </c>
      <c r="B1490" s="470"/>
      <c r="C1490" s="470"/>
      <c r="D1490" s="470"/>
      <c r="E1490" s="471"/>
      <c r="F1490" s="499" t="s">
        <v>590</v>
      </c>
      <c r="G1490" s="470"/>
      <c r="H1490" s="470"/>
      <c r="I1490" s="470"/>
      <c r="J1490" s="471"/>
      <c r="K1490" s="564" t="s">
        <v>1236</v>
      </c>
      <c r="L1490" s="471"/>
      <c r="M1490" s="564" t="s">
        <v>592</v>
      </c>
      <c r="N1490" s="471"/>
      <c r="O1490" s="299" t="s">
        <v>699</v>
      </c>
      <c r="P1490" s="86"/>
    </row>
    <row r="1491" spans="1:16" ht="18" customHeight="1">
      <c r="A1491" s="493"/>
      <c r="B1491" s="466"/>
      <c r="C1491" s="466"/>
      <c r="D1491" s="466"/>
      <c r="E1491" s="466"/>
      <c r="F1491" s="494"/>
      <c r="G1491" s="466"/>
      <c r="H1491" s="494"/>
      <c r="I1491" s="466"/>
      <c r="J1491" s="466"/>
      <c r="K1491" s="466"/>
      <c r="L1491" s="111" t="s">
        <v>238</v>
      </c>
      <c r="M1491" s="488" t="s">
        <v>583</v>
      </c>
      <c r="N1491" s="466"/>
      <c r="O1491" s="111" t="s">
        <v>1237</v>
      </c>
      <c r="P1491" s="86"/>
    </row>
    <row r="1492" spans="1:16" ht="18" customHeight="1">
      <c r="A1492" s="495" t="s">
        <v>241</v>
      </c>
      <c r="B1492" s="466"/>
      <c r="C1492" s="495" t="s">
        <v>242</v>
      </c>
      <c r="D1492" s="466"/>
      <c r="E1492" s="86"/>
      <c r="F1492" s="86"/>
      <c r="G1492" s="86"/>
      <c r="H1492" s="86"/>
      <c r="I1492" s="86"/>
      <c r="J1492" s="86"/>
      <c r="K1492" s="86"/>
      <c r="L1492" s="86"/>
      <c r="M1492" s="86"/>
      <c r="N1492" s="86"/>
      <c r="O1492" s="86"/>
      <c r="P1492" s="86"/>
    </row>
    <row r="1493" spans="1:16" ht="2.25" customHeight="1">
      <c r="A1493" s="86"/>
      <c r="B1493" s="86"/>
      <c r="C1493" s="86"/>
      <c r="D1493" s="86"/>
      <c r="E1493" s="86"/>
      <c r="F1493" s="86"/>
      <c r="G1493" s="86"/>
      <c r="H1493" s="86"/>
      <c r="I1493" s="86"/>
      <c r="J1493" s="86"/>
      <c r="K1493" s="86"/>
      <c r="L1493" s="86"/>
      <c r="M1493" s="86"/>
      <c r="N1493" s="86"/>
      <c r="O1493" s="86"/>
      <c r="P1493" s="86"/>
    </row>
    <row r="1494" spans="1:16" ht="18.75" customHeight="1">
      <c r="A1494" s="496" t="s">
        <v>235</v>
      </c>
      <c r="B1494" s="457"/>
      <c r="C1494" s="457"/>
      <c r="D1494" s="457"/>
      <c r="E1494" s="458"/>
      <c r="F1494" s="491" t="s">
        <v>231</v>
      </c>
      <c r="G1494" s="457"/>
      <c r="H1494" s="457"/>
      <c r="I1494" s="457"/>
      <c r="J1494" s="458"/>
      <c r="K1494" s="491" t="s">
        <v>13</v>
      </c>
      <c r="L1494" s="458"/>
      <c r="M1494" s="491" t="s">
        <v>12</v>
      </c>
      <c r="N1494" s="458"/>
      <c r="O1494" s="108" t="s">
        <v>236</v>
      </c>
      <c r="P1494" s="86"/>
    </row>
    <row r="1495" spans="1:16" ht="18" customHeight="1">
      <c r="A1495" s="492" t="s">
        <v>1078</v>
      </c>
      <c r="B1495" s="470"/>
      <c r="C1495" s="470"/>
      <c r="D1495" s="470"/>
      <c r="E1495" s="471"/>
      <c r="F1495" s="499" t="s">
        <v>596</v>
      </c>
      <c r="G1495" s="470"/>
      <c r="H1495" s="470"/>
      <c r="I1495" s="470"/>
      <c r="J1495" s="471"/>
      <c r="K1495" s="564" t="s">
        <v>1079</v>
      </c>
      <c r="L1495" s="471"/>
      <c r="M1495" s="564" t="s">
        <v>611</v>
      </c>
      <c r="N1495" s="471"/>
      <c r="O1495" s="299" t="s">
        <v>1236</v>
      </c>
      <c r="P1495" s="86"/>
    </row>
    <row r="1496" spans="1:16" ht="18" customHeight="1">
      <c r="A1496" s="493"/>
      <c r="B1496" s="466"/>
      <c r="C1496" s="466"/>
      <c r="D1496" s="466"/>
      <c r="E1496" s="466"/>
      <c r="F1496" s="494"/>
      <c r="G1496" s="466"/>
      <c r="H1496" s="494"/>
      <c r="I1496" s="466"/>
      <c r="J1496" s="466"/>
      <c r="K1496" s="466"/>
      <c r="L1496" s="111" t="s">
        <v>238</v>
      </c>
      <c r="M1496" s="488" t="s">
        <v>242</v>
      </c>
      <c r="N1496" s="466"/>
      <c r="O1496" s="111" t="s">
        <v>1236</v>
      </c>
      <c r="P1496" s="86"/>
    </row>
    <row r="1497" spans="1:16" ht="18" customHeight="1">
      <c r="A1497" s="495" t="s">
        <v>243</v>
      </c>
      <c r="B1497" s="466"/>
      <c r="C1497" s="495" t="s">
        <v>244</v>
      </c>
      <c r="D1497" s="466"/>
      <c r="E1497" s="86"/>
      <c r="F1497" s="86"/>
      <c r="G1497" s="86"/>
      <c r="H1497" s="86"/>
      <c r="I1497" s="86"/>
      <c r="J1497" s="86"/>
      <c r="K1497" s="86"/>
      <c r="L1497" s="86"/>
      <c r="M1497" s="86"/>
      <c r="N1497" s="86"/>
      <c r="O1497" s="86"/>
      <c r="P1497" s="86"/>
    </row>
    <row r="1498" spans="1:16" ht="1.5" customHeight="1">
      <c r="A1498" s="86"/>
      <c r="B1498" s="86"/>
      <c r="C1498" s="86"/>
      <c r="D1498" s="86"/>
      <c r="E1498" s="86"/>
      <c r="F1498" s="86"/>
      <c r="G1498" s="86"/>
      <c r="H1498" s="86"/>
      <c r="I1498" s="86"/>
      <c r="J1498" s="86"/>
      <c r="K1498" s="86"/>
      <c r="L1498" s="86"/>
      <c r="M1498" s="86"/>
      <c r="N1498" s="86"/>
      <c r="O1498" s="86"/>
      <c r="P1498" s="86"/>
    </row>
    <row r="1499" spans="1:16" ht="18.75" customHeight="1">
      <c r="A1499" s="496" t="s">
        <v>235</v>
      </c>
      <c r="B1499" s="457"/>
      <c r="C1499" s="457"/>
      <c r="D1499" s="457"/>
      <c r="E1499" s="458"/>
      <c r="F1499" s="491" t="s">
        <v>231</v>
      </c>
      <c r="G1499" s="457"/>
      <c r="H1499" s="457"/>
      <c r="I1499" s="457"/>
      <c r="J1499" s="458"/>
      <c r="K1499" s="491" t="s">
        <v>13</v>
      </c>
      <c r="L1499" s="458"/>
      <c r="M1499" s="491" t="s">
        <v>12</v>
      </c>
      <c r="N1499" s="458"/>
      <c r="O1499" s="108" t="s">
        <v>236</v>
      </c>
      <c r="P1499" s="86"/>
    </row>
    <row r="1500" spans="1:16" ht="18" customHeight="1">
      <c r="A1500" s="492" t="s">
        <v>598</v>
      </c>
      <c r="B1500" s="470"/>
      <c r="C1500" s="470"/>
      <c r="D1500" s="470"/>
      <c r="E1500" s="471"/>
      <c r="F1500" s="499" t="s">
        <v>570</v>
      </c>
      <c r="G1500" s="470"/>
      <c r="H1500" s="470"/>
      <c r="I1500" s="470"/>
      <c r="J1500" s="471"/>
      <c r="K1500" s="564" t="s">
        <v>599</v>
      </c>
      <c r="L1500" s="471"/>
      <c r="M1500" s="564" t="s">
        <v>1022</v>
      </c>
      <c r="N1500" s="471"/>
      <c r="O1500" s="299" t="s">
        <v>1060</v>
      </c>
      <c r="P1500" s="86"/>
    </row>
    <row r="1501" spans="1:16" ht="18" customHeight="1">
      <c r="A1501" s="493"/>
      <c r="B1501" s="466"/>
      <c r="C1501" s="466"/>
      <c r="D1501" s="466"/>
      <c r="E1501" s="466"/>
      <c r="F1501" s="494"/>
      <c r="G1501" s="466"/>
      <c r="H1501" s="494"/>
      <c r="I1501" s="466"/>
      <c r="J1501" s="466"/>
      <c r="K1501" s="466"/>
      <c r="L1501" s="111" t="s">
        <v>238</v>
      </c>
      <c r="M1501" s="488" t="s">
        <v>244</v>
      </c>
      <c r="N1501" s="466"/>
      <c r="O1501" s="111" t="s">
        <v>1060</v>
      </c>
      <c r="P1501" s="86"/>
    </row>
    <row r="1502" spans="1:16" ht="3.75" customHeight="1">
      <c r="A1502" s="86"/>
      <c r="B1502" s="86"/>
      <c r="C1502" s="86"/>
      <c r="D1502" s="86"/>
      <c r="E1502" s="86"/>
      <c r="F1502" s="86"/>
      <c r="G1502" s="86"/>
      <c r="H1502" s="86"/>
      <c r="I1502" s="86"/>
      <c r="J1502" s="86"/>
      <c r="K1502" s="86"/>
      <c r="L1502" s="86"/>
      <c r="M1502" s="86"/>
      <c r="N1502" s="86"/>
      <c r="O1502" s="86"/>
      <c r="P1502" s="86"/>
    </row>
    <row r="1503" spans="1:16" ht="18.75" customHeight="1">
      <c r="A1503" s="86"/>
      <c r="B1503" s="86"/>
      <c r="C1503" s="86"/>
      <c r="D1503" s="86"/>
      <c r="E1503" s="86"/>
      <c r="F1503" s="86"/>
      <c r="G1503" s="86"/>
      <c r="H1503" s="86"/>
      <c r="I1503" s="489" t="s">
        <v>245</v>
      </c>
      <c r="J1503" s="457"/>
      <c r="K1503" s="457"/>
      <c r="L1503" s="457"/>
      <c r="M1503" s="458"/>
      <c r="N1503" s="566" t="s">
        <v>1238</v>
      </c>
      <c r="O1503" s="458"/>
      <c r="P1503" s="86"/>
    </row>
    <row r="1504" spans="1:16" ht="1.5" customHeight="1">
      <c r="A1504" s="86"/>
      <c r="B1504" s="86"/>
      <c r="C1504" s="86"/>
      <c r="D1504" s="86"/>
      <c r="E1504" s="86"/>
      <c r="F1504" s="86"/>
      <c r="G1504" s="86"/>
      <c r="H1504" s="86"/>
      <c r="I1504" s="86"/>
      <c r="J1504" s="86"/>
      <c r="K1504" s="86"/>
      <c r="L1504" s="86"/>
      <c r="M1504" s="86"/>
      <c r="N1504" s="86"/>
      <c r="O1504" s="86"/>
      <c r="P1504" s="86"/>
    </row>
    <row r="1505" spans="1:16" ht="17.25" customHeight="1">
      <c r="A1505" s="565"/>
      <c r="B1505" s="466"/>
      <c r="C1505" s="466"/>
      <c r="D1505" s="466"/>
      <c r="E1505" s="466"/>
      <c r="F1505" s="466"/>
      <c r="G1505" s="466"/>
      <c r="H1505" s="466"/>
      <c r="I1505" s="466"/>
      <c r="J1505" s="466"/>
      <c r="K1505" s="466"/>
      <c r="L1505" s="466"/>
      <c r="M1505" s="466"/>
      <c r="N1505" s="466"/>
      <c r="O1505" s="466"/>
      <c r="P1505" s="86"/>
    </row>
    <row r="1506" spans="1:16" ht="3.75" customHeight="1">
      <c r="A1506" s="107"/>
      <c r="B1506" s="476"/>
      <c r="C1506" s="466"/>
      <c r="D1506" s="476"/>
      <c r="E1506" s="466"/>
      <c r="F1506" s="466"/>
      <c r="G1506" s="466"/>
      <c r="H1506" s="466"/>
      <c r="I1506" s="466"/>
      <c r="J1506" s="466"/>
      <c r="K1506" s="466"/>
      <c r="L1506" s="466"/>
      <c r="M1506" s="466"/>
      <c r="N1506" s="466"/>
      <c r="O1506" s="466"/>
      <c r="P1506" s="466"/>
    </row>
    <row r="1507" spans="1:16" ht="70.5" customHeight="1">
      <c r="A1507" s="107"/>
      <c r="B1507" s="497"/>
      <c r="C1507" s="466"/>
      <c r="D1507" s="476"/>
      <c r="E1507" s="466"/>
      <c r="F1507" s="466"/>
      <c r="G1507" s="466"/>
      <c r="H1507" s="466"/>
      <c r="I1507" s="466"/>
      <c r="J1507" s="466"/>
      <c r="K1507" s="466"/>
      <c r="L1507" s="466"/>
      <c r="M1507" s="466"/>
      <c r="N1507" s="466"/>
      <c r="O1507" s="466"/>
      <c r="P1507" s="466"/>
    </row>
    <row r="1508" spans="1:16" ht="9.75" customHeight="1">
      <c r="A1508" s="477"/>
      <c r="B1508" s="470"/>
      <c r="C1508" s="470"/>
      <c r="D1508" s="470"/>
      <c r="E1508" s="470"/>
      <c r="F1508" s="470"/>
      <c r="G1508" s="470"/>
      <c r="H1508" s="470"/>
      <c r="I1508" s="470"/>
      <c r="J1508" s="470"/>
      <c r="K1508" s="470"/>
      <c r="L1508" s="470"/>
      <c r="M1508" s="470"/>
      <c r="N1508" s="470"/>
      <c r="O1508" s="470"/>
      <c r="P1508" s="470"/>
    </row>
    <row r="1509" spans="1:16" ht="59.25" customHeight="1">
      <c r="A1509" s="498" t="s">
        <v>541</v>
      </c>
      <c r="B1509" s="466"/>
      <c r="C1509" s="466"/>
      <c r="D1509" s="466"/>
      <c r="E1509" s="466"/>
      <c r="F1509" s="466"/>
      <c r="G1509" s="498" t="s">
        <v>227</v>
      </c>
      <c r="H1509" s="466"/>
      <c r="I1509" s="466"/>
      <c r="J1509" s="476" t="s">
        <v>1067</v>
      </c>
      <c r="K1509" s="466"/>
      <c r="L1509" s="466"/>
      <c r="M1509" s="466"/>
      <c r="N1509" s="466"/>
      <c r="O1509" s="466"/>
      <c r="P1509" s="467"/>
    </row>
    <row r="1510" spans="1:16" ht="18" customHeight="1">
      <c r="A1510" s="498"/>
      <c r="B1510" s="466"/>
      <c r="C1510" s="466"/>
      <c r="D1510" s="466"/>
      <c r="E1510" s="466"/>
      <c r="F1510" s="466"/>
      <c r="G1510" s="498" t="s">
        <v>229</v>
      </c>
      <c r="H1510" s="466"/>
      <c r="I1510" s="466"/>
      <c r="J1510" s="476" t="s">
        <v>1067</v>
      </c>
      <c r="K1510" s="466"/>
      <c r="L1510" s="466"/>
      <c r="M1510" s="466"/>
      <c r="N1510" s="466"/>
      <c r="O1510" s="466"/>
      <c r="P1510" s="467"/>
    </row>
    <row r="1511" spans="1:16" ht="18" customHeight="1">
      <c r="A1511" s="498"/>
      <c r="B1511" s="466"/>
      <c r="C1511" s="466"/>
      <c r="D1511" s="466"/>
      <c r="E1511" s="466"/>
      <c r="F1511" s="466"/>
      <c r="G1511" s="498" t="s">
        <v>10</v>
      </c>
      <c r="H1511" s="466"/>
      <c r="I1511" s="466"/>
      <c r="J1511" s="476" t="s">
        <v>1239</v>
      </c>
      <c r="K1511" s="466"/>
      <c r="L1511" s="466"/>
      <c r="M1511" s="466"/>
      <c r="N1511" s="466"/>
      <c r="O1511" s="466"/>
      <c r="P1511" s="467"/>
    </row>
    <row r="1512" spans="1:16" ht="18" customHeight="1">
      <c r="A1512" s="492"/>
      <c r="B1512" s="470"/>
      <c r="C1512" s="470"/>
      <c r="D1512" s="470"/>
      <c r="E1512" s="470"/>
      <c r="F1512" s="470"/>
      <c r="G1512" s="505" t="s">
        <v>231</v>
      </c>
      <c r="H1512" s="470"/>
      <c r="I1512" s="470"/>
      <c r="J1512" s="477" t="s">
        <v>873</v>
      </c>
      <c r="K1512" s="470"/>
      <c r="L1512" s="470"/>
      <c r="M1512" s="470"/>
      <c r="N1512" s="470"/>
      <c r="O1512" s="470"/>
      <c r="P1512" s="471"/>
    </row>
    <row r="1513" spans="1:16" ht="7.5" customHeight="1">
      <c r="A1513" s="86"/>
      <c r="B1513" s="86"/>
      <c r="C1513" s="86"/>
      <c r="D1513" s="86"/>
      <c r="E1513" s="86"/>
      <c r="F1513" s="86"/>
      <c r="G1513" s="86"/>
      <c r="H1513" s="86"/>
      <c r="I1513" s="86"/>
      <c r="J1513" s="86"/>
      <c r="K1513" s="86"/>
      <c r="L1513" s="86"/>
      <c r="M1513" s="86"/>
      <c r="N1513" s="86"/>
      <c r="O1513" s="86"/>
      <c r="P1513" s="86"/>
    </row>
    <row r="1514" spans="1:16" ht="18" customHeight="1">
      <c r="A1514" s="495" t="s">
        <v>233</v>
      </c>
      <c r="B1514" s="466"/>
      <c r="C1514" s="495" t="s">
        <v>234</v>
      </c>
      <c r="D1514" s="466"/>
      <c r="E1514" s="86"/>
      <c r="F1514" s="86"/>
      <c r="G1514" s="86"/>
      <c r="H1514" s="86"/>
      <c r="I1514" s="86"/>
      <c r="J1514" s="86"/>
      <c r="K1514" s="86"/>
      <c r="L1514" s="86"/>
      <c r="M1514" s="86"/>
      <c r="N1514" s="86"/>
      <c r="O1514" s="86"/>
      <c r="P1514" s="86"/>
    </row>
    <row r="1515" spans="1:16" ht="1.5" customHeight="1">
      <c r="A1515" s="86"/>
      <c r="B1515" s="86"/>
      <c r="C1515" s="86"/>
      <c r="D1515" s="86"/>
      <c r="E1515" s="86"/>
      <c r="F1515" s="86"/>
      <c r="G1515" s="86"/>
      <c r="H1515" s="86"/>
      <c r="I1515" s="86"/>
      <c r="J1515" s="86"/>
      <c r="K1515" s="86"/>
      <c r="L1515" s="86"/>
      <c r="M1515" s="86"/>
      <c r="N1515" s="86"/>
      <c r="O1515" s="86"/>
      <c r="P1515" s="86"/>
    </row>
    <row r="1516" spans="1:16" ht="18.75" customHeight="1">
      <c r="A1516" s="496" t="s">
        <v>235</v>
      </c>
      <c r="B1516" s="457"/>
      <c r="C1516" s="457"/>
      <c r="D1516" s="457"/>
      <c r="E1516" s="458"/>
      <c r="F1516" s="491" t="s">
        <v>231</v>
      </c>
      <c r="G1516" s="457"/>
      <c r="H1516" s="457"/>
      <c r="I1516" s="457"/>
      <c r="J1516" s="458"/>
      <c r="K1516" s="491" t="s">
        <v>13</v>
      </c>
      <c r="L1516" s="458"/>
      <c r="M1516" s="491" t="s">
        <v>12</v>
      </c>
      <c r="N1516" s="458"/>
      <c r="O1516" s="108" t="s">
        <v>236</v>
      </c>
      <c r="P1516" s="86"/>
    </row>
    <row r="1517" spans="1:16" ht="18" customHeight="1">
      <c r="A1517" s="492" t="s">
        <v>877</v>
      </c>
      <c r="B1517" s="470"/>
      <c r="C1517" s="470"/>
      <c r="D1517" s="470"/>
      <c r="E1517" s="471"/>
      <c r="F1517" s="499" t="s">
        <v>549</v>
      </c>
      <c r="G1517" s="470"/>
      <c r="H1517" s="470"/>
      <c r="I1517" s="470"/>
      <c r="J1517" s="471"/>
      <c r="K1517" s="564" t="s">
        <v>878</v>
      </c>
      <c r="L1517" s="471"/>
      <c r="M1517" s="564" t="s">
        <v>668</v>
      </c>
      <c r="N1517" s="471"/>
      <c r="O1517" s="299" t="s">
        <v>1240</v>
      </c>
      <c r="P1517" s="86"/>
    </row>
    <row r="1518" spans="1:16" ht="18" customHeight="1">
      <c r="A1518" s="492" t="s">
        <v>1213</v>
      </c>
      <c r="B1518" s="470"/>
      <c r="C1518" s="470"/>
      <c r="D1518" s="470"/>
      <c r="E1518" s="471"/>
      <c r="F1518" s="499" t="s">
        <v>549</v>
      </c>
      <c r="G1518" s="470"/>
      <c r="H1518" s="470"/>
      <c r="I1518" s="470"/>
      <c r="J1518" s="471"/>
      <c r="K1518" s="564" t="s">
        <v>1214</v>
      </c>
      <c r="L1518" s="471"/>
      <c r="M1518" s="564" t="s">
        <v>644</v>
      </c>
      <c r="N1518" s="471"/>
      <c r="O1518" s="299" t="s">
        <v>1241</v>
      </c>
      <c r="P1518" s="86"/>
    </row>
    <row r="1519" spans="1:16" ht="18" customHeight="1">
      <c r="A1519" s="492" t="s">
        <v>1242</v>
      </c>
      <c r="B1519" s="470"/>
      <c r="C1519" s="470"/>
      <c r="D1519" s="470"/>
      <c r="E1519" s="471"/>
      <c r="F1519" s="499" t="s">
        <v>134</v>
      </c>
      <c r="G1519" s="470"/>
      <c r="H1519" s="470"/>
      <c r="I1519" s="470"/>
      <c r="J1519" s="471"/>
      <c r="K1519" s="564" t="s">
        <v>1243</v>
      </c>
      <c r="L1519" s="471"/>
      <c r="M1519" s="564" t="s">
        <v>907</v>
      </c>
      <c r="N1519" s="471"/>
      <c r="O1519" s="299" t="s">
        <v>1244</v>
      </c>
      <c r="P1519" s="86"/>
    </row>
    <row r="1520" spans="1:16" ht="18" customHeight="1">
      <c r="A1520" s="492" t="s">
        <v>589</v>
      </c>
      <c r="B1520" s="470"/>
      <c r="C1520" s="470"/>
      <c r="D1520" s="470"/>
      <c r="E1520" s="471"/>
      <c r="F1520" s="499" t="s">
        <v>590</v>
      </c>
      <c r="G1520" s="470"/>
      <c r="H1520" s="470"/>
      <c r="I1520" s="470"/>
      <c r="J1520" s="471"/>
      <c r="K1520" s="564" t="s">
        <v>1221</v>
      </c>
      <c r="L1520" s="471"/>
      <c r="M1520" s="564" t="s">
        <v>592</v>
      </c>
      <c r="N1520" s="471"/>
      <c r="O1520" s="299" t="s">
        <v>1245</v>
      </c>
      <c r="P1520" s="86"/>
    </row>
    <row r="1521" spans="1:16" ht="18" customHeight="1">
      <c r="A1521" s="493"/>
      <c r="B1521" s="466"/>
      <c r="C1521" s="466"/>
      <c r="D1521" s="466"/>
      <c r="E1521" s="466"/>
      <c r="F1521" s="494"/>
      <c r="G1521" s="466"/>
      <c r="H1521" s="494"/>
      <c r="I1521" s="466"/>
      <c r="J1521" s="466"/>
      <c r="K1521" s="466"/>
      <c r="L1521" s="111" t="s">
        <v>238</v>
      </c>
      <c r="M1521" s="488" t="s">
        <v>234</v>
      </c>
      <c r="N1521" s="466"/>
      <c r="O1521" s="111" t="s">
        <v>1246</v>
      </c>
      <c r="P1521" s="86"/>
    </row>
    <row r="1522" spans="1:16" ht="18" customHeight="1">
      <c r="A1522" s="495" t="s">
        <v>239</v>
      </c>
      <c r="B1522" s="466"/>
      <c r="C1522" s="495" t="s">
        <v>583</v>
      </c>
      <c r="D1522" s="466"/>
      <c r="E1522" s="86"/>
      <c r="F1522" s="86"/>
      <c r="G1522" s="86"/>
      <c r="H1522" s="86"/>
      <c r="I1522" s="86"/>
      <c r="J1522" s="86"/>
      <c r="K1522" s="86"/>
      <c r="L1522" s="86"/>
      <c r="M1522" s="86"/>
      <c r="N1522" s="86"/>
      <c r="O1522" s="86"/>
      <c r="P1522" s="86"/>
    </row>
    <row r="1523" spans="1:16" ht="2.25" customHeight="1">
      <c r="A1523" s="86"/>
      <c r="B1523" s="86"/>
      <c r="C1523" s="86"/>
      <c r="D1523" s="86"/>
      <c r="E1523" s="86"/>
      <c r="F1523" s="86"/>
      <c r="G1523" s="86"/>
      <c r="H1523" s="86"/>
      <c r="I1523" s="86"/>
      <c r="J1523" s="86"/>
      <c r="K1523" s="86"/>
      <c r="L1523" s="86"/>
      <c r="M1523" s="86"/>
      <c r="N1523" s="86"/>
      <c r="O1523" s="86"/>
      <c r="P1523" s="86"/>
    </row>
    <row r="1524" spans="1:16" ht="18.75" customHeight="1">
      <c r="A1524" s="496" t="s">
        <v>235</v>
      </c>
      <c r="B1524" s="457"/>
      <c r="C1524" s="457"/>
      <c r="D1524" s="457"/>
      <c r="E1524" s="458"/>
      <c r="F1524" s="491" t="s">
        <v>231</v>
      </c>
      <c r="G1524" s="457"/>
      <c r="H1524" s="457"/>
      <c r="I1524" s="457"/>
      <c r="J1524" s="458"/>
      <c r="K1524" s="491" t="s">
        <v>13</v>
      </c>
      <c r="L1524" s="458"/>
      <c r="M1524" s="491" t="s">
        <v>12</v>
      </c>
      <c r="N1524" s="458"/>
      <c r="O1524" s="108" t="s">
        <v>236</v>
      </c>
      <c r="P1524" s="86"/>
    </row>
    <row r="1525" spans="1:16" ht="26.25" customHeight="1">
      <c r="A1525" s="492" t="s">
        <v>696</v>
      </c>
      <c r="B1525" s="470"/>
      <c r="C1525" s="470"/>
      <c r="D1525" s="470"/>
      <c r="E1525" s="471"/>
      <c r="F1525" s="499" t="s">
        <v>617</v>
      </c>
      <c r="G1525" s="470"/>
      <c r="H1525" s="470"/>
      <c r="I1525" s="470"/>
      <c r="J1525" s="471"/>
      <c r="K1525" s="564" t="s">
        <v>697</v>
      </c>
      <c r="L1525" s="471"/>
      <c r="M1525" s="564" t="s">
        <v>668</v>
      </c>
      <c r="N1525" s="471"/>
      <c r="O1525" s="299" t="s">
        <v>1217</v>
      </c>
      <c r="P1525" s="86"/>
    </row>
    <row r="1526" spans="1:16" ht="18" customHeight="1">
      <c r="A1526" s="493"/>
      <c r="B1526" s="466"/>
      <c r="C1526" s="466"/>
      <c r="D1526" s="466"/>
      <c r="E1526" s="466"/>
      <c r="F1526" s="494"/>
      <c r="G1526" s="466"/>
      <c r="H1526" s="494"/>
      <c r="I1526" s="466"/>
      <c r="J1526" s="466"/>
      <c r="K1526" s="466"/>
      <c r="L1526" s="111" t="s">
        <v>238</v>
      </c>
      <c r="M1526" s="488" t="s">
        <v>583</v>
      </c>
      <c r="N1526" s="466"/>
      <c r="O1526" s="111" t="s">
        <v>1217</v>
      </c>
      <c r="P1526" s="86"/>
    </row>
    <row r="1527" spans="1:16" ht="18" customHeight="1">
      <c r="A1527" s="495" t="s">
        <v>241</v>
      </c>
      <c r="B1527" s="466"/>
      <c r="C1527" s="495" t="s">
        <v>242</v>
      </c>
      <c r="D1527" s="466"/>
      <c r="E1527" s="86"/>
      <c r="F1527" s="86"/>
      <c r="G1527" s="86"/>
      <c r="H1527" s="86"/>
      <c r="I1527" s="86"/>
      <c r="J1527" s="86"/>
      <c r="K1527" s="86"/>
      <c r="L1527" s="86"/>
      <c r="M1527" s="86"/>
      <c r="N1527" s="86"/>
      <c r="O1527" s="86"/>
      <c r="P1527" s="86"/>
    </row>
    <row r="1528" spans="1:16" ht="1.5" customHeight="1">
      <c r="A1528" s="86"/>
      <c r="B1528" s="86"/>
      <c r="C1528" s="86"/>
      <c r="D1528" s="86"/>
      <c r="E1528" s="86"/>
      <c r="F1528" s="86"/>
      <c r="G1528" s="86"/>
      <c r="H1528" s="86"/>
      <c r="I1528" s="86"/>
      <c r="J1528" s="86"/>
      <c r="K1528" s="86"/>
      <c r="L1528" s="86"/>
      <c r="M1528" s="86"/>
      <c r="N1528" s="86"/>
      <c r="O1528" s="86"/>
      <c r="P1528" s="86"/>
    </row>
    <row r="1529" spans="1:16" ht="18.75" customHeight="1">
      <c r="A1529" s="496" t="s">
        <v>235</v>
      </c>
      <c r="B1529" s="457"/>
      <c r="C1529" s="457"/>
      <c r="D1529" s="457"/>
      <c r="E1529" s="458"/>
      <c r="F1529" s="491" t="s">
        <v>231</v>
      </c>
      <c r="G1529" s="457"/>
      <c r="H1529" s="457"/>
      <c r="I1529" s="457"/>
      <c r="J1529" s="458"/>
      <c r="K1529" s="491" t="s">
        <v>13</v>
      </c>
      <c r="L1529" s="458"/>
      <c r="M1529" s="491" t="s">
        <v>12</v>
      </c>
      <c r="N1529" s="458"/>
      <c r="O1529" s="108" t="s">
        <v>236</v>
      </c>
      <c r="P1529" s="86"/>
    </row>
    <row r="1530" spans="1:16" ht="18" customHeight="1">
      <c r="A1530" s="492" t="s">
        <v>733</v>
      </c>
      <c r="B1530" s="470"/>
      <c r="C1530" s="470"/>
      <c r="D1530" s="470"/>
      <c r="E1530" s="471"/>
      <c r="F1530" s="499" t="s">
        <v>596</v>
      </c>
      <c r="G1530" s="470"/>
      <c r="H1530" s="470"/>
      <c r="I1530" s="470"/>
      <c r="J1530" s="471"/>
      <c r="K1530" s="564" t="s">
        <v>734</v>
      </c>
      <c r="L1530" s="471"/>
      <c r="M1530" s="564" t="s">
        <v>859</v>
      </c>
      <c r="N1530" s="471"/>
      <c r="O1530" s="299" t="s">
        <v>1221</v>
      </c>
      <c r="P1530" s="86"/>
    </row>
    <row r="1531" spans="1:16" ht="18" customHeight="1">
      <c r="A1531" s="493"/>
      <c r="B1531" s="466"/>
      <c r="C1531" s="466"/>
      <c r="D1531" s="466"/>
      <c r="E1531" s="466"/>
      <c r="F1531" s="494"/>
      <c r="G1531" s="466"/>
      <c r="H1531" s="494"/>
      <c r="I1531" s="466"/>
      <c r="J1531" s="466"/>
      <c r="K1531" s="466"/>
      <c r="L1531" s="111" t="s">
        <v>238</v>
      </c>
      <c r="M1531" s="488" t="s">
        <v>242</v>
      </c>
      <c r="N1531" s="466"/>
      <c r="O1531" s="111" t="s">
        <v>1221</v>
      </c>
      <c r="P1531" s="86"/>
    </row>
    <row r="1532" spans="1:16" ht="18" customHeight="1">
      <c r="A1532" s="495" t="s">
        <v>243</v>
      </c>
      <c r="B1532" s="466"/>
      <c r="C1532" s="495" t="s">
        <v>244</v>
      </c>
      <c r="D1532" s="466"/>
      <c r="E1532" s="86"/>
      <c r="F1532" s="86"/>
      <c r="G1532" s="86"/>
      <c r="H1532" s="86"/>
      <c r="I1532" s="86"/>
      <c r="J1532" s="86"/>
      <c r="K1532" s="86"/>
      <c r="L1532" s="86"/>
      <c r="M1532" s="86"/>
      <c r="N1532" s="86"/>
      <c r="O1532" s="86"/>
      <c r="P1532" s="86"/>
    </row>
    <row r="1533" spans="1:16" ht="2.25" customHeight="1">
      <c r="A1533" s="86"/>
      <c r="B1533" s="86"/>
      <c r="C1533" s="86"/>
      <c r="D1533" s="86"/>
      <c r="E1533" s="86"/>
      <c r="F1533" s="86"/>
      <c r="G1533" s="86"/>
      <c r="H1533" s="86"/>
      <c r="I1533" s="86"/>
      <c r="J1533" s="86"/>
      <c r="K1533" s="86"/>
      <c r="L1533" s="86"/>
      <c r="M1533" s="86"/>
      <c r="N1533" s="86"/>
      <c r="O1533" s="86"/>
      <c r="P1533" s="86"/>
    </row>
    <row r="1534" spans="1:16" ht="18.75" customHeight="1">
      <c r="A1534" s="496" t="s">
        <v>235</v>
      </c>
      <c r="B1534" s="457"/>
      <c r="C1534" s="457"/>
      <c r="D1534" s="457"/>
      <c r="E1534" s="458"/>
      <c r="F1534" s="491" t="s">
        <v>231</v>
      </c>
      <c r="G1534" s="457"/>
      <c r="H1534" s="457"/>
      <c r="I1534" s="457"/>
      <c r="J1534" s="458"/>
      <c r="K1534" s="491" t="s">
        <v>13</v>
      </c>
      <c r="L1534" s="458"/>
      <c r="M1534" s="491" t="s">
        <v>12</v>
      </c>
      <c r="N1534" s="458"/>
      <c r="O1534" s="108" t="s">
        <v>236</v>
      </c>
      <c r="P1534" s="86"/>
    </row>
    <row r="1535" spans="1:16" ht="18" customHeight="1">
      <c r="A1535" s="492" t="s">
        <v>598</v>
      </c>
      <c r="B1535" s="470"/>
      <c r="C1535" s="470"/>
      <c r="D1535" s="470"/>
      <c r="E1535" s="471"/>
      <c r="F1535" s="499" t="s">
        <v>570</v>
      </c>
      <c r="G1535" s="470"/>
      <c r="H1535" s="470"/>
      <c r="I1535" s="470"/>
      <c r="J1535" s="471"/>
      <c r="K1535" s="564" t="s">
        <v>599</v>
      </c>
      <c r="L1535" s="471"/>
      <c r="M1535" s="564" t="s">
        <v>1247</v>
      </c>
      <c r="N1535" s="471"/>
      <c r="O1535" s="299" t="s">
        <v>1248</v>
      </c>
      <c r="P1535" s="86"/>
    </row>
    <row r="1536" spans="1:16" ht="18" customHeight="1">
      <c r="A1536" s="492" t="s">
        <v>602</v>
      </c>
      <c r="B1536" s="470"/>
      <c r="C1536" s="470"/>
      <c r="D1536" s="470"/>
      <c r="E1536" s="471"/>
      <c r="F1536" s="499" t="s">
        <v>549</v>
      </c>
      <c r="G1536" s="470"/>
      <c r="H1536" s="470"/>
      <c r="I1536" s="470"/>
      <c r="J1536" s="471"/>
      <c r="K1536" s="564" t="s">
        <v>603</v>
      </c>
      <c r="L1536" s="471"/>
      <c r="M1536" s="564" t="s">
        <v>644</v>
      </c>
      <c r="N1536" s="471"/>
      <c r="O1536" s="299" t="s">
        <v>1249</v>
      </c>
      <c r="P1536" s="86"/>
    </row>
    <row r="1537" spans="1:16" ht="18" customHeight="1">
      <c r="A1537" s="493"/>
      <c r="B1537" s="466"/>
      <c r="C1537" s="466"/>
      <c r="D1537" s="466"/>
      <c r="E1537" s="466"/>
      <c r="F1537" s="494"/>
      <c r="G1537" s="466"/>
      <c r="H1537" s="494"/>
      <c r="I1537" s="466"/>
      <c r="J1537" s="466"/>
      <c r="K1537" s="466"/>
      <c r="L1537" s="111" t="s">
        <v>238</v>
      </c>
      <c r="M1537" s="488" t="s">
        <v>244</v>
      </c>
      <c r="N1537" s="466"/>
      <c r="O1537" s="111" t="s">
        <v>1250</v>
      </c>
      <c r="P1537" s="86"/>
    </row>
    <row r="1538" spans="1:16" ht="3" customHeight="1">
      <c r="A1538" s="86"/>
      <c r="B1538" s="86"/>
      <c r="C1538" s="86"/>
      <c r="D1538" s="86"/>
      <c r="E1538" s="86"/>
      <c r="F1538" s="86"/>
      <c r="G1538" s="86"/>
      <c r="H1538" s="86"/>
      <c r="I1538" s="86"/>
      <c r="J1538" s="86"/>
      <c r="K1538" s="86"/>
      <c r="L1538" s="86"/>
      <c r="M1538" s="86"/>
      <c r="N1538" s="86"/>
      <c r="O1538" s="86"/>
      <c r="P1538" s="86"/>
    </row>
    <row r="1539" spans="1:16" ht="18.75" customHeight="1">
      <c r="A1539" s="86"/>
      <c r="B1539" s="86"/>
      <c r="C1539" s="86"/>
      <c r="D1539" s="86"/>
      <c r="E1539" s="86"/>
      <c r="F1539" s="86"/>
      <c r="G1539" s="86"/>
      <c r="H1539" s="86"/>
      <c r="I1539" s="489" t="s">
        <v>245</v>
      </c>
      <c r="J1539" s="457"/>
      <c r="K1539" s="457"/>
      <c r="L1539" s="457"/>
      <c r="M1539" s="458"/>
      <c r="N1539" s="566" t="s">
        <v>1251</v>
      </c>
      <c r="O1539" s="458"/>
      <c r="P1539" s="86"/>
    </row>
    <row r="1540" spans="1:16" ht="2.25" customHeight="1">
      <c r="A1540" s="86"/>
      <c r="B1540" s="86"/>
      <c r="C1540" s="86"/>
      <c r="D1540" s="86"/>
      <c r="E1540" s="86"/>
      <c r="F1540" s="86"/>
      <c r="G1540" s="86"/>
      <c r="H1540" s="86"/>
      <c r="I1540" s="86"/>
      <c r="J1540" s="86"/>
      <c r="K1540" s="86"/>
      <c r="L1540" s="86"/>
      <c r="M1540" s="86"/>
      <c r="N1540" s="86"/>
      <c r="O1540" s="86"/>
      <c r="P1540" s="86"/>
    </row>
    <row r="1541" spans="1:16" ht="16.5" customHeight="1">
      <c r="A1541" s="565"/>
      <c r="B1541" s="466"/>
      <c r="C1541" s="466"/>
      <c r="D1541" s="466"/>
      <c r="E1541" s="466"/>
      <c r="F1541" s="466"/>
      <c r="G1541" s="466"/>
      <c r="H1541" s="466"/>
      <c r="I1541" s="466"/>
      <c r="J1541" s="466"/>
      <c r="K1541" s="466"/>
      <c r="L1541" s="466"/>
      <c r="M1541" s="466"/>
      <c r="N1541" s="466"/>
      <c r="O1541" s="466"/>
      <c r="P1541" s="86"/>
    </row>
    <row r="1542" spans="1:16" ht="3.75" customHeight="1">
      <c r="A1542" s="107"/>
      <c r="B1542" s="476"/>
      <c r="C1542" s="466"/>
      <c r="D1542" s="476"/>
      <c r="E1542" s="466"/>
      <c r="F1542" s="466"/>
      <c r="G1542" s="466"/>
      <c r="H1542" s="466"/>
      <c r="I1542" s="466"/>
      <c r="J1542" s="466"/>
      <c r="K1542" s="466"/>
      <c r="L1542" s="466"/>
      <c r="M1542" s="466"/>
      <c r="N1542" s="466"/>
      <c r="O1542" s="466"/>
      <c r="P1542" s="466"/>
    </row>
    <row r="1543" spans="1:16" ht="70.5" customHeight="1">
      <c r="A1543" s="107"/>
      <c r="B1543" s="497"/>
      <c r="C1543" s="466"/>
      <c r="D1543" s="476"/>
      <c r="E1543" s="466"/>
      <c r="F1543" s="466"/>
      <c r="G1543" s="466"/>
      <c r="H1543" s="466"/>
      <c r="I1543" s="466"/>
      <c r="J1543" s="466"/>
      <c r="K1543" s="466"/>
      <c r="L1543" s="466"/>
      <c r="M1543" s="466"/>
      <c r="N1543" s="466"/>
      <c r="O1543" s="466"/>
      <c r="P1543" s="466"/>
    </row>
    <row r="1544" spans="1:16" ht="9.75" customHeight="1">
      <c r="A1544" s="477"/>
      <c r="B1544" s="470"/>
      <c r="C1544" s="470"/>
      <c r="D1544" s="470"/>
      <c r="E1544" s="470"/>
      <c r="F1544" s="470"/>
      <c r="G1544" s="470"/>
      <c r="H1544" s="470"/>
      <c r="I1544" s="470"/>
      <c r="J1544" s="470"/>
      <c r="K1544" s="470"/>
      <c r="L1544" s="470"/>
      <c r="M1544" s="470"/>
      <c r="N1544" s="470"/>
      <c r="O1544" s="470"/>
      <c r="P1544" s="470"/>
    </row>
    <row r="1545" spans="1:16" ht="59.25" customHeight="1">
      <c r="A1545" s="498" t="s">
        <v>541</v>
      </c>
      <c r="B1545" s="466"/>
      <c r="C1545" s="466"/>
      <c r="D1545" s="466"/>
      <c r="E1545" s="466"/>
      <c r="F1545" s="466"/>
      <c r="G1545" s="498" t="s">
        <v>227</v>
      </c>
      <c r="H1545" s="466"/>
      <c r="I1545" s="466"/>
      <c r="J1545" s="476" t="s">
        <v>1067</v>
      </c>
      <c r="K1545" s="466"/>
      <c r="L1545" s="466"/>
      <c r="M1545" s="466"/>
      <c r="N1545" s="466"/>
      <c r="O1545" s="466"/>
      <c r="P1545" s="467"/>
    </row>
    <row r="1546" spans="1:16" ht="18" customHeight="1">
      <c r="A1546" s="498"/>
      <c r="B1546" s="466"/>
      <c r="C1546" s="466"/>
      <c r="D1546" s="466"/>
      <c r="E1546" s="466"/>
      <c r="F1546" s="466"/>
      <c r="G1546" s="498" t="s">
        <v>229</v>
      </c>
      <c r="H1546" s="466"/>
      <c r="I1546" s="466"/>
      <c r="J1546" s="476" t="s">
        <v>1067</v>
      </c>
      <c r="K1546" s="466"/>
      <c r="L1546" s="466"/>
      <c r="M1546" s="466"/>
      <c r="N1546" s="466"/>
      <c r="O1546" s="466"/>
      <c r="P1546" s="467"/>
    </row>
    <row r="1547" spans="1:16" ht="18" customHeight="1">
      <c r="A1547" s="498"/>
      <c r="B1547" s="466"/>
      <c r="C1547" s="466"/>
      <c r="D1547" s="466"/>
      <c r="E1547" s="466"/>
      <c r="F1547" s="466"/>
      <c r="G1547" s="498" t="s">
        <v>10</v>
      </c>
      <c r="H1547" s="466"/>
      <c r="I1547" s="466"/>
      <c r="J1547" s="476" t="s">
        <v>1252</v>
      </c>
      <c r="K1547" s="466"/>
      <c r="L1547" s="466"/>
      <c r="M1547" s="466"/>
      <c r="N1547" s="466"/>
      <c r="O1547" s="466"/>
      <c r="P1547" s="467"/>
    </row>
    <row r="1548" spans="1:16" ht="18" customHeight="1">
      <c r="A1548" s="492"/>
      <c r="B1548" s="470"/>
      <c r="C1548" s="470"/>
      <c r="D1548" s="470"/>
      <c r="E1548" s="470"/>
      <c r="F1548" s="470"/>
      <c r="G1548" s="505" t="s">
        <v>231</v>
      </c>
      <c r="H1548" s="470"/>
      <c r="I1548" s="470"/>
      <c r="J1548" s="477" t="s">
        <v>873</v>
      </c>
      <c r="K1548" s="470"/>
      <c r="L1548" s="470"/>
      <c r="M1548" s="470"/>
      <c r="N1548" s="470"/>
      <c r="O1548" s="470"/>
      <c r="P1548" s="471"/>
    </row>
    <row r="1549" spans="1:16" ht="7.5" customHeight="1">
      <c r="A1549" s="86"/>
      <c r="B1549" s="86"/>
      <c r="C1549" s="86"/>
      <c r="D1549" s="86"/>
      <c r="E1549" s="86"/>
      <c r="F1549" s="86"/>
      <c r="G1549" s="86"/>
      <c r="H1549" s="86"/>
      <c r="I1549" s="86"/>
      <c r="J1549" s="86"/>
      <c r="K1549" s="86"/>
      <c r="L1549" s="86"/>
      <c r="M1549" s="86"/>
      <c r="N1549" s="86"/>
      <c r="O1549" s="86"/>
      <c r="P1549" s="86"/>
    </row>
    <row r="1550" spans="1:16" ht="18" customHeight="1">
      <c r="A1550" s="495" t="s">
        <v>233</v>
      </c>
      <c r="B1550" s="466"/>
      <c r="C1550" s="495" t="s">
        <v>234</v>
      </c>
      <c r="D1550" s="466"/>
      <c r="E1550" s="86"/>
      <c r="F1550" s="86"/>
      <c r="G1550" s="86"/>
      <c r="H1550" s="86"/>
      <c r="I1550" s="86"/>
      <c r="J1550" s="86"/>
      <c r="K1550" s="86"/>
      <c r="L1550" s="86"/>
      <c r="M1550" s="86"/>
      <c r="N1550" s="86"/>
      <c r="O1550" s="86"/>
      <c r="P1550" s="86"/>
    </row>
    <row r="1551" spans="1:16" ht="2.25" customHeight="1">
      <c r="A1551" s="86"/>
      <c r="B1551" s="86"/>
      <c r="C1551" s="86"/>
      <c r="D1551" s="86"/>
      <c r="E1551" s="86"/>
      <c r="F1551" s="86"/>
      <c r="G1551" s="86"/>
      <c r="H1551" s="86"/>
      <c r="I1551" s="86"/>
      <c r="J1551" s="86"/>
      <c r="K1551" s="86"/>
      <c r="L1551" s="86"/>
      <c r="M1551" s="86"/>
      <c r="N1551" s="86"/>
      <c r="O1551" s="86"/>
      <c r="P1551" s="86"/>
    </row>
    <row r="1552" spans="1:16" ht="18.75" customHeight="1">
      <c r="A1552" s="496" t="s">
        <v>235</v>
      </c>
      <c r="B1552" s="457"/>
      <c r="C1552" s="457"/>
      <c r="D1552" s="457"/>
      <c r="E1552" s="458"/>
      <c r="F1552" s="491" t="s">
        <v>231</v>
      </c>
      <c r="G1552" s="457"/>
      <c r="H1552" s="457"/>
      <c r="I1552" s="457"/>
      <c r="J1552" s="458"/>
      <c r="K1552" s="491" t="s">
        <v>13</v>
      </c>
      <c r="L1552" s="458"/>
      <c r="M1552" s="491" t="s">
        <v>12</v>
      </c>
      <c r="N1552" s="458"/>
      <c r="O1552" s="108" t="s">
        <v>236</v>
      </c>
      <c r="P1552" s="86"/>
    </row>
    <row r="1553" spans="1:16" ht="18" customHeight="1">
      <c r="A1553" s="492" t="s">
        <v>877</v>
      </c>
      <c r="B1553" s="470"/>
      <c r="C1553" s="470"/>
      <c r="D1553" s="470"/>
      <c r="E1553" s="471"/>
      <c r="F1553" s="499" t="s">
        <v>549</v>
      </c>
      <c r="G1553" s="470"/>
      <c r="H1553" s="470"/>
      <c r="I1553" s="470"/>
      <c r="J1553" s="471"/>
      <c r="K1553" s="564" t="s">
        <v>1208</v>
      </c>
      <c r="L1553" s="471"/>
      <c r="M1553" s="564" t="s">
        <v>668</v>
      </c>
      <c r="N1553" s="471"/>
      <c r="O1553" s="299" t="s">
        <v>1253</v>
      </c>
      <c r="P1553" s="86"/>
    </row>
    <row r="1554" spans="1:16" ht="18" customHeight="1">
      <c r="A1554" s="492" t="s">
        <v>1213</v>
      </c>
      <c r="B1554" s="470"/>
      <c r="C1554" s="470"/>
      <c r="D1554" s="470"/>
      <c r="E1554" s="471"/>
      <c r="F1554" s="499" t="s">
        <v>549</v>
      </c>
      <c r="G1554" s="470"/>
      <c r="H1554" s="470"/>
      <c r="I1554" s="470"/>
      <c r="J1554" s="471"/>
      <c r="K1554" s="564" t="s">
        <v>1214</v>
      </c>
      <c r="L1554" s="471"/>
      <c r="M1554" s="564" t="s">
        <v>846</v>
      </c>
      <c r="N1554" s="471"/>
      <c r="O1554" s="299" t="s">
        <v>1036</v>
      </c>
      <c r="P1554" s="86"/>
    </row>
    <row r="1555" spans="1:16" ht="18" customHeight="1">
      <c r="A1555" s="492" t="s">
        <v>1254</v>
      </c>
      <c r="B1555" s="470"/>
      <c r="C1555" s="470"/>
      <c r="D1555" s="470"/>
      <c r="E1555" s="471"/>
      <c r="F1555" s="499" t="s">
        <v>134</v>
      </c>
      <c r="G1555" s="470"/>
      <c r="H1555" s="470"/>
      <c r="I1555" s="470"/>
      <c r="J1555" s="471"/>
      <c r="K1555" s="564" t="s">
        <v>1243</v>
      </c>
      <c r="L1555" s="471"/>
      <c r="M1555" s="564" t="s">
        <v>907</v>
      </c>
      <c r="N1555" s="471"/>
      <c r="O1555" s="299" t="s">
        <v>1244</v>
      </c>
      <c r="P1555" s="86"/>
    </row>
    <row r="1556" spans="1:16" ht="18" customHeight="1">
      <c r="A1556" s="492" t="s">
        <v>589</v>
      </c>
      <c r="B1556" s="470"/>
      <c r="C1556" s="470"/>
      <c r="D1556" s="470"/>
      <c r="E1556" s="471"/>
      <c r="F1556" s="499" t="s">
        <v>590</v>
      </c>
      <c r="G1556" s="470"/>
      <c r="H1556" s="470"/>
      <c r="I1556" s="470"/>
      <c r="J1556" s="471"/>
      <c r="K1556" s="564" t="s">
        <v>1255</v>
      </c>
      <c r="L1556" s="471"/>
      <c r="M1556" s="564" t="s">
        <v>592</v>
      </c>
      <c r="N1556" s="471"/>
      <c r="O1556" s="299" t="s">
        <v>1256</v>
      </c>
      <c r="P1556" s="86"/>
    </row>
    <row r="1557" spans="1:16" ht="18" customHeight="1">
      <c r="A1557" s="493"/>
      <c r="B1557" s="466"/>
      <c r="C1557" s="466"/>
      <c r="D1557" s="466"/>
      <c r="E1557" s="466"/>
      <c r="F1557" s="494"/>
      <c r="G1557" s="466"/>
      <c r="H1557" s="494"/>
      <c r="I1557" s="466"/>
      <c r="J1557" s="466"/>
      <c r="K1557" s="466"/>
      <c r="L1557" s="111" t="s">
        <v>238</v>
      </c>
      <c r="M1557" s="488" t="s">
        <v>234</v>
      </c>
      <c r="N1557" s="466"/>
      <c r="O1557" s="111" t="s">
        <v>1257</v>
      </c>
      <c r="P1557" s="86"/>
    </row>
    <row r="1558" spans="1:16" ht="18" customHeight="1">
      <c r="A1558" s="495" t="s">
        <v>239</v>
      </c>
      <c r="B1558" s="466"/>
      <c r="C1558" s="495" t="s">
        <v>583</v>
      </c>
      <c r="D1558" s="466"/>
      <c r="E1558" s="86"/>
      <c r="F1558" s="86"/>
      <c r="G1558" s="86"/>
      <c r="H1558" s="86"/>
      <c r="I1558" s="86"/>
      <c r="J1558" s="86"/>
      <c r="K1558" s="86"/>
      <c r="L1558" s="86"/>
      <c r="M1558" s="86"/>
      <c r="N1558" s="86"/>
      <c r="O1558" s="86"/>
      <c r="P1558" s="86"/>
    </row>
    <row r="1559" spans="1:16" ht="1.5" customHeight="1">
      <c r="A1559" s="86"/>
      <c r="B1559" s="86"/>
      <c r="C1559" s="86"/>
      <c r="D1559" s="86"/>
      <c r="E1559" s="86"/>
      <c r="F1559" s="86"/>
      <c r="G1559" s="86"/>
      <c r="H1559" s="86"/>
      <c r="I1559" s="86"/>
      <c r="J1559" s="86"/>
      <c r="K1559" s="86"/>
      <c r="L1559" s="86"/>
      <c r="M1559" s="86"/>
      <c r="N1559" s="86"/>
      <c r="O1559" s="86"/>
      <c r="P1559" s="86"/>
    </row>
    <row r="1560" spans="1:16" ht="18.75" customHeight="1">
      <c r="A1560" s="496" t="s">
        <v>235</v>
      </c>
      <c r="B1560" s="457"/>
      <c r="C1560" s="457"/>
      <c r="D1560" s="457"/>
      <c r="E1560" s="458"/>
      <c r="F1560" s="491" t="s">
        <v>231</v>
      </c>
      <c r="G1560" s="457"/>
      <c r="H1560" s="457"/>
      <c r="I1560" s="457"/>
      <c r="J1560" s="458"/>
      <c r="K1560" s="491" t="s">
        <v>13</v>
      </c>
      <c r="L1560" s="458"/>
      <c r="M1560" s="491" t="s">
        <v>12</v>
      </c>
      <c r="N1560" s="458"/>
      <c r="O1560" s="108" t="s">
        <v>236</v>
      </c>
      <c r="P1560" s="86"/>
    </row>
    <row r="1561" spans="1:16" ht="26.25" customHeight="1">
      <c r="A1561" s="492" t="s">
        <v>696</v>
      </c>
      <c r="B1561" s="470"/>
      <c r="C1561" s="470"/>
      <c r="D1561" s="470"/>
      <c r="E1561" s="471"/>
      <c r="F1561" s="499" t="s">
        <v>617</v>
      </c>
      <c r="G1561" s="470"/>
      <c r="H1561" s="470"/>
      <c r="I1561" s="470"/>
      <c r="J1561" s="471"/>
      <c r="K1561" s="564" t="s">
        <v>697</v>
      </c>
      <c r="L1561" s="471"/>
      <c r="M1561" s="564" t="s">
        <v>668</v>
      </c>
      <c r="N1561" s="471"/>
      <c r="O1561" s="299" t="s">
        <v>1217</v>
      </c>
      <c r="P1561" s="86"/>
    </row>
    <row r="1562" spans="1:16" ht="18" customHeight="1">
      <c r="A1562" s="493"/>
      <c r="B1562" s="466"/>
      <c r="C1562" s="466"/>
      <c r="D1562" s="466"/>
      <c r="E1562" s="466"/>
      <c r="F1562" s="494"/>
      <c r="G1562" s="466"/>
      <c r="H1562" s="494"/>
      <c r="I1562" s="466"/>
      <c r="J1562" s="466"/>
      <c r="K1562" s="466"/>
      <c r="L1562" s="111" t="s">
        <v>238</v>
      </c>
      <c r="M1562" s="488" t="s">
        <v>583</v>
      </c>
      <c r="N1562" s="466"/>
      <c r="O1562" s="111" t="s">
        <v>1217</v>
      </c>
      <c r="P1562" s="86"/>
    </row>
    <row r="1563" spans="1:16" ht="18" customHeight="1">
      <c r="A1563" s="495" t="s">
        <v>241</v>
      </c>
      <c r="B1563" s="466"/>
      <c r="C1563" s="495" t="s">
        <v>242</v>
      </c>
      <c r="D1563" s="466"/>
      <c r="E1563" s="86"/>
      <c r="F1563" s="86"/>
      <c r="G1563" s="86"/>
      <c r="H1563" s="86"/>
      <c r="I1563" s="86"/>
      <c r="J1563" s="86"/>
      <c r="K1563" s="86"/>
      <c r="L1563" s="86"/>
      <c r="M1563" s="86"/>
      <c r="N1563" s="86"/>
      <c r="O1563" s="86"/>
      <c r="P1563" s="86"/>
    </row>
    <row r="1564" spans="1:16" ht="1.5" customHeight="1">
      <c r="A1564" s="86"/>
      <c r="B1564" s="86"/>
      <c r="C1564" s="86"/>
      <c r="D1564" s="86"/>
      <c r="E1564" s="86"/>
      <c r="F1564" s="86"/>
      <c r="G1564" s="86"/>
      <c r="H1564" s="86"/>
      <c r="I1564" s="86"/>
      <c r="J1564" s="86"/>
      <c r="K1564" s="86"/>
      <c r="L1564" s="86"/>
      <c r="M1564" s="86"/>
      <c r="N1564" s="86"/>
      <c r="O1564" s="86"/>
      <c r="P1564" s="86"/>
    </row>
    <row r="1565" spans="1:16" ht="19.5" customHeight="1">
      <c r="A1565" s="496" t="s">
        <v>235</v>
      </c>
      <c r="B1565" s="457"/>
      <c r="C1565" s="457"/>
      <c r="D1565" s="457"/>
      <c r="E1565" s="458"/>
      <c r="F1565" s="491" t="s">
        <v>231</v>
      </c>
      <c r="G1565" s="457"/>
      <c r="H1565" s="457"/>
      <c r="I1565" s="457"/>
      <c r="J1565" s="458"/>
      <c r="K1565" s="491" t="s">
        <v>13</v>
      </c>
      <c r="L1565" s="458"/>
      <c r="M1565" s="491" t="s">
        <v>12</v>
      </c>
      <c r="N1565" s="458"/>
      <c r="O1565" s="108" t="s">
        <v>236</v>
      </c>
      <c r="P1565" s="86"/>
    </row>
    <row r="1566" spans="1:16" ht="18" customHeight="1">
      <c r="A1566" s="492" t="s">
        <v>733</v>
      </c>
      <c r="B1566" s="470"/>
      <c r="C1566" s="470"/>
      <c r="D1566" s="470"/>
      <c r="E1566" s="471"/>
      <c r="F1566" s="499" t="s">
        <v>596</v>
      </c>
      <c r="G1566" s="470"/>
      <c r="H1566" s="470"/>
      <c r="I1566" s="470"/>
      <c r="J1566" s="471"/>
      <c r="K1566" s="564" t="s">
        <v>734</v>
      </c>
      <c r="L1566" s="471"/>
      <c r="M1566" s="564" t="s">
        <v>631</v>
      </c>
      <c r="N1566" s="471"/>
      <c r="O1566" s="299" t="s">
        <v>867</v>
      </c>
      <c r="P1566" s="86"/>
    </row>
    <row r="1567" spans="1:16" ht="18" customHeight="1">
      <c r="A1567" s="493"/>
      <c r="B1567" s="466"/>
      <c r="C1567" s="466"/>
      <c r="D1567" s="466"/>
      <c r="E1567" s="466"/>
      <c r="F1567" s="494"/>
      <c r="G1567" s="466"/>
      <c r="H1567" s="494"/>
      <c r="I1567" s="466"/>
      <c r="J1567" s="466"/>
      <c r="K1567" s="466"/>
      <c r="L1567" s="111" t="s">
        <v>238</v>
      </c>
      <c r="M1567" s="488" t="s">
        <v>242</v>
      </c>
      <c r="N1567" s="466"/>
      <c r="O1567" s="111" t="s">
        <v>867</v>
      </c>
      <c r="P1567" s="86"/>
    </row>
    <row r="1568" spans="1:16" ht="18" customHeight="1">
      <c r="A1568" s="495" t="s">
        <v>243</v>
      </c>
      <c r="B1568" s="466"/>
      <c r="C1568" s="495" t="s">
        <v>244</v>
      </c>
      <c r="D1568" s="466"/>
      <c r="E1568" s="86"/>
      <c r="F1568" s="86"/>
      <c r="G1568" s="86"/>
      <c r="H1568" s="86"/>
      <c r="I1568" s="86"/>
      <c r="J1568" s="86"/>
      <c r="K1568" s="86"/>
      <c r="L1568" s="86"/>
      <c r="M1568" s="86"/>
      <c r="N1568" s="86"/>
      <c r="O1568" s="86"/>
      <c r="P1568" s="86"/>
    </row>
    <row r="1569" spans="1:16" ht="1.5" customHeight="1">
      <c r="A1569" s="86"/>
      <c r="B1569" s="86"/>
      <c r="C1569" s="86"/>
      <c r="D1569" s="86"/>
      <c r="E1569" s="86"/>
      <c r="F1569" s="86"/>
      <c r="G1569" s="86"/>
      <c r="H1569" s="86"/>
      <c r="I1569" s="86"/>
      <c r="J1569" s="86"/>
      <c r="K1569" s="86"/>
      <c r="L1569" s="86"/>
      <c r="M1569" s="86"/>
      <c r="N1569" s="86"/>
      <c r="O1569" s="86"/>
      <c r="P1569" s="86"/>
    </row>
    <row r="1570" spans="1:16" ht="18.75" customHeight="1">
      <c r="A1570" s="496" t="s">
        <v>235</v>
      </c>
      <c r="B1570" s="457"/>
      <c r="C1570" s="457"/>
      <c r="D1570" s="457"/>
      <c r="E1570" s="458"/>
      <c r="F1570" s="491" t="s">
        <v>231</v>
      </c>
      <c r="G1570" s="457"/>
      <c r="H1570" s="457"/>
      <c r="I1570" s="457"/>
      <c r="J1570" s="458"/>
      <c r="K1570" s="491" t="s">
        <v>13</v>
      </c>
      <c r="L1570" s="458"/>
      <c r="M1570" s="491" t="s">
        <v>12</v>
      </c>
      <c r="N1570" s="458"/>
      <c r="O1570" s="108" t="s">
        <v>236</v>
      </c>
      <c r="P1570" s="86"/>
    </row>
    <row r="1571" spans="1:16" ht="18" customHeight="1">
      <c r="A1571" s="492" t="s">
        <v>598</v>
      </c>
      <c r="B1571" s="470"/>
      <c r="C1571" s="470"/>
      <c r="D1571" s="470"/>
      <c r="E1571" s="471"/>
      <c r="F1571" s="499" t="s">
        <v>570</v>
      </c>
      <c r="G1571" s="470"/>
      <c r="H1571" s="470"/>
      <c r="I1571" s="470"/>
      <c r="J1571" s="471"/>
      <c r="K1571" s="564" t="s">
        <v>599</v>
      </c>
      <c r="L1571" s="471"/>
      <c r="M1571" s="564" t="s">
        <v>1222</v>
      </c>
      <c r="N1571" s="471"/>
      <c r="O1571" s="299" t="s">
        <v>1223</v>
      </c>
      <c r="P1571" s="86"/>
    </row>
    <row r="1572" spans="1:16" ht="18" customHeight="1">
      <c r="A1572" s="493"/>
      <c r="B1572" s="466"/>
      <c r="C1572" s="466"/>
      <c r="D1572" s="466"/>
      <c r="E1572" s="466"/>
      <c r="F1572" s="494"/>
      <c r="G1572" s="466"/>
      <c r="H1572" s="494"/>
      <c r="I1572" s="466"/>
      <c r="J1572" s="466"/>
      <c r="K1572" s="466"/>
      <c r="L1572" s="111" t="s">
        <v>238</v>
      </c>
      <c r="M1572" s="488" t="s">
        <v>244</v>
      </c>
      <c r="N1572" s="466"/>
      <c r="O1572" s="111" t="s">
        <v>1223</v>
      </c>
      <c r="P1572" s="86"/>
    </row>
    <row r="1573" spans="1:16" ht="3.75" customHeight="1">
      <c r="A1573" s="86"/>
      <c r="B1573" s="86"/>
      <c r="C1573" s="86"/>
      <c r="D1573" s="86"/>
      <c r="E1573" s="86"/>
      <c r="F1573" s="86"/>
      <c r="G1573" s="86"/>
      <c r="H1573" s="86"/>
      <c r="I1573" s="86"/>
      <c r="J1573" s="86"/>
      <c r="K1573" s="86"/>
      <c r="L1573" s="86"/>
      <c r="M1573" s="86"/>
      <c r="N1573" s="86"/>
      <c r="O1573" s="86"/>
      <c r="P1573" s="86"/>
    </row>
    <row r="1574" spans="1:16" ht="18.75" customHeight="1">
      <c r="A1574" s="86"/>
      <c r="B1574" s="86"/>
      <c r="C1574" s="86"/>
      <c r="D1574" s="86"/>
      <c r="E1574" s="86"/>
      <c r="F1574" s="86"/>
      <c r="G1574" s="86"/>
      <c r="H1574" s="86"/>
      <c r="I1574" s="489" t="s">
        <v>245</v>
      </c>
      <c r="J1574" s="457"/>
      <c r="K1574" s="457"/>
      <c r="L1574" s="457"/>
      <c r="M1574" s="458"/>
      <c r="N1574" s="566" t="s">
        <v>1258</v>
      </c>
      <c r="O1574" s="458"/>
      <c r="P1574" s="86"/>
    </row>
    <row r="1575" spans="1:16" ht="1.5" customHeight="1">
      <c r="A1575" s="86"/>
      <c r="B1575" s="86"/>
      <c r="C1575" s="86"/>
      <c r="D1575" s="86"/>
      <c r="E1575" s="86"/>
      <c r="F1575" s="86"/>
      <c r="G1575" s="86"/>
      <c r="H1575" s="86"/>
      <c r="I1575" s="86"/>
      <c r="J1575" s="86"/>
      <c r="K1575" s="86"/>
      <c r="L1575" s="86"/>
      <c r="M1575" s="86"/>
      <c r="N1575" s="86"/>
      <c r="O1575" s="86"/>
      <c r="P1575" s="86"/>
    </row>
    <row r="1576" spans="1:16" ht="16.5" customHeight="1">
      <c r="A1576" s="565"/>
      <c r="B1576" s="466"/>
      <c r="C1576" s="466"/>
      <c r="D1576" s="466"/>
      <c r="E1576" s="466"/>
      <c r="F1576" s="466"/>
      <c r="G1576" s="466"/>
      <c r="H1576" s="466"/>
      <c r="I1576" s="466"/>
      <c r="J1576" s="466"/>
      <c r="K1576" s="466"/>
      <c r="L1576" s="466"/>
      <c r="M1576" s="466"/>
      <c r="N1576" s="466"/>
      <c r="O1576" s="466"/>
      <c r="P1576" s="86"/>
    </row>
    <row r="1577" spans="1:16" ht="3.75" customHeight="1">
      <c r="A1577" s="107"/>
      <c r="B1577" s="476"/>
      <c r="C1577" s="466"/>
      <c r="D1577" s="476"/>
      <c r="E1577" s="466"/>
      <c r="F1577" s="466"/>
      <c r="G1577" s="466"/>
      <c r="H1577" s="466"/>
      <c r="I1577" s="466"/>
      <c r="J1577" s="466"/>
      <c r="K1577" s="466"/>
      <c r="L1577" s="466"/>
      <c r="M1577" s="466"/>
      <c r="N1577" s="466"/>
      <c r="O1577" s="466"/>
      <c r="P1577" s="466"/>
    </row>
    <row r="1578" spans="1:16" ht="71.25" customHeight="1">
      <c r="A1578" s="107"/>
      <c r="B1578" s="497"/>
      <c r="C1578" s="466"/>
      <c r="D1578" s="476"/>
      <c r="E1578" s="466"/>
      <c r="F1578" s="466"/>
      <c r="G1578" s="466"/>
      <c r="H1578" s="466"/>
      <c r="I1578" s="466"/>
      <c r="J1578" s="466"/>
      <c r="K1578" s="466"/>
      <c r="L1578" s="466"/>
      <c r="M1578" s="466"/>
      <c r="N1578" s="466"/>
      <c r="O1578" s="466"/>
      <c r="P1578" s="466"/>
    </row>
    <row r="1579" spans="1:16" ht="9.75" customHeight="1">
      <c r="A1579" s="477"/>
      <c r="B1579" s="470"/>
      <c r="C1579" s="470"/>
      <c r="D1579" s="470"/>
      <c r="E1579" s="470"/>
      <c r="F1579" s="470"/>
      <c r="G1579" s="470"/>
      <c r="H1579" s="470"/>
      <c r="I1579" s="470"/>
      <c r="J1579" s="470"/>
      <c r="K1579" s="470"/>
      <c r="L1579" s="470"/>
      <c r="M1579" s="470"/>
      <c r="N1579" s="470"/>
      <c r="O1579" s="470"/>
      <c r="P1579" s="470"/>
    </row>
    <row r="1580" spans="1:16" ht="58.5" customHeight="1">
      <c r="A1580" s="498" t="s">
        <v>541</v>
      </c>
      <c r="B1580" s="466"/>
      <c r="C1580" s="466"/>
      <c r="D1580" s="466"/>
      <c r="E1580" s="466"/>
      <c r="F1580" s="466"/>
      <c r="G1580" s="498" t="s">
        <v>227</v>
      </c>
      <c r="H1580" s="466"/>
      <c r="I1580" s="466"/>
      <c r="J1580" s="476" t="s">
        <v>1067</v>
      </c>
      <c r="K1580" s="466"/>
      <c r="L1580" s="466"/>
      <c r="M1580" s="466"/>
      <c r="N1580" s="466"/>
      <c r="O1580" s="466"/>
      <c r="P1580" s="467"/>
    </row>
    <row r="1581" spans="1:16" ht="18" customHeight="1">
      <c r="A1581" s="498"/>
      <c r="B1581" s="466"/>
      <c r="C1581" s="466"/>
      <c r="D1581" s="466"/>
      <c r="E1581" s="466"/>
      <c r="F1581" s="466"/>
      <c r="G1581" s="498" t="s">
        <v>229</v>
      </c>
      <c r="H1581" s="466"/>
      <c r="I1581" s="466"/>
      <c r="J1581" s="476" t="s">
        <v>1067</v>
      </c>
      <c r="K1581" s="466"/>
      <c r="L1581" s="466"/>
      <c r="M1581" s="466"/>
      <c r="N1581" s="466"/>
      <c r="O1581" s="466"/>
      <c r="P1581" s="467"/>
    </row>
    <row r="1582" spans="1:16" ht="90.75" customHeight="1">
      <c r="A1582" s="498"/>
      <c r="B1582" s="466"/>
      <c r="C1582" s="466"/>
      <c r="D1582" s="466"/>
      <c r="E1582" s="466"/>
      <c r="F1582" s="466"/>
      <c r="G1582" s="498" t="s">
        <v>10</v>
      </c>
      <c r="H1582" s="466"/>
      <c r="I1582" s="466"/>
      <c r="J1582" s="476" t="s">
        <v>1259</v>
      </c>
      <c r="K1582" s="466"/>
      <c r="L1582" s="466"/>
      <c r="M1582" s="466"/>
      <c r="N1582" s="466"/>
      <c r="O1582" s="466"/>
      <c r="P1582" s="467"/>
    </row>
    <row r="1583" spans="1:16" ht="18" customHeight="1">
      <c r="A1583" s="492"/>
      <c r="B1583" s="470"/>
      <c r="C1583" s="470"/>
      <c r="D1583" s="470"/>
      <c r="E1583" s="470"/>
      <c r="F1583" s="470"/>
      <c r="G1583" s="505" t="s">
        <v>231</v>
      </c>
      <c r="H1583" s="470"/>
      <c r="I1583" s="470"/>
      <c r="J1583" s="477" t="s">
        <v>608</v>
      </c>
      <c r="K1583" s="470"/>
      <c r="L1583" s="470"/>
      <c r="M1583" s="470"/>
      <c r="N1583" s="470"/>
      <c r="O1583" s="470"/>
      <c r="P1583" s="471"/>
    </row>
    <row r="1584" spans="1:16" ht="7.5" customHeight="1">
      <c r="A1584" s="86"/>
      <c r="B1584" s="86"/>
      <c r="C1584" s="86"/>
      <c r="D1584" s="86"/>
      <c r="E1584" s="86"/>
      <c r="F1584" s="86"/>
      <c r="G1584" s="86"/>
      <c r="H1584" s="86"/>
      <c r="I1584" s="86"/>
      <c r="J1584" s="86"/>
      <c r="K1584" s="86"/>
      <c r="L1584" s="86"/>
      <c r="M1584" s="86"/>
      <c r="N1584" s="86"/>
      <c r="O1584" s="86"/>
      <c r="P1584" s="86"/>
    </row>
    <row r="1585" spans="1:16" ht="18" customHeight="1">
      <c r="A1585" s="495" t="s">
        <v>233</v>
      </c>
      <c r="B1585" s="466"/>
      <c r="C1585" s="495" t="s">
        <v>234</v>
      </c>
      <c r="D1585" s="466"/>
      <c r="E1585" s="86"/>
      <c r="F1585" s="86"/>
      <c r="G1585" s="86"/>
      <c r="H1585" s="86"/>
      <c r="I1585" s="86"/>
      <c r="J1585" s="86"/>
      <c r="K1585" s="86"/>
      <c r="L1585" s="86"/>
      <c r="M1585" s="86"/>
      <c r="N1585" s="86"/>
      <c r="O1585" s="86"/>
      <c r="P1585" s="86"/>
    </row>
    <row r="1586" spans="1:16" ht="1.5" customHeight="1">
      <c r="A1586" s="86"/>
      <c r="B1586" s="86"/>
      <c r="C1586" s="86"/>
      <c r="D1586" s="86"/>
      <c r="E1586" s="86"/>
      <c r="F1586" s="86"/>
      <c r="G1586" s="86"/>
      <c r="H1586" s="86"/>
      <c r="I1586" s="86"/>
      <c r="J1586" s="86"/>
      <c r="K1586" s="86"/>
      <c r="L1586" s="86"/>
      <c r="M1586" s="86"/>
      <c r="N1586" s="86"/>
      <c r="O1586" s="86"/>
      <c r="P1586" s="86"/>
    </row>
    <row r="1587" spans="1:16" ht="18.75" customHeight="1">
      <c r="A1587" s="496" t="s">
        <v>235</v>
      </c>
      <c r="B1587" s="457"/>
      <c r="C1587" s="457"/>
      <c r="D1587" s="457"/>
      <c r="E1587" s="458"/>
      <c r="F1587" s="491" t="s">
        <v>231</v>
      </c>
      <c r="G1587" s="457"/>
      <c r="H1587" s="457"/>
      <c r="I1587" s="457"/>
      <c r="J1587" s="458"/>
      <c r="K1587" s="491" t="s">
        <v>13</v>
      </c>
      <c r="L1587" s="458"/>
      <c r="M1587" s="491" t="s">
        <v>12</v>
      </c>
      <c r="N1587" s="458"/>
      <c r="O1587" s="108" t="s">
        <v>236</v>
      </c>
      <c r="P1587" s="86"/>
    </row>
    <row r="1588" spans="1:16" ht="18" customHeight="1">
      <c r="A1588" s="492" t="s">
        <v>1260</v>
      </c>
      <c r="B1588" s="470"/>
      <c r="C1588" s="470"/>
      <c r="D1588" s="470"/>
      <c r="E1588" s="471"/>
      <c r="F1588" s="499" t="s">
        <v>570</v>
      </c>
      <c r="G1588" s="470"/>
      <c r="H1588" s="470"/>
      <c r="I1588" s="470"/>
      <c r="J1588" s="471"/>
      <c r="K1588" s="564" t="s">
        <v>1261</v>
      </c>
      <c r="L1588" s="471"/>
      <c r="M1588" s="564" t="s">
        <v>1262</v>
      </c>
      <c r="N1588" s="471"/>
      <c r="O1588" s="299" t="s">
        <v>1263</v>
      </c>
      <c r="P1588" s="86"/>
    </row>
    <row r="1589" spans="1:16" ht="18" customHeight="1">
      <c r="A1589" s="492" t="s">
        <v>1264</v>
      </c>
      <c r="B1589" s="470"/>
      <c r="C1589" s="470"/>
      <c r="D1589" s="470"/>
      <c r="E1589" s="471"/>
      <c r="F1589" s="499" t="s">
        <v>570</v>
      </c>
      <c r="G1589" s="470"/>
      <c r="H1589" s="470"/>
      <c r="I1589" s="470"/>
      <c r="J1589" s="471"/>
      <c r="K1589" s="564" t="s">
        <v>1265</v>
      </c>
      <c r="L1589" s="471"/>
      <c r="M1589" s="564" t="s">
        <v>859</v>
      </c>
      <c r="N1589" s="471"/>
      <c r="O1589" s="299" t="s">
        <v>1266</v>
      </c>
      <c r="P1589" s="86"/>
    </row>
    <row r="1590" spans="1:16" ht="18" customHeight="1">
      <c r="A1590" s="492" t="s">
        <v>1267</v>
      </c>
      <c r="B1590" s="470"/>
      <c r="C1590" s="470"/>
      <c r="D1590" s="470"/>
      <c r="E1590" s="471"/>
      <c r="F1590" s="499" t="s">
        <v>549</v>
      </c>
      <c r="G1590" s="470"/>
      <c r="H1590" s="470"/>
      <c r="I1590" s="470"/>
      <c r="J1590" s="471"/>
      <c r="K1590" s="564" t="s">
        <v>1268</v>
      </c>
      <c r="L1590" s="471"/>
      <c r="M1590" s="564" t="s">
        <v>1269</v>
      </c>
      <c r="N1590" s="471"/>
      <c r="O1590" s="299" t="s">
        <v>1270</v>
      </c>
      <c r="P1590" s="86"/>
    </row>
    <row r="1591" spans="1:16" ht="26.25" customHeight="1">
      <c r="A1591" s="492" t="s">
        <v>1271</v>
      </c>
      <c r="B1591" s="470"/>
      <c r="C1591" s="470"/>
      <c r="D1591" s="470"/>
      <c r="E1591" s="471"/>
      <c r="F1591" s="499" t="s">
        <v>617</v>
      </c>
      <c r="G1591" s="470"/>
      <c r="H1591" s="470"/>
      <c r="I1591" s="470"/>
      <c r="J1591" s="471"/>
      <c r="K1591" s="564" t="s">
        <v>1272</v>
      </c>
      <c r="L1591" s="471"/>
      <c r="M1591" s="564" t="s">
        <v>1144</v>
      </c>
      <c r="N1591" s="471"/>
      <c r="O1591" s="299" t="s">
        <v>1273</v>
      </c>
      <c r="P1591" s="86"/>
    </row>
    <row r="1592" spans="1:16" ht="18" customHeight="1">
      <c r="A1592" s="492" t="s">
        <v>1274</v>
      </c>
      <c r="B1592" s="470"/>
      <c r="C1592" s="470"/>
      <c r="D1592" s="470"/>
      <c r="E1592" s="471"/>
      <c r="F1592" s="499" t="s">
        <v>1275</v>
      </c>
      <c r="G1592" s="470"/>
      <c r="H1592" s="470"/>
      <c r="I1592" s="470"/>
      <c r="J1592" s="471"/>
      <c r="K1592" s="564" t="s">
        <v>1276</v>
      </c>
      <c r="L1592" s="471"/>
      <c r="M1592" s="564" t="s">
        <v>1277</v>
      </c>
      <c r="N1592" s="471"/>
      <c r="O1592" s="299" t="s">
        <v>1278</v>
      </c>
      <c r="P1592" s="86"/>
    </row>
    <row r="1593" spans="1:16" ht="18" customHeight="1">
      <c r="A1593" s="492" t="s">
        <v>1279</v>
      </c>
      <c r="B1593" s="470"/>
      <c r="C1593" s="470"/>
      <c r="D1593" s="470"/>
      <c r="E1593" s="471"/>
      <c r="F1593" s="499" t="s">
        <v>1275</v>
      </c>
      <c r="G1593" s="470"/>
      <c r="H1593" s="470"/>
      <c r="I1593" s="470"/>
      <c r="J1593" s="471"/>
      <c r="K1593" s="564" t="s">
        <v>1280</v>
      </c>
      <c r="L1593" s="471"/>
      <c r="M1593" s="564" t="s">
        <v>907</v>
      </c>
      <c r="N1593" s="471"/>
      <c r="O1593" s="299" t="s">
        <v>1281</v>
      </c>
      <c r="P1593" s="86"/>
    </row>
    <row r="1594" spans="1:16" ht="36" customHeight="1">
      <c r="A1594" s="492" t="s">
        <v>1282</v>
      </c>
      <c r="B1594" s="470"/>
      <c r="C1594" s="470"/>
      <c r="D1594" s="470"/>
      <c r="E1594" s="471"/>
      <c r="F1594" s="499" t="s">
        <v>134</v>
      </c>
      <c r="G1594" s="470"/>
      <c r="H1594" s="470"/>
      <c r="I1594" s="470"/>
      <c r="J1594" s="471"/>
      <c r="K1594" s="564" t="s">
        <v>1283</v>
      </c>
      <c r="L1594" s="471"/>
      <c r="M1594" s="564" t="s">
        <v>623</v>
      </c>
      <c r="N1594" s="471"/>
      <c r="O1594" s="299" t="s">
        <v>1284</v>
      </c>
      <c r="P1594" s="86"/>
    </row>
    <row r="1595" spans="1:16" ht="18" customHeight="1">
      <c r="A1595" s="492" t="s">
        <v>1285</v>
      </c>
      <c r="B1595" s="470"/>
      <c r="C1595" s="470"/>
      <c r="D1595" s="470"/>
      <c r="E1595" s="471"/>
      <c r="F1595" s="499" t="s">
        <v>134</v>
      </c>
      <c r="G1595" s="470"/>
      <c r="H1595" s="470"/>
      <c r="I1595" s="470"/>
      <c r="J1595" s="471"/>
      <c r="K1595" s="564" t="s">
        <v>1286</v>
      </c>
      <c r="L1595" s="471"/>
      <c r="M1595" s="564" t="s">
        <v>869</v>
      </c>
      <c r="N1595" s="471"/>
      <c r="O1595" s="299" t="s">
        <v>1287</v>
      </c>
      <c r="P1595" s="86"/>
    </row>
    <row r="1596" spans="1:16" ht="18" customHeight="1">
      <c r="A1596" s="493"/>
      <c r="B1596" s="466"/>
      <c r="C1596" s="466"/>
      <c r="D1596" s="466"/>
      <c r="E1596" s="466"/>
      <c r="F1596" s="494"/>
      <c r="G1596" s="466"/>
      <c r="H1596" s="494"/>
      <c r="I1596" s="466"/>
      <c r="J1596" s="466"/>
      <c r="K1596" s="466"/>
      <c r="L1596" s="111" t="s">
        <v>238</v>
      </c>
      <c r="M1596" s="488" t="s">
        <v>234</v>
      </c>
      <c r="N1596" s="466"/>
      <c r="O1596" s="111" t="s">
        <v>1288</v>
      </c>
      <c r="P1596" s="86"/>
    </row>
    <row r="1597" spans="1:16" ht="18" customHeight="1">
      <c r="A1597" s="495" t="s">
        <v>239</v>
      </c>
      <c r="B1597" s="466"/>
      <c r="C1597" s="495" t="s">
        <v>583</v>
      </c>
      <c r="D1597" s="466"/>
      <c r="E1597" s="86"/>
      <c r="F1597" s="86"/>
      <c r="G1597" s="86"/>
      <c r="H1597" s="86"/>
      <c r="I1597" s="86"/>
      <c r="J1597" s="86"/>
      <c r="K1597" s="86"/>
      <c r="L1597" s="86"/>
      <c r="M1597" s="86"/>
      <c r="N1597" s="86"/>
      <c r="O1597" s="86"/>
      <c r="P1597" s="86"/>
    </row>
    <row r="1598" spans="1:16" ht="2.25" customHeight="1">
      <c r="A1598" s="86"/>
      <c r="B1598" s="86"/>
      <c r="C1598" s="86"/>
      <c r="D1598" s="86"/>
      <c r="E1598" s="86"/>
      <c r="F1598" s="86"/>
      <c r="G1598" s="86"/>
      <c r="H1598" s="86"/>
      <c r="I1598" s="86"/>
      <c r="J1598" s="86"/>
      <c r="K1598" s="86"/>
      <c r="L1598" s="86"/>
      <c r="M1598" s="86"/>
      <c r="N1598" s="86"/>
      <c r="O1598" s="86"/>
      <c r="P1598" s="86"/>
    </row>
    <row r="1599" spans="1:16" ht="18.75" customHeight="1">
      <c r="A1599" s="496" t="s">
        <v>235</v>
      </c>
      <c r="B1599" s="457"/>
      <c r="C1599" s="457"/>
      <c r="D1599" s="457"/>
      <c r="E1599" s="458"/>
      <c r="F1599" s="491" t="s">
        <v>231</v>
      </c>
      <c r="G1599" s="457"/>
      <c r="H1599" s="457"/>
      <c r="I1599" s="457"/>
      <c r="J1599" s="458"/>
      <c r="K1599" s="491" t="s">
        <v>13</v>
      </c>
      <c r="L1599" s="458"/>
      <c r="M1599" s="491" t="s">
        <v>12</v>
      </c>
      <c r="N1599" s="458"/>
      <c r="O1599" s="108" t="s">
        <v>236</v>
      </c>
      <c r="P1599" s="86"/>
    </row>
    <row r="1600" spans="1:16" ht="18" customHeight="1">
      <c r="A1600" s="492" t="s">
        <v>589</v>
      </c>
      <c r="B1600" s="470"/>
      <c r="C1600" s="470"/>
      <c r="D1600" s="470"/>
      <c r="E1600" s="471"/>
      <c r="F1600" s="499" t="s">
        <v>590</v>
      </c>
      <c r="G1600" s="470"/>
      <c r="H1600" s="470"/>
      <c r="I1600" s="470"/>
      <c r="J1600" s="471"/>
      <c r="K1600" s="564" t="s">
        <v>1289</v>
      </c>
      <c r="L1600" s="471"/>
      <c r="M1600" s="564" t="s">
        <v>592</v>
      </c>
      <c r="N1600" s="471"/>
      <c r="O1600" s="299" t="s">
        <v>1290</v>
      </c>
      <c r="P1600" s="86"/>
    </row>
    <row r="1601" spans="1:16" ht="18" customHeight="1">
      <c r="A1601" s="493"/>
      <c r="B1601" s="466"/>
      <c r="C1601" s="466"/>
      <c r="D1601" s="466"/>
      <c r="E1601" s="466"/>
      <c r="F1601" s="494"/>
      <c r="G1601" s="466"/>
      <c r="H1601" s="494"/>
      <c r="I1601" s="466"/>
      <c r="J1601" s="466"/>
      <c r="K1601" s="466"/>
      <c r="L1601" s="111" t="s">
        <v>238</v>
      </c>
      <c r="M1601" s="488" t="s">
        <v>583</v>
      </c>
      <c r="N1601" s="466"/>
      <c r="O1601" s="111" t="s">
        <v>1290</v>
      </c>
      <c r="P1601" s="86"/>
    </row>
    <row r="1602" spans="1:16" ht="18" customHeight="1">
      <c r="A1602" s="495" t="s">
        <v>241</v>
      </c>
      <c r="B1602" s="466"/>
      <c r="C1602" s="495" t="s">
        <v>242</v>
      </c>
      <c r="D1602" s="466"/>
      <c r="E1602" s="86"/>
      <c r="F1602" s="86"/>
      <c r="G1602" s="86"/>
      <c r="H1602" s="86"/>
      <c r="I1602" s="86"/>
      <c r="J1602" s="86"/>
      <c r="K1602" s="86"/>
      <c r="L1602" s="86"/>
      <c r="M1602" s="86"/>
      <c r="N1602" s="86"/>
      <c r="O1602" s="86"/>
      <c r="P1602" s="86"/>
    </row>
    <row r="1603" spans="1:16" ht="1.5" customHeight="1">
      <c r="A1603" s="86"/>
      <c r="B1603" s="86"/>
      <c r="C1603" s="86"/>
      <c r="D1603" s="86"/>
      <c r="E1603" s="86"/>
      <c r="F1603" s="86"/>
      <c r="G1603" s="86"/>
      <c r="H1603" s="86"/>
      <c r="I1603" s="86"/>
      <c r="J1603" s="86"/>
      <c r="K1603" s="86"/>
      <c r="L1603" s="86"/>
      <c r="M1603" s="86"/>
      <c r="N1603" s="86"/>
      <c r="O1603" s="86"/>
      <c r="P1603" s="86"/>
    </row>
    <row r="1604" spans="1:16" ht="18.75" customHeight="1">
      <c r="A1604" s="496" t="s">
        <v>235</v>
      </c>
      <c r="B1604" s="457"/>
      <c r="C1604" s="457"/>
      <c r="D1604" s="457"/>
      <c r="E1604" s="458"/>
      <c r="F1604" s="491" t="s">
        <v>231</v>
      </c>
      <c r="G1604" s="457"/>
      <c r="H1604" s="457"/>
      <c r="I1604" s="457"/>
      <c r="J1604" s="458"/>
      <c r="K1604" s="491" t="s">
        <v>13</v>
      </c>
      <c r="L1604" s="458"/>
      <c r="M1604" s="491" t="s">
        <v>12</v>
      </c>
      <c r="N1604" s="458"/>
      <c r="O1604" s="108" t="s">
        <v>236</v>
      </c>
      <c r="P1604" s="86"/>
    </row>
    <row r="1605" spans="1:16" ht="18" customHeight="1">
      <c r="A1605" s="492" t="s">
        <v>1291</v>
      </c>
      <c r="B1605" s="470"/>
      <c r="C1605" s="470"/>
      <c r="D1605" s="470"/>
      <c r="E1605" s="471"/>
      <c r="F1605" s="499" t="s">
        <v>596</v>
      </c>
      <c r="G1605" s="470"/>
      <c r="H1605" s="470"/>
      <c r="I1605" s="470"/>
      <c r="J1605" s="471"/>
      <c r="K1605" s="564" t="s">
        <v>1292</v>
      </c>
      <c r="L1605" s="471"/>
      <c r="M1605" s="564" t="s">
        <v>576</v>
      </c>
      <c r="N1605" s="471"/>
      <c r="O1605" s="299" t="s">
        <v>1289</v>
      </c>
      <c r="P1605" s="86"/>
    </row>
    <row r="1606" spans="1:16" ht="18" customHeight="1">
      <c r="A1606" s="493"/>
      <c r="B1606" s="466"/>
      <c r="C1606" s="466"/>
      <c r="D1606" s="466"/>
      <c r="E1606" s="466"/>
      <c r="F1606" s="494"/>
      <c r="G1606" s="466"/>
      <c r="H1606" s="494"/>
      <c r="I1606" s="466"/>
      <c r="J1606" s="466"/>
      <c r="K1606" s="466"/>
      <c r="L1606" s="111" t="s">
        <v>238</v>
      </c>
      <c r="M1606" s="488" t="s">
        <v>242</v>
      </c>
      <c r="N1606" s="466"/>
      <c r="O1606" s="111" t="s">
        <v>1289</v>
      </c>
      <c r="P1606" s="86"/>
    </row>
    <row r="1607" spans="1:16" ht="18" customHeight="1">
      <c r="A1607" s="495" t="s">
        <v>243</v>
      </c>
      <c r="B1607" s="466"/>
      <c r="C1607" s="495" t="s">
        <v>244</v>
      </c>
      <c r="D1607" s="466"/>
      <c r="E1607" s="86"/>
      <c r="F1607" s="86"/>
      <c r="G1607" s="86"/>
      <c r="H1607" s="86"/>
      <c r="I1607" s="86"/>
      <c r="J1607" s="86"/>
      <c r="K1607" s="86"/>
      <c r="L1607" s="86"/>
      <c r="M1607" s="86"/>
      <c r="N1607" s="86"/>
      <c r="O1607" s="86"/>
      <c r="P1607" s="86"/>
    </row>
    <row r="1608" spans="1:16" ht="2.25" customHeight="1">
      <c r="A1608" s="86"/>
      <c r="B1608" s="86"/>
      <c r="C1608" s="86"/>
      <c r="D1608" s="86"/>
      <c r="E1608" s="86"/>
      <c r="F1608" s="86"/>
      <c r="G1608" s="86"/>
      <c r="H1608" s="86"/>
      <c r="I1608" s="86"/>
      <c r="J1608" s="86"/>
      <c r="K1608" s="86"/>
      <c r="L1608" s="86"/>
      <c r="M1608" s="86"/>
      <c r="N1608" s="86"/>
      <c r="O1608" s="86"/>
      <c r="P1608" s="86"/>
    </row>
    <row r="1609" spans="1:16" ht="18.75" customHeight="1">
      <c r="A1609" s="496" t="s">
        <v>235</v>
      </c>
      <c r="B1609" s="457"/>
      <c r="C1609" s="457"/>
      <c r="D1609" s="457"/>
      <c r="E1609" s="458"/>
      <c r="F1609" s="491" t="s">
        <v>231</v>
      </c>
      <c r="G1609" s="457"/>
      <c r="H1609" s="457"/>
      <c r="I1609" s="457"/>
      <c r="J1609" s="458"/>
      <c r="K1609" s="491" t="s">
        <v>13</v>
      </c>
      <c r="L1609" s="458"/>
      <c r="M1609" s="491" t="s">
        <v>12</v>
      </c>
      <c r="N1609" s="458"/>
      <c r="O1609" s="108" t="s">
        <v>236</v>
      </c>
      <c r="P1609" s="86"/>
    </row>
    <row r="1610" spans="1:16" ht="18" customHeight="1">
      <c r="A1610" s="492" t="s">
        <v>598</v>
      </c>
      <c r="B1610" s="470"/>
      <c r="C1610" s="470"/>
      <c r="D1610" s="470"/>
      <c r="E1610" s="471"/>
      <c r="F1610" s="499" t="s">
        <v>570</v>
      </c>
      <c r="G1610" s="470"/>
      <c r="H1610" s="470"/>
      <c r="I1610" s="470"/>
      <c r="J1610" s="471"/>
      <c r="K1610" s="564" t="s">
        <v>599</v>
      </c>
      <c r="L1610" s="471"/>
      <c r="M1610" s="564" t="s">
        <v>1293</v>
      </c>
      <c r="N1610" s="471"/>
      <c r="O1610" s="299" t="s">
        <v>614</v>
      </c>
      <c r="P1610" s="86"/>
    </row>
    <row r="1611" spans="1:16" ht="18" customHeight="1">
      <c r="A1611" s="493"/>
      <c r="B1611" s="466"/>
      <c r="C1611" s="466"/>
      <c r="D1611" s="466"/>
      <c r="E1611" s="466"/>
      <c r="F1611" s="494"/>
      <c r="G1611" s="466"/>
      <c r="H1611" s="494"/>
      <c r="I1611" s="466"/>
      <c r="J1611" s="466"/>
      <c r="K1611" s="466"/>
      <c r="L1611" s="111" t="s">
        <v>238</v>
      </c>
      <c r="M1611" s="488" t="s">
        <v>244</v>
      </c>
      <c r="N1611" s="466"/>
      <c r="O1611" s="111" t="s">
        <v>614</v>
      </c>
      <c r="P1611" s="86"/>
    </row>
    <row r="1612" spans="1:16" ht="3" customHeight="1">
      <c r="A1612" s="86"/>
      <c r="B1612" s="86"/>
      <c r="C1612" s="86"/>
      <c r="D1612" s="86"/>
      <c r="E1612" s="86"/>
      <c r="F1612" s="86"/>
      <c r="G1612" s="86"/>
      <c r="H1612" s="86"/>
      <c r="I1612" s="86"/>
      <c r="J1612" s="86"/>
      <c r="K1612" s="86"/>
      <c r="L1612" s="86"/>
      <c r="M1612" s="86"/>
      <c r="N1612" s="86"/>
      <c r="O1612" s="86"/>
      <c r="P1612" s="86"/>
    </row>
    <row r="1613" spans="1:16" ht="19.5" customHeight="1">
      <c r="A1613" s="86"/>
      <c r="B1613" s="86"/>
      <c r="C1613" s="86"/>
      <c r="D1613" s="86"/>
      <c r="E1613" s="86"/>
      <c r="F1613" s="86"/>
      <c r="G1613" s="86"/>
      <c r="H1613" s="86"/>
      <c r="I1613" s="489" t="s">
        <v>245</v>
      </c>
      <c r="J1613" s="457"/>
      <c r="K1613" s="457"/>
      <c r="L1613" s="457"/>
      <c r="M1613" s="458"/>
      <c r="N1613" s="566" t="s">
        <v>1294</v>
      </c>
      <c r="O1613" s="458"/>
      <c r="P1613" s="86"/>
    </row>
    <row r="1614" spans="1:16" ht="1.5" customHeight="1">
      <c r="A1614" s="86"/>
      <c r="B1614" s="86"/>
      <c r="C1614" s="86"/>
      <c r="D1614" s="86"/>
      <c r="E1614" s="86"/>
      <c r="F1614" s="86"/>
      <c r="G1614" s="86"/>
      <c r="H1614" s="86"/>
      <c r="I1614" s="86"/>
      <c r="J1614" s="86"/>
      <c r="K1614" s="86"/>
      <c r="L1614" s="86"/>
      <c r="M1614" s="86"/>
      <c r="N1614" s="86"/>
      <c r="O1614" s="86"/>
      <c r="P1614" s="86"/>
    </row>
    <row r="1615" spans="1:16" ht="16.5" customHeight="1">
      <c r="A1615" s="565"/>
      <c r="B1615" s="466"/>
      <c r="C1615" s="466"/>
      <c r="D1615" s="466"/>
      <c r="E1615" s="466"/>
      <c r="F1615" s="466"/>
      <c r="G1615" s="466"/>
      <c r="H1615" s="466"/>
      <c r="I1615" s="466"/>
      <c r="J1615" s="466"/>
      <c r="K1615" s="466"/>
      <c r="L1615" s="466"/>
      <c r="M1615" s="466"/>
      <c r="N1615" s="466"/>
      <c r="O1615" s="466"/>
      <c r="P1615" s="86"/>
    </row>
    <row r="1616" spans="1:16" ht="3.75" customHeight="1">
      <c r="A1616" s="107"/>
      <c r="B1616" s="476"/>
      <c r="C1616" s="466"/>
      <c r="D1616" s="476"/>
      <c r="E1616" s="466"/>
      <c r="F1616" s="466"/>
      <c r="G1616" s="466"/>
      <c r="H1616" s="466"/>
      <c r="I1616" s="466"/>
      <c r="J1616" s="466"/>
      <c r="K1616" s="466"/>
      <c r="L1616" s="466"/>
      <c r="M1616" s="466"/>
      <c r="N1616" s="466"/>
      <c r="O1616" s="466"/>
      <c r="P1616" s="466"/>
    </row>
    <row r="1617" spans="1:16" ht="71.25" customHeight="1">
      <c r="A1617" s="107"/>
      <c r="B1617" s="497"/>
      <c r="C1617" s="466"/>
      <c r="D1617" s="476"/>
      <c r="E1617" s="466"/>
      <c r="F1617" s="466"/>
      <c r="G1617" s="466"/>
      <c r="H1617" s="466"/>
      <c r="I1617" s="466"/>
      <c r="J1617" s="466"/>
      <c r="K1617" s="466"/>
      <c r="L1617" s="466"/>
      <c r="M1617" s="466"/>
      <c r="N1617" s="466"/>
      <c r="O1617" s="466"/>
      <c r="P1617" s="466"/>
    </row>
    <row r="1618" spans="1:16" ht="9.75" customHeight="1">
      <c r="A1618" s="477"/>
      <c r="B1618" s="470"/>
      <c r="C1618" s="470"/>
      <c r="D1618" s="470"/>
      <c r="E1618" s="470"/>
      <c r="F1618" s="470"/>
      <c r="G1618" s="470"/>
      <c r="H1618" s="470"/>
      <c r="I1618" s="470"/>
      <c r="J1618" s="470"/>
      <c r="K1618" s="470"/>
      <c r="L1618" s="470"/>
      <c r="M1618" s="470"/>
      <c r="N1618" s="470"/>
      <c r="O1618" s="470"/>
      <c r="P1618" s="470"/>
    </row>
    <row r="1619" spans="1:16" ht="58.5" customHeight="1">
      <c r="A1619" s="498" t="s">
        <v>541</v>
      </c>
      <c r="B1619" s="466"/>
      <c r="C1619" s="466"/>
      <c r="D1619" s="466"/>
      <c r="E1619" s="466"/>
      <c r="F1619" s="466"/>
      <c r="G1619" s="498" t="s">
        <v>227</v>
      </c>
      <c r="H1619" s="466"/>
      <c r="I1619" s="466"/>
      <c r="J1619" s="476" t="s">
        <v>1067</v>
      </c>
      <c r="K1619" s="466"/>
      <c r="L1619" s="466"/>
      <c r="M1619" s="466"/>
      <c r="N1619" s="466"/>
      <c r="O1619" s="466"/>
      <c r="P1619" s="467"/>
    </row>
    <row r="1620" spans="1:16" ht="18" customHeight="1">
      <c r="A1620" s="498"/>
      <c r="B1620" s="466"/>
      <c r="C1620" s="466"/>
      <c r="D1620" s="466"/>
      <c r="E1620" s="466"/>
      <c r="F1620" s="466"/>
      <c r="G1620" s="498" t="s">
        <v>229</v>
      </c>
      <c r="H1620" s="466"/>
      <c r="I1620" s="466"/>
      <c r="J1620" s="476" t="s">
        <v>1067</v>
      </c>
      <c r="K1620" s="466"/>
      <c r="L1620" s="466"/>
      <c r="M1620" s="466"/>
      <c r="N1620" s="466"/>
      <c r="O1620" s="466"/>
      <c r="P1620" s="467"/>
    </row>
    <row r="1621" spans="1:16" ht="18" customHeight="1">
      <c r="A1621" s="498"/>
      <c r="B1621" s="466"/>
      <c r="C1621" s="466"/>
      <c r="D1621" s="466"/>
      <c r="E1621" s="466"/>
      <c r="F1621" s="466"/>
      <c r="G1621" s="498" t="s">
        <v>10</v>
      </c>
      <c r="H1621" s="466"/>
      <c r="I1621" s="466"/>
      <c r="J1621" s="476" t="s">
        <v>1295</v>
      </c>
      <c r="K1621" s="466"/>
      <c r="L1621" s="466"/>
      <c r="M1621" s="466"/>
      <c r="N1621" s="466"/>
      <c r="O1621" s="466"/>
      <c r="P1621" s="467"/>
    </row>
    <row r="1622" spans="1:16" ht="18" customHeight="1">
      <c r="A1622" s="492"/>
      <c r="B1622" s="470"/>
      <c r="C1622" s="470"/>
      <c r="D1622" s="470"/>
      <c r="E1622" s="470"/>
      <c r="F1622" s="470"/>
      <c r="G1622" s="505" t="s">
        <v>231</v>
      </c>
      <c r="H1622" s="470"/>
      <c r="I1622" s="470"/>
      <c r="J1622" s="477" t="s">
        <v>232</v>
      </c>
      <c r="K1622" s="470"/>
      <c r="L1622" s="470"/>
      <c r="M1622" s="470"/>
      <c r="N1622" s="470"/>
      <c r="O1622" s="470"/>
      <c r="P1622" s="471"/>
    </row>
    <row r="1623" spans="1:16" ht="7.5" customHeight="1">
      <c r="A1623" s="86"/>
      <c r="B1623" s="86"/>
      <c r="C1623" s="86"/>
      <c r="D1623" s="86"/>
      <c r="E1623" s="86"/>
      <c r="F1623" s="86"/>
      <c r="G1623" s="86"/>
      <c r="H1623" s="86"/>
      <c r="I1623" s="86"/>
      <c r="J1623" s="86"/>
      <c r="K1623" s="86"/>
      <c r="L1623" s="86"/>
      <c r="M1623" s="86"/>
      <c r="N1623" s="86"/>
      <c r="O1623" s="86"/>
      <c r="P1623" s="86"/>
    </row>
    <row r="1624" spans="1:16" ht="18" customHeight="1">
      <c r="A1624" s="495" t="s">
        <v>233</v>
      </c>
      <c r="B1624" s="466"/>
      <c r="C1624" s="495" t="s">
        <v>234</v>
      </c>
      <c r="D1624" s="466"/>
      <c r="E1624" s="86"/>
      <c r="F1624" s="86"/>
      <c r="G1624" s="86"/>
      <c r="H1624" s="86"/>
      <c r="I1624" s="86"/>
      <c r="J1624" s="86"/>
      <c r="K1624" s="86"/>
      <c r="L1624" s="86"/>
      <c r="M1624" s="86"/>
      <c r="N1624" s="86"/>
      <c r="O1624" s="86"/>
      <c r="P1624" s="86"/>
    </row>
    <row r="1625" spans="1:16" ht="2.25" customHeight="1">
      <c r="A1625" s="86"/>
      <c r="B1625" s="86"/>
      <c r="C1625" s="86"/>
      <c r="D1625" s="86"/>
      <c r="E1625" s="86"/>
      <c r="F1625" s="86"/>
      <c r="G1625" s="86"/>
      <c r="H1625" s="86"/>
      <c r="I1625" s="86"/>
      <c r="J1625" s="86"/>
      <c r="K1625" s="86"/>
      <c r="L1625" s="86"/>
      <c r="M1625" s="86"/>
      <c r="N1625" s="86"/>
      <c r="O1625" s="86"/>
      <c r="P1625" s="86"/>
    </row>
    <row r="1626" spans="1:16" ht="18.75" customHeight="1">
      <c r="A1626" s="496" t="s">
        <v>235</v>
      </c>
      <c r="B1626" s="457"/>
      <c r="C1626" s="457"/>
      <c r="D1626" s="457"/>
      <c r="E1626" s="458"/>
      <c r="F1626" s="491" t="s">
        <v>231</v>
      </c>
      <c r="G1626" s="457"/>
      <c r="H1626" s="457"/>
      <c r="I1626" s="457"/>
      <c r="J1626" s="458"/>
      <c r="K1626" s="491" t="s">
        <v>13</v>
      </c>
      <c r="L1626" s="458"/>
      <c r="M1626" s="491" t="s">
        <v>12</v>
      </c>
      <c r="N1626" s="458"/>
      <c r="O1626" s="108" t="s">
        <v>236</v>
      </c>
      <c r="P1626" s="86"/>
    </row>
    <row r="1627" spans="1:16" ht="18" customHeight="1">
      <c r="A1627" s="492" t="s">
        <v>1226</v>
      </c>
      <c r="B1627" s="470"/>
      <c r="C1627" s="470"/>
      <c r="D1627" s="470"/>
      <c r="E1627" s="471"/>
      <c r="F1627" s="499" t="s">
        <v>134</v>
      </c>
      <c r="G1627" s="470"/>
      <c r="H1627" s="470"/>
      <c r="I1627" s="470"/>
      <c r="J1627" s="471"/>
      <c r="K1627" s="564" t="s">
        <v>1227</v>
      </c>
      <c r="L1627" s="471"/>
      <c r="M1627" s="564" t="s">
        <v>644</v>
      </c>
      <c r="N1627" s="471"/>
      <c r="O1627" s="299" t="s">
        <v>1228</v>
      </c>
      <c r="P1627" s="86"/>
    </row>
    <row r="1628" spans="1:16" ht="25.5" customHeight="1">
      <c r="A1628" s="492" t="s">
        <v>1296</v>
      </c>
      <c r="B1628" s="470"/>
      <c r="C1628" s="470"/>
      <c r="D1628" s="470"/>
      <c r="E1628" s="471"/>
      <c r="F1628" s="499" t="s">
        <v>134</v>
      </c>
      <c r="G1628" s="470"/>
      <c r="H1628" s="470"/>
      <c r="I1628" s="470"/>
      <c r="J1628" s="471"/>
      <c r="K1628" s="564" t="s">
        <v>1297</v>
      </c>
      <c r="L1628" s="471"/>
      <c r="M1628" s="564" t="s">
        <v>631</v>
      </c>
      <c r="N1628" s="471"/>
      <c r="O1628" s="299" t="s">
        <v>1298</v>
      </c>
      <c r="P1628" s="86"/>
    </row>
    <row r="1629" spans="1:16" ht="36.75" customHeight="1">
      <c r="A1629" s="492" t="s">
        <v>1299</v>
      </c>
      <c r="B1629" s="470"/>
      <c r="C1629" s="470"/>
      <c r="D1629" s="470"/>
      <c r="E1629" s="471"/>
      <c r="F1629" s="499" t="s">
        <v>232</v>
      </c>
      <c r="G1629" s="470"/>
      <c r="H1629" s="470"/>
      <c r="I1629" s="470"/>
      <c r="J1629" s="471"/>
      <c r="K1629" s="564" t="s">
        <v>1300</v>
      </c>
      <c r="L1629" s="471"/>
      <c r="M1629" s="564" t="s">
        <v>615</v>
      </c>
      <c r="N1629" s="471"/>
      <c r="O1629" s="299" t="s">
        <v>1300</v>
      </c>
      <c r="P1629" s="86"/>
    </row>
    <row r="1630" spans="1:16" ht="18" customHeight="1">
      <c r="A1630" s="493"/>
      <c r="B1630" s="466"/>
      <c r="C1630" s="466"/>
      <c r="D1630" s="466"/>
      <c r="E1630" s="466"/>
      <c r="F1630" s="494"/>
      <c r="G1630" s="466"/>
      <c r="H1630" s="494"/>
      <c r="I1630" s="466"/>
      <c r="J1630" s="466"/>
      <c r="K1630" s="466"/>
      <c r="L1630" s="111" t="s">
        <v>238</v>
      </c>
      <c r="M1630" s="488" t="s">
        <v>234</v>
      </c>
      <c r="N1630" s="466"/>
      <c r="O1630" s="111" t="s">
        <v>1301</v>
      </c>
      <c r="P1630" s="86"/>
    </row>
    <row r="1631" spans="1:16" ht="18" customHeight="1">
      <c r="A1631" s="495" t="s">
        <v>239</v>
      </c>
      <c r="B1631" s="466"/>
      <c r="C1631" s="495" t="s">
        <v>583</v>
      </c>
      <c r="D1631" s="466"/>
      <c r="E1631" s="86"/>
      <c r="F1631" s="86"/>
      <c r="G1631" s="86"/>
      <c r="H1631" s="86"/>
      <c r="I1631" s="86"/>
      <c r="J1631" s="86"/>
      <c r="K1631" s="86"/>
      <c r="L1631" s="86"/>
      <c r="M1631" s="86"/>
      <c r="N1631" s="86"/>
      <c r="O1631" s="86"/>
      <c r="P1631" s="86"/>
    </row>
    <row r="1632" spans="1:16" ht="1.5" customHeight="1">
      <c r="A1632" s="86"/>
      <c r="B1632" s="86"/>
      <c r="C1632" s="86"/>
      <c r="D1632" s="86"/>
      <c r="E1632" s="86"/>
      <c r="F1632" s="86"/>
      <c r="G1632" s="86"/>
      <c r="H1632" s="86"/>
      <c r="I1632" s="86"/>
      <c r="J1632" s="86"/>
      <c r="K1632" s="86"/>
      <c r="L1632" s="86"/>
      <c r="M1632" s="86"/>
      <c r="N1632" s="86"/>
      <c r="O1632" s="86"/>
      <c r="P1632" s="86"/>
    </row>
    <row r="1633" spans="1:16" ht="18.75" customHeight="1">
      <c r="A1633" s="496" t="s">
        <v>235</v>
      </c>
      <c r="B1633" s="457"/>
      <c r="C1633" s="457"/>
      <c r="D1633" s="457"/>
      <c r="E1633" s="458"/>
      <c r="F1633" s="491" t="s">
        <v>231</v>
      </c>
      <c r="G1633" s="457"/>
      <c r="H1633" s="457"/>
      <c r="I1633" s="457"/>
      <c r="J1633" s="458"/>
      <c r="K1633" s="491" t="s">
        <v>13</v>
      </c>
      <c r="L1633" s="458"/>
      <c r="M1633" s="491" t="s">
        <v>12</v>
      </c>
      <c r="N1633" s="458"/>
      <c r="O1633" s="108" t="s">
        <v>236</v>
      </c>
      <c r="P1633" s="86"/>
    </row>
    <row r="1634" spans="1:16" ht="18" customHeight="1">
      <c r="A1634" s="492" t="s">
        <v>638</v>
      </c>
      <c r="B1634" s="470"/>
      <c r="C1634" s="470"/>
      <c r="D1634" s="470"/>
      <c r="E1634" s="471"/>
      <c r="F1634" s="499" t="s">
        <v>617</v>
      </c>
      <c r="G1634" s="470"/>
      <c r="H1634" s="470"/>
      <c r="I1634" s="470"/>
      <c r="J1634" s="471"/>
      <c r="K1634" s="564" t="s">
        <v>639</v>
      </c>
      <c r="L1634" s="471"/>
      <c r="M1634" s="564" t="s">
        <v>666</v>
      </c>
      <c r="N1634" s="471"/>
      <c r="O1634" s="299" t="s">
        <v>667</v>
      </c>
      <c r="P1634" s="86"/>
    </row>
    <row r="1635" spans="1:16" ht="18" customHeight="1">
      <c r="A1635" s="492" t="s">
        <v>589</v>
      </c>
      <c r="B1635" s="470"/>
      <c r="C1635" s="470"/>
      <c r="D1635" s="470"/>
      <c r="E1635" s="471"/>
      <c r="F1635" s="499" t="s">
        <v>590</v>
      </c>
      <c r="G1635" s="470"/>
      <c r="H1635" s="470"/>
      <c r="I1635" s="470"/>
      <c r="J1635" s="471"/>
      <c r="K1635" s="564" t="s">
        <v>1302</v>
      </c>
      <c r="L1635" s="471"/>
      <c r="M1635" s="564" t="s">
        <v>592</v>
      </c>
      <c r="N1635" s="471"/>
      <c r="O1635" s="299" t="s">
        <v>1303</v>
      </c>
      <c r="P1635" s="86"/>
    </row>
    <row r="1636" spans="1:16" ht="18" customHeight="1">
      <c r="A1636" s="493"/>
      <c r="B1636" s="466"/>
      <c r="C1636" s="466"/>
      <c r="D1636" s="466"/>
      <c r="E1636" s="466"/>
      <c r="F1636" s="494"/>
      <c r="G1636" s="466"/>
      <c r="H1636" s="494"/>
      <c r="I1636" s="466"/>
      <c r="J1636" s="466"/>
      <c r="K1636" s="466"/>
      <c r="L1636" s="111" t="s">
        <v>238</v>
      </c>
      <c r="M1636" s="488" t="s">
        <v>583</v>
      </c>
      <c r="N1636" s="466"/>
      <c r="O1636" s="111" t="s">
        <v>1304</v>
      </c>
      <c r="P1636" s="86"/>
    </row>
    <row r="1637" spans="1:16" ht="18" customHeight="1">
      <c r="A1637" s="495" t="s">
        <v>241</v>
      </c>
      <c r="B1637" s="466"/>
      <c r="C1637" s="495" t="s">
        <v>242</v>
      </c>
      <c r="D1637" s="466"/>
      <c r="E1637" s="86"/>
      <c r="F1637" s="86"/>
      <c r="G1637" s="86"/>
      <c r="H1637" s="86"/>
      <c r="I1637" s="86"/>
      <c r="J1637" s="86"/>
      <c r="K1637" s="86"/>
      <c r="L1637" s="86"/>
      <c r="M1637" s="86"/>
      <c r="N1637" s="86"/>
      <c r="O1637" s="86"/>
      <c r="P1637" s="86"/>
    </row>
    <row r="1638" spans="1:16" ht="2.25" customHeight="1">
      <c r="A1638" s="86"/>
      <c r="B1638" s="86"/>
      <c r="C1638" s="86"/>
      <c r="D1638" s="86"/>
      <c r="E1638" s="86"/>
      <c r="F1638" s="86"/>
      <c r="G1638" s="86"/>
      <c r="H1638" s="86"/>
      <c r="I1638" s="86"/>
      <c r="J1638" s="86"/>
      <c r="K1638" s="86"/>
      <c r="L1638" s="86"/>
      <c r="M1638" s="86"/>
      <c r="N1638" s="86"/>
      <c r="O1638" s="86"/>
      <c r="P1638" s="86"/>
    </row>
    <row r="1639" spans="1:16" ht="18.75" customHeight="1">
      <c r="A1639" s="496" t="s">
        <v>235</v>
      </c>
      <c r="B1639" s="457"/>
      <c r="C1639" s="457"/>
      <c r="D1639" s="457"/>
      <c r="E1639" s="458"/>
      <c r="F1639" s="491" t="s">
        <v>231</v>
      </c>
      <c r="G1639" s="457"/>
      <c r="H1639" s="457"/>
      <c r="I1639" s="457"/>
      <c r="J1639" s="458"/>
      <c r="K1639" s="491" t="s">
        <v>13</v>
      </c>
      <c r="L1639" s="458"/>
      <c r="M1639" s="491" t="s">
        <v>12</v>
      </c>
      <c r="N1639" s="458"/>
      <c r="O1639" s="108" t="s">
        <v>236</v>
      </c>
      <c r="P1639" s="86"/>
    </row>
    <row r="1640" spans="1:16" ht="18" customHeight="1">
      <c r="A1640" s="492" t="s">
        <v>702</v>
      </c>
      <c r="B1640" s="470"/>
      <c r="C1640" s="470"/>
      <c r="D1640" s="470"/>
      <c r="E1640" s="471"/>
      <c r="F1640" s="499" t="s">
        <v>596</v>
      </c>
      <c r="G1640" s="470"/>
      <c r="H1640" s="470"/>
      <c r="I1640" s="470"/>
      <c r="J1640" s="471"/>
      <c r="K1640" s="564" t="s">
        <v>703</v>
      </c>
      <c r="L1640" s="471"/>
      <c r="M1640" s="564" t="s">
        <v>670</v>
      </c>
      <c r="N1640" s="471"/>
      <c r="O1640" s="299" t="s">
        <v>1302</v>
      </c>
      <c r="P1640" s="86"/>
    </row>
    <row r="1641" spans="1:16" ht="18" customHeight="1">
      <c r="A1641" s="493"/>
      <c r="B1641" s="466"/>
      <c r="C1641" s="466"/>
      <c r="D1641" s="466"/>
      <c r="E1641" s="466"/>
      <c r="F1641" s="494"/>
      <c r="G1641" s="466"/>
      <c r="H1641" s="494"/>
      <c r="I1641" s="466"/>
      <c r="J1641" s="466"/>
      <c r="K1641" s="466"/>
      <c r="L1641" s="111" t="s">
        <v>238</v>
      </c>
      <c r="M1641" s="488" t="s">
        <v>242</v>
      </c>
      <c r="N1641" s="466"/>
      <c r="O1641" s="111" t="s">
        <v>1302</v>
      </c>
      <c r="P1641" s="86"/>
    </row>
    <row r="1642" spans="1:16" ht="18" customHeight="1">
      <c r="A1642" s="495" t="s">
        <v>243</v>
      </c>
      <c r="B1642" s="466"/>
      <c r="C1642" s="495" t="s">
        <v>244</v>
      </c>
      <c r="D1642" s="466"/>
      <c r="E1642" s="86"/>
      <c r="F1642" s="86"/>
      <c r="G1642" s="86"/>
      <c r="H1642" s="86"/>
      <c r="I1642" s="86"/>
      <c r="J1642" s="86"/>
      <c r="K1642" s="86"/>
      <c r="L1642" s="86"/>
      <c r="M1642" s="86"/>
      <c r="N1642" s="86"/>
      <c r="O1642" s="86"/>
      <c r="P1642" s="86"/>
    </row>
    <row r="1643" spans="1:16" ht="1.5" customHeight="1">
      <c r="A1643" s="86"/>
      <c r="B1643" s="86"/>
      <c r="C1643" s="86"/>
      <c r="D1643" s="86"/>
      <c r="E1643" s="86"/>
      <c r="F1643" s="86"/>
      <c r="G1643" s="86"/>
      <c r="H1643" s="86"/>
      <c r="I1643" s="86"/>
      <c r="J1643" s="86"/>
      <c r="K1643" s="86"/>
      <c r="L1643" s="86"/>
      <c r="M1643" s="86"/>
      <c r="N1643" s="86"/>
      <c r="O1643" s="86"/>
      <c r="P1643" s="86"/>
    </row>
    <row r="1644" spans="1:16" ht="19.5" customHeight="1">
      <c r="A1644" s="496" t="s">
        <v>235</v>
      </c>
      <c r="B1644" s="457"/>
      <c r="C1644" s="457"/>
      <c r="D1644" s="457"/>
      <c r="E1644" s="458"/>
      <c r="F1644" s="491" t="s">
        <v>231</v>
      </c>
      <c r="G1644" s="457"/>
      <c r="H1644" s="457"/>
      <c r="I1644" s="457"/>
      <c r="J1644" s="458"/>
      <c r="K1644" s="491" t="s">
        <v>13</v>
      </c>
      <c r="L1644" s="458"/>
      <c r="M1644" s="491" t="s">
        <v>12</v>
      </c>
      <c r="N1644" s="458"/>
      <c r="O1644" s="108" t="s">
        <v>236</v>
      </c>
      <c r="P1644" s="86"/>
    </row>
    <row r="1645" spans="1:16" ht="18" customHeight="1">
      <c r="A1645" s="492" t="s">
        <v>598</v>
      </c>
      <c r="B1645" s="470"/>
      <c r="C1645" s="470"/>
      <c r="D1645" s="470"/>
      <c r="E1645" s="471"/>
      <c r="F1645" s="499" t="s">
        <v>570</v>
      </c>
      <c r="G1645" s="470"/>
      <c r="H1645" s="470"/>
      <c r="I1645" s="470"/>
      <c r="J1645" s="471"/>
      <c r="K1645" s="564" t="s">
        <v>599</v>
      </c>
      <c r="L1645" s="471"/>
      <c r="M1645" s="564" t="s">
        <v>567</v>
      </c>
      <c r="N1645" s="471"/>
      <c r="O1645" s="299" t="s">
        <v>847</v>
      </c>
      <c r="P1645" s="86"/>
    </row>
    <row r="1646" spans="1:16" ht="18" customHeight="1">
      <c r="A1646" s="493"/>
      <c r="B1646" s="466"/>
      <c r="C1646" s="466"/>
      <c r="D1646" s="466"/>
      <c r="E1646" s="466"/>
      <c r="F1646" s="494"/>
      <c r="G1646" s="466"/>
      <c r="H1646" s="494"/>
      <c r="I1646" s="466"/>
      <c r="J1646" s="466"/>
      <c r="K1646" s="466"/>
      <c r="L1646" s="111" t="s">
        <v>238</v>
      </c>
      <c r="M1646" s="488" t="s">
        <v>244</v>
      </c>
      <c r="N1646" s="466"/>
      <c r="O1646" s="111" t="s">
        <v>847</v>
      </c>
      <c r="P1646" s="86"/>
    </row>
    <row r="1647" spans="1:16" ht="3" customHeight="1">
      <c r="A1647" s="86"/>
      <c r="B1647" s="86"/>
      <c r="C1647" s="86"/>
      <c r="D1647" s="86"/>
      <c r="E1647" s="86"/>
      <c r="F1647" s="86"/>
      <c r="G1647" s="86"/>
      <c r="H1647" s="86"/>
      <c r="I1647" s="86"/>
      <c r="J1647" s="86"/>
      <c r="K1647" s="86"/>
      <c r="L1647" s="86"/>
      <c r="M1647" s="86"/>
      <c r="N1647" s="86"/>
      <c r="O1647" s="86"/>
      <c r="P1647" s="86"/>
    </row>
    <row r="1648" spans="1:16" ht="18.75" customHeight="1">
      <c r="A1648" s="86"/>
      <c r="B1648" s="86"/>
      <c r="C1648" s="86"/>
      <c r="D1648" s="86"/>
      <c r="E1648" s="86"/>
      <c r="F1648" s="86"/>
      <c r="G1648" s="86"/>
      <c r="H1648" s="86"/>
      <c r="I1648" s="489" t="s">
        <v>245</v>
      </c>
      <c r="J1648" s="457"/>
      <c r="K1648" s="457"/>
      <c r="L1648" s="457"/>
      <c r="M1648" s="458"/>
      <c r="N1648" s="566" t="s">
        <v>1305</v>
      </c>
      <c r="O1648" s="458"/>
      <c r="P1648" s="86"/>
    </row>
    <row r="1649" spans="1:16" ht="2.25" customHeight="1">
      <c r="A1649" s="86"/>
      <c r="B1649" s="86"/>
      <c r="C1649" s="86"/>
      <c r="D1649" s="86"/>
      <c r="E1649" s="86"/>
      <c r="F1649" s="86"/>
      <c r="G1649" s="86"/>
      <c r="H1649" s="86"/>
      <c r="I1649" s="86"/>
      <c r="J1649" s="86"/>
      <c r="K1649" s="86"/>
      <c r="L1649" s="86"/>
      <c r="M1649" s="86"/>
      <c r="N1649" s="86"/>
      <c r="O1649" s="86"/>
      <c r="P1649" s="86"/>
    </row>
    <row r="1650" spans="1:16" ht="16.5" customHeight="1">
      <c r="A1650" s="565"/>
      <c r="B1650" s="466"/>
      <c r="C1650" s="466"/>
      <c r="D1650" s="466"/>
      <c r="E1650" s="466"/>
      <c r="F1650" s="466"/>
      <c r="G1650" s="466"/>
      <c r="H1650" s="466"/>
      <c r="I1650" s="466"/>
      <c r="J1650" s="466"/>
      <c r="K1650" s="466"/>
      <c r="L1650" s="466"/>
      <c r="M1650" s="466"/>
      <c r="N1650" s="466"/>
      <c r="O1650" s="466"/>
      <c r="P1650" s="86"/>
    </row>
    <row r="1651" spans="1:16" ht="3.75" customHeight="1">
      <c r="A1651" s="107"/>
      <c r="B1651" s="476"/>
      <c r="C1651" s="466"/>
      <c r="D1651" s="476"/>
      <c r="E1651" s="466"/>
      <c r="F1651" s="466"/>
      <c r="G1651" s="466"/>
      <c r="H1651" s="466"/>
      <c r="I1651" s="466"/>
      <c r="J1651" s="466"/>
      <c r="K1651" s="466"/>
      <c r="L1651" s="466"/>
      <c r="M1651" s="466"/>
      <c r="N1651" s="466"/>
      <c r="O1651" s="466"/>
      <c r="P1651" s="466"/>
    </row>
    <row r="1652" spans="1:16" ht="70.5" customHeight="1">
      <c r="A1652" s="107"/>
      <c r="B1652" s="497"/>
      <c r="C1652" s="466"/>
      <c r="D1652" s="476"/>
      <c r="E1652" s="466"/>
      <c r="F1652" s="466"/>
      <c r="G1652" s="466"/>
      <c r="H1652" s="466"/>
      <c r="I1652" s="466"/>
      <c r="J1652" s="466"/>
      <c r="K1652" s="466"/>
      <c r="L1652" s="466"/>
      <c r="M1652" s="466"/>
      <c r="N1652" s="466"/>
      <c r="O1652" s="466"/>
      <c r="P1652" s="466"/>
    </row>
    <row r="1653" spans="1:16" ht="9.75" customHeight="1">
      <c r="A1653" s="477"/>
      <c r="B1653" s="470"/>
      <c r="C1653" s="470"/>
      <c r="D1653" s="470"/>
      <c r="E1653" s="470"/>
      <c r="F1653" s="470"/>
      <c r="G1653" s="470"/>
      <c r="H1653" s="470"/>
      <c r="I1653" s="470"/>
      <c r="J1653" s="470"/>
      <c r="K1653" s="470"/>
      <c r="L1653" s="470"/>
      <c r="M1653" s="470"/>
      <c r="N1653" s="470"/>
      <c r="O1653" s="470"/>
      <c r="P1653" s="470"/>
    </row>
    <row r="1654" spans="1:16" ht="59.25" customHeight="1">
      <c r="A1654" s="498" t="s">
        <v>541</v>
      </c>
      <c r="B1654" s="466"/>
      <c r="C1654" s="466"/>
      <c r="D1654" s="466"/>
      <c r="E1654" s="466"/>
      <c r="F1654" s="466"/>
      <c r="G1654" s="498" t="s">
        <v>227</v>
      </c>
      <c r="H1654" s="466"/>
      <c r="I1654" s="466"/>
      <c r="J1654" s="476" t="s">
        <v>1067</v>
      </c>
      <c r="K1654" s="466"/>
      <c r="L1654" s="466"/>
      <c r="M1654" s="466"/>
      <c r="N1654" s="466"/>
      <c r="O1654" s="466"/>
      <c r="P1654" s="467"/>
    </row>
    <row r="1655" spans="1:16" ht="18" customHeight="1">
      <c r="A1655" s="498"/>
      <c r="B1655" s="466"/>
      <c r="C1655" s="466"/>
      <c r="D1655" s="466"/>
      <c r="E1655" s="466"/>
      <c r="F1655" s="466"/>
      <c r="G1655" s="498" t="s">
        <v>229</v>
      </c>
      <c r="H1655" s="466"/>
      <c r="I1655" s="466"/>
      <c r="J1655" s="476" t="s">
        <v>1067</v>
      </c>
      <c r="K1655" s="466"/>
      <c r="L1655" s="466"/>
      <c r="M1655" s="466"/>
      <c r="N1655" s="466"/>
      <c r="O1655" s="466"/>
      <c r="P1655" s="467"/>
    </row>
    <row r="1656" spans="1:16" ht="27.75" customHeight="1">
      <c r="A1656" s="498"/>
      <c r="B1656" s="466"/>
      <c r="C1656" s="466"/>
      <c r="D1656" s="466"/>
      <c r="E1656" s="466"/>
      <c r="F1656" s="466"/>
      <c r="G1656" s="498" t="s">
        <v>10</v>
      </c>
      <c r="H1656" s="466"/>
      <c r="I1656" s="466"/>
      <c r="J1656" s="476" t="s">
        <v>1306</v>
      </c>
      <c r="K1656" s="466"/>
      <c r="L1656" s="466"/>
      <c r="M1656" s="466"/>
      <c r="N1656" s="466"/>
      <c r="O1656" s="466"/>
      <c r="P1656" s="467"/>
    </row>
    <row r="1657" spans="1:16" ht="18" customHeight="1">
      <c r="A1657" s="492"/>
      <c r="B1657" s="470"/>
      <c r="C1657" s="470"/>
      <c r="D1657" s="470"/>
      <c r="E1657" s="470"/>
      <c r="F1657" s="470"/>
      <c r="G1657" s="505" t="s">
        <v>231</v>
      </c>
      <c r="H1657" s="470"/>
      <c r="I1657" s="470"/>
      <c r="J1657" s="477" t="s">
        <v>232</v>
      </c>
      <c r="K1657" s="470"/>
      <c r="L1657" s="470"/>
      <c r="M1657" s="470"/>
      <c r="N1657" s="470"/>
      <c r="O1657" s="470"/>
      <c r="P1657" s="471"/>
    </row>
    <row r="1658" spans="1:16" ht="7.5" customHeight="1">
      <c r="A1658" s="86"/>
      <c r="B1658" s="86"/>
      <c r="C1658" s="86"/>
      <c r="D1658" s="86"/>
      <c r="E1658" s="86"/>
      <c r="F1658" s="86"/>
      <c r="G1658" s="86"/>
      <c r="H1658" s="86"/>
      <c r="I1658" s="86"/>
      <c r="J1658" s="86"/>
      <c r="K1658" s="86"/>
      <c r="L1658" s="86"/>
      <c r="M1658" s="86"/>
      <c r="N1658" s="86"/>
      <c r="O1658" s="86"/>
      <c r="P1658" s="86"/>
    </row>
    <row r="1659" spans="1:16" ht="18" customHeight="1">
      <c r="A1659" s="495" t="s">
        <v>233</v>
      </c>
      <c r="B1659" s="466"/>
      <c r="C1659" s="495" t="s">
        <v>234</v>
      </c>
      <c r="D1659" s="466"/>
      <c r="E1659" s="86"/>
      <c r="F1659" s="86"/>
      <c r="G1659" s="86"/>
      <c r="H1659" s="86"/>
      <c r="I1659" s="86"/>
      <c r="J1659" s="86"/>
      <c r="K1659" s="86"/>
      <c r="L1659" s="86"/>
      <c r="M1659" s="86"/>
      <c r="N1659" s="86"/>
      <c r="O1659" s="86"/>
      <c r="P1659" s="86"/>
    </row>
    <row r="1660" spans="1:16" ht="2.25" customHeight="1">
      <c r="A1660" s="86"/>
      <c r="B1660" s="86"/>
      <c r="C1660" s="86"/>
      <c r="D1660" s="86"/>
      <c r="E1660" s="86"/>
      <c r="F1660" s="86"/>
      <c r="G1660" s="86"/>
      <c r="H1660" s="86"/>
      <c r="I1660" s="86"/>
      <c r="J1660" s="86"/>
      <c r="K1660" s="86"/>
      <c r="L1660" s="86"/>
      <c r="M1660" s="86"/>
      <c r="N1660" s="86"/>
      <c r="O1660" s="86"/>
      <c r="P1660" s="86"/>
    </row>
    <row r="1661" spans="1:16" ht="18.75" customHeight="1">
      <c r="A1661" s="496" t="s">
        <v>235</v>
      </c>
      <c r="B1661" s="457"/>
      <c r="C1661" s="457"/>
      <c r="D1661" s="457"/>
      <c r="E1661" s="458"/>
      <c r="F1661" s="491" t="s">
        <v>231</v>
      </c>
      <c r="G1661" s="457"/>
      <c r="H1661" s="457"/>
      <c r="I1661" s="457"/>
      <c r="J1661" s="458"/>
      <c r="K1661" s="491" t="s">
        <v>13</v>
      </c>
      <c r="L1661" s="458"/>
      <c r="M1661" s="491" t="s">
        <v>12</v>
      </c>
      <c r="N1661" s="458"/>
      <c r="O1661" s="108" t="s">
        <v>236</v>
      </c>
      <c r="P1661" s="86"/>
    </row>
    <row r="1662" spans="1:16" ht="18" customHeight="1">
      <c r="A1662" s="492" t="s">
        <v>1226</v>
      </c>
      <c r="B1662" s="470"/>
      <c r="C1662" s="470"/>
      <c r="D1662" s="470"/>
      <c r="E1662" s="471"/>
      <c r="F1662" s="499" t="s">
        <v>134</v>
      </c>
      <c r="G1662" s="470"/>
      <c r="H1662" s="470"/>
      <c r="I1662" s="470"/>
      <c r="J1662" s="471"/>
      <c r="K1662" s="564" t="s">
        <v>1227</v>
      </c>
      <c r="L1662" s="471"/>
      <c r="M1662" s="564" t="s">
        <v>644</v>
      </c>
      <c r="N1662" s="471"/>
      <c r="O1662" s="299" t="s">
        <v>1228</v>
      </c>
      <c r="P1662" s="86"/>
    </row>
    <row r="1663" spans="1:16" ht="25.5" customHeight="1">
      <c r="A1663" s="492" t="s">
        <v>1296</v>
      </c>
      <c r="B1663" s="470"/>
      <c r="C1663" s="470"/>
      <c r="D1663" s="470"/>
      <c r="E1663" s="471"/>
      <c r="F1663" s="499" t="s">
        <v>134</v>
      </c>
      <c r="G1663" s="470"/>
      <c r="H1663" s="470"/>
      <c r="I1663" s="470"/>
      <c r="J1663" s="471"/>
      <c r="K1663" s="564" t="s">
        <v>1297</v>
      </c>
      <c r="L1663" s="471"/>
      <c r="M1663" s="564" t="s">
        <v>631</v>
      </c>
      <c r="N1663" s="471"/>
      <c r="O1663" s="299" t="s">
        <v>1298</v>
      </c>
      <c r="P1663" s="86"/>
    </row>
    <row r="1664" spans="1:16" ht="26.25" customHeight="1">
      <c r="A1664" s="492" t="s">
        <v>1307</v>
      </c>
      <c r="B1664" s="470"/>
      <c r="C1664" s="470"/>
      <c r="D1664" s="470"/>
      <c r="E1664" s="471"/>
      <c r="F1664" s="499" t="s">
        <v>232</v>
      </c>
      <c r="G1664" s="470"/>
      <c r="H1664" s="470"/>
      <c r="I1664" s="470"/>
      <c r="J1664" s="471"/>
      <c r="K1664" s="564" t="s">
        <v>1308</v>
      </c>
      <c r="L1664" s="471"/>
      <c r="M1664" s="564" t="s">
        <v>615</v>
      </c>
      <c r="N1664" s="471"/>
      <c r="O1664" s="299" t="s">
        <v>1308</v>
      </c>
      <c r="P1664" s="86"/>
    </row>
    <row r="1665" spans="1:16" ht="18" customHeight="1">
      <c r="A1665" s="493"/>
      <c r="B1665" s="466"/>
      <c r="C1665" s="466"/>
      <c r="D1665" s="466"/>
      <c r="E1665" s="466"/>
      <c r="F1665" s="494"/>
      <c r="G1665" s="466"/>
      <c r="H1665" s="494"/>
      <c r="I1665" s="466"/>
      <c r="J1665" s="466"/>
      <c r="K1665" s="466"/>
      <c r="L1665" s="111" t="s">
        <v>238</v>
      </c>
      <c r="M1665" s="488" t="s">
        <v>234</v>
      </c>
      <c r="N1665" s="466"/>
      <c r="O1665" s="111" t="s">
        <v>1309</v>
      </c>
      <c r="P1665" s="86"/>
    </row>
    <row r="1666" spans="1:16" ht="18" customHeight="1">
      <c r="A1666" s="495" t="s">
        <v>239</v>
      </c>
      <c r="B1666" s="466"/>
      <c r="C1666" s="495" t="s">
        <v>583</v>
      </c>
      <c r="D1666" s="466"/>
      <c r="E1666" s="86"/>
      <c r="F1666" s="86"/>
      <c r="G1666" s="86"/>
      <c r="H1666" s="86"/>
      <c r="I1666" s="86"/>
      <c r="J1666" s="86"/>
      <c r="K1666" s="86"/>
      <c r="L1666" s="86"/>
      <c r="M1666" s="86"/>
      <c r="N1666" s="86"/>
      <c r="O1666" s="86"/>
      <c r="P1666" s="86"/>
    </row>
    <row r="1667" spans="1:16" ht="2.25" customHeight="1">
      <c r="A1667" s="86"/>
      <c r="B1667" s="86"/>
      <c r="C1667" s="86"/>
      <c r="D1667" s="86"/>
      <c r="E1667" s="86"/>
      <c r="F1667" s="86"/>
      <c r="G1667" s="86"/>
      <c r="H1667" s="86"/>
      <c r="I1667" s="86"/>
      <c r="J1667" s="86"/>
      <c r="K1667" s="86"/>
      <c r="L1667" s="86"/>
      <c r="M1667" s="86"/>
      <c r="N1667" s="86"/>
      <c r="O1667" s="86"/>
      <c r="P1667" s="86"/>
    </row>
    <row r="1668" spans="1:16" ht="18.75" customHeight="1">
      <c r="A1668" s="496" t="s">
        <v>235</v>
      </c>
      <c r="B1668" s="457"/>
      <c r="C1668" s="457"/>
      <c r="D1668" s="457"/>
      <c r="E1668" s="458"/>
      <c r="F1668" s="491" t="s">
        <v>231</v>
      </c>
      <c r="G1668" s="457"/>
      <c r="H1668" s="457"/>
      <c r="I1668" s="457"/>
      <c r="J1668" s="458"/>
      <c r="K1668" s="491" t="s">
        <v>13</v>
      </c>
      <c r="L1668" s="458"/>
      <c r="M1668" s="491" t="s">
        <v>12</v>
      </c>
      <c r="N1668" s="458"/>
      <c r="O1668" s="108" t="s">
        <v>236</v>
      </c>
      <c r="P1668" s="86"/>
    </row>
    <row r="1669" spans="1:16" ht="18" customHeight="1">
      <c r="A1669" s="492" t="s">
        <v>638</v>
      </c>
      <c r="B1669" s="470"/>
      <c r="C1669" s="470"/>
      <c r="D1669" s="470"/>
      <c r="E1669" s="471"/>
      <c r="F1669" s="499" t="s">
        <v>617</v>
      </c>
      <c r="G1669" s="470"/>
      <c r="H1669" s="470"/>
      <c r="I1669" s="470"/>
      <c r="J1669" s="471"/>
      <c r="K1669" s="564" t="s">
        <v>639</v>
      </c>
      <c r="L1669" s="471"/>
      <c r="M1669" s="564" t="s">
        <v>666</v>
      </c>
      <c r="N1669" s="471"/>
      <c r="O1669" s="299" t="s">
        <v>667</v>
      </c>
      <c r="P1669" s="86"/>
    </row>
    <row r="1670" spans="1:16" ht="18" customHeight="1">
      <c r="A1670" s="492" t="s">
        <v>589</v>
      </c>
      <c r="B1670" s="470"/>
      <c r="C1670" s="470"/>
      <c r="D1670" s="470"/>
      <c r="E1670" s="471"/>
      <c r="F1670" s="499" t="s">
        <v>590</v>
      </c>
      <c r="G1670" s="470"/>
      <c r="H1670" s="470"/>
      <c r="I1670" s="470"/>
      <c r="J1670" s="471"/>
      <c r="K1670" s="564" t="s">
        <v>1302</v>
      </c>
      <c r="L1670" s="471"/>
      <c r="M1670" s="564" t="s">
        <v>592</v>
      </c>
      <c r="N1670" s="471"/>
      <c r="O1670" s="299" t="s">
        <v>1303</v>
      </c>
      <c r="P1670" s="86"/>
    </row>
    <row r="1671" spans="1:16" ht="18" customHeight="1">
      <c r="A1671" s="493"/>
      <c r="B1671" s="466"/>
      <c r="C1671" s="466"/>
      <c r="D1671" s="466"/>
      <c r="E1671" s="466"/>
      <c r="F1671" s="494"/>
      <c r="G1671" s="466"/>
      <c r="H1671" s="494"/>
      <c r="I1671" s="466"/>
      <c r="J1671" s="466"/>
      <c r="K1671" s="466"/>
      <c r="L1671" s="111" t="s">
        <v>238</v>
      </c>
      <c r="M1671" s="488" t="s">
        <v>583</v>
      </c>
      <c r="N1671" s="466"/>
      <c r="O1671" s="111" t="s">
        <v>1304</v>
      </c>
      <c r="P1671" s="86"/>
    </row>
    <row r="1672" spans="1:16" ht="18" customHeight="1">
      <c r="A1672" s="495" t="s">
        <v>241</v>
      </c>
      <c r="B1672" s="466"/>
      <c r="C1672" s="495" t="s">
        <v>242</v>
      </c>
      <c r="D1672" s="466"/>
      <c r="E1672" s="86"/>
      <c r="F1672" s="86"/>
      <c r="G1672" s="86"/>
      <c r="H1672" s="86"/>
      <c r="I1672" s="86"/>
      <c r="J1672" s="86"/>
      <c r="K1672" s="86"/>
      <c r="L1672" s="86"/>
      <c r="M1672" s="86"/>
      <c r="N1672" s="86"/>
      <c r="O1672" s="86"/>
      <c r="P1672" s="86"/>
    </row>
    <row r="1673" spans="1:16" ht="1.5" customHeight="1">
      <c r="A1673" s="86"/>
      <c r="B1673" s="86"/>
      <c r="C1673" s="86"/>
      <c r="D1673" s="86"/>
      <c r="E1673" s="86"/>
      <c r="F1673" s="86"/>
      <c r="G1673" s="86"/>
      <c r="H1673" s="86"/>
      <c r="I1673" s="86"/>
      <c r="J1673" s="86"/>
      <c r="K1673" s="86"/>
      <c r="L1673" s="86"/>
      <c r="M1673" s="86"/>
      <c r="N1673" s="86"/>
      <c r="O1673" s="86"/>
      <c r="P1673" s="86"/>
    </row>
    <row r="1674" spans="1:16" ht="18.75" customHeight="1">
      <c r="A1674" s="496" t="s">
        <v>235</v>
      </c>
      <c r="B1674" s="457"/>
      <c r="C1674" s="457"/>
      <c r="D1674" s="457"/>
      <c r="E1674" s="458"/>
      <c r="F1674" s="491" t="s">
        <v>231</v>
      </c>
      <c r="G1674" s="457"/>
      <c r="H1674" s="457"/>
      <c r="I1674" s="457"/>
      <c r="J1674" s="458"/>
      <c r="K1674" s="491" t="s">
        <v>13</v>
      </c>
      <c r="L1674" s="458"/>
      <c r="M1674" s="491" t="s">
        <v>12</v>
      </c>
      <c r="N1674" s="458"/>
      <c r="O1674" s="108" t="s">
        <v>236</v>
      </c>
      <c r="P1674" s="86"/>
    </row>
    <row r="1675" spans="1:16" ht="18" customHeight="1">
      <c r="A1675" s="492" t="s">
        <v>702</v>
      </c>
      <c r="B1675" s="470"/>
      <c r="C1675" s="470"/>
      <c r="D1675" s="470"/>
      <c r="E1675" s="471"/>
      <c r="F1675" s="499" t="s">
        <v>596</v>
      </c>
      <c r="G1675" s="470"/>
      <c r="H1675" s="470"/>
      <c r="I1675" s="470"/>
      <c r="J1675" s="471"/>
      <c r="K1675" s="564" t="s">
        <v>703</v>
      </c>
      <c r="L1675" s="471"/>
      <c r="M1675" s="564" t="s">
        <v>670</v>
      </c>
      <c r="N1675" s="471"/>
      <c r="O1675" s="299" t="s">
        <v>1302</v>
      </c>
      <c r="P1675" s="86"/>
    </row>
    <row r="1676" spans="1:16" ht="18" customHeight="1">
      <c r="A1676" s="493"/>
      <c r="B1676" s="466"/>
      <c r="C1676" s="466"/>
      <c r="D1676" s="466"/>
      <c r="E1676" s="466"/>
      <c r="F1676" s="494"/>
      <c r="G1676" s="466"/>
      <c r="H1676" s="494"/>
      <c r="I1676" s="466"/>
      <c r="J1676" s="466"/>
      <c r="K1676" s="466"/>
      <c r="L1676" s="111" t="s">
        <v>238</v>
      </c>
      <c r="M1676" s="488" t="s">
        <v>242</v>
      </c>
      <c r="N1676" s="466"/>
      <c r="O1676" s="111" t="s">
        <v>1302</v>
      </c>
      <c r="P1676" s="86"/>
    </row>
    <row r="1677" spans="1:16" ht="18" customHeight="1">
      <c r="A1677" s="495" t="s">
        <v>243</v>
      </c>
      <c r="B1677" s="466"/>
      <c r="C1677" s="495" t="s">
        <v>244</v>
      </c>
      <c r="D1677" s="466"/>
      <c r="E1677" s="86"/>
      <c r="F1677" s="86"/>
      <c r="G1677" s="86"/>
      <c r="H1677" s="86"/>
      <c r="I1677" s="86"/>
      <c r="J1677" s="86"/>
      <c r="K1677" s="86"/>
      <c r="L1677" s="86"/>
      <c r="M1677" s="86"/>
      <c r="N1677" s="86"/>
      <c r="O1677" s="86"/>
      <c r="P1677" s="86"/>
    </row>
    <row r="1678" spans="1:16" ht="2.25" customHeight="1">
      <c r="A1678" s="86"/>
      <c r="B1678" s="86"/>
      <c r="C1678" s="86"/>
      <c r="D1678" s="86"/>
      <c r="E1678" s="86"/>
      <c r="F1678" s="86"/>
      <c r="G1678" s="86"/>
      <c r="H1678" s="86"/>
      <c r="I1678" s="86"/>
      <c r="J1678" s="86"/>
      <c r="K1678" s="86"/>
      <c r="L1678" s="86"/>
      <c r="M1678" s="86"/>
      <c r="N1678" s="86"/>
      <c r="O1678" s="86"/>
      <c r="P1678" s="86"/>
    </row>
    <row r="1679" spans="1:16" ht="18.75" customHeight="1">
      <c r="A1679" s="496" t="s">
        <v>235</v>
      </c>
      <c r="B1679" s="457"/>
      <c r="C1679" s="457"/>
      <c r="D1679" s="457"/>
      <c r="E1679" s="458"/>
      <c r="F1679" s="491" t="s">
        <v>231</v>
      </c>
      <c r="G1679" s="457"/>
      <c r="H1679" s="457"/>
      <c r="I1679" s="457"/>
      <c r="J1679" s="458"/>
      <c r="K1679" s="491" t="s">
        <v>13</v>
      </c>
      <c r="L1679" s="458"/>
      <c r="M1679" s="491" t="s">
        <v>12</v>
      </c>
      <c r="N1679" s="458"/>
      <c r="O1679" s="108" t="s">
        <v>236</v>
      </c>
      <c r="P1679" s="86"/>
    </row>
    <row r="1680" spans="1:16" ht="18" customHeight="1">
      <c r="A1680" s="492" t="s">
        <v>598</v>
      </c>
      <c r="B1680" s="470"/>
      <c r="C1680" s="470"/>
      <c r="D1680" s="470"/>
      <c r="E1680" s="471"/>
      <c r="F1680" s="499" t="s">
        <v>570</v>
      </c>
      <c r="G1680" s="470"/>
      <c r="H1680" s="470"/>
      <c r="I1680" s="470"/>
      <c r="J1680" s="471"/>
      <c r="K1680" s="564" t="s">
        <v>599</v>
      </c>
      <c r="L1680" s="471"/>
      <c r="M1680" s="564" t="s">
        <v>567</v>
      </c>
      <c r="N1680" s="471"/>
      <c r="O1680" s="299" t="s">
        <v>847</v>
      </c>
      <c r="P1680" s="86"/>
    </row>
    <row r="1681" spans="1:16" ht="18" customHeight="1">
      <c r="A1681" s="493"/>
      <c r="B1681" s="466"/>
      <c r="C1681" s="466"/>
      <c r="D1681" s="466"/>
      <c r="E1681" s="466"/>
      <c r="F1681" s="494"/>
      <c r="G1681" s="466"/>
      <c r="H1681" s="494"/>
      <c r="I1681" s="466"/>
      <c r="J1681" s="466"/>
      <c r="K1681" s="466"/>
      <c r="L1681" s="111" t="s">
        <v>238</v>
      </c>
      <c r="M1681" s="488" t="s">
        <v>244</v>
      </c>
      <c r="N1681" s="466"/>
      <c r="O1681" s="111" t="s">
        <v>847</v>
      </c>
      <c r="P1681" s="86"/>
    </row>
    <row r="1682" spans="1:16" ht="3" customHeight="1">
      <c r="A1682" s="86"/>
      <c r="B1682" s="86"/>
      <c r="C1682" s="86"/>
      <c r="D1682" s="86"/>
      <c r="E1682" s="86"/>
      <c r="F1682" s="86"/>
      <c r="G1682" s="86"/>
      <c r="H1682" s="86"/>
      <c r="I1682" s="86"/>
      <c r="J1682" s="86"/>
      <c r="K1682" s="86"/>
      <c r="L1682" s="86"/>
      <c r="M1682" s="86"/>
      <c r="N1682" s="86"/>
      <c r="O1682" s="86"/>
      <c r="P1682" s="86"/>
    </row>
    <row r="1683" spans="1:16" ht="19.5" customHeight="1">
      <c r="A1683" s="86"/>
      <c r="B1683" s="86"/>
      <c r="C1683" s="86"/>
      <c r="D1683" s="86"/>
      <c r="E1683" s="86"/>
      <c r="F1683" s="86"/>
      <c r="G1683" s="86"/>
      <c r="H1683" s="86"/>
      <c r="I1683" s="489" t="s">
        <v>245</v>
      </c>
      <c r="J1683" s="457"/>
      <c r="K1683" s="457"/>
      <c r="L1683" s="457"/>
      <c r="M1683" s="458"/>
      <c r="N1683" s="566" t="s">
        <v>1310</v>
      </c>
      <c r="O1683" s="458"/>
      <c r="P1683" s="86"/>
    </row>
    <row r="1684" spans="1:16" ht="1.5" customHeight="1">
      <c r="A1684" s="86"/>
      <c r="B1684" s="86"/>
      <c r="C1684" s="86"/>
      <c r="D1684" s="86"/>
      <c r="E1684" s="86"/>
      <c r="F1684" s="86"/>
      <c r="G1684" s="86"/>
      <c r="H1684" s="86"/>
      <c r="I1684" s="86"/>
      <c r="J1684" s="86"/>
      <c r="K1684" s="86"/>
      <c r="L1684" s="86"/>
      <c r="M1684" s="86"/>
      <c r="N1684" s="86"/>
      <c r="O1684" s="86"/>
      <c r="P1684" s="86"/>
    </row>
    <row r="1685" spans="1:16" ht="16.5" customHeight="1">
      <c r="A1685" s="565"/>
      <c r="B1685" s="466"/>
      <c r="C1685" s="466"/>
      <c r="D1685" s="466"/>
      <c r="E1685" s="466"/>
      <c r="F1685" s="466"/>
      <c r="G1685" s="466"/>
      <c r="H1685" s="466"/>
      <c r="I1685" s="466"/>
      <c r="J1685" s="466"/>
      <c r="K1685" s="466"/>
      <c r="L1685" s="466"/>
      <c r="M1685" s="466"/>
      <c r="N1685" s="466"/>
      <c r="O1685" s="466"/>
      <c r="P1685" s="86"/>
    </row>
    <row r="1686" spans="1:16" ht="3.75" customHeight="1">
      <c r="A1686" s="107"/>
      <c r="B1686" s="476"/>
      <c r="C1686" s="466"/>
      <c r="D1686" s="476"/>
      <c r="E1686" s="466"/>
      <c r="F1686" s="466"/>
      <c r="G1686" s="466"/>
      <c r="H1686" s="466"/>
      <c r="I1686" s="466"/>
      <c r="J1686" s="466"/>
      <c r="K1686" s="466"/>
      <c r="L1686" s="466"/>
      <c r="M1686" s="466"/>
      <c r="N1686" s="466"/>
      <c r="O1686" s="466"/>
      <c r="P1686" s="466"/>
    </row>
    <row r="1687" spans="1:16" ht="71.25" customHeight="1">
      <c r="A1687" s="107"/>
      <c r="B1687" s="497"/>
      <c r="C1687" s="466"/>
      <c r="D1687" s="476"/>
      <c r="E1687" s="466"/>
      <c r="F1687" s="466"/>
      <c r="G1687" s="466"/>
      <c r="H1687" s="466"/>
      <c r="I1687" s="466"/>
      <c r="J1687" s="466"/>
      <c r="K1687" s="466"/>
      <c r="L1687" s="466"/>
      <c r="M1687" s="466"/>
      <c r="N1687" s="466"/>
      <c r="O1687" s="466"/>
      <c r="P1687" s="466"/>
    </row>
    <row r="1688" spans="1:16" ht="9.75" customHeight="1">
      <c r="A1688" s="477"/>
      <c r="B1688" s="470"/>
      <c r="C1688" s="470"/>
      <c r="D1688" s="470"/>
      <c r="E1688" s="470"/>
      <c r="F1688" s="470"/>
      <c r="G1688" s="470"/>
      <c r="H1688" s="470"/>
      <c r="I1688" s="470"/>
      <c r="J1688" s="470"/>
      <c r="K1688" s="470"/>
      <c r="L1688" s="470"/>
      <c r="M1688" s="470"/>
      <c r="N1688" s="470"/>
      <c r="O1688" s="470"/>
      <c r="P1688" s="470"/>
    </row>
    <row r="1689" spans="1:16" ht="58.5" customHeight="1">
      <c r="A1689" s="498" t="s">
        <v>541</v>
      </c>
      <c r="B1689" s="466"/>
      <c r="C1689" s="466"/>
      <c r="D1689" s="466"/>
      <c r="E1689" s="466"/>
      <c r="F1689" s="466"/>
      <c r="G1689" s="498" t="s">
        <v>227</v>
      </c>
      <c r="H1689" s="466"/>
      <c r="I1689" s="466"/>
      <c r="J1689" s="476" t="s">
        <v>1067</v>
      </c>
      <c r="K1689" s="466"/>
      <c r="L1689" s="466"/>
      <c r="M1689" s="466"/>
      <c r="N1689" s="466"/>
      <c r="O1689" s="466"/>
      <c r="P1689" s="467"/>
    </row>
    <row r="1690" spans="1:16" ht="18" customHeight="1">
      <c r="A1690" s="498"/>
      <c r="B1690" s="466"/>
      <c r="C1690" s="466"/>
      <c r="D1690" s="466"/>
      <c r="E1690" s="466"/>
      <c r="F1690" s="466"/>
      <c r="G1690" s="498" t="s">
        <v>229</v>
      </c>
      <c r="H1690" s="466"/>
      <c r="I1690" s="466"/>
      <c r="J1690" s="476" t="s">
        <v>1067</v>
      </c>
      <c r="K1690" s="466"/>
      <c r="L1690" s="466"/>
      <c r="M1690" s="466"/>
      <c r="N1690" s="466"/>
      <c r="O1690" s="466"/>
      <c r="P1690" s="467"/>
    </row>
    <row r="1691" spans="1:16" ht="38.25" customHeight="1">
      <c r="A1691" s="498"/>
      <c r="B1691" s="466"/>
      <c r="C1691" s="466"/>
      <c r="D1691" s="466"/>
      <c r="E1691" s="466"/>
      <c r="F1691" s="466"/>
      <c r="G1691" s="498" t="s">
        <v>10</v>
      </c>
      <c r="H1691" s="466"/>
      <c r="I1691" s="466"/>
      <c r="J1691" s="476" t="s">
        <v>1311</v>
      </c>
      <c r="K1691" s="466"/>
      <c r="L1691" s="466"/>
      <c r="M1691" s="466"/>
      <c r="N1691" s="466"/>
      <c r="O1691" s="466"/>
      <c r="P1691" s="467"/>
    </row>
    <row r="1692" spans="1:16" ht="18" customHeight="1">
      <c r="A1692" s="492"/>
      <c r="B1692" s="470"/>
      <c r="C1692" s="470"/>
      <c r="D1692" s="470"/>
      <c r="E1692" s="470"/>
      <c r="F1692" s="470"/>
      <c r="G1692" s="505" t="s">
        <v>231</v>
      </c>
      <c r="H1692" s="470"/>
      <c r="I1692" s="470"/>
      <c r="J1692" s="477" t="s">
        <v>608</v>
      </c>
      <c r="K1692" s="470"/>
      <c r="L1692" s="470"/>
      <c r="M1692" s="470"/>
      <c r="N1692" s="470"/>
      <c r="O1692" s="470"/>
      <c r="P1692" s="471"/>
    </row>
    <row r="1693" spans="1:16" ht="7.5" customHeight="1">
      <c r="A1693" s="86"/>
      <c r="B1693" s="86"/>
      <c r="C1693" s="86"/>
      <c r="D1693" s="86"/>
      <c r="E1693" s="86"/>
      <c r="F1693" s="86"/>
      <c r="G1693" s="86"/>
      <c r="H1693" s="86"/>
      <c r="I1693" s="86"/>
      <c r="J1693" s="86"/>
      <c r="K1693" s="86"/>
      <c r="L1693" s="86"/>
      <c r="M1693" s="86"/>
      <c r="N1693" s="86"/>
      <c r="O1693" s="86"/>
      <c r="P1693" s="86"/>
    </row>
    <row r="1694" spans="1:16" ht="18" customHeight="1">
      <c r="A1694" s="495" t="s">
        <v>233</v>
      </c>
      <c r="B1694" s="466"/>
      <c r="C1694" s="495" t="s">
        <v>234</v>
      </c>
      <c r="D1694" s="466"/>
      <c r="E1694" s="86"/>
      <c r="F1694" s="86"/>
      <c r="G1694" s="86"/>
      <c r="H1694" s="86"/>
      <c r="I1694" s="86"/>
      <c r="J1694" s="86"/>
      <c r="K1694" s="86"/>
      <c r="L1694" s="86"/>
      <c r="M1694" s="86"/>
      <c r="N1694" s="86"/>
      <c r="O1694" s="86"/>
      <c r="P1694" s="86"/>
    </row>
    <row r="1695" spans="1:16" ht="2.25" customHeight="1">
      <c r="A1695" s="86"/>
      <c r="B1695" s="86"/>
      <c r="C1695" s="86"/>
      <c r="D1695" s="86"/>
      <c r="E1695" s="86"/>
      <c r="F1695" s="86"/>
      <c r="G1695" s="86"/>
      <c r="H1695" s="86"/>
      <c r="I1695" s="86"/>
      <c r="J1695" s="86"/>
      <c r="K1695" s="86"/>
      <c r="L1695" s="86"/>
      <c r="M1695" s="86"/>
      <c r="N1695" s="86"/>
      <c r="O1695" s="86"/>
      <c r="P1695" s="86"/>
    </row>
    <row r="1696" spans="1:16" ht="18.75" customHeight="1">
      <c r="A1696" s="496" t="s">
        <v>235</v>
      </c>
      <c r="B1696" s="457"/>
      <c r="C1696" s="457"/>
      <c r="D1696" s="457"/>
      <c r="E1696" s="458"/>
      <c r="F1696" s="491" t="s">
        <v>231</v>
      </c>
      <c r="G1696" s="457"/>
      <c r="H1696" s="457"/>
      <c r="I1696" s="457"/>
      <c r="J1696" s="458"/>
      <c r="K1696" s="491" t="s">
        <v>13</v>
      </c>
      <c r="L1696" s="458"/>
      <c r="M1696" s="491" t="s">
        <v>12</v>
      </c>
      <c r="N1696" s="458"/>
      <c r="O1696" s="108" t="s">
        <v>236</v>
      </c>
      <c r="P1696" s="86"/>
    </row>
    <row r="1697" spans="1:16" ht="18" customHeight="1">
      <c r="A1697" s="492" t="s">
        <v>1188</v>
      </c>
      <c r="B1697" s="470"/>
      <c r="C1697" s="470"/>
      <c r="D1697" s="470"/>
      <c r="E1697" s="471"/>
      <c r="F1697" s="499" t="s">
        <v>974</v>
      </c>
      <c r="G1697" s="470"/>
      <c r="H1697" s="470"/>
      <c r="I1697" s="470"/>
      <c r="J1697" s="471"/>
      <c r="K1697" s="564" t="s">
        <v>1189</v>
      </c>
      <c r="L1697" s="471"/>
      <c r="M1697" s="564" t="s">
        <v>623</v>
      </c>
      <c r="N1697" s="471"/>
      <c r="O1697" s="299" t="s">
        <v>1190</v>
      </c>
      <c r="P1697" s="86"/>
    </row>
    <row r="1698" spans="1:16" ht="18" customHeight="1">
      <c r="A1698" s="492" t="s">
        <v>1202</v>
      </c>
      <c r="B1698" s="470"/>
      <c r="C1698" s="470"/>
      <c r="D1698" s="470"/>
      <c r="E1698" s="471"/>
      <c r="F1698" s="499" t="s">
        <v>974</v>
      </c>
      <c r="G1698" s="470"/>
      <c r="H1698" s="470"/>
      <c r="I1698" s="470"/>
      <c r="J1698" s="471"/>
      <c r="K1698" s="564" t="s">
        <v>1203</v>
      </c>
      <c r="L1698" s="471"/>
      <c r="M1698" s="564" t="s">
        <v>1094</v>
      </c>
      <c r="N1698" s="471"/>
      <c r="O1698" s="299" t="s">
        <v>1204</v>
      </c>
      <c r="P1698" s="86"/>
    </row>
    <row r="1699" spans="1:16" ht="18" customHeight="1">
      <c r="A1699" s="493"/>
      <c r="B1699" s="466"/>
      <c r="C1699" s="466"/>
      <c r="D1699" s="466"/>
      <c r="E1699" s="466"/>
      <c r="F1699" s="494"/>
      <c r="G1699" s="466"/>
      <c r="H1699" s="494"/>
      <c r="I1699" s="466"/>
      <c r="J1699" s="466"/>
      <c r="K1699" s="466"/>
      <c r="L1699" s="111" t="s">
        <v>238</v>
      </c>
      <c r="M1699" s="488" t="s">
        <v>234</v>
      </c>
      <c r="N1699" s="466"/>
      <c r="O1699" s="111" t="s">
        <v>1312</v>
      </c>
      <c r="P1699" s="86"/>
    </row>
    <row r="1700" spans="1:16" ht="18" customHeight="1">
      <c r="A1700" s="495" t="s">
        <v>239</v>
      </c>
      <c r="B1700" s="466"/>
      <c r="C1700" s="495" t="s">
        <v>583</v>
      </c>
      <c r="D1700" s="466"/>
      <c r="E1700" s="86"/>
      <c r="F1700" s="86"/>
      <c r="G1700" s="86"/>
      <c r="H1700" s="86"/>
      <c r="I1700" s="86"/>
      <c r="J1700" s="86"/>
      <c r="K1700" s="86"/>
      <c r="L1700" s="86"/>
      <c r="M1700" s="86"/>
      <c r="N1700" s="86"/>
      <c r="O1700" s="86"/>
      <c r="P1700" s="86"/>
    </row>
    <row r="1701" spans="1:16" ht="1.5" customHeight="1">
      <c r="A1701" s="86"/>
      <c r="B1701" s="86"/>
      <c r="C1701" s="86"/>
      <c r="D1701" s="86"/>
      <c r="E1701" s="86"/>
      <c r="F1701" s="86"/>
      <c r="G1701" s="86"/>
      <c r="H1701" s="86"/>
      <c r="I1701" s="86"/>
      <c r="J1701" s="86"/>
      <c r="K1701" s="86"/>
      <c r="L1701" s="86"/>
      <c r="M1701" s="86"/>
      <c r="N1701" s="86"/>
      <c r="O1701" s="86"/>
      <c r="P1701" s="86"/>
    </row>
    <row r="1702" spans="1:16" ht="18.75" customHeight="1">
      <c r="A1702" s="496" t="s">
        <v>235</v>
      </c>
      <c r="B1702" s="457"/>
      <c r="C1702" s="457"/>
      <c r="D1702" s="457"/>
      <c r="E1702" s="458"/>
      <c r="F1702" s="491" t="s">
        <v>231</v>
      </c>
      <c r="G1702" s="457"/>
      <c r="H1702" s="457"/>
      <c r="I1702" s="457"/>
      <c r="J1702" s="458"/>
      <c r="K1702" s="491" t="s">
        <v>13</v>
      </c>
      <c r="L1702" s="458"/>
      <c r="M1702" s="491" t="s">
        <v>12</v>
      </c>
      <c r="N1702" s="458"/>
      <c r="O1702" s="108" t="s">
        <v>236</v>
      </c>
      <c r="P1702" s="86"/>
    </row>
    <row r="1703" spans="1:16" ht="18" customHeight="1">
      <c r="A1703" s="492" t="s">
        <v>589</v>
      </c>
      <c r="B1703" s="470"/>
      <c r="C1703" s="470"/>
      <c r="D1703" s="470"/>
      <c r="E1703" s="471"/>
      <c r="F1703" s="499" t="s">
        <v>590</v>
      </c>
      <c r="G1703" s="470"/>
      <c r="H1703" s="470"/>
      <c r="I1703" s="470"/>
      <c r="J1703" s="471"/>
      <c r="K1703" s="564" t="s">
        <v>1195</v>
      </c>
      <c r="L1703" s="471"/>
      <c r="M1703" s="564" t="s">
        <v>592</v>
      </c>
      <c r="N1703" s="471"/>
      <c r="O1703" s="299" t="s">
        <v>1196</v>
      </c>
      <c r="P1703" s="86"/>
    </row>
    <row r="1704" spans="1:16" ht="18" customHeight="1">
      <c r="A1704" s="493"/>
      <c r="B1704" s="466"/>
      <c r="C1704" s="466"/>
      <c r="D1704" s="466"/>
      <c r="E1704" s="466"/>
      <c r="F1704" s="494"/>
      <c r="G1704" s="466"/>
      <c r="H1704" s="494"/>
      <c r="I1704" s="466"/>
      <c r="J1704" s="466"/>
      <c r="K1704" s="466"/>
      <c r="L1704" s="111" t="s">
        <v>238</v>
      </c>
      <c r="M1704" s="488" t="s">
        <v>583</v>
      </c>
      <c r="N1704" s="466"/>
      <c r="O1704" s="111" t="s">
        <v>1196</v>
      </c>
      <c r="P1704" s="86"/>
    </row>
    <row r="1705" spans="1:16" ht="18" customHeight="1">
      <c r="A1705" s="495" t="s">
        <v>241</v>
      </c>
      <c r="B1705" s="466"/>
      <c r="C1705" s="495" t="s">
        <v>242</v>
      </c>
      <c r="D1705" s="466"/>
      <c r="E1705" s="86"/>
      <c r="F1705" s="86"/>
      <c r="G1705" s="86"/>
      <c r="H1705" s="86"/>
      <c r="I1705" s="86"/>
      <c r="J1705" s="86"/>
      <c r="K1705" s="86"/>
      <c r="L1705" s="86"/>
      <c r="M1705" s="86"/>
      <c r="N1705" s="86"/>
      <c r="O1705" s="86"/>
      <c r="P1705" s="86"/>
    </row>
    <row r="1706" spans="1:16" ht="2.25" customHeight="1">
      <c r="A1706" s="86"/>
      <c r="B1706" s="86"/>
      <c r="C1706" s="86"/>
      <c r="D1706" s="86"/>
      <c r="E1706" s="86"/>
      <c r="F1706" s="86"/>
      <c r="G1706" s="86"/>
      <c r="H1706" s="86"/>
      <c r="I1706" s="86"/>
      <c r="J1706" s="86"/>
      <c r="K1706" s="86"/>
      <c r="L1706" s="86"/>
      <c r="M1706" s="86"/>
      <c r="N1706" s="86"/>
      <c r="O1706" s="86"/>
      <c r="P1706" s="86"/>
    </row>
    <row r="1707" spans="1:16" ht="18.75" customHeight="1">
      <c r="A1707" s="496" t="s">
        <v>235</v>
      </c>
      <c r="B1707" s="457"/>
      <c r="C1707" s="457"/>
      <c r="D1707" s="457"/>
      <c r="E1707" s="458"/>
      <c r="F1707" s="491" t="s">
        <v>231</v>
      </c>
      <c r="G1707" s="457"/>
      <c r="H1707" s="457"/>
      <c r="I1707" s="457"/>
      <c r="J1707" s="458"/>
      <c r="K1707" s="491" t="s">
        <v>13</v>
      </c>
      <c r="L1707" s="458"/>
      <c r="M1707" s="491" t="s">
        <v>12</v>
      </c>
      <c r="N1707" s="458"/>
      <c r="O1707" s="108" t="s">
        <v>236</v>
      </c>
      <c r="P1707" s="86"/>
    </row>
    <row r="1708" spans="1:16" ht="18" customHeight="1">
      <c r="A1708" s="492" t="s">
        <v>1197</v>
      </c>
      <c r="B1708" s="470"/>
      <c r="C1708" s="470"/>
      <c r="D1708" s="470"/>
      <c r="E1708" s="471"/>
      <c r="F1708" s="499" t="s">
        <v>596</v>
      </c>
      <c r="G1708" s="470"/>
      <c r="H1708" s="470"/>
      <c r="I1708" s="470"/>
      <c r="J1708" s="471"/>
      <c r="K1708" s="564" t="s">
        <v>1198</v>
      </c>
      <c r="L1708" s="471"/>
      <c r="M1708" s="564" t="s">
        <v>666</v>
      </c>
      <c r="N1708" s="471"/>
      <c r="O1708" s="299" t="s">
        <v>1195</v>
      </c>
      <c r="P1708" s="86"/>
    </row>
    <row r="1709" spans="1:16" ht="18" customHeight="1">
      <c r="A1709" s="493"/>
      <c r="B1709" s="466"/>
      <c r="C1709" s="466"/>
      <c r="D1709" s="466"/>
      <c r="E1709" s="466"/>
      <c r="F1709" s="494"/>
      <c r="G1709" s="466"/>
      <c r="H1709" s="494"/>
      <c r="I1709" s="466"/>
      <c r="J1709" s="466"/>
      <c r="K1709" s="466"/>
      <c r="L1709" s="111" t="s">
        <v>238</v>
      </c>
      <c r="M1709" s="488" t="s">
        <v>242</v>
      </c>
      <c r="N1709" s="466"/>
      <c r="O1709" s="111" t="s">
        <v>1195</v>
      </c>
      <c r="P1709" s="86"/>
    </row>
    <row r="1710" spans="1:16" ht="18" customHeight="1">
      <c r="A1710" s="495" t="s">
        <v>243</v>
      </c>
      <c r="B1710" s="466"/>
      <c r="C1710" s="495" t="s">
        <v>244</v>
      </c>
      <c r="D1710" s="466"/>
      <c r="E1710" s="86"/>
      <c r="F1710" s="86"/>
      <c r="G1710" s="86"/>
      <c r="H1710" s="86"/>
      <c r="I1710" s="86"/>
      <c r="J1710" s="86"/>
      <c r="K1710" s="86"/>
      <c r="L1710" s="86"/>
      <c r="M1710" s="86"/>
      <c r="N1710" s="86"/>
      <c r="O1710" s="86"/>
      <c r="P1710" s="86"/>
    </row>
    <row r="1711" spans="1:16" ht="2.25" customHeight="1">
      <c r="A1711" s="86"/>
      <c r="B1711" s="86"/>
      <c r="C1711" s="86"/>
      <c r="D1711" s="86"/>
      <c r="E1711" s="86"/>
      <c r="F1711" s="86"/>
      <c r="G1711" s="86"/>
      <c r="H1711" s="86"/>
      <c r="I1711" s="86"/>
      <c r="J1711" s="86"/>
      <c r="K1711" s="86"/>
      <c r="L1711" s="86"/>
      <c r="M1711" s="86"/>
      <c r="N1711" s="86"/>
      <c r="O1711" s="86"/>
      <c r="P1711" s="86"/>
    </row>
    <row r="1712" spans="1:16" ht="18.75" customHeight="1">
      <c r="A1712" s="496" t="s">
        <v>235</v>
      </c>
      <c r="B1712" s="457"/>
      <c r="C1712" s="457"/>
      <c r="D1712" s="457"/>
      <c r="E1712" s="458"/>
      <c r="F1712" s="491" t="s">
        <v>231</v>
      </c>
      <c r="G1712" s="457"/>
      <c r="H1712" s="457"/>
      <c r="I1712" s="457"/>
      <c r="J1712" s="458"/>
      <c r="K1712" s="491" t="s">
        <v>13</v>
      </c>
      <c r="L1712" s="458"/>
      <c r="M1712" s="491" t="s">
        <v>12</v>
      </c>
      <c r="N1712" s="458"/>
      <c r="O1712" s="108" t="s">
        <v>236</v>
      </c>
      <c r="P1712" s="86"/>
    </row>
    <row r="1713" spans="1:16" ht="18" customHeight="1">
      <c r="A1713" s="492" t="s">
        <v>598</v>
      </c>
      <c r="B1713" s="470"/>
      <c r="C1713" s="470"/>
      <c r="D1713" s="470"/>
      <c r="E1713" s="471"/>
      <c r="F1713" s="499" t="s">
        <v>570</v>
      </c>
      <c r="G1713" s="470"/>
      <c r="H1713" s="470"/>
      <c r="I1713" s="470"/>
      <c r="J1713" s="471"/>
      <c r="K1713" s="564" t="s">
        <v>599</v>
      </c>
      <c r="L1713" s="471"/>
      <c r="M1713" s="564" t="s">
        <v>1199</v>
      </c>
      <c r="N1713" s="471"/>
      <c r="O1713" s="299" t="s">
        <v>914</v>
      </c>
      <c r="P1713" s="86"/>
    </row>
    <row r="1714" spans="1:16" ht="18" customHeight="1">
      <c r="A1714" s="493"/>
      <c r="B1714" s="466"/>
      <c r="C1714" s="466"/>
      <c r="D1714" s="466"/>
      <c r="E1714" s="466"/>
      <c r="F1714" s="494"/>
      <c r="G1714" s="466"/>
      <c r="H1714" s="494"/>
      <c r="I1714" s="466"/>
      <c r="J1714" s="466"/>
      <c r="K1714" s="466"/>
      <c r="L1714" s="111" t="s">
        <v>238</v>
      </c>
      <c r="M1714" s="488" t="s">
        <v>244</v>
      </c>
      <c r="N1714" s="466"/>
      <c r="O1714" s="111" t="s">
        <v>914</v>
      </c>
      <c r="P1714" s="86"/>
    </row>
    <row r="1715" spans="1:16" ht="3" customHeight="1">
      <c r="A1715" s="86"/>
      <c r="B1715" s="86"/>
      <c r="C1715" s="86"/>
      <c r="D1715" s="86"/>
      <c r="E1715" s="86"/>
      <c r="F1715" s="86"/>
      <c r="G1715" s="86"/>
      <c r="H1715" s="86"/>
      <c r="I1715" s="86"/>
      <c r="J1715" s="86"/>
      <c r="K1715" s="86"/>
      <c r="L1715" s="86"/>
      <c r="M1715" s="86"/>
      <c r="N1715" s="86"/>
      <c r="O1715" s="86"/>
      <c r="P1715" s="86"/>
    </row>
    <row r="1716" spans="1:16" ht="18.75" customHeight="1">
      <c r="A1716" s="86"/>
      <c r="B1716" s="86"/>
      <c r="C1716" s="86"/>
      <c r="D1716" s="86"/>
      <c r="E1716" s="86"/>
      <c r="F1716" s="86"/>
      <c r="G1716" s="86"/>
      <c r="H1716" s="86"/>
      <c r="I1716" s="489" t="s">
        <v>245</v>
      </c>
      <c r="J1716" s="457"/>
      <c r="K1716" s="457"/>
      <c r="L1716" s="457"/>
      <c r="M1716" s="458"/>
      <c r="N1716" s="566" t="s">
        <v>1313</v>
      </c>
      <c r="O1716" s="458"/>
      <c r="P1716" s="86"/>
    </row>
    <row r="1717" spans="1:16" ht="2.25" customHeight="1">
      <c r="A1717" s="86"/>
      <c r="B1717" s="86"/>
      <c r="C1717" s="86"/>
      <c r="D1717" s="86"/>
      <c r="E1717" s="86"/>
      <c r="F1717" s="86"/>
      <c r="G1717" s="86"/>
      <c r="H1717" s="86"/>
      <c r="I1717" s="86"/>
      <c r="J1717" s="86"/>
      <c r="K1717" s="86"/>
      <c r="L1717" s="86"/>
      <c r="M1717" s="86"/>
      <c r="N1717" s="86"/>
      <c r="O1717" s="86"/>
      <c r="P1717" s="86"/>
    </row>
    <row r="1718" spans="1:16" ht="16.5" customHeight="1">
      <c r="A1718" s="565"/>
      <c r="B1718" s="466"/>
      <c r="C1718" s="466"/>
      <c r="D1718" s="466"/>
      <c r="E1718" s="466"/>
      <c r="F1718" s="466"/>
      <c r="G1718" s="466"/>
      <c r="H1718" s="466"/>
      <c r="I1718" s="466"/>
      <c r="J1718" s="466"/>
      <c r="K1718" s="466"/>
      <c r="L1718" s="466"/>
      <c r="M1718" s="466"/>
      <c r="N1718" s="466"/>
      <c r="O1718" s="466"/>
      <c r="P1718" s="86"/>
    </row>
    <row r="1719" spans="1:16" ht="3.75" customHeight="1">
      <c r="A1719" s="107"/>
      <c r="B1719" s="476"/>
      <c r="C1719" s="466"/>
      <c r="D1719" s="476"/>
      <c r="E1719" s="466"/>
      <c r="F1719" s="466"/>
      <c r="G1719" s="466"/>
      <c r="H1719" s="466"/>
      <c r="I1719" s="466"/>
      <c r="J1719" s="466"/>
      <c r="K1719" s="466"/>
      <c r="L1719" s="466"/>
      <c r="M1719" s="466"/>
      <c r="N1719" s="466"/>
      <c r="O1719" s="466"/>
      <c r="P1719" s="466"/>
    </row>
    <row r="1720" spans="1:16" ht="70.5" customHeight="1">
      <c r="A1720" s="107"/>
      <c r="B1720" s="497"/>
      <c r="C1720" s="466"/>
      <c r="D1720" s="476"/>
      <c r="E1720" s="466"/>
      <c r="F1720" s="466"/>
      <c r="G1720" s="466"/>
      <c r="H1720" s="466"/>
      <c r="I1720" s="466"/>
      <c r="J1720" s="466"/>
      <c r="K1720" s="466"/>
      <c r="L1720" s="466"/>
      <c r="M1720" s="466"/>
      <c r="N1720" s="466"/>
      <c r="O1720" s="466"/>
      <c r="P1720" s="466"/>
    </row>
    <row r="1721" spans="1:16" ht="9.75" customHeight="1">
      <c r="A1721" s="477"/>
      <c r="B1721" s="470"/>
      <c r="C1721" s="470"/>
      <c r="D1721" s="470"/>
      <c r="E1721" s="470"/>
      <c r="F1721" s="470"/>
      <c r="G1721" s="470"/>
      <c r="H1721" s="470"/>
      <c r="I1721" s="470"/>
      <c r="J1721" s="470"/>
      <c r="K1721" s="470"/>
      <c r="L1721" s="470"/>
      <c r="M1721" s="470"/>
      <c r="N1721" s="470"/>
      <c r="O1721" s="470"/>
      <c r="P1721" s="470"/>
    </row>
    <row r="1722" spans="1:16" ht="59.25" customHeight="1">
      <c r="A1722" s="498" t="s">
        <v>541</v>
      </c>
      <c r="B1722" s="466"/>
      <c r="C1722" s="466"/>
      <c r="D1722" s="466"/>
      <c r="E1722" s="466"/>
      <c r="F1722" s="466"/>
      <c r="G1722" s="498" t="s">
        <v>227</v>
      </c>
      <c r="H1722" s="466"/>
      <c r="I1722" s="466"/>
      <c r="J1722" s="476" t="s">
        <v>1067</v>
      </c>
      <c r="K1722" s="466"/>
      <c r="L1722" s="466"/>
      <c r="M1722" s="466"/>
      <c r="N1722" s="466"/>
      <c r="O1722" s="466"/>
      <c r="P1722" s="467"/>
    </row>
    <row r="1723" spans="1:16" ht="18" customHeight="1">
      <c r="A1723" s="498"/>
      <c r="B1723" s="466"/>
      <c r="C1723" s="466"/>
      <c r="D1723" s="466"/>
      <c r="E1723" s="466"/>
      <c r="F1723" s="466"/>
      <c r="G1723" s="498" t="s">
        <v>229</v>
      </c>
      <c r="H1723" s="466"/>
      <c r="I1723" s="466"/>
      <c r="J1723" s="476" t="s">
        <v>1067</v>
      </c>
      <c r="K1723" s="466"/>
      <c r="L1723" s="466"/>
      <c r="M1723" s="466"/>
      <c r="N1723" s="466"/>
      <c r="O1723" s="466"/>
      <c r="P1723" s="467"/>
    </row>
    <row r="1724" spans="1:16" ht="27.75" customHeight="1">
      <c r="A1724" s="498"/>
      <c r="B1724" s="466"/>
      <c r="C1724" s="466"/>
      <c r="D1724" s="466"/>
      <c r="E1724" s="466"/>
      <c r="F1724" s="466"/>
      <c r="G1724" s="498" t="s">
        <v>10</v>
      </c>
      <c r="H1724" s="466"/>
      <c r="I1724" s="466"/>
      <c r="J1724" s="476" t="s">
        <v>1314</v>
      </c>
      <c r="K1724" s="466"/>
      <c r="L1724" s="466"/>
      <c r="M1724" s="466"/>
      <c r="N1724" s="466"/>
      <c r="O1724" s="466"/>
      <c r="P1724" s="467"/>
    </row>
    <row r="1725" spans="1:16" ht="18" customHeight="1">
      <c r="A1725" s="492"/>
      <c r="B1725" s="470"/>
      <c r="C1725" s="470"/>
      <c r="D1725" s="470"/>
      <c r="E1725" s="470"/>
      <c r="F1725" s="470"/>
      <c r="G1725" s="505" t="s">
        <v>231</v>
      </c>
      <c r="H1725" s="470"/>
      <c r="I1725" s="470"/>
      <c r="J1725" s="477" t="s">
        <v>608</v>
      </c>
      <c r="K1725" s="470"/>
      <c r="L1725" s="470"/>
      <c r="M1725" s="470"/>
      <c r="N1725" s="470"/>
      <c r="O1725" s="470"/>
      <c r="P1725" s="471"/>
    </row>
    <row r="1726" spans="1:16" ht="7.5" customHeight="1">
      <c r="A1726" s="86"/>
      <c r="B1726" s="86"/>
      <c r="C1726" s="86"/>
      <c r="D1726" s="86"/>
      <c r="E1726" s="86"/>
      <c r="F1726" s="86"/>
      <c r="G1726" s="86"/>
      <c r="H1726" s="86"/>
      <c r="I1726" s="86"/>
      <c r="J1726" s="86"/>
      <c r="K1726" s="86"/>
      <c r="L1726" s="86"/>
      <c r="M1726" s="86"/>
      <c r="N1726" s="86"/>
      <c r="O1726" s="86"/>
      <c r="P1726" s="86"/>
    </row>
    <row r="1727" spans="1:16" ht="18" customHeight="1">
      <c r="A1727" s="495" t="s">
        <v>233</v>
      </c>
      <c r="B1727" s="466"/>
      <c r="C1727" s="495" t="s">
        <v>234</v>
      </c>
      <c r="D1727" s="466"/>
      <c r="E1727" s="86"/>
      <c r="F1727" s="86"/>
      <c r="G1727" s="86"/>
      <c r="H1727" s="86"/>
      <c r="I1727" s="86"/>
      <c r="J1727" s="86"/>
      <c r="K1727" s="86"/>
      <c r="L1727" s="86"/>
      <c r="M1727" s="86"/>
      <c r="N1727" s="86"/>
      <c r="O1727" s="86"/>
      <c r="P1727" s="86"/>
    </row>
    <row r="1728" spans="1:16" ht="2.25" customHeight="1">
      <c r="A1728" s="86"/>
      <c r="B1728" s="86"/>
      <c r="C1728" s="86"/>
      <c r="D1728" s="86"/>
      <c r="E1728" s="86"/>
      <c r="F1728" s="86"/>
      <c r="G1728" s="86"/>
      <c r="H1728" s="86"/>
      <c r="I1728" s="86"/>
      <c r="J1728" s="86"/>
      <c r="K1728" s="86"/>
      <c r="L1728" s="86"/>
      <c r="M1728" s="86"/>
      <c r="N1728" s="86"/>
      <c r="O1728" s="86"/>
      <c r="P1728" s="86"/>
    </row>
    <row r="1729" spans="1:16" ht="18.75" customHeight="1">
      <c r="A1729" s="496" t="s">
        <v>235</v>
      </c>
      <c r="B1729" s="457"/>
      <c r="C1729" s="457"/>
      <c r="D1729" s="457"/>
      <c r="E1729" s="458"/>
      <c r="F1729" s="491" t="s">
        <v>231</v>
      </c>
      <c r="G1729" s="457"/>
      <c r="H1729" s="457"/>
      <c r="I1729" s="457"/>
      <c r="J1729" s="458"/>
      <c r="K1729" s="491" t="s">
        <v>13</v>
      </c>
      <c r="L1729" s="458"/>
      <c r="M1729" s="491" t="s">
        <v>12</v>
      </c>
      <c r="N1729" s="458"/>
      <c r="O1729" s="108" t="s">
        <v>236</v>
      </c>
      <c r="P1729" s="86"/>
    </row>
    <row r="1730" spans="1:16" ht="18" customHeight="1">
      <c r="A1730" s="492" t="s">
        <v>1315</v>
      </c>
      <c r="B1730" s="470"/>
      <c r="C1730" s="470"/>
      <c r="D1730" s="470"/>
      <c r="E1730" s="471"/>
      <c r="F1730" s="499" t="s">
        <v>134</v>
      </c>
      <c r="G1730" s="470"/>
      <c r="H1730" s="470"/>
      <c r="I1730" s="470"/>
      <c r="J1730" s="471"/>
      <c r="K1730" s="564" t="s">
        <v>1316</v>
      </c>
      <c r="L1730" s="471"/>
      <c r="M1730" s="564" t="s">
        <v>1317</v>
      </c>
      <c r="N1730" s="471"/>
      <c r="O1730" s="299" t="s">
        <v>1318</v>
      </c>
      <c r="P1730" s="86"/>
    </row>
    <row r="1731" spans="1:16" ht="18" customHeight="1">
      <c r="A1731" s="492" t="s">
        <v>1319</v>
      </c>
      <c r="B1731" s="470"/>
      <c r="C1731" s="470"/>
      <c r="D1731" s="470"/>
      <c r="E1731" s="471"/>
      <c r="F1731" s="499" t="s">
        <v>232</v>
      </c>
      <c r="G1731" s="470"/>
      <c r="H1731" s="470"/>
      <c r="I1731" s="470"/>
      <c r="J1731" s="471"/>
      <c r="K1731" s="564" t="s">
        <v>1320</v>
      </c>
      <c r="L1731" s="471"/>
      <c r="M1731" s="564" t="s">
        <v>1317</v>
      </c>
      <c r="N1731" s="471"/>
      <c r="O1731" s="299" t="s">
        <v>1321</v>
      </c>
      <c r="P1731" s="86"/>
    </row>
    <row r="1732" spans="1:16" ht="18" customHeight="1">
      <c r="A1732" s="492" t="s">
        <v>1322</v>
      </c>
      <c r="B1732" s="470"/>
      <c r="C1732" s="470"/>
      <c r="D1732" s="470"/>
      <c r="E1732" s="471"/>
      <c r="F1732" s="499" t="s">
        <v>232</v>
      </c>
      <c r="G1732" s="470"/>
      <c r="H1732" s="470"/>
      <c r="I1732" s="470"/>
      <c r="J1732" s="471"/>
      <c r="K1732" s="564" t="s">
        <v>1320</v>
      </c>
      <c r="L1732" s="471"/>
      <c r="M1732" s="564" t="s">
        <v>1317</v>
      </c>
      <c r="N1732" s="471"/>
      <c r="O1732" s="299" t="s">
        <v>1321</v>
      </c>
      <c r="P1732" s="86"/>
    </row>
    <row r="1733" spans="1:16" ht="18" customHeight="1">
      <c r="A1733" s="492" t="s">
        <v>1323</v>
      </c>
      <c r="B1733" s="470"/>
      <c r="C1733" s="470"/>
      <c r="D1733" s="470"/>
      <c r="E1733" s="471"/>
      <c r="F1733" s="499" t="s">
        <v>232</v>
      </c>
      <c r="G1733" s="470"/>
      <c r="H1733" s="470"/>
      <c r="I1733" s="470"/>
      <c r="J1733" s="471"/>
      <c r="K1733" s="564" t="s">
        <v>1324</v>
      </c>
      <c r="L1733" s="471"/>
      <c r="M1733" s="564" t="s">
        <v>644</v>
      </c>
      <c r="N1733" s="471"/>
      <c r="O1733" s="299" t="s">
        <v>1325</v>
      </c>
      <c r="P1733" s="86"/>
    </row>
    <row r="1734" spans="1:16" ht="18" customHeight="1">
      <c r="A1734" s="493"/>
      <c r="B1734" s="466"/>
      <c r="C1734" s="466"/>
      <c r="D1734" s="466"/>
      <c r="E1734" s="466"/>
      <c r="F1734" s="494"/>
      <c r="G1734" s="466"/>
      <c r="H1734" s="494"/>
      <c r="I1734" s="466"/>
      <c r="J1734" s="466"/>
      <c r="K1734" s="466"/>
      <c r="L1734" s="111" t="s">
        <v>238</v>
      </c>
      <c r="M1734" s="488" t="s">
        <v>234</v>
      </c>
      <c r="N1734" s="466"/>
      <c r="O1734" s="111" t="s">
        <v>1326</v>
      </c>
      <c r="P1734" s="86"/>
    </row>
    <row r="1735" spans="1:16" ht="18" customHeight="1">
      <c r="A1735" s="495" t="s">
        <v>239</v>
      </c>
      <c r="B1735" s="466"/>
      <c r="C1735" s="495" t="s">
        <v>583</v>
      </c>
      <c r="D1735" s="466"/>
      <c r="E1735" s="86"/>
      <c r="F1735" s="86"/>
      <c r="G1735" s="86"/>
      <c r="H1735" s="86"/>
      <c r="I1735" s="86"/>
      <c r="J1735" s="86"/>
      <c r="K1735" s="86"/>
      <c r="L1735" s="86"/>
      <c r="M1735" s="86"/>
      <c r="N1735" s="86"/>
      <c r="O1735" s="86"/>
      <c r="P1735" s="86"/>
    </row>
    <row r="1736" spans="1:16" ht="2.25" customHeight="1">
      <c r="A1736" s="86"/>
      <c r="B1736" s="86"/>
      <c r="C1736" s="86"/>
      <c r="D1736" s="86"/>
      <c r="E1736" s="86"/>
      <c r="F1736" s="86"/>
      <c r="G1736" s="86"/>
      <c r="H1736" s="86"/>
      <c r="I1736" s="86"/>
      <c r="J1736" s="86"/>
      <c r="K1736" s="86"/>
      <c r="L1736" s="86"/>
      <c r="M1736" s="86"/>
      <c r="N1736" s="86"/>
      <c r="O1736" s="86"/>
      <c r="P1736" s="86"/>
    </row>
    <row r="1737" spans="1:16" ht="18.75" customHeight="1">
      <c r="A1737" s="496" t="s">
        <v>235</v>
      </c>
      <c r="B1737" s="457"/>
      <c r="C1737" s="457"/>
      <c r="D1737" s="457"/>
      <c r="E1737" s="458"/>
      <c r="F1737" s="491" t="s">
        <v>231</v>
      </c>
      <c r="G1737" s="457"/>
      <c r="H1737" s="457"/>
      <c r="I1737" s="457"/>
      <c r="J1737" s="458"/>
      <c r="K1737" s="491" t="s">
        <v>13</v>
      </c>
      <c r="L1737" s="458"/>
      <c r="M1737" s="491" t="s">
        <v>12</v>
      </c>
      <c r="N1737" s="458"/>
      <c r="O1737" s="108" t="s">
        <v>236</v>
      </c>
      <c r="P1737" s="86"/>
    </row>
    <row r="1738" spans="1:16" ht="18" customHeight="1">
      <c r="A1738" s="492" t="s">
        <v>589</v>
      </c>
      <c r="B1738" s="470"/>
      <c r="C1738" s="470"/>
      <c r="D1738" s="470"/>
      <c r="E1738" s="471"/>
      <c r="F1738" s="499" t="s">
        <v>590</v>
      </c>
      <c r="G1738" s="470"/>
      <c r="H1738" s="470"/>
      <c r="I1738" s="470"/>
      <c r="J1738" s="471"/>
      <c r="K1738" s="564" t="s">
        <v>687</v>
      </c>
      <c r="L1738" s="471"/>
      <c r="M1738" s="564" t="s">
        <v>592</v>
      </c>
      <c r="N1738" s="471"/>
      <c r="O1738" s="299" t="s">
        <v>1327</v>
      </c>
      <c r="P1738" s="86"/>
    </row>
    <row r="1739" spans="1:16" ht="18" customHeight="1">
      <c r="A1739" s="493"/>
      <c r="B1739" s="466"/>
      <c r="C1739" s="466"/>
      <c r="D1739" s="466"/>
      <c r="E1739" s="466"/>
      <c r="F1739" s="494"/>
      <c r="G1739" s="466"/>
      <c r="H1739" s="494"/>
      <c r="I1739" s="466"/>
      <c r="J1739" s="466"/>
      <c r="K1739" s="466"/>
      <c r="L1739" s="111" t="s">
        <v>238</v>
      </c>
      <c r="M1739" s="488" t="s">
        <v>583</v>
      </c>
      <c r="N1739" s="466"/>
      <c r="O1739" s="111" t="s">
        <v>1327</v>
      </c>
      <c r="P1739" s="86"/>
    </row>
    <row r="1740" spans="1:16" ht="18" customHeight="1">
      <c r="A1740" s="495" t="s">
        <v>241</v>
      </c>
      <c r="B1740" s="466"/>
      <c r="C1740" s="495" t="s">
        <v>242</v>
      </c>
      <c r="D1740" s="466"/>
      <c r="E1740" s="86"/>
      <c r="F1740" s="86"/>
      <c r="G1740" s="86"/>
      <c r="H1740" s="86"/>
      <c r="I1740" s="86"/>
      <c r="J1740" s="86"/>
      <c r="K1740" s="86"/>
      <c r="L1740" s="86"/>
      <c r="M1740" s="86"/>
      <c r="N1740" s="86"/>
      <c r="O1740" s="86"/>
      <c r="P1740" s="86"/>
    </row>
    <row r="1741" spans="1:16" ht="1.5" customHeight="1">
      <c r="A1741" s="86"/>
      <c r="B1741" s="86"/>
      <c r="C1741" s="86"/>
      <c r="D1741" s="86"/>
      <c r="E1741" s="86"/>
      <c r="F1741" s="86"/>
      <c r="G1741" s="86"/>
      <c r="H1741" s="86"/>
      <c r="I1741" s="86"/>
      <c r="J1741" s="86"/>
      <c r="K1741" s="86"/>
      <c r="L1741" s="86"/>
      <c r="M1741" s="86"/>
      <c r="N1741" s="86"/>
      <c r="O1741" s="86"/>
      <c r="P1741" s="86"/>
    </row>
    <row r="1742" spans="1:16" ht="18.75" customHeight="1">
      <c r="A1742" s="496" t="s">
        <v>235</v>
      </c>
      <c r="B1742" s="457"/>
      <c r="C1742" s="457"/>
      <c r="D1742" s="457"/>
      <c r="E1742" s="458"/>
      <c r="F1742" s="491" t="s">
        <v>231</v>
      </c>
      <c r="G1742" s="457"/>
      <c r="H1742" s="457"/>
      <c r="I1742" s="457"/>
      <c r="J1742" s="458"/>
      <c r="K1742" s="491" t="s">
        <v>13</v>
      </c>
      <c r="L1742" s="458"/>
      <c r="M1742" s="491" t="s">
        <v>12</v>
      </c>
      <c r="N1742" s="458"/>
      <c r="O1742" s="108" t="s">
        <v>236</v>
      </c>
      <c r="P1742" s="86"/>
    </row>
    <row r="1743" spans="1:16" ht="18" customHeight="1">
      <c r="A1743" s="492" t="s">
        <v>686</v>
      </c>
      <c r="B1743" s="470"/>
      <c r="C1743" s="470"/>
      <c r="D1743" s="470"/>
      <c r="E1743" s="471"/>
      <c r="F1743" s="499" t="s">
        <v>596</v>
      </c>
      <c r="G1743" s="470"/>
      <c r="H1743" s="470"/>
      <c r="I1743" s="470"/>
      <c r="J1743" s="471"/>
      <c r="K1743" s="564" t="s">
        <v>687</v>
      </c>
      <c r="L1743" s="471"/>
      <c r="M1743" s="564" t="s">
        <v>615</v>
      </c>
      <c r="N1743" s="471"/>
      <c r="O1743" s="299" t="s">
        <v>687</v>
      </c>
      <c r="P1743" s="86"/>
    </row>
    <row r="1744" spans="1:16" ht="18" customHeight="1">
      <c r="A1744" s="493"/>
      <c r="B1744" s="466"/>
      <c r="C1744" s="466"/>
      <c r="D1744" s="466"/>
      <c r="E1744" s="466"/>
      <c r="F1744" s="494"/>
      <c r="G1744" s="466"/>
      <c r="H1744" s="494"/>
      <c r="I1744" s="466"/>
      <c r="J1744" s="466"/>
      <c r="K1744" s="466"/>
      <c r="L1744" s="111" t="s">
        <v>238</v>
      </c>
      <c r="M1744" s="488" t="s">
        <v>242</v>
      </c>
      <c r="N1744" s="466"/>
      <c r="O1744" s="111" t="s">
        <v>687</v>
      </c>
      <c r="P1744" s="86"/>
    </row>
    <row r="1745" spans="1:16" ht="18" customHeight="1">
      <c r="A1745" s="495" t="s">
        <v>243</v>
      </c>
      <c r="B1745" s="466"/>
      <c r="C1745" s="495" t="s">
        <v>244</v>
      </c>
      <c r="D1745" s="466"/>
      <c r="E1745" s="86"/>
      <c r="F1745" s="86"/>
      <c r="G1745" s="86"/>
      <c r="H1745" s="86"/>
      <c r="I1745" s="86"/>
      <c r="J1745" s="86"/>
      <c r="K1745" s="86"/>
      <c r="L1745" s="86"/>
      <c r="M1745" s="86"/>
      <c r="N1745" s="86"/>
      <c r="O1745" s="86"/>
      <c r="P1745" s="86"/>
    </row>
    <row r="1746" spans="1:16" ht="2.25" customHeight="1">
      <c r="A1746" s="86"/>
      <c r="B1746" s="86"/>
      <c r="C1746" s="86"/>
      <c r="D1746" s="86"/>
      <c r="E1746" s="86"/>
      <c r="F1746" s="86"/>
      <c r="G1746" s="86"/>
      <c r="H1746" s="86"/>
      <c r="I1746" s="86"/>
      <c r="J1746" s="86"/>
      <c r="K1746" s="86"/>
      <c r="L1746" s="86"/>
      <c r="M1746" s="86"/>
      <c r="N1746" s="86"/>
      <c r="O1746" s="86"/>
      <c r="P1746" s="86"/>
    </row>
    <row r="1747" spans="1:16" ht="18.75" customHeight="1">
      <c r="A1747" s="496" t="s">
        <v>235</v>
      </c>
      <c r="B1747" s="457"/>
      <c r="C1747" s="457"/>
      <c r="D1747" s="457"/>
      <c r="E1747" s="458"/>
      <c r="F1747" s="491" t="s">
        <v>231</v>
      </c>
      <c r="G1747" s="457"/>
      <c r="H1747" s="457"/>
      <c r="I1747" s="457"/>
      <c r="J1747" s="458"/>
      <c r="K1747" s="491" t="s">
        <v>13</v>
      </c>
      <c r="L1747" s="458"/>
      <c r="M1747" s="491" t="s">
        <v>12</v>
      </c>
      <c r="N1747" s="458"/>
      <c r="O1747" s="108" t="s">
        <v>236</v>
      </c>
      <c r="P1747" s="86"/>
    </row>
    <row r="1748" spans="1:16" ht="18" customHeight="1">
      <c r="A1748" s="492" t="s">
        <v>598</v>
      </c>
      <c r="B1748" s="470"/>
      <c r="C1748" s="470"/>
      <c r="D1748" s="470"/>
      <c r="E1748" s="471"/>
      <c r="F1748" s="499" t="s">
        <v>570</v>
      </c>
      <c r="G1748" s="470"/>
      <c r="H1748" s="470"/>
      <c r="I1748" s="470"/>
      <c r="J1748" s="471"/>
      <c r="K1748" s="564" t="s">
        <v>599</v>
      </c>
      <c r="L1748" s="471"/>
      <c r="M1748" s="564" t="s">
        <v>1328</v>
      </c>
      <c r="N1748" s="471"/>
      <c r="O1748" s="299" t="s">
        <v>1172</v>
      </c>
      <c r="P1748" s="86"/>
    </row>
    <row r="1749" spans="1:16" ht="18" customHeight="1">
      <c r="A1749" s="493"/>
      <c r="B1749" s="466"/>
      <c r="C1749" s="466"/>
      <c r="D1749" s="466"/>
      <c r="E1749" s="466"/>
      <c r="F1749" s="494"/>
      <c r="G1749" s="466"/>
      <c r="H1749" s="494"/>
      <c r="I1749" s="466"/>
      <c r="J1749" s="466"/>
      <c r="K1749" s="466"/>
      <c r="L1749" s="111" t="s">
        <v>238</v>
      </c>
      <c r="M1749" s="488" t="s">
        <v>244</v>
      </c>
      <c r="N1749" s="466"/>
      <c r="O1749" s="111" t="s">
        <v>1172</v>
      </c>
      <c r="P1749" s="86"/>
    </row>
    <row r="1750" spans="1:16" ht="3" customHeight="1">
      <c r="A1750" s="86"/>
      <c r="B1750" s="86"/>
      <c r="C1750" s="86"/>
      <c r="D1750" s="86"/>
      <c r="E1750" s="86"/>
      <c r="F1750" s="86"/>
      <c r="G1750" s="86"/>
      <c r="H1750" s="86"/>
      <c r="I1750" s="86"/>
      <c r="J1750" s="86"/>
      <c r="K1750" s="86"/>
      <c r="L1750" s="86"/>
      <c r="M1750" s="86"/>
      <c r="N1750" s="86"/>
      <c r="O1750" s="86"/>
      <c r="P1750" s="86"/>
    </row>
    <row r="1751" spans="1:16" ht="18.75" customHeight="1">
      <c r="A1751" s="86"/>
      <c r="B1751" s="86"/>
      <c r="C1751" s="86"/>
      <c r="D1751" s="86"/>
      <c r="E1751" s="86"/>
      <c r="F1751" s="86"/>
      <c r="G1751" s="86"/>
      <c r="H1751" s="86"/>
      <c r="I1751" s="489" t="s">
        <v>245</v>
      </c>
      <c r="J1751" s="457"/>
      <c r="K1751" s="457"/>
      <c r="L1751" s="457"/>
      <c r="M1751" s="458"/>
      <c r="N1751" s="566" t="s">
        <v>1329</v>
      </c>
      <c r="O1751" s="458"/>
      <c r="P1751" s="86"/>
    </row>
    <row r="1752" spans="1:16" ht="2.25" customHeight="1">
      <c r="A1752" s="86"/>
      <c r="B1752" s="86"/>
      <c r="C1752" s="86"/>
      <c r="D1752" s="86"/>
      <c r="E1752" s="86"/>
      <c r="F1752" s="86"/>
      <c r="G1752" s="86"/>
      <c r="H1752" s="86"/>
      <c r="I1752" s="86"/>
      <c r="J1752" s="86"/>
      <c r="K1752" s="86"/>
      <c r="L1752" s="86"/>
      <c r="M1752" s="86"/>
      <c r="N1752" s="86"/>
      <c r="O1752" s="86"/>
      <c r="P1752" s="86"/>
    </row>
    <row r="1753" spans="1:16" ht="16.5" customHeight="1">
      <c r="A1753" s="565"/>
      <c r="B1753" s="466"/>
      <c r="C1753" s="466"/>
      <c r="D1753" s="466"/>
      <c r="E1753" s="466"/>
      <c r="F1753" s="466"/>
      <c r="G1753" s="466"/>
      <c r="H1753" s="466"/>
      <c r="I1753" s="466"/>
      <c r="J1753" s="466"/>
      <c r="K1753" s="466"/>
      <c r="L1753" s="466"/>
      <c r="M1753" s="466"/>
      <c r="N1753" s="466"/>
      <c r="O1753" s="466"/>
      <c r="P1753" s="86"/>
    </row>
    <row r="1754" spans="1:16" ht="3.75" customHeight="1">
      <c r="A1754" s="107"/>
      <c r="B1754" s="476"/>
      <c r="C1754" s="466"/>
      <c r="D1754" s="476"/>
      <c r="E1754" s="466"/>
      <c r="F1754" s="466"/>
      <c r="G1754" s="466"/>
      <c r="H1754" s="466"/>
      <c r="I1754" s="466"/>
      <c r="J1754" s="466"/>
      <c r="K1754" s="466"/>
      <c r="L1754" s="466"/>
      <c r="M1754" s="466"/>
      <c r="N1754" s="466"/>
      <c r="O1754" s="466"/>
      <c r="P1754" s="466"/>
    </row>
    <row r="1755" spans="1:16" ht="70.5" customHeight="1">
      <c r="A1755" s="107"/>
      <c r="B1755" s="497"/>
      <c r="C1755" s="466"/>
      <c r="D1755" s="476"/>
      <c r="E1755" s="466"/>
      <c r="F1755" s="466"/>
      <c r="G1755" s="466"/>
      <c r="H1755" s="466"/>
      <c r="I1755" s="466"/>
      <c r="J1755" s="466"/>
      <c r="K1755" s="466"/>
      <c r="L1755" s="466"/>
      <c r="M1755" s="466"/>
      <c r="N1755" s="466"/>
      <c r="O1755" s="466"/>
      <c r="P1755" s="466"/>
    </row>
    <row r="1756" spans="1:16" ht="9.75" customHeight="1">
      <c r="A1756" s="477"/>
      <c r="B1756" s="470"/>
      <c r="C1756" s="470"/>
      <c r="D1756" s="470"/>
      <c r="E1756" s="470"/>
      <c r="F1756" s="470"/>
      <c r="G1756" s="470"/>
      <c r="H1756" s="470"/>
      <c r="I1756" s="470"/>
      <c r="J1756" s="470"/>
      <c r="K1756" s="470"/>
      <c r="L1756" s="470"/>
      <c r="M1756" s="470"/>
      <c r="N1756" s="470"/>
      <c r="O1756" s="470"/>
      <c r="P1756" s="470"/>
    </row>
    <row r="1757" spans="1:16" ht="59.25" customHeight="1">
      <c r="A1757" s="498" t="s">
        <v>541</v>
      </c>
      <c r="B1757" s="466"/>
      <c r="C1757" s="466"/>
      <c r="D1757" s="466"/>
      <c r="E1757" s="466"/>
      <c r="F1757" s="466"/>
      <c r="G1757" s="498" t="s">
        <v>227</v>
      </c>
      <c r="H1757" s="466"/>
      <c r="I1757" s="466"/>
      <c r="J1757" s="476" t="s">
        <v>1067</v>
      </c>
      <c r="K1757" s="466"/>
      <c r="L1757" s="466"/>
      <c r="M1757" s="466"/>
      <c r="N1757" s="466"/>
      <c r="O1757" s="466"/>
      <c r="P1757" s="467"/>
    </row>
    <row r="1758" spans="1:16" ht="18" customHeight="1">
      <c r="A1758" s="498"/>
      <c r="B1758" s="466"/>
      <c r="C1758" s="466"/>
      <c r="D1758" s="466"/>
      <c r="E1758" s="466"/>
      <c r="F1758" s="466"/>
      <c r="G1758" s="498" t="s">
        <v>229</v>
      </c>
      <c r="H1758" s="466"/>
      <c r="I1758" s="466"/>
      <c r="J1758" s="476" t="s">
        <v>1067</v>
      </c>
      <c r="K1758" s="466"/>
      <c r="L1758" s="466"/>
      <c r="M1758" s="466"/>
      <c r="N1758" s="466"/>
      <c r="O1758" s="466"/>
      <c r="P1758" s="467"/>
    </row>
    <row r="1759" spans="1:16" ht="27.75" customHeight="1">
      <c r="A1759" s="498"/>
      <c r="B1759" s="466"/>
      <c r="C1759" s="466"/>
      <c r="D1759" s="466"/>
      <c r="E1759" s="466"/>
      <c r="F1759" s="466"/>
      <c r="G1759" s="498" t="s">
        <v>10</v>
      </c>
      <c r="H1759" s="466"/>
      <c r="I1759" s="466"/>
      <c r="J1759" s="476" t="s">
        <v>1330</v>
      </c>
      <c r="K1759" s="466"/>
      <c r="L1759" s="466"/>
      <c r="M1759" s="466"/>
      <c r="N1759" s="466"/>
      <c r="O1759" s="466"/>
      <c r="P1759" s="467"/>
    </row>
    <row r="1760" spans="1:16" ht="18.75" customHeight="1">
      <c r="A1760" s="492"/>
      <c r="B1760" s="470"/>
      <c r="C1760" s="470"/>
      <c r="D1760" s="470"/>
      <c r="E1760" s="470"/>
      <c r="F1760" s="470"/>
      <c r="G1760" s="505" t="s">
        <v>231</v>
      </c>
      <c r="H1760" s="470"/>
      <c r="I1760" s="470"/>
      <c r="J1760" s="477" t="s">
        <v>608</v>
      </c>
      <c r="K1760" s="470"/>
      <c r="L1760" s="470"/>
      <c r="M1760" s="470"/>
      <c r="N1760" s="470"/>
      <c r="O1760" s="470"/>
      <c r="P1760" s="471"/>
    </row>
    <row r="1761" spans="1:16" ht="7.5" customHeight="1">
      <c r="A1761" s="86"/>
      <c r="B1761" s="86"/>
      <c r="C1761" s="86"/>
      <c r="D1761" s="86"/>
      <c r="E1761" s="86"/>
      <c r="F1761" s="86"/>
      <c r="G1761" s="86"/>
      <c r="H1761" s="86"/>
      <c r="I1761" s="86"/>
      <c r="J1761" s="86"/>
      <c r="K1761" s="86"/>
      <c r="L1761" s="86"/>
      <c r="M1761" s="86"/>
      <c r="N1761" s="86"/>
      <c r="O1761" s="86"/>
      <c r="P1761" s="86"/>
    </row>
    <row r="1762" spans="1:16" ht="18" customHeight="1">
      <c r="A1762" s="495" t="s">
        <v>233</v>
      </c>
      <c r="B1762" s="466"/>
      <c r="C1762" s="495" t="s">
        <v>234</v>
      </c>
      <c r="D1762" s="466"/>
      <c r="E1762" s="86"/>
      <c r="F1762" s="86"/>
      <c r="G1762" s="86"/>
      <c r="H1762" s="86"/>
      <c r="I1762" s="86"/>
      <c r="J1762" s="86"/>
      <c r="K1762" s="86"/>
      <c r="L1762" s="86"/>
      <c r="M1762" s="86"/>
      <c r="N1762" s="86"/>
      <c r="O1762" s="86"/>
      <c r="P1762" s="86"/>
    </row>
    <row r="1763" spans="1:16" ht="1.5" customHeight="1">
      <c r="A1763" s="86"/>
      <c r="B1763" s="86"/>
      <c r="C1763" s="86"/>
      <c r="D1763" s="86"/>
      <c r="E1763" s="86"/>
      <c r="F1763" s="86"/>
      <c r="G1763" s="86"/>
      <c r="H1763" s="86"/>
      <c r="I1763" s="86"/>
      <c r="J1763" s="86"/>
      <c r="K1763" s="86"/>
      <c r="L1763" s="86"/>
      <c r="M1763" s="86"/>
      <c r="N1763" s="86"/>
      <c r="O1763" s="86"/>
      <c r="P1763" s="86"/>
    </row>
    <row r="1764" spans="1:16" ht="18.75" customHeight="1">
      <c r="A1764" s="496" t="s">
        <v>235</v>
      </c>
      <c r="B1764" s="457"/>
      <c r="C1764" s="457"/>
      <c r="D1764" s="457"/>
      <c r="E1764" s="458"/>
      <c r="F1764" s="491" t="s">
        <v>231</v>
      </c>
      <c r="G1764" s="457"/>
      <c r="H1764" s="457"/>
      <c r="I1764" s="457"/>
      <c r="J1764" s="458"/>
      <c r="K1764" s="491" t="s">
        <v>13</v>
      </c>
      <c r="L1764" s="458"/>
      <c r="M1764" s="491" t="s">
        <v>12</v>
      </c>
      <c r="N1764" s="458"/>
      <c r="O1764" s="108" t="s">
        <v>236</v>
      </c>
      <c r="P1764" s="86"/>
    </row>
    <row r="1765" spans="1:16" ht="18" customHeight="1">
      <c r="A1765" s="492"/>
      <c r="B1765" s="470"/>
      <c r="C1765" s="470"/>
      <c r="D1765" s="470"/>
      <c r="E1765" s="471"/>
      <c r="F1765" s="499" t="s">
        <v>596</v>
      </c>
      <c r="G1765" s="470"/>
      <c r="H1765" s="470"/>
      <c r="I1765" s="470"/>
      <c r="J1765" s="471"/>
      <c r="K1765" s="564"/>
      <c r="L1765" s="471"/>
      <c r="M1765" s="564"/>
      <c r="N1765" s="471"/>
      <c r="O1765" s="299" t="s">
        <v>683</v>
      </c>
      <c r="P1765" s="86"/>
    </row>
    <row r="1766" spans="1:16" ht="18" customHeight="1">
      <c r="A1766" s="493"/>
      <c r="B1766" s="466"/>
      <c r="C1766" s="466"/>
      <c r="D1766" s="466"/>
      <c r="E1766" s="466"/>
      <c r="F1766" s="494"/>
      <c r="G1766" s="466"/>
      <c r="H1766" s="494"/>
      <c r="I1766" s="466"/>
      <c r="J1766" s="466"/>
      <c r="K1766" s="466"/>
      <c r="L1766" s="111" t="s">
        <v>238</v>
      </c>
      <c r="M1766" s="488" t="s">
        <v>234</v>
      </c>
      <c r="N1766" s="466"/>
      <c r="O1766" s="111" t="s">
        <v>683</v>
      </c>
      <c r="P1766" s="86"/>
    </row>
    <row r="1767" spans="1:16" ht="18" customHeight="1">
      <c r="A1767" s="495" t="s">
        <v>239</v>
      </c>
      <c r="B1767" s="466"/>
      <c r="C1767" s="495" t="s">
        <v>583</v>
      </c>
      <c r="D1767" s="466"/>
      <c r="E1767" s="86"/>
      <c r="F1767" s="86"/>
      <c r="G1767" s="86"/>
      <c r="H1767" s="86"/>
      <c r="I1767" s="86"/>
      <c r="J1767" s="86"/>
      <c r="K1767" s="86"/>
      <c r="L1767" s="86"/>
      <c r="M1767" s="86"/>
      <c r="N1767" s="86"/>
      <c r="O1767" s="86"/>
      <c r="P1767" s="86"/>
    </row>
    <row r="1768" spans="1:16" ht="2.25" customHeight="1">
      <c r="A1768" s="86"/>
      <c r="B1768" s="86"/>
      <c r="C1768" s="86"/>
      <c r="D1768" s="86"/>
      <c r="E1768" s="86"/>
      <c r="F1768" s="86"/>
      <c r="G1768" s="86"/>
      <c r="H1768" s="86"/>
      <c r="I1768" s="86"/>
      <c r="J1768" s="86"/>
      <c r="K1768" s="86"/>
      <c r="L1768" s="86"/>
      <c r="M1768" s="86"/>
      <c r="N1768" s="86"/>
      <c r="O1768" s="86"/>
      <c r="P1768" s="86"/>
    </row>
    <row r="1769" spans="1:16" ht="18.75" customHeight="1">
      <c r="A1769" s="496" t="s">
        <v>235</v>
      </c>
      <c r="B1769" s="457"/>
      <c r="C1769" s="457"/>
      <c r="D1769" s="457"/>
      <c r="E1769" s="458"/>
      <c r="F1769" s="491" t="s">
        <v>231</v>
      </c>
      <c r="G1769" s="457"/>
      <c r="H1769" s="457"/>
      <c r="I1769" s="457"/>
      <c r="J1769" s="458"/>
      <c r="K1769" s="491" t="s">
        <v>13</v>
      </c>
      <c r="L1769" s="458"/>
      <c r="M1769" s="491" t="s">
        <v>12</v>
      </c>
      <c r="N1769" s="458"/>
      <c r="O1769" s="108" t="s">
        <v>236</v>
      </c>
      <c r="P1769" s="86"/>
    </row>
    <row r="1770" spans="1:16" ht="18" customHeight="1">
      <c r="A1770" s="492" t="s">
        <v>1331</v>
      </c>
      <c r="B1770" s="470"/>
      <c r="C1770" s="470"/>
      <c r="D1770" s="470"/>
      <c r="E1770" s="471"/>
      <c r="F1770" s="499" t="s">
        <v>596</v>
      </c>
      <c r="G1770" s="470"/>
      <c r="H1770" s="470"/>
      <c r="I1770" s="470"/>
      <c r="J1770" s="471"/>
      <c r="K1770" s="564" t="s">
        <v>1332</v>
      </c>
      <c r="L1770" s="471"/>
      <c r="M1770" s="564" t="s">
        <v>846</v>
      </c>
      <c r="N1770" s="471"/>
      <c r="O1770" s="299" t="s">
        <v>1333</v>
      </c>
      <c r="P1770" s="86"/>
    </row>
    <row r="1771" spans="1:16" ht="18" customHeight="1">
      <c r="A1771" s="492" t="s">
        <v>589</v>
      </c>
      <c r="B1771" s="470"/>
      <c r="C1771" s="470"/>
      <c r="D1771" s="470"/>
      <c r="E1771" s="471"/>
      <c r="F1771" s="499" t="s">
        <v>590</v>
      </c>
      <c r="G1771" s="470"/>
      <c r="H1771" s="470"/>
      <c r="I1771" s="470"/>
      <c r="J1771" s="471"/>
      <c r="K1771" s="564" t="s">
        <v>1334</v>
      </c>
      <c r="L1771" s="471"/>
      <c r="M1771" s="564" t="s">
        <v>592</v>
      </c>
      <c r="N1771" s="471"/>
      <c r="O1771" s="299" t="s">
        <v>1335</v>
      </c>
      <c r="P1771" s="86"/>
    </row>
    <row r="1772" spans="1:16" ht="18" customHeight="1">
      <c r="A1772" s="493"/>
      <c r="B1772" s="466"/>
      <c r="C1772" s="466"/>
      <c r="D1772" s="466"/>
      <c r="E1772" s="466"/>
      <c r="F1772" s="494"/>
      <c r="G1772" s="466"/>
      <c r="H1772" s="494"/>
      <c r="I1772" s="466"/>
      <c r="J1772" s="466"/>
      <c r="K1772" s="466"/>
      <c r="L1772" s="111" t="s">
        <v>238</v>
      </c>
      <c r="M1772" s="488" t="s">
        <v>583</v>
      </c>
      <c r="N1772" s="466"/>
      <c r="O1772" s="111" t="s">
        <v>1336</v>
      </c>
      <c r="P1772" s="86"/>
    </row>
    <row r="1773" spans="1:16" ht="18" customHeight="1">
      <c r="A1773" s="495" t="s">
        <v>241</v>
      </c>
      <c r="B1773" s="466"/>
      <c r="C1773" s="495" t="s">
        <v>242</v>
      </c>
      <c r="D1773" s="466"/>
      <c r="E1773" s="86"/>
      <c r="F1773" s="86"/>
      <c r="G1773" s="86"/>
      <c r="H1773" s="86"/>
      <c r="I1773" s="86"/>
      <c r="J1773" s="86"/>
      <c r="K1773" s="86"/>
      <c r="L1773" s="86"/>
      <c r="M1773" s="86"/>
      <c r="N1773" s="86"/>
      <c r="O1773" s="86"/>
      <c r="P1773" s="86"/>
    </row>
    <row r="1774" spans="1:16" ht="1.5" customHeight="1">
      <c r="A1774" s="86"/>
      <c r="B1774" s="86"/>
      <c r="C1774" s="86"/>
      <c r="D1774" s="86"/>
      <c r="E1774" s="86"/>
      <c r="F1774" s="86"/>
      <c r="G1774" s="86"/>
      <c r="H1774" s="86"/>
      <c r="I1774" s="86"/>
      <c r="J1774" s="86"/>
      <c r="K1774" s="86"/>
      <c r="L1774" s="86"/>
      <c r="M1774" s="86"/>
      <c r="N1774" s="86"/>
      <c r="O1774" s="86"/>
      <c r="P1774" s="86"/>
    </row>
    <row r="1775" spans="1:16" ht="18.75" customHeight="1">
      <c r="A1775" s="496" t="s">
        <v>235</v>
      </c>
      <c r="B1775" s="457"/>
      <c r="C1775" s="457"/>
      <c r="D1775" s="457"/>
      <c r="E1775" s="458"/>
      <c r="F1775" s="491" t="s">
        <v>231</v>
      </c>
      <c r="G1775" s="457"/>
      <c r="H1775" s="457"/>
      <c r="I1775" s="457"/>
      <c r="J1775" s="458"/>
      <c r="K1775" s="491" t="s">
        <v>13</v>
      </c>
      <c r="L1775" s="458"/>
      <c r="M1775" s="491" t="s">
        <v>12</v>
      </c>
      <c r="N1775" s="458"/>
      <c r="O1775" s="108" t="s">
        <v>236</v>
      </c>
      <c r="P1775" s="86"/>
    </row>
    <row r="1776" spans="1:16" ht="18" customHeight="1">
      <c r="A1776" s="492" t="s">
        <v>1337</v>
      </c>
      <c r="B1776" s="470"/>
      <c r="C1776" s="470"/>
      <c r="D1776" s="470"/>
      <c r="E1776" s="471"/>
      <c r="F1776" s="499" t="s">
        <v>596</v>
      </c>
      <c r="G1776" s="470"/>
      <c r="H1776" s="470"/>
      <c r="I1776" s="470"/>
      <c r="J1776" s="471"/>
      <c r="K1776" s="564" t="s">
        <v>1338</v>
      </c>
      <c r="L1776" s="471"/>
      <c r="M1776" s="564" t="s">
        <v>903</v>
      </c>
      <c r="N1776" s="471"/>
      <c r="O1776" s="299" t="s">
        <v>1334</v>
      </c>
      <c r="P1776" s="86"/>
    </row>
    <row r="1777" spans="1:16" ht="18" customHeight="1">
      <c r="A1777" s="493"/>
      <c r="B1777" s="466"/>
      <c r="C1777" s="466"/>
      <c r="D1777" s="466"/>
      <c r="E1777" s="466"/>
      <c r="F1777" s="494"/>
      <c r="G1777" s="466"/>
      <c r="H1777" s="494"/>
      <c r="I1777" s="466"/>
      <c r="J1777" s="466"/>
      <c r="K1777" s="466"/>
      <c r="L1777" s="111" t="s">
        <v>238</v>
      </c>
      <c r="M1777" s="488" t="s">
        <v>242</v>
      </c>
      <c r="N1777" s="466"/>
      <c r="O1777" s="111" t="s">
        <v>1334</v>
      </c>
      <c r="P1777" s="86"/>
    </row>
    <row r="1778" spans="1:16" ht="18" customHeight="1">
      <c r="A1778" s="495" t="s">
        <v>243</v>
      </c>
      <c r="B1778" s="466"/>
      <c r="C1778" s="495" t="s">
        <v>244</v>
      </c>
      <c r="D1778" s="466"/>
      <c r="E1778" s="86"/>
      <c r="F1778" s="86"/>
      <c r="G1778" s="86"/>
      <c r="H1778" s="86"/>
      <c r="I1778" s="86"/>
      <c r="J1778" s="86"/>
      <c r="K1778" s="86"/>
      <c r="L1778" s="86"/>
      <c r="M1778" s="86"/>
      <c r="N1778" s="86"/>
      <c r="O1778" s="86"/>
      <c r="P1778" s="86"/>
    </row>
    <row r="1779" spans="1:16" ht="2.25" customHeight="1">
      <c r="A1779" s="86"/>
      <c r="B1779" s="86"/>
      <c r="C1779" s="86"/>
      <c r="D1779" s="86"/>
      <c r="E1779" s="86"/>
      <c r="F1779" s="86"/>
      <c r="G1779" s="86"/>
      <c r="H1779" s="86"/>
      <c r="I1779" s="86"/>
      <c r="J1779" s="86"/>
      <c r="K1779" s="86"/>
      <c r="L1779" s="86"/>
      <c r="M1779" s="86"/>
      <c r="N1779" s="86"/>
      <c r="O1779" s="86"/>
      <c r="P1779" s="86"/>
    </row>
    <row r="1780" spans="1:16" ht="18.75" customHeight="1">
      <c r="A1780" s="496" t="s">
        <v>235</v>
      </c>
      <c r="B1780" s="457"/>
      <c r="C1780" s="457"/>
      <c r="D1780" s="457"/>
      <c r="E1780" s="458"/>
      <c r="F1780" s="491" t="s">
        <v>231</v>
      </c>
      <c r="G1780" s="457"/>
      <c r="H1780" s="457"/>
      <c r="I1780" s="457"/>
      <c r="J1780" s="458"/>
      <c r="K1780" s="491" t="s">
        <v>13</v>
      </c>
      <c r="L1780" s="458"/>
      <c r="M1780" s="491" t="s">
        <v>12</v>
      </c>
      <c r="N1780" s="458"/>
      <c r="O1780" s="108" t="s">
        <v>236</v>
      </c>
      <c r="P1780" s="86"/>
    </row>
    <row r="1781" spans="1:16" ht="18" customHeight="1">
      <c r="A1781" s="492" t="s">
        <v>661</v>
      </c>
      <c r="B1781" s="470"/>
      <c r="C1781" s="470"/>
      <c r="D1781" s="470"/>
      <c r="E1781" s="471"/>
      <c r="F1781" s="499" t="s">
        <v>549</v>
      </c>
      <c r="G1781" s="470"/>
      <c r="H1781" s="470"/>
      <c r="I1781" s="470"/>
      <c r="J1781" s="471"/>
      <c r="K1781" s="564" t="s">
        <v>662</v>
      </c>
      <c r="L1781" s="471"/>
      <c r="M1781" s="564" t="s">
        <v>631</v>
      </c>
      <c r="N1781" s="471"/>
      <c r="O1781" s="299" t="s">
        <v>663</v>
      </c>
      <c r="P1781" s="86"/>
    </row>
    <row r="1782" spans="1:16" ht="18" customHeight="1">
      <c r="A1782" s="493"/>
      <c r="B1782" s="466"/>
      <c r="C1782" s="466"/>
      <c r="D1782" s="466"/>
      <c r="E1782" s="466"/>
      <c r="F1782" s="494"/>
      <c r="G1782" s="466"/>
      <c r="H1782" s="494"/>
      <c r="I1782" s="466"/>
      <c r="J1782" s="466"/>
      <c r="K1782" s="466"/>
      <c r="L1782" s="111" t="s">
        <v>238</v>
      </c>
      <c r="M1782" s="488" t="s">
        <v>244</v>
      </c>
      <c r="N1782" s="466"/>
      <c r="O1782" s="111" t="s">
        <v>663</v>
      </c>
      <c r="P1782" s="86"/>
    </row>
    <row r="1783" spans="1:16" ht="3" customHeight="1">
      <c r="A1783" s="86"/>
      <c r="B1783" s="86"/>
      <c r="C1783" s="86"/>
      <c r="D1783" s="86"/>
      <c r="E1783" s="86"/>
      <c r="F1783" s="86"/>
      <c r="G1783" s="86"/>
      <c r="H1783" s="86"/>
      <c r="I1783" s="86"/>
      <c r="J1783" s="86"/>
      <c r="K1783" s="86"/>
      <c r="L1783" s="86"/>
      <c r="M1783" s="86"/>
      <c r="N1783" s="86"/>
      <c r="O1783" s="86"/>
      <c r="P1783" s="86"/>
    </row>
    <row r="1784" spans="1:16" ht="19.5" customHeight="1">
      <c r="A1784" s="86"/>
      <c r="B1784" s="86"/>
      <c r="C1784" s="86"/>
      <c r="D1784" s="86"/>
      <c r="E1784" s="86"/>
      <c r="F1784" s="86"/>
      <c r="G1784" s="86"/>
      <c r="H1784" s="86"/>
      <c r="I1784" s="489" t="s">
        <v>245</v>
      </c>
      <c r="J1784" s="457"/>
      <c r="K1784" s="457"/>
      <c r="L1784" s="457"/>
      <c r="M1784" s="458"/>
      <c r="N1784" s="566" t="s">
        <v>1339</v>
      </c>
      <c r="O1784" s="458"/>
      <c r="P1784" s="86"/>
    </row>
    <row r="1785" spans="1:16" ht="1.5" customHeight="1">
      <c r="A1785" s="86"/>
      <c r="B1785" s="86"/>
      <c r="C1785" s="86"/>
      <c r="D1785" s="86"/>
      <c r="E1785" s="86"/>
      <c r="F1785" s="86"/>
      <c r="G1785" s="86"/>
      <c r="H1785" s="86"/>
      <c r="I1785" s="86"/>
      <c r="J1785" s="86"/>
      <c r="K1785" s="86"/>
      <c r="L1785" s="86"/>
      <c r="M1785" s="86"/>
      <c r="N1785" s="86"/>
      <c r="O1785" s="86"/>
      <c r="P1785" s="86"/>
    </row>
    <row r="1786" spans="1:16" ht="16.5" customHeight="1">
      <c r="A1786" s="565"/>
      <c r="B1786" s="466"/>
      <c r="C1786" s="466"/>
      <c r="D1786" s="466"/>
      <c r="E1786" s="466"/>
      <c r="F1786" s="466"/>
      <c r="G1786" s="466"/>
      <c r="H1786" s="466"/>
      <c r="I1786" s="466"/>
      <c r="J1786" s="466"/>
      <c r="K1786" s="466"/>
      <c r="L1786" s="466"/>
      <c r="M1786" s="466"/>
      <c r="N1786" s="466"/>
      <c r="O1786" s="466"/>
      <c r="P1786" s="86"/>
    </row>
    <row r="1787" spans="1:16" ht="3.75" customHeight="1">
      <c r="A1787" s="107"/>
      <c r="B1787" s="476"/>
      <c r="C1787" s="466"/>
      <c r="D1787" s="476"/>
      <c r="E1787" s="466"/>
      <c r="F1787" s="466"/>
      <c r="G1787" s="466"/>
      <c r="H1787" s="466"/>
      <c r="I1787" s="466"/>
      <c r="J1787" s="466"/>
      <c r="K1787" s="466"/>
      <c r="L1787" s="466"/>
      <c r="M1787" s="466"/>
      <c r="N1787" s="466"/>
      <c r="O1787" s="466"/>
      <c r="P1787" s="466"/>
    </row>
    <row r="1788" spans="1:16" ht="71.25" customHeight="1">
      <c r="A1788" s="107"/>
      <c r="B1788" s="497"/>
      <c r="C1788" s="466"/>
      <c r="D1788" s="476"/>
      <c r="E1788" s="466"/>
      <c r="F1788" s="466"/>
      <c r="G1788" s="466"/>
      <c r="H1788" s="466"/>
      <c r="I1788" s="466"/>
      <c r="J1788" s="466"/>
      <c r="K1788" s="466"/>
      <c r="L1788" s="466"/>
      <c r="M1788" s="466"/>
      <c r="N1788" s="466"/>
      <c r="O1788" s="466"/>
      <c r="P1788" s="466"/>
    </row>
    <row r="1789" spans="1:16" ht="9.75" customHeight="1">
      <c r="A1789" s="477"/>
      <c r="B1789" s="470"/>
      <c r="C1789" s="470"/>
      <c r="D1789" s="470"/>
      <c r="E1789" s="470"/>
      <c r="F1789" s="470"/>
      <c r="G1789" s="470"/>
      <c r="H1789" s="470"/>
      <c r="I1789" s="470"/>
      <c r="J1789" s="470"/>
      <c r="K1789" s="470"/>
      <c r="L1789" s="470"/>
      <c r="M1789" s="470"/>
      <c r="N1789" s="470"/>
      <c r="O1789" s="470"/>
      <c r="P1789" s="470"/>
    </row>
    <row r="1790" spans="1:16" ht="58.5" customHeight="1">
      <c r="A1790" s="498" t="s">
        <v>541</v>
      </c>
      <c r="B1790" s="466"/>
      <c r="C1790" s="466"/>
      <c r="D1790" s="466"/>
      <c r="E1790" s="466"/>
      <c r="F1790" s="466"/>
      <c r="G1790" s="498" t="s">
        <v>227</v>
      </c>
      <c r="H1790" s="466"/>
      <c r="I1790" s="466"/>
      <c r="J1790" s="476" t="s">
        <v>1067</v>
      </c>
      <c r="K1790" s="466"/>
      <c r="L1790" s="466"/>
      <c r="M1790" s="466"/>
      <c r="N1790" s="466"/>
      <c r="O1790" s="466"/>
      <c r="P1790" s="467"/>
    </row>
    <row r="1791" spans="1:16" ht="18" customHeight="1">
      <c r="A1791" s="498"/>
      <c r="B1791" s="466"/>
      <c r="C1791" s="466"/>
      <c r="D1791" s="466"/>
      <c r="E1791" s="466"/>
      <c r="F1791" s="466"/>
      <c r="G1791" s="498" t="s">
        <v>229</v>
      </c>
      <c r="H1791" s="466"/>
      <c r="I1791" s="466"/>
      <c r="J1791" s="476" t="s">
        <v>1067</v>
      </c>
      <c r="K1791" s="466"/>
      <c r="L1791" s="466"/>
      <c r="M1791" s="466"/>
      <c r="N1791" s="466"/>
      <c r="O1791" s="466"/>
      <c r="P1791" s="467"/>
    </row>
    <row r="1792" spans="1:16" ht="28.5" customHeight="1">
      <c r="A1792" s="498"/>
      <c r="B1792" s="466"/>
      <c r="C1792" s="466"/>
      <c r="D1792" s="466"/>
      <c r="E1792" s="466"/>
      <c r="F1792" s="466"/>
      <c r="G1792" s="498" t="s">
        <v>10</v>
      </c>
      <c r="H1792" s="466"/>
      <c r="I1792" s="466"/>
      <c r="J1792" s="476" t="s">
        <v>1340</v>
      </c>
      <c r="K1792" s="466"/>
      <c r="L1792" s="466"/>
      <c r="M1792" s="466"/>
      <c r="N1792" s="466"/>
      <c r="O1792" s="466"/>
      <c r="P1792" s="467"/>
    </row>
    <row r="1793" spans="1:16" ht="18" customHeight="1">
      <c r="A1793" s="492"/>
      <c r="B1793" s="470"/>
      <c r="C1793" s="470"/>
      <c r="D1793" s="470"/>
      <c r="E1793" s="470"/>
      <c r="F1793" s="470"/>
      <c r="G1793" s="505" t="s">
        <v>231</v>
      </c>
      <c r="H1793" s="470"/>
      <c r="I1793" s="470"/>
      <c r="J1793" s="477" t="s">
        <v>232</v>
      </c>
      <c r="K1793" s="470"/>
      <c r="L1793" s="470"/>
      <c r="M1793" s="470"/>
      <c r="N1793" s="470"/>
      <c r="O1793" s="470"/>
      <c r="P1793" s="471"/>
    </row>
    <row r="1794" spans="1:16" ht="7.5" customHeight="1">
      <c r="A1794" s="86"/>
      <c r="B1794" s="86"/>
      <c r="C1794" s="86"/>
      <c r="D1794" s="86"/>
      <c r="E1794" s="86"/>
      <c r="F1794" s="86"/>
      <c r="G1794" s="86"/>
      <c r="H1794" s="86"/>
      <c r="I1794" s="86"/>
      <c r="J1794" s="86"/>
      <c r="K1794" s="86"/>
      <c r="L1794" s="86"/>
      <c r="M1794" s="86"/>
      <c r="N1794" s="86"/>
      <c r="O1794" s="86"/>
      <c r="P1794" s="86"/>
    </row>
    <row r="1795" spans="1:16" ht="18" customHeight="1">
      <c r="A1795" s="495" t="s">
        <v>233</v>
      </c>
      <c r="B1795" s="466"/>
      <c r="C1795" s="495" t="s">
        <v>234</v>
      </c>
      <c r="D1795" s="466"/>
      <c r="E1795" s="86"/>
      <c r="F1795" s="86"/>
      <c r="G1795" s="86"/>
      <c r="H1795" s="86"/>
      <c r="I1795" s="86"/>
      <c r="J1795" s="86"/>
      <c r="K1795" s="86"/>
      <c r="L1795" s="86"/>
      <c r="M1795" s="86"/>
      <c r="N1795" s="86"/>
      <c r="O1795" s="86"/>
      <c r="P1795" s="86"/>
    </row>
    <row r="1796" spans="1:16" ht="1.5" customHeight="1">
      <c r="A1796" s="86"/>
      <c r="B1796" s="86"/>
      <c r="C1796" s="86"/>
      <c r="D1796" s="86"/>
      <c r="E1796" s="86"/>
      <c r="F1796" s="86"/>
      <c r="G1796" s="86"/>
      <c r="H1796" s="86"/>
      <c r="I1796" s="86"/>
      <c r="J1796" s="86"/>
      <c r="K1796" s="86"/>
      <c r="L1796" s="86"/>
      <c r="M1796" s="86"/>
      <c r="N1796" s="86"/>
      <c r="O1796" s="86"/>
      <c r="P1796" s="86"/>
    </row>
    <row r="1797" spans="1:16" ht="18.75" customHeight="1">
      <c r="A1797" s="496" t="s">
        <v>235</v>
      </c>
      <c r="B1797" s="457"/>
      <c r="C1797" s="457"/>
      <c r="D1797" s="457"/>
      <c r="E1797" s="458"/>
      <c r="F1797" s="491" t="s">
        <v>231</v>
      </c>
      <c r="G1797" s="457"/>
      <c r="H1797" s="457"/>
      <c r="I1797" s="457"/>
      <c r="J1797" s="458"/>
      <c r="K1797" s="491" t="s">
        <v>13</v>
      </c>
      <c r="L1797" s="458"/>
      <c r="M1797" s="491" t="s">
        <v>12</v>
      </c>
      <c r="N1797" s="458"/>
      <c r="O1797" s="108" t="s">
        <v>236</v>
      </c>
      <c r="P1797" s="86"/>
    </row>
    <row r="1798" spans="1:16" ht="18" customHeight="1">
      <c r="A1798" s="492" t="s">
        <v>1341</v>
      </c>
      <c r="B1798" s="470"/>
      <c r="C1798" s="470"/>
      <c r="D1798" s="470"/>
      <c r="E1798" s="471"/>
      <c r="F1798" s="499" t="s">
        <v>134</v>
      </c>
      <c r="G1798" s="470"/>
      <c r="H1798" s="470"/>
      <c r="I1798" s="470"/>
      <c r="J1798" s="471"/>
      <c r="K1798" s="564" t="s">
        <v>1342</v>
      </c>
      <c r="L1798" s="471"/>
      <c r="M1798" s="564" t="s">
        <v>668</v>
      </c>
      <c r="N1798" s="471"/>
      <c r="O1798" s="299" t="s">
        <v>1343</v>
      </c>
      <c r="P1798" s="86"/>
    </row>
    <row r="1799" spans="1:16" ht="18" customHeight="1">
      <c r="A1799" s="492" t="s">
        <v>1344</v>
      </c>
      <c r="B1799" s="470"/>
      <c r="C1799" s="470"/>
      <c r="D1799" s="470"/>
      <c r="E1799" s="471"/>
      <c r="F1799" s="499" t="s">
        <v>549</v>
      </c>
      <c r="G1799" s="470"/>
      <c r="H1799" s="470"/>
      <c r="I1799" s="470"/>
      <c r="J1799" s="471"/>
      <c r="K1799" s="564" t="s">
        <v>1345</v>
      </c>
      <c r="L1799" s="471"/>
      <c r="M1799" s="564" t="s">
        <v>668</v>
      </c>
      <c r="N1799" s="471"/>
      <c r="O1799" s="299" t="s">
        <v>1346</v>
      </c>
      <c r="P1799" s="86"/>
    </row>
    <row r="1800" spans="1:16" ht="18" customHeight="1">
      <c r="A1800" s="492" t="s">
        <v>1347</v>
      </c>
      <c r="B1800" s="470"/>
      <c r="C1800" s="470"/>
      <c r="D1800" s="470"/>
      <c r="E1800" s="471"/>
      <c r="F1800" s="499" t="s">
        <v>585</v>
      </c>
      <c r="G1800" s="470"/>
      <c r="H1800" s="470"/>
      <c r="I1800" s="470"/>
      <c r="J1800" s="471"/>
      <c r="K1800" s="564" t="s">
        <v>1348</v>
      </c>
      <c r="L1800" s="471"/>
      <c r="M1800" s="564" t="s">
        <v>644</v>
      </c>
      <c r="N1800" s="471"/>
      <c r="O1800" s="299" t="s">
        <v>881</v>
      </c>
      <c r="P1800" s="86"/>
    </row>
    <row r="1801" spans="1:16" ht="18" customHeight="1">
      <c r="A1801" s="492" t="s">
        <v>1349</v>
      </c>
      <c r="B1801" s="470"/>
      <c r="C1801" s="470"/>
      <c r="D1801" s="470"/>
      <c r="E1801" s="471"/>
      <c r="F1801" s="499" t="s">
        <v>134</v>
      </c>
      <c r="G1801" s="470"/>
      <c r="H1801" s="470"/>
      <c r="I1801" s="470"/>
      <c r="J1801" s="471"/>
      <c r="K1801" s="564" t="s">
        <v>1350</v>
      </c>
      <c r="L1801" s="471"/>
      <c r="M1801" s="564" t="s">
        <v>615</v>
      </c>
      <c r="N1801" s="471"/>
      <c r="O1801" s="299" t="s">
        <v>1350</v>
      </c>
      <c r="P1801" s="86"/>
    </row>
    <row r="1802" spans="1:16" ht="18" customHeight="1">
      <c r="A1802" s="493"/>
      <c r="B1802" s="466"/>
      <c r="C1802" s="466"/>
      <c r="D1802" s="466"/>
      <c r="E1802" s="466"/>
      <c r="F1802" s="494"/>
      <c r="G1802" s="466"/>
      <c r="H1802" s="494"/>
      <c r="I1802" s="466"/>
      <c r="J1802" s="466"/>
      <c r="K1802" s="466"/>
      <c r="L1802" s="111" t="s">
        <v>238</v>
      </c>
      <c r="M1802" s="488" t="s">
        <v>234</v>
      </c>
      <c r="N1802" s="466"/>
      <c r="O1802" s="111" t="s">
        <v>1351</v>
      </c>
      <c r="P1802" s="86"/>
    </row>
    <row r="1803" spans="1:16" ht="18" customHeight="1">
      <c r="A1803" s="495" t="s">
        <v>239</v>
      </c>
      <c r="B1803" s="466"/>
      <c r="C1803" s="495" t="s">
        <v>583</v>
      </c>
      <c r="D1803" s="466"/>
      <c r="E1803" s="86"/>
      <c r="F1803" s="86"/>
      <c r="G1803" s="86"/>
      <c r="H1803" s="86"/>
      <c r="I1803" s="86"/>
      <c r="J1803" s="86"/>
      <c r="K1803" s="86"/>
      <c r="L1803" s="86"/>
      <c r="M1803" s="86"/>
      <c r="N1803" s="86"/>
      <c r="O1803" s="86"/>
      <c r="P1803" s="86"/>
    </row>
    <row r="1804" spans="1:16" ht="2.25" customHeight="1">
      <c r="A1804" s="86"/>
      <c r="B1804" s="86"/>
      <c r="C1804" s="86"/>
      <c r="D1804" s="86"/>
      <c r="E1804" s="86"/>
      <c r="F1804" s="86"/>
      <c r="G1804" s="86"/>
      <c r="H1804" s="86"/>
      <c r="I1804" s="86"/>
      <c r="J1804" s="86"/>
      <c r="K1804" s="86"/>
      <c r="L1804" s="86"/>
      <c r="M1804" s="86"/>
      <c r="N1804" s="86"/>
      <c r="O1804" s="86"/>
      <c r="P1804" s="86"/>
    </row>
    <row r="1805" spans="1:16" ht="18.75" customHeight="1">
      <c r="A1805" s="496" t="s">
        <v>235</v>
      </c>
      <c r="B1805" s="457"/>
      <c r="C1805" s="457"/>
      <c r="D1805" s="457"/>
      <c r="E1805" s="458"/>
      <c r="F1805" s="491" t="s">
        <v>231</v>
      </c>
      <c r="G1805" s="457"/>
      <c r="H1805" s="457"/>
      <c r="I1805" s="457"/>
      <c r="J1805" s="458"/>
      <c r="K1805" s="491" t="s">
        <v>13</v>
      </c>
      <c r="L1805" s="458"/>
      <c r="M1805" s="491" t="s">
        <v>12</v>
      </c>
      <c r="N1805" s="458"/>
      <c r="O1805" s="108" t="s">
        <v>236</v>
      </c>
      <c r="P1805" s="86"/>
    </row>
    <row r="1806" spans="1:16" ht="18" customHeight="1">
      <c r="A1806" s="492" t="s">
        <v>589</v>
      </c>
      <c r="B1806" s="470"/>
      <c r="C1806" s="470"/>
      <c r="D1806" s="470"/>
      <c r="E1806" s="471"/>
      <c r="F1806" s="499" t="s">
        <v>590</v>
      </c>
      <c r="G1806" s="470"/>
      <c r="H1806" s="470"/>
      <c r="I1806" s="470"/>
      <c r="J1806" s="471"/>
      <c r="K1806" s="564" t="s">
        <v>734</v>
      </c>
      <c r="L1806" s="471"/>
      <c r="M1806" s="564" t="s">
        <v>592</v>
      </c>
      <c r="N1806" s="471"/>
      <c r="O1806" s="299" t="s">
        <v>1352</v>
      </c>
      <c r="P1806" s="86"/>
    </row>
    <row r="1807" spans="1:16" ht="18" customHeight="1">
      <c r="A1807" s="493"/>
      <c r="B1807" s="466"/>
      <c r="C1807" s="466"/>
      <c r="D1807" s="466"/>
      <c r="E1807" s="466"/>
      <c r="F1807" s="494"/>
      <c r="G1807" s="466"/>
      <c r="H1807" s="494"/>
      <c r="I1807" s="466"/>
      <c r="J1807" s="466"/>
      <c r="K1807" s="466"/>
      <c r="L1807" s="111" t="s">
        <v>238</v>
      </c>
      <c r="M1807" s="488" t="s">
        <v>583</v>
      </c>
      <c r="N1807" s="466"/>
      <c r="O1807" s="111" t="s">
        <v>1352</v>
      </c>
      <c r="P1807" s="86"/>
    </row>
    <row r="1808" spans="1:16" ht="18" customHeight="1">
      <c r="A1808" s="495" t="s">
        <v>241</v>
      </c>
      <c r="B1808" s="466"/>
      <c r="C1808" s="495" t="s">
        <v>242</v>
      </c>
      <c r="D1808" s="466"/>
      <c r="E1808" s="86"/>
      <c r="F1808" s="86"/>
      <c r="G1808" s="86"/>
      <c r="H1808" s="86"/>
      <c r="I1808" s="86"/>
      <c r="J1808" s="86"/>
      <c r="K1808" s="86"/>
      <c r="L1808" s="86"/>
      <c r="M1808" s="86"/>
      <c r="N1808" s="86"/>
      <c r="O1808" s="86"/>
      <c r="P1808" s="86"/>
    </row>
    <row r="1809" spans="1:16" ht="1.5" customHeight="1">
      <c r="A1809" s="86"/>
      <c r="B1809" s="86"/>
      <c r="C1809" s="86"/>
      <c r="D1809" s="86"/>
      <c r="E1809" s="86"/>
      <c r="F1809" s="86"/>
      <c r="G1809" s="86"/>
      <c r="H1809" s="86"/>
      <c r="I1809" s="86"/>
      <c r="J1809" s="86"/>
      <c r="K1809" s="86"/>
      <c r="L1809" s="86"/>
      <c r="M1809" s="86"/>
      <c r="N1809" s="86"/>
      <c r="O1809" s="86"/>
      <c r="P1809" s="86"/>
    </row>
    <row r="1810" spans="1:16" ht="18.75" customHeight="1">
      <c r="A1810" s="496" t="s">
        <v>235</v>
      </c>
      <c r="B1810" s="457"/>
      <c r="C1810" s="457"/>
      <c r="D1810" s="457"/>
      <c r="E1810" s="458"/>
      <c r="F1810" s="491" t="s">
        <v>231</v>
      </c>
      <c r="G1810" s="457"/>
      <c r="H1810" s="457"/>
      <c r="I1810" s="457"/>
      <c r="J1810" s="458"/>
      <c r="K1810" s="491" t="s">
        <v>13</v>
      </c>
      <c r="L1810" s="458"/>
      <c r="M1810" s="491" t="s">
        <v>12</v>
      </c>
      <c r="N1810" s="458"/>
      <c r="O1810" s="108" t="s">
        <v>236</v>
      </c>
      <c r="P1810" s="86"/>
    </row>
    <row r="1811" spans="1:16" ht="18" customHeight="1">
      <c r="A1811" s="492" t="s">
        <v>733</v>
      </c>
      <c r="B1811" s="470"/>
      <c r="C1811" s="470"/>
      <c r="D1811" s="470"/>
      <c r="E1811" s="471"/>
      <c r="F1811" s="499" t="s">
        <v>596</v>
      </c>
      <c r="G1811" s="470"/>
      <c r="H1811" s="470"/>
      <c r="I1811" s="470"/>
      <c r="J1811" s="471"/>
      <c r="K1811" s="564" t="s">
        <v>734</v>
      </c>
      <c r="L1811" s="471"/>
      <c r="M1811" s="564" t="s">
        <v>615</v>
      </c>
      <c r="N1811" s="471"/>
      <c r="O1811" s="299" t="s">
        <v>734</v>
      </c>
      <c r="P1811" s="86"/>
    </row>
    <row r="1812" spans="1:16" ht="18" customHeight="1">
      <c r="A1812" s="493"/>
      <c r="B1812" s="466"/>
      <c r="C1812" s="466"/>
      <c r="D1812" s="466"/>
      <c r="E1812" s="466"/>
      <c r="F1812" s="494"/>
      <c r="G1812" s="466"/>
      <c r="H1812" s="494"/>
      <c r="I1812" s="466"/>
      <c r="J1812" s="466"/>
      <c r="K1812" s="466"/>
      <c r="L1812" s="111" t="s">
        <v>238</v>
      </c>
      <c r="M1812" s="488" t="s">
        <v>242</v>
      </c>
      <c r="N1812" s="466"/>
      <c r="O1812" s="111" t="s">
        <v>734</v>
      </c>
      <c r="P1812" s="86"/>
    </row>
    <row r="1813" spans="1:16" ht="18" customHeight="1">
      <c r="A1813" s="495" t="s">
        <v>243</v>
      </c>
      <c r="B1813" s="466"/>
      <c r="C1813" s="495" t="s">
        <v>244</v>
      </c>
      <c r="D1813" s="466"/>
      <c r="E1813" s="86"/>
      <c r="F1813" s="86"/>
      <c r="G1813" s="86"/>
      <c r="H1813" s="86"/>
      <c r="I1813" s="86"/>
      <c r="J1813" s="86"/>
      <c r="K1813" s="86"/>
      <c r="L1813" s="86"/>
      <c r="M1813" s="86"/>
      <c r="N1813" s="86"/>
      <c r="O1813" s="86"/>
      <c r="P1813" s="86"/>
    </row>
    <row r="1814" spans="1:16" ht="2.25" customHeight="1">
      <c r="A1814" s="86"/>
      <c r="B1814" s="86"/>
      <c r="C1814" s="86"/>
      <c r="D1814" s="86"/>
      <c r="E1814" s="86"/>
      <c r="F1814" s="86"/>
      <c r="G1814" s="86"/>
      <c r="H1814" s="86"/>
      <c r="I1814" s="86"/>
      <c r="J1814" s="86"/>
      <c r="K1814" s="86"/>
      <c r="L1814" s="86"/>
      <c r="M1814" s="86"/>
      <c r="N1814" s="86"/>
      <c r="O1814" s="86"/>
      <c r="P1814" s="86"/>
    </row>
    <row r="1815" spans="1:16" ht="18.75" customHeight="1">
      <c r="A1815" s="496" t="s">
        <v>235</v>
      </c>
      <c r="B1815" s="457"/>
      <c r="C1815" s="457"/>
      <c r="D1815" s="457"/>
      <c r="E1815" s="458"/>
      <c r="F1815" s="491" t="s">
        <v>231</v>
      </c>
      <c r="G1815" s="457"/>
      <c r="H1815" s="457"/>
      <c r="I1815" s="457"/>
      <c r="J1815" s="458"/>
      <c r="K1815" s="491" t="s">
        <v>13</v>
      </c>
      <c r="L1815" s="458"/>
      <c r="M1815" s="491" t="s">
        <v>12</v>
      </c>
      <c r="N1815" s="458"/>
      <c r="O1815" s="108" t="s">
        <v>236</v>
      </c>
      <c r="P1815" s="86"/>
    </row>
    <row r="1816" spans="1:16" ht="18" customHeight="1">
      <c r="A1816" s="492" t="s">
        <v>598</v>
      </c>
      <c r="B1816" s="470"/>
      <c r="C1816" s="470"/>
      <c r="D1816" s="470"/>
      <c r="E1816" s="471"/>
      <c r="F1816" s="499" t="s">
        <v>570</v>
      </c>
      <c r="G1816" s="470"/>
      <c r="H1816" s="470"/>
      <c r="I1816" s="470"/>
      <c r="J1816" s="471"/>
      <c r="K1816" s="564" t="s">
        <v>599</v>
      </c>
      <c r="L1816" s="471"/>
      <c r="M1816" s="564" t="s">
        <v>1293</v>
      </c>
      <c r="N1816" s="471"/>
      <c r="O1816" s="299" t="s">
        <v>614</v>
      </c>
      <c r="P1816" s="86"/>
    </row>
    <row r="1817" spans="1:16" ht="18" customHeight="1">
      <c r="A1817" s="493"/>
      <c r="B1817" s="466"/>
      <c r="C1817" s="466"/>
      <c r="D1817" s="466"/>
      <c r="E1817" s="466"/>
      <c r="F1817" s="494"/>
      <c r="G1817" s="466"/>
      <c r="H1817" s="494"/>
      <c r="I1817" s="466"/>
      <c r="J1817" s="466"/>
      <c r="K1817" s="466"/>
      <c r="L1817" s="111" t="s">
        <v>238</v>
      </c>
      <c r="M1817" s="488" t="s">
        <v>244</v>
      </c>
      <c r="N1817" s="466"/>
      <c r="O1817" s="111" t="s">
        <v>614</v>
      </c>
      <c r="P1817" s="86"/>
    </row>
    <row r="1818" spans="1:16" ht="3.75" customHeight="1">
      <c r="A1818" s="86"/>
      <c r="B1818" s="86"/>
      <c r="C1818" s="86"/>
      <c r="D1818" s="86"/>
      <c r="E1818" s="86"/>
      <c r="F1818" s="86"/>
      <c r="G1818" s="86"/>
      <c r="H1818" s="86"/>
      <c r="I1818" s="86"/>
      <c r="J1818" s="86"/>
      <c r="K1818" s="86"/>
      <c r="L1818" s="86"/>
      <c r="M1818" s="86"/>
      <c r="N1818" s="86"/>
      <c r="O1818" s="86"/>
      <c r="P1818" s="86"/>
    </row>
    <row r="1819" spans="1:16" ht="18.75" customHeight="1">
      <c r="A1819" s="86"/>
      <c r="B1819" s="86"/>
      <c r="C1819" s="86"/>
      <c r="D1819" s="86"/>
      <c r="E1819" s="86"/>
      <c r="F1819" s="86"/>
      <c r="G1819" s="86"/>
      <c r="H1819" s="86"/>
      <c r="I1819" s="489" t="s">
        <v>245</v>
      </c>
      <c r="J1819" s="457"/>
      <c r="K1819" s="457"/>
      <c r="L1819" s="457"/>
      <c r="M1819" s="458"/>
      <c r="N1819" s="566" t="s">
        <v>1353</v>
      </c>
      <c r="O1819" s="458"/>
      <c r="P1819" s="86"/>
    </row>
    <row r="1820" spans="1:16" ht="1.5" customHeight="1">
      <c r="A1820" s="86"/>
      <c r="B1820" s="86"/>
      <c r="C1820" s="86"/>
      <c r="D1820" s="86"/>
      <c r="E1820" s="86"/>
      <c r="F1820" s="86"/>
      <c r="G1820" s="86"/>
      <c r="H1820" s="86"/>
      <c r="I1820" s="86"/>
      <c r="J1820" s="86"/>
      <c r="K1820" s="86"/>
      <c r="L1820" s="86"/>
      <c r="M1820" s="86"/>
      <c r="N1820" s="86"/>
      <c r="O1820" s="86"/>
      <c r="P1820" s="86"/>
    </row>
    <row r="1821" spans="1:16" ht="16.5" customHeight="1">
      <c r="A1821" s="565"/>
      <c r="B1821" s="466"/>
      <c r="C1821" s="466"/>
      <c r="D1821" s="466"/>
      <c r="E1821" s="466"/>
      <c r="F1821" s="466"/>
      <c r="G1821" s="466"/>
      <c r="H1821" s="466"/>
      <c r="I1821" s="466"/>
      <c r="J1821" s="466"/>
      <c r="K1821" s="466"/>
      <c r="L1821" s="466"/>
      <c r="M1821" s="466"/>
      <c r="N1821" s="466"/>
      <c r="O1821" s="466"/>
      <c r="P1821" s="86"/>
    </row>
    <row r="1822" spans="1:16" ht="3.75" customHeight="1">
      <c r="A1822" s="107"/>
      <c r="B1822" s="476"/>
      <c r="C1822" s="466"/>
      <c r="D1822" s="476"/>
      <c r="E1822" s="466"/>
      <c r="F1822" s="466"/>
      <c r="G1822" s="466"/>
      <c r="H1822" s="466"/>
      <c r="I1822" s="466"/>
      <c r="J1822" s="466"/>
      <c r="K1822" s="466"/>
      <c r="L1822" s="466"/>
      <c r="M1822" s="466"/>
      <c r="N1822" s="466"/>
      <c r="O1822" s="466"/>
      <c r="P1822" s="466"/>
    </row>
    <row r="1823" spans="1:16" ht="71.25" customHeight="1">
      <c r="A1823" s="107"/>
      <c r="B1823" s="497"/>
      <c r="C1823" s="466"/>
      <c r="D1823" s="476"/>
      <c r="E1823" s="466"/>
      <c r="F1823" s="466"/>
      <c r="G1823" s="466"/>
      <c r="H1823" s="466"/>
      <c r="I1823" s="466"/>
      <c r="J1823" s="466"/>
      <c r="K1823" s="466"/>
      <c r="L1823" s="466"/>
      <c r="M1823" s="466"/>
      <c r="N1823" s="466"/>
      <c r="O1823" s="466"/>
      <c r="P1823" s="466"/>
    </row>
    <row r="1824" spans="1:16" ht="9.75" customHeight="1">
      <c r="A1824" s="477"/>
      <c r="B1824" s="470"/>
      <c r="C1824" s="470"/>
      <c r="D1824" s="470"/>
      <c r="E1824" s="470"/>
      <c r="F1824" s="470"/>
      <c r="G1824" s="470"/>
      <c r="H1824" s="470"/>
      <c r="I1824" s="470"/>
      <c r="J1824" s="470"/>
      <c r="K1824" s="470"/>
      <c r="L1824" s="470"/>
      <c r="M1824" s="470"/>
      <c r="N1824" s="470"/>
      <c r="O1824" s="470"/>
      <c r="P1824" s="470"/>
    </row>
    <row r="1825" spans="1:16" ht="58.5" customHeight="1">
      <c r="A1825" s="498" t="s">
        <v>541</v>
      </c>
      <c r="B1825" s="466"/>
      <c r="C1825" s="466"/>
      <c r="D1825" s="466"/>
      <c r="E1825" s="466"/>
      <c r="F1825" s="466"/>
      <c r="G1825" s="498" t="s">
        <v>227</v>
      </c>
      <c r="H1825" s="466"/>
      <c r="I1825" s="466"/>
      <c r="J1825" s="476" t="s">
        <v>1067</v>
      </c>
      <c r="K1825" s="466"/>
      <c r="L1825" s="466"/>
      <c r="M1825" s="466"/>
      <c r="N1825" s="466"/>
      <c r="O1825" s="466"/>
      <c r="P1825" s="467"/>
    </row>
    <row r="1826" spans="1:16" ht="18" customHeight="1">
      <c r="A1826" s="498"/>
      <c r="B1826" s="466"/>
      <c r="C1826" s="466"/>
      <c r="D1826" s="466"/>
      <c r="E1826" s="466"/>
      <c r="F1826" s="466"/>
      <c r="G1826" s="498" t="s">
        <v>229</v>
      </c>
      <c r="H1826" s="466"/>
      <c r="I1826" s="466"/>
      <c r="J1826" s="476" t="s">
        <v>1067</v>
      </c>
      <c r="K1826" s="466"/>
      <c r="L1826" s="466"/>
      <c r="M1826" s="466"/>
      <c r="N1826" s="466"/>
      <c r="O1826" s="466"/>
      <c r="P1826" s="467"/>
    </row>
    <row r="1827" spans="1:16" ht="18" customHeight="1">
      <c r="A1827" s="498"/>
      <c r="B1827" s="466"/>
      <c r="C1827" s="466"/>
      <c r="D1827" s="466"/>
      <c r="E1827" s="466"/>
      <c r="F1827" s="466"/>
      <c r="G1827" s="498" t="s">
        <v>10</v>
      </c>
      <c r="H1827" s="466"/>
      <c r="I1827" s="466"/>
      <c r="J1827" s="476" t="s">
        <v>1354</v>
      </c>
      <c r="K1827" s="466"/>
      <c r="L1827" s="466"/>
      <c r="M1827" s="466"/>
      <c r="N1827" s="466"/>
      <c r="O1827" s="466"/>
      <c r="P1827" s="467"/>
    </row>
    <row r="1828" spans="1:16" ht="18" customHeight="1">
      <c r="A1828" s="492"/>
      <c r="B1828" s="470"/>
      <c r="C1828" s="470"/>
      <c r="D1828" s="470"/>
      <c r="E1828" s="470"/>
      <c r="F1828" s="470"/>
      <c r="G1828" s="505" t="s">
        <v>231</v>
      </c>
      <c r="H1828" s="470"/>
      <c r="I1828" s="470"/>
      <c r="J1828" s="477" t="s">
        <v>232</v>
      </c>
      <c r="K1828" s="470"/>
      <c r="L1828" s="470"/>
      <c r="M1828" s="470"/>
      <c r="N1828" s="470"/>
      <c r="O1828" s="470"/>
      <c r="P1828" s="471"/>
    </row>
    <row r="1829" spans="1:16" ht="7.5" customHeight="1">
      <c r="A1829" s="86"/>
      <c r="B1829" s="86"/>
      <c r="C1829" s="86"/>
      <c r="D1829" s="86"/>
      <c r="E1829" s="86"/>
      <c r="F1829" s="86"/>
      <c r="G1829" s="86"/>
      <c r="H1829" s="86"/>
      <c r="I1829" s="86"/>
      <c r="J1829" s="86"/>
      <c r="K1829" s="86"/>
      <c r="L1829" s="86"/>
      <c r="M1829" s="86"/>
      <c r="N1829" s="86"/>
      <c r="O1829" s="86"/>
      <c r="P1829" s="86"/>
    </row>
    <row r="1830" spans="1:16" ht="18" customHeight="1">
      <c r="A1830" s="495" t="s">
        <v>233</v>
      </c>
      <c r="B1830" s="466"/>
      <c r="C1830" s="495" t="s">
        <v>234</v>
      </c>
      <c r="D1830" s="466"/>
      <c r="E1830" s="86"/>
      <c r="F1830" s="86"/>
      <c r="G1830" s="86"/>
      <c r="H1830" s="86"/>
      <c r="I1830" s="86"/>
      <c r="J1830" s="86"/>
      <c r="K1830" s="86"/>
      <c r="L1830" s="86"/>
      <c r="M1830" s="86"/>
      <c r="N1830" s="86"/>
      <c r="O1830" s="86"/>
      <c r="P1830" s="86"/>
    </row>
    <row r="1831" spans="1:16" ht="2.25" customHeight="1">
      <c r="A1831" s="86"/>
      <c r="B1831" s="86"/>
      <c r="C1831" s="86"/>
      <c r="D1831" s="86"/>
      <c r="E1831" s="86"/>
      <c r="F1831" s="86"/>
      <c r="G1831" s="86"/>
      <c r="H1831" s="86"/>
      <c r="I1831" s="86"/>
      <c r="J1831" s="86"/>
      <c r="K1831" s="86"/>
      <c r="L1831" s="86"/>
      <c r="M1831" s="86"/>
      <c r="N1831" s="86"/>
      <c r="O1831" s="86"/>
      <c r="P1831" s="86"/>
    </row>
    <row r="1832" spans="1:16" ht="18.75" customHeight="1">
      <c r="A1832" s="496" t="s">
        <v>235</v>
      </c>
      <c r="B1832" s="457"/>
      <c r="C1832" s="457"/>
      <c r="D1832" s="457"/>
      <c r="E1832" s="458"/>
      <c r="F1832" s="491" t="s">
        <v>231</v>
      </c>
      <c r="G1832" s="457"/>
      <c r="H1832" s="457"/>
      <c r="I1832" s="457"/>
      <c r="J1832" s="458"/>
      <c r="K1832" s="491" t="s">
        <v>13</v>
      </c>
      <c r="L1832" s="458"/>
      <c r="M1832" s="491" t="s">
        <v>12</v>
      </c>
      <c r="N1832" s="458"/>
      <c r="O1832" s="108" t="s">
        <v>236</v>
      </c>
      <c r="P1832" s="86"/>
    </row>
    <row r="1833" spans="1:16" ht="18" customHeight="1">
      <c r="A1833" s="492" t="s">
        <v>1341</v>
      </c>
      <c r="B1833" s="470"/>
      <c r="C1833" s="470"/>
      <c r="D1833" s="470"/>
      <c r="E1833" s="471"/>
      <c r="F1833" s="499" t="s">
        <v>134</v>
      </c>
      <c r="G1833" s="470"/>
      <c r="H1833" s="470"/>
      <c r="I1833" s="470"/>
      <c r="J1833" s="471"/>
      <c r="K1833" s="564" t="s">
        <v>1342</v>
      </c>
      <c r="L1833" s="471"/>
      <c r="M1833" s="564" t="s">
        <v>668</v>
      </c>
      <c r="N1833" s="471"/>
      <c r="O1833" s="299" t="s">
        <v>1343</v>
      </c>
      <c r="P1833" s="86"/>
    </row>
    <row r="1834" spans="1:16" ht="18" customHeight="1">
      <c r="A1834" s="492" t="s">
        <v>1344</v>
      </c>
      <c r="B1834" s="470"/>
      <c r="C1834" s="470"/>
      <c r="D1834" s="470"/>
      <c r="E1834" s="471"/>
      <c r="F1834" s="499" t="s">
        <v>549</v>
      </c>
      <c r="G1834" s="470"/>
      <c r="H1834" s="470"/>
      <c r="I1834" s="470"/>
      <c r="J1834" s="471"/>
      <c r="K1834" s="564" t="s">
        <v>1345</v>
      </c>
      <c r="L1834" s="471"/>
      <c r="M1834" s="564" t="s">
        <v>668</v>
      </c>
      <c r="N1834" s="471"/>
      <c r="O1834" s="299" t="s">
        <v>1346</v>
      </c>
      <c r="P1834" s="86"/>
    </row>
    <row r="1835" spans="1:16" ht="18" customHeight="1">
      <c r="A1835" s="492" t="s">
        <v>1347</v>
      </c>
      <c r="B1835" s="470"/>
      <c r="C1835" s="470"/>
      <c r="D1835" s="470"/>
      <c r="E1835" s="471"/>
      <c r="F1835" s="499" t="s">
        <v>585</v>
      </c>
      <c r="G1835" s="470"/>
      <c r="H1835" s="470"/>
      <c r="I1835" s="470"/>
      <c r="J1835" s="471"/>
      <c r="K1835" s="564" t="s">
        <v>1348</v>
      </c>
      <c r="L1835" s="471"/>
      <c r="M1835" s="564" t="s">
        <v>644</v>
      </c>
      <c r="N1835" s="471"/>
      <c r="O1835" s="299" t="s">
        <v>881</v>
      </c>
      <c r="P1835" s="86"/>
    </row>
    <row r="1836" spans="1:16" ht="18" customHeight="1">
      <c r="A1836" s="493"/>
      <c r="B1836" s="466"/>
      <c r="C1836" s="466"/>
      <c r="D1836" s="466"/>
      <c r="E1836" s="466"/>
      <c r="F1836" s="494"/>
      <c r="G1836" s="466"/>
      <c r="H1836" s="494"/>
      <c r="I1836" s="466"/>
      <c r="J1836" s="466"/>
      <c r="K1836" s="466"/>
      <c r="L1836" s="111" t="s">
        <v>238</v>
      </c>
      <c r="M1836" s="488" t="s">
        <v>234</v>
      </c>
      <c r="N1836" s="466"/>
      <c r="O1836" s="111" t="s">
        <v>1355</v>
      </c>
      <c r="P1836" s="86"/>
    </row>
    <row r="1837" spans="1:16" ht="18" customHeight="1">
      <c r="A1837" s="495" t="s">
        <v>239</v>
      </c>
      <c r="B1837" s="466"/>
      <c r="C1837" s="495" t="s">
        <v>583</v>
      </c>
      <c r="D1837" s="466"/>
      <c r="E1837" s="86"/>
      <c r="F1837" s="86"/>
      <c r="G1837" s="86"/>
      <c r="H1837" s="86"/>
      <c r="I1837" s="86"/>
      <c r="J1837" s="86"/>
      <c r="K1837" s="86"/>
      <c r="L1837" s="86"/>
      <c r="M1837" s="86"/>
      <c r="N1837" s="86"/>
      <c r="O1837" s="86"/>
      <c r="P1837" s="86"/>
    </row>
    <row r="1838" spans="1:16" ht="2.25" customHeight="1">
      <c r="A1838" s="86"/>
      <c r="B1838" s="86"/>
      <c r="C1838" s="86"/>
      <c r="D1838" s="86"/>
      <c r="E1838" s="86"/>
      <c r="F1838" s="86"/>
      <c r="G1838" s="86"/>
      <c r="H1838" s="86"/>
      <c r="I1838" s="86"/>
      <c r="J1838" s="86"/>
      <c r="K1838" s="86"/>
      <c r="L1838" s="86"/>
      <c r="M1838" s="86"/>
      <c r="N1838" s="86"/>
      <c r="O1838" s="86"/>
      <c r="P1838" s="86"/>
    </row>
    <row r="1839" spans="1:16" ht="18.75" customHeight="1">
      <c r="A1839" s="496" t="s">
        <v>235</v>
      </c>
      <c r="B1839" s="457"/>
      <c r="C1839" s="457"/>
      <c r="D1839" s="457"/>
      <c r="E1839" s="458"/>
      <c r="F1839" s="491" t="s">
        <v>231</v>
      </c>
      <c r="G1839" s="457"/>
      <c r="H1839" s="457"/>
      <c r="I1839" s="457"/>
      <c r="J1839" s="458"/>
      <c r="K1839" s="491" t="s">
        <v>13</v>
      </c>
      <c r="L1839" s="458"/>
      <c r="M1839" s="491" t="s">
        <v>12</v>
      </c>
      <c r="N1839" s="458"/>
      <c r="O1839" s="108" t="s">
        <v>236</v>
      </c>
      <c r="P1839" s="86"/>
    </row>
    <row r="1840" spans="1:16" ht="18" customHeight="1">
      <c r="A1840" s="492" t="s">
        <v>589</v>
      </c>
      <c r="B1840" s="470"/>
      <c r="C1840" s="470"/>
      <c r="D1840" s="470"/>
      <c r="E1840" s="471"/>
      <c r="F1840" s="499" t="s">
        <v>590</v>
      </c>
      <c r="G1840" s="470"/>
      <c r="H1840" s="470"/>
      <c r="I1840" s="470"/>
      <c r="J1840" s="471"/>
      <c r="K1840" s="564" t="s">
        <v>867</v>
      </c>
      <c r="L1840" s="471"/>
      <c r="M1840" s="564" t="s">
        <v>592</v>
      </c>
      <c r="N1840" s="471"/>
      <c r="O1840" s="299" t="s">
        <v>868</v>
      </c>
      <c r="P1840" s="86"/>
    </row>
    <row r="1841" spans="1:16" ht="18" customHeight="1">
      <c r="A1841" s="493"/>
      <c r="B1841" s="466"/>
      <c r="C1841" s="466"/>
      <c r="D1841" s="466"/>
      <c r="E1841" s="466"/>
      <c r="F1841" s="494"/>
      <c r="G1841" s="466"/>
      <c r="H1841" s="494"/>
      <c r="I1841" s="466"/>
      <c r="J1841" s="466"/>
      <c r="K1841" s="466"/>
      <c r="L1841" s="111" t="s">
        <v>238</v>
      </c>
      <c r="M1841" s="488" t="s">
        <v>583</v>
      </c>
      <c r="N1841" s="466"/>
      <c r="O1841" s="111" t="s">
        <v>868</v>
      </c>
      <c r="P1841" s="86"/>
    </row>
    <row r="1842" spans="1:16" ht="18" customHeight="1">
      <c r="A1842" s="495" t="s">
        <v>241</v>
      </c>
      <c r="B1842" s="466"/>
      <c r="C1842" s="495" t="s">
        <v>242</v>
      </c>
      <c r="D1842" s="466"/>
      <c r="E1842" s="86"/>
      <c r="F1842" s="86"/>
      <c r="G1842" s="86"/>
      <c r="H1842" s="86"/>
      <c r="I1842" s="86"/>
      <c r="J1842" s="86"/>
      <c r="K1842" s="86"/>
      <c r="L1842" s="86"/>
      <c r="M1842" s="86"/>
      <c r="N1842" s="86"/>
      <c r="O1842" s="86"/>
      <c r="P1842" s="86"/>
    </row>
    <row r="1843" spans="1:16" ht="1.5" customHeight="1">
      <c r="A1843" s="86"/>
      <c r="B1843" s="86"/>
      <c r="C1843" s="86"/>
      <c r="D1843" s="86"/>
      <c r="E1843" s="86"/>
      <c r="F1843" s="86"/>
      <c r="G1843" s="86"/>
      <c r="H1843" s="86"/>
      <c r="I1843" s="86"/>
      <c r="J1843" s="86"/>
      <c r="K1843" s="86"/>
      <c r="L1843" s="86"/>
      <c r="M1843" s="86"/>
      <c r="N1843" s="86"/>
      <c r="O1843" s="86"/>
      <c r="P1843" s="86"/>
    </row>
    <row r="1844" spans="1:16" ht="18.75" customHeight="1">
      <c r="A1844" s="496" t="s">
        <v>235</v>
      </c>
      <c r="B1844" s="457"/>
      <c r="C1844" s="457"/>
      <c r="D1844" s="457"/>
      <c r="E1844" s="458"/>
      <c r="F1844" s="491" t="s">
        <v>231</v>
      </c>
      <c r="G1844" s="457"/>
      <c r="H1844" s="457"/>
      <c r="I1844" s="457"/>
      <c r="J1844" s="458"/>
      <c r="K1844" s="491" t="s">
        <v>13</v>
      </c>
      <c r="L1844" s="458"/>
      <c r="M1844" s="491" t="s">
        <v>12</v>
      </c>
      <c r="N1844" s="458"/>
      <c r="O1844" s="108" t="s">
        <v>236</v>
      </c>
      <c r="P1844" s="86"/>
    </row>
    <row r="1845" spans="1:16" ht="18" customHeight="1">
      <c r="A1845" s="492" t="s">
        <v>733</v>
      </c>
      <c r="B1845" s="470"/>
      <c r="C1845" s="470"/>
      <c r="D1845" s="470"/>
      <c r="E1845" s="471"/>
      <c r="F1845" s="499" t="s">
        <v>596</v>
      </c>
      <c r="G1845" s="470"/>
      <c r="H1845" s="470"/>
      <c r="I1845" s="470"/>
      <c r="J1845" s="471"/>
      <c r="K1845" s="564" t="s">
        <v>734</v>
      </c>
      <c r="L1845" s="471"/>
      <c r="M1845" s="564" t="s">
        <v>631</v>
      </c>
      <c r="N1845" s="471"/>
      <c r="O1845" s="299" t="s">
        <v>867</v>
      </c>
      <c r="P1845" s="86"/>
    </row>
    <row r="1846" spans="1:16" ht="18" customHeight="1">
      <c r="A1846" s="493"/>
      <c r="B1846" s="466"/>
      <c r="C1846" s="466"/>
      <c r="D1846" s="466"/>
      <c r="E1846" s="466"/>
      <c r="F1846" s="494"/>
      <c r="G1846" s="466"/>
      <c r="H1846" s="494"/>
      <c r="I1846" s="466"/>
      <c r="J1846" s="466"/>
      <c r="K1846" s="466"/>
      <c r="L1846" s="111" t="s">
        <v>238</v>
      </c>
      <c r="M1846" s="488" t="s">
        <v>242</v>
      </c>
      <c r="N1846" s="466"/>
      <c r="O1846" s="111" t="s">
        <v>867</v>
      </c>
      <c r="P1846" s="86"/>
    </row>
    <row r="1847" spans="1:16" ht="18" customHeight="1">
      <c r="A1847" s="495" t="s">
        <v>243</v>
      </c>
      <c r="B1847" s="466"/>
      <c r="C1847" s="495" t="s">
        <v>244</v>
      </c>
      <c r="D1847" s="466"/>
      <c r="E1847" s="86"/>
      <c r="F1847" s="86"/>
      <c r="G1847" s="86"/>
      <c r="H1847" s="86"/>
      <c r="I1847" s="86"/>
      <c r="J1847" s="86"/>
      <c r="K1847" s="86"/>
      <c r="L1847" s="86"/>
      <c r="M1847" s="86"/>
      <c r="N1847" s="86"/>
      <c r="O1847" s="86"/>
      <c r="P1847" s="86"/>
    </row>
    <row r="1848" spans="1:16" ht="2.25" customHeight="1">
      <c r="A1848" s="86"/>
      <c r="B1848" s="86"/>
      <c r="C1848" s="86"/>
      <c r="D1848" s="86"/>
      <c r="E1848" s="86"/>
      <c r="F1848" s="86"/>
      <c r="G1848" s="86"/>
      <c r="H1848" s="86"/>
      <c r="I1848" s="86"/>
      <c r="J1848" s="86"/>
      <c r="K1848" s="86"/>
      <c r="L1848" s="86"/>
      <c r="M1848" s="86"/>
      <c r="N1848" s="86"/>
      <c r="O1848" s="86"/>
      <c r="P1848" s="86"/>
    </row>
    <row r="1849" spans="1:16" ht="18.75" customHeight="1">
      <c r="A1849" s="496" t="s">
        <v>235</v>
      </c>
      <c r="B1849" s="457"/>
      <c r="C1849" s="457"/>
      <c r="D1849" s="457"/>
      <c r="E1849" s="458"/>
      <c r="F1849" s="491" t="s">
        <v>231</v>
      </c>
      <c r="G1849" s="457"/>
      <c r="H1849" s="457"/>
      <c r="I1849" s="457"/>
      <c r="J1849" s="458"/>
      <c r="K1849" s="491" t="s">
        <v>13</v>
      </c>
      <c r="L1849" s="458"/>
      <c r="M1849" s="491" t="s">
        <v>12</v>
      </c>
      <c r="N1849" s="458"/>
      <c r="O1849" s="108" t="s">
        <v>236</v>
      </c>
      <c r="P1849" s="86"/>
    </row>
    <row r="1850" spans="1:16" ht="18" customHeight="1">
      <c r="A1850" s="492" t="s">
        <v>598</v>
      </c>
      <c r="B1850" s="470"/>
      <c r="C1850" s="470"/>
      <c r="D1850" s="470"/>
      <c r="E1850" s="471"/>
      <c r="F1850" s="499" t="s">
        <v>570</v>
      </c>
      <c r="G1850" s="470"/>
      <c r="H1850" s="470"/>
      <c r="I1850" s="470"/>
      <c r="J1850" s="471"/>
      <c r="K1850" s="564" t="s">
        <v>599</v>
      </c>
      <c r="L1850" s="471"/>
      <c r="M1850" s="564" t="s">
        <v>1356</v>
      </c>
      <c r="N1850" s="471"/>
      <c r="O1850" s="299" t="s">
        <v>683</v>
      </c>
      <c r="P1850" s="86"/>
    </row>
    <row r="1851" spans="1:16" ht="18" customHeight="1">
      <c r="A1851" s="493"/>
      <c r="B1851" s="466"/>
      <c r="C1851" s="466"/>
      <c r="D1851" s="466"/>
      <c r="E1851" s="466"/>
      <c r="F1851" s="494"/>
      <c r="G1851" s="466"/>
      <c r="H1851" s="494"/>
      <c r="I1851" s="466"/>
      <c r="J1851" s="466"/>
      <c r="K1851" s="466"/>
      <c r="L1851" s="111" t="s">
        <v>238</v>
      </c>
      <c r="M1851" s="488" t="s">
        <v>244</v>
      </c>
      <c r="N1851" s="466"/>
      <c r="O1851" s="111" t="s">
        <v>683</v>
      </c>
      <c r="P1851" s="86"/>
    </row>
    <row r="1852" spans="1:16" ht="3" customHeight="1">
      <c r="A1852" s="86"/>
      <c r="B1852" s="86"/>
      <c r="C1852" s="86"/>
      <c r="D1852" s="86"/>
      <c r="E1852" s="86"/>
      <c r="F1852" s="86"/>
      <c r="G1852" s="86"/>
      <c r="H1852" s="86"/>
      <c r="I1852" s="86"/>
      <c r="J1852" s="86"/>
      <c r="K1852" s="86"/>
      <c r="L1852" s="86"/>
      <c r="M1852" s="86"/>
      <c r="N1852" s="86"/>
      <c r="O1852" s="86"/>
      <c r="P1852" s="86"/>
    </row>
    <row r="1853" spans="1:16" ht="18.75" customHeight="1">
      <c r="A1853" s="86"/>
      <c r="B1853" s="86"/>
      <c r="C1853" s="86"/>
      <c r="D1853" s="86"/>
      <c r="E1853" s="86"/>
      <c r="F1853" s="86"/>
      <c r="G1853" s="86"/>
      <c r="H1853" s="86"/>
      <c r="I1853" s="489" t="s">
        <v>245</v>
      </c>
      <c r="J1853" s="457"/>
      <c r="K1853" s="457"/>
      <c r="L1853" s="457"/>
      <c r="M1853" s="458"/>
      <c r="N1853" s="566" t="s">
        <v>1357</v>
      </c>
      <c r="O1853" s="458"/>
      <c r="P1853" s="86"/>
    </row>
    <row r="1854" spans="1:16" ht="2.25" customHeight="1">
      <c r="A1854" s="86"/>
      <c r="B1854" s="86"/>
      <c r="C1854" s="86"/>
      <c r="D1854" s="86"/>
      <c r="E1854" s="86"/>
      <c r="F1854" s="86"/>
      <c r="G1854" s="86"/>
      <c r="H1854" s="86"/>
      <c r="I1854" s="86"/>
      <c r="J1854" s="86"/>
      <c r="K1854" s="86"/>
      <c r="L1854" s="86"/>
      <c r="M1854" s="86"/>
      <c r="N1854" s="86"/>
      <c r="O1854" s="86"/>
      <c r="P1854" s="86"/>
    </row>
    <row r="1855" spans="1:16" ht="16.5" customHeight="1">
      <c r="A1855" s="565"/>
      <c r="B1855" s="466"/>
      <c r="C1855" s="466"/>
      <c r="D1855" s="466"/>
      <c r="E1855" s="466"/>
      <c r="F1855" s="466"/>
      <c r="G1855" s="466"/>
      <c r="H1855" s="466"/>
      <c r="I1855" s="466"/>
      <c r="J1855" s="466"/>
      <c r="K1855" s="466"/>
      <c r="L1855" s="466"/>
      <c r="M1855" s="466"/>
      <c r="N1855" s="466"/>
      <c r="O1855" s="466"/>
      <c r="P1855" s="86"/>
    </row>
    <row r="1856" spans="1:16" ht="3.75" customHeight="1">
      <c r="A1856" s="107"/>
      <c r="B1856" s="476"/>
      <c r="C1856" s="466"/>
      <c r="D1856" s="476"/>
      <c r="E1856" s="466"/>
      <c r="F1856" s="466"/>
      <c r="G1856" s="466"/>
      <c r="H1856" s="466"/>
      <c r="I1856" s="466"/>
      <c r="J1856" s="466"/>
      <c r="K1856" s="466"/>
      <c r="L1856" s="466"/>
      <c r="M1856" s="466"/>
      <c r="N1856" s="466"/>
      <c r="O1856" s="466"/>
      <c r="P1856" s="466"/>
    </row>
    <row r="1857" spans="1:16" ht="70.5" customHeight="1">
      <c r="A1857" s="107"/>
      <c r="B1857" s="497"/>
      <c r="C1857" s="466"/>
      <c r="D1857" s="476"/>
      <c r="E1857" s="466"/>
      <c r="F1857" s="466"/>
      <c r="G1857" s="466"/>
      <c r="H1857" s="466"/>
      <c r="I1857" s="466"/>
      <c r="J1857" s="466"/>
      <c r="K1857" s="466"/>
      <c r="L1857" s="466"/>
      <c r="M1857" s="466"/>
      <c r="N1857" s="466"/>
      <c r="O1857" s="466"/>
      <c r="P1857" s="466"/>
    </row>
    <row r="1858" spans="1:16" ht="9.75" customHeight="1">
      <c r="A1858" s="477"/>
      <c r="B1858" s="470"/>
      <c r="C1858" s="470"/>
      <c r="D1858" s="470"/>
      <c r="E1858" s="470"/>
      <c r="F1858" s="470"/>
      <c r="G1858" s="470"/>
      <c r="H1858" s="470"/>
      <c r="I1858" s="470"/>
      <c r="J1858" s="470"/>
      <c r="K1858" s="470"/>
      <c r="L1858" s="470"/>
      <c r="M1858" s="470"/>
      <c r="N1858" s="470"/>
      <c r="O1858" s="470"/>
      <c r="P1858" s="470"/>
    </row>
    <row r="1859" spans="1:16" ht="59.25" customHeight="1">
      <c r="A1859" s="498" t="s">
        <v>541</v>
      </c>
      <c r="B1859" s="466"/>
      <c r="C1859" s="466"/>
      <c r="D1859" s="466"/>
      <c r="E1859" s="466"/>
      <c r="F1859" s="466"/>
      <c r="G1859" s="498" t="s">
        <v>227</v>
      </c>
      <c r="H1859" s="466"/>
      <c r="I1859" s="466"/>
      <c r="J1859" s="476" t="s">
        <v>1067</v>
      </c>
      <c r="K1859" s="466"/>
      <c r="L1859" s="466"/>
      <c r="M1859" s="466"/>
      <c r="N1859" s="466"/>
      <c r="O1859" s="466"/>
      <c r="P1859" s="467"/>
    </row>
    <row r="1860" spans="1:16" ht="18" customHeight="1">
      <c r="A1860" s="498"/>
      <c r="B1860" s="466"/>
      <c r="C1860" s="466"/>
      <c r="D1860" s="466"/>
      <c r="E1860" s="466"/>
      <c r="F1860" s="466"/>
      <c r="G1860" s="498" t="s">
        <v>229</v>
      </c>
      <c r="H1860" s="466"/>
      <c r="I1860" s="466"/>
      <c r="J1860" s="476" t="s">
        <v>1067</v>
      </c>
      <c r="K1860" s="466"/>
      <c r="L1860" s="466"/>
      <c r="M1860" s="466"/>
      <c r="N1860" s="466"/>
      <c r="O1860" s="466"/>
      <c r="P1860" s="467"/>
    </row>
    <row r="1861" spans="1:16" ht="69.75" customHeight="1">
      <c r="A1861" s="498"/>
      <c r="B1861" s="466"/>
      <c r="C1861" s="466"/>
      <c r="D1861" s="466"/>
      <c r="E1861" s="466"/>
      <c r="F1861" s="466"/>
      <c r="G1861" s="498" t="s">
        <v>10</v>
      </c>
      <c r="H1861" s="466"/>
      <c r="I1861" s="466"/>
      <c r="J1861" s="476" t="s">
        <v>1358</v>
      </c>
      <c r="K1861" s="466"/>
      <c r="L1861" s="466"/>
      <c r="M1861" s="466"/>
      <c r="N1861" s="466"/>
      <c r="O1861" s="466"/>
      <c r="P1861" s="467"/>
    </row>
    <row r="1862" spans="1:16" ht="18" customHeight="1">
      <c r="A1862" s="492"/>
      <c r="B1862" s="470"/>
      <c r="C1862" s="470"/>
      <c r="D1862" s="470"/>
      <c r="E1862" s="470"/>
      <c r="F1862" s="470"/>
      <c r="G1862" s="505" t="s">
        <v>231</v>
      </c>
      <c r="H1862" s="470"/>
      <c r="I1862" s="470"/>
      <c r="J1862" s="477" t="s">
        <v>873</v>
      </c>
      <c r="K1862" s="470"/>
      <c r="L1862" s="470"/>
      <c r="M1862" s="470"/>
      <c r="N1862" s="470"/>
      <c r="O1862" s="470"/>
      <c r="P1862" s="471"/>
    </row>
    <row r="1863" spans="1:16" ht="7.5" customHeight="1">
      <c r="A1863" s="86"/>
      <c r="B1863" s="86"/>
      <c r="C1863" s="86"/>
      <c r="D1863" s="86"/>
      <c r="E1863" s="86"/>
      <c r="F1863" s="86"/>
      <c r="G1863" s="86"/>
      <c r="H1863" s="86"/>
      <c r="I1863" s="86"/>
      <c r="J1863" s="86"/>
      <c r="K1863" s="86"/>
      <c r="L1863" s="86"/>
      <c r="M1863" s="86"/>
      <c r="N1863" s="86"/>
      <c r="O1863" s="86"/>
      <c r="P1863" s="86"/>
    </row>
    <row r="1864" spans="1:16" ht="18" customHeight="1">
      <c r="A1864" s="495" t="s">
        <v>233</v>
      </c>
      <c r="B1864" s="466"/>
      <c r="C1864" s="495" t="s">
        <v>234</v>
      </c>
      <c r="D1864" s="466"/>
      <c r="E1864" s="86"/>
      <c r="F1864" s="86"/>
      <c r="G1864" s="86"/>
      <c r="H1864" s="86"/>
      <c r="I1864" s="86"/>
      <c r="J1864" s="86"/>
      <c r="K1864" s="86"/>
      <c r="L1864" s="86"/>
      <c r="M1864" s="86"/>
      <c r="N1864" s="86"/>
      <c r="O1864" s="86"/>
      <c r="P1864" s="86"/>
    </row>
    <row r="1865" spans="1:16" ht="1.5" customHeight="1">
      <c r="A1865" s="86"/>
      <c r="B1865" s="86"/>
      <c r="C1865" s="86"/>
      <c r="D1865" s="86"/>
      <c r="E1865" s="86"/>
      <c r="F1865" s="86"/>
      <c r="G1865" s="86"/>
      <c r="H1865" s="86"/>
      <c r="I1865" s="86"/>
      <c r="J1865" s="86"/>
      <c r="K1865" s="86"/>
      <c r="L1865" s="86"/>
      <c r="M1865" s="86"/>
      <c r="N1865" s="86"/>
      <c r="O1865" s="86"/>
      <c r="P1865" s="86"/>
    </row>
    <row r="1866" spans="1:16" ht="18.75" customHeight="1">
      <c r="A1866" s="496" t="s">
        <v>235</v>
      </c>
      <c r="B1866" s="457"/>
      <c r="C1866" s="457"/>
      <c r="D1866" s="457"/>
      <c r="E1866" s="458"/>
      <c r="F1866" s="491" t="s">
        <v>231</v>
      </c>
      <c r="G1866" s="457"/>
      <c r="H1866" s="457"/>
      <c r="I1866" s="457"/>
      <c r="J1866" s="458"/>
      <c r="K1866" s="491" t="s">
        <v>13</v>
      </c>
      <c r="L1866" s="458"/>
      <c r="M1866" s="491" t="s">
        <v>12</v>
      </c>
      <c r="N1866" s="458"/>
      <c r="O1866" s="108" t="s">
        <v>236</v>
      </c>
      <c r="P1866" s="86"/>
    </row>
    <row r="1867" spans="1:16" ht="18" customHeight="1">
      <c r="A1867" s="492" t="s">
        <v>1341</v>
      </c>
      <c r="B1867" s="470"/>
      <c r="C1867" s="470"/>
      <c r="D1867" s="470"/>
      <c r="E1867" s="471"/>
      <c r="F1867" s="499" t="s">
        <v>134</v>
      </c>
      <c r="G1867" s="470"/>
      <c r="H1867" s="470"/>
      <c r="I1867" s="470"/>
      <c r="J1867" s="471"/>
      <c r="K1867" s="564" t="s">
        <v>1342</v>
      </c>
      <c r="L1867" s="471"/>
      <c r="M1867" s="564" t="s">
        <v>668</v>
      </c>
      <c r="N1867" s="471"/>
      <c r="O1867" s="299" t="s">
        <v>1343</v>
      </c>
      <c r="P1867" s="86"/>
    </row>
    <row r="1868" spans="1:16" ht="18" customHeight="1">
      <c r="A1868" s="492" t="s">
        <v>1347</v>
      </c>
      <c r="B1868" s="470"/>
      <c r="C1868" s="470"/>
      <c r="D1868" s="470"/>
      <c r="E1868" s="471"/>
      <c r="F1868" s="499" t="s">
        <v>585</v>
      </c>
      <c r="G1868" s="470"/>
      <c r="H1868" s="470"/>
      <c r="I1868" s="470"/>
      <c r="J1868" s="471"/>
      <c r="K1868" s="564" t="s">
        <v>1348</v>
      </c>
      <c r="L1868" s="471"/>
      <c r="M1868" s="564" t="s">
        <v>644</v>
      </c>
      <c r="N1868" s="471"/>
      <c r="O1868" s="299" t="s">
        <v>881</v>
      </c>
      <c r="P1868" s="86"/>
    </row>
    <row r="1869" spans="1:16" ht="18" customHeight="1">
      <c r="A1869" s="493"/>
      <c r="B1869" s="466"/>
      <c r="C1869" s="466"/>
      <c r="D1869" s="466"/>
      <c r="E1869" s="466"/>
      <c r="F1869" s="494"/>
      <c r="G1869" s="466"/>
      <c r="H1869" s="494"/>
      <c r="I1869" s="466"/>
      <c r="J1869" s="466"/>
      <c r="K1869" s="466"/>
      <c r="L1869" s="111" t="s">
        <v>238</v>
      </c>
      <c r="M1869" s="488" t="s">
        <v>234</v>
      </c>
      <c r="N1869" s="466"/>
      <c r="O1869" s="111" t="s">
        <v>1359</v>
      </c>
      <c r="P1869" s="86"/>
    </row>
    <row r="1870" spans="1:16" ht="18" customHeight="1">
      <c r="A1870" s="495" t="s">
        <v>239</v>
      </c>
      <c r="B1870" s="466"/>
      <c r="C1870" s="495" t="s">
        <v>583</v>
      </c>
      <c r="D1870" s="466"/>
      <c r="E1870" s="86"/>
      <c r="F1870" s="86"/>
      <c r="G1870" s="86"/>
      <c r="H1870" s="86"/>
      <c r="I1870" s="86"/>
      <c r="J1870" s="86"/>
      <c r="K1870" s="86"/>
      <c r="L1870" s="86"/>
      <c r="M1870" s="86"/>
      <c r="N1870" s="86"/>
      <c r="O1870" s="86"/>
      <c r="P1870" s="86"/>
    </row>
    <row r="1871" spans="1:16" ht="2.25" customHeight="1">
      <c r="A1871" s="86"/>
      <c r="B1871" s="86"/>
      <c r="C1871" s="86"/>
      <c r="D1871" s="86"/>
      <c r="E1871" s="86"/>
      <c r="F1871" s="86"/>
      <c r="G1871" s="86"/>
      <c r="H1871" s="86"/>
      <c r="I1871" s="86"/>
      <c r="J1871" s="86"/>
      <c r="K1871" s="86"/>
      <c r="L1871" s="86"/>
      <c r="M1871" s="86"/>
      <c r="N1871" s="86"/>
      <c r="O1871" s="86"/>
      <c r="P1871" s="86"/>
    </row>
    <row r="1872" spans="1:16" ht="18.75" customHeight="1">
      <c r="A1872" s="496" t="s">
        <v>235</v>
      </c>
      <c r="B1872" s="457"/>
      <c r="C1872" s="457"/>
      <c r="D1872" s="457"/>
      <c r="E1872" s="458"/>
      <c r="F1872" s="491" t="s">
        <v>231</v>
      </c>
      <c r="G1872" s="457"/>
      <c r="H1872" s="457"/>
      <c r="I1872" s="457"/>
      <c r="J1872" s="458"/>
      <c r="K1872" s="491" t="s">
        <v>13</v>
      </c>
      <c r="L1872" s="458"/>
      <c r="M1872" s="491" t="s">
        <v>12</v>
      </c>
      <c r="N1872" s="458"/>
      <c r="O1872" s="108" t="s">
        <v>236</v>
      </c>
      <c r="P1872" s="86"/>
    </row>
    <row r="1873" spans="1:16" ht="18" customHeight="1">
      <c r="A1873" s="492" t="s">
        <v>1360</v>
      </c>
      <c r="B1873" s="470"/>
      <c r="C1873" s="470"/>
      <c r="D1873" s="470"/>
      <c r="E1873" s="471"/>
      <c r="F1873" s="499" t="s">
        <v>617</v>
      </c>
      <c r="G1873" s="470"/>
      <c r="H1873" s="470"/>
      <c r="I1873" s="470"/>
      <c r="J1873" s="471"/>
      <c r="K1873" s="564" t="s">
        <v>1361</v>
      </c>
      <c r="L1873" s="471"/>
      <c r="M1873" s="564" t="s">
        <v>668</v>
      </c>
      <c r="N1873" s="471"/>
      <c r="O1873" s="299" t="s">
        <v>1362</v>
      </c>
      <c r="P1873" s="86"/>
    </row>
    <row r="1874" spans="1:16" ht="18" customHeight="1">
      <c r="A1874" s="492" t="s">
        <v>589</v>
      </c>
      <c r="B1874" s="470"/>
      <c r="C1874" s="470"/>
      <c r="D1874" s="470"/>
      <c r="E1874" s="471"/>
      <c r="F1874" s="499" t="s">
        <v>590</v>
      </c>
      <c r="G1874" s="470"/>
      <c r="H1874" s="470"/>
      <c r="I1874" s="470"/>
      <c r="J1874" s="471"/>
      <c r="K1874" s="564" t="s">
        <v>1363</v>
      </c>
      <c r="L1874" s="471"/>
      <c r="M1874" s="564" t="s">
        <v>592</v>
      </c>
      <c r="N1874" s="471"/>
      <c r="O1874" s="299" t="s">
        <v>1364</v>
      </c>
      <c r="P1874" s="86"/>
    </row>
    <row r="1875" spans="1:16" ht="18" customHeight="1">
      <c r="A1875" s="493"/>
      <c r="B1875" s="466"/>
      <c r="C1875" s="466"/>
      <c r="D1875" s="466"/>
      <c r="E1875" s="466"/>
      <c r="F1875" s="494"/>
      <c r="G1875" s="466"/>
      <c r="H1875" s="494"/>
      <c r="I1875" s="466"/>
      <c r="J1875" s="466"/>
      <c r="K1875" s="466"/>
      <c r="L1875" s="111" t="s">
        <v>238</v>
      </c>
      <c r="M1875" s="488" t="s">
        <v>583</v>
      </c>
      <c r="N1875" s="466"/>
      <c r="O1875" s="111" t="s">
        <v>1365</v>
      </c>
      <c r="P1875" s="86"/>
    </row>
    <row r="1876" spans="1:16" ht="18" customHeight="1">
      <c r="A1876" s="495" t="s">
        <v>241</v>
      </c>
      <c r="B1876" s="466"/>
      <c r="C1876" s="495" t="s">
        <v>242</v>
      </c>
      <c r="D1876" s="466"/>
      <c r="E1876" s="86"/>
      <c r="F1876" s="86"/>
      <c r="G1876" s="86"/>
      <c r="H1876" s="86"/>
      <c r="I1876" s="86"/>
      <c r="J1876" s="86"/>
      <c r="K1876" s="86"/>
      <c r="L1876" s="86"/>
      <c r="M1876" s="86"/>
      <c r="N1876" s="86"/>
      <c r="O1876" s="86"/>
      <c r="P1876" s="86"/>
    </row>
    <row r="1877" spans="1:16" ht="1.5" customHeight="1">
      <c r="A1877" s="86"/>
      <c r="B1877" s="86"/>
      <c r="C1877" s="86"/>
      <c r="D1877" s="86"/>
      <c r="E1877" s="86"/>
      <c r="F1877" s="86"/>
      <c r="G1877" s="86"/>
      <c r="H1877" s="86"/>
      <c r="I1877" s="86"/>
      <c r="J1877" s="86"/>
      <c r="K1877" s="86"/>
      <c r="L1877" s="86"/>
      <c r="M1877" s="86"/>
      <c r="N1877" s="86"/>
      <c r="O1877" s="86"/>
      <c r="P1877" s="86"/>
    </row>
    <row r="1878" spans="1:16" ht="19.5" customHeight="1">
      <c r="A1878" s="496" t="s">
        <v>235</v>
      </c>
      <c r="B1878" s="457"/>
      <c r="C1878" s="457"/>
      <c r="D1878" s="457"/>
      <c r="E1878" s="458"/>
      <c r="F1878" s="491" t="s">
        <v>231</v>
      </c>
      <c r="G1878" s="457"/>
      <c r="H1878" s="457"/>
      <c r="I1878" s="457"/>
      <c r="J1878" s="458"/>
      <c r="K1878" s="491" t="s">
        <v>13</v>
      </c>
      <c r="L1878" s="458"/>
      <c r="M1878" s="491" t="s">
        <v>12</v>
      </c>
      <c r="N1878" s="458"/>
      <c r="O1878" s="108" t="s">
        <v>236</v>
      </c>
      <c r="P1878" s="86"/>
    </row>
    <row r="1879" spans="1:16" ht="18" customHeight="1">
      <c r="A1879" s="492" t="s">
        <v>733</v>
      </c>
      <c r="B1879" s="470"/>
      <c r="C1879" s="470"/>
      <c r="D1879" s="470"/>
      <c r="E1879" s="471"/>
      <c r="F1879" s="499" t="s">
        <v>596</v>
      </c>
      <c r="G1879" s="470"/>
      <c r="H1879" s="470"/>
      <c r="I1879" s="470"/>
      <c r="J1879" s="471"/>
      <c r="K1879" s="564" t="s">
        <v>734</v>
      </c>
      <c r="L1879" s="471"/>
      <c r="M1879" s="564" t="s">
        <v>670</v>
      </c>
      <c r="N1879" s="471"/>
      <c r="O1879" s="299" t="s">
        <v>1363</v>
      </c>
      <c r="P1879" s="86"/>
    </row>
    <row r="1880" spans="1:16" ht="18" customHeight="1">
      <c r="A1880" s="493"/>
      <c r="B1880" s="466"/>
      <c r="C1880" s="466"/>
      <c r="D1880" s="466"/>
      <c r="E1880" s="466"/>
      <c r="F1880" s="494"/>
      <c r="G1880" s="466"/>
      <c r="H1880" s="494"/>
      <c r="I1880" s="466"/>
      <c r="J1880" s="466"/>
      <c r="K1880" s="466"/>
      <c r="L1880" s="111" t="s">
        <v>238</v>
      </c>
      <c r="M1880" s="488" t="s">
        <v>242</v>
      </c>
      <c r="N1880" s="466"/>
      <c r="O1880" s="111" t="s">
        <v>1363</v>
      </c>
      <c r="P1880" s="86"/>
    </row>
    <row r="1881" spans="1:16" ht="18" customHeight="1">
      <c r="A1881" s="495" t="s">
        <v>243</v>
      </c>
      <c r="B1881" s="466"/>
      <c r="C1881" s="495" t="s">
        <v>244</v>
      </c>
      <c r="D1881" s="466"/>
      <c r="E1881" s="86"/>
      <c r="F1881" s="86"/>
      <c r="G1881" s="86"/>
      <c r="H1881" s="86"/>
      <c r="I1881" s="86"/>
      <c r="J1881" s="86"/>
      <c r="K1881" s="86"/>
      <c r="L1881" s="86"/>
      <c r="M1881" s="86"/>
      <c r="N1881" s="86"/>
      <c r="O1881" s="86"/>
      <c r="P1881" s="86"/>
    </row>
    <row r="1882" spans="1:16" ht="1.5" customHeight="1">
      <c r="A1882" s="86"/>
      <c r="B1882" s="86"/>
      <c r="C1882" s="86"/>
      <c r="D1882" s="86"/>
      <c r="E1882" s="86"/>
      <c r="F1882" s="86"/>
      <c r="G1882" s="86"/>
      <c r="H1882" s="86"/>
      <c r="I1882" s="86"/>
      <c r="J1882" s="86"/>
      <c r="K1882" s="86"/>
      <c r="L1882" s="86"/>
      <c r="M1882" s="86"/>
      <c r="N1882" s="86"/>
      <c r="O1882" s="86"/>
      <c r="P1882" s="86"/>
    </row>
    <row r="1883" spans="1:16" ht="18.75" customHeight="1">
      <c r="A1883" s="496" t="s">
        <v>235</v>
      </c>
      <c r="B1883" s="457"/>
      <c r="C1883" s="457"/>
      <c r="D1883" s="457"/>
      <c r="E1883" s="458"/>
      <c r="F1883" s="491" t="s">
        <v>231</v>
      </c>
      <c r="G1883" s="457"/>
      <c r="H1883" s="457"/>
      <c r="I1883" s="457"/>
      <c r="J1883" s="458"/>
      <c r="K1883" s="491" t="s">
        <v>13</v>
      </c>
      <c r="L1883" s="458"/>
      <c r="M1883" s="491" t="s">
        <v>12</v>
      </c>
      <c r="N1883" s="458"/>
      <c r="O1883" s="108" t="s">
        <v>236</v>
      </c>
      <c r="P1883" s="86"/>
    </row>
    <row r="1884" spans="1:16" ht="18" customHeight="1">
      <c r="A1884" s="492"/>
      <c r="B1884" s="470"/>
      <c r="C1884" s="470"/>
      <c r="D1884" s="470"/>
      <c r="E1884" s="471"/>
      <c r="F1884" s="499" t="s">
        <v>134</v>
      </c>
      <c r="G1884" s="470"/>
      <c r="H1884" s="470"/>
      <c r="I1884" s="470"/>
      <c r="J1884" s="471"/>
      <c r="K1884" s="564"/>
      <c r="L1884" s="471"/>
      <c r="M1884" s="564"/>
      <c r="N1884" s="471"/>
      <c r="O1884" s="299" t="s">
        <v>683</v>
      </c>
      <c r="P1884" s="86"/>
    </row>
    <row r="1885" spans="1:16" ht="18" customHeight="1">
      <c r="A1885" s="493"/>
      <c r="B1885" s="466"/>
      <c r="C1885" s="466"/>
      <c r="D1885" s="466"/>
      <c r="E1885" s="466"/>
      <c r="F1885" s="494"/>
      <c r="G1885" s="466"/>
      <c r="H1885" s="494"/>
      <c r="I1885" s="466"/>
      <c r="J1885" s="466"/>
      <c r="K1885" s="466"/>
      <c r="L1885" s="111" t="s">
        <v>238</v>
      </c>
      <c r="M1885" s="488" t="s">
        <v>244</v>
      </c>
      <c r="N1885" s="466"/>
      <c r="O1885" s="111" t="s">
        <v>683</v>
      </c>
      <c r="P1885" s="86"/>
    </row>
    <row r="1886" spans="1:16" ht="3.75" customHeight="1">
      <c r="A1886" s="86"/>
      <c r="B1886" s="86"/>
      <c r="C1886" s="86"/>
      <c r="D1886" s="86"/>
      <c r="E1886" s="86"/>
      <c r="F1886" s="86"/>
      <c r="G1886" s="86"/>
      <c r="H1886" s="86"/>
      <c r="I1886" s="86"/>
      <c r="J1886" s="86"/>
      <c r="K1886" s="86"/>
      <c r="L1886" s="86"/>
      <c r="M1886" s="86"/>
      <c r="N1886" s="86"/>
      <c r="O1886" s="86"/>
      <c r="P1886" s="86"/>
    </row>
    <row r="1887" spans="1:16" ht="18.75" customHeight="1">
      <c r="A1887" s="86"/>
      <c r="B1887" s="86"/>
      <c r="C1887" s="86"/>
      <c r="D1887" s="86"/>
      <c r="E1887" s="86"/>
      <c r="F1887" s="86"/>
      <c r="G1887" s="86"/>
      <c r="H1887" s="86"/>
      <c r="I1887" s="489" t="s">
        <v>245</v>
      </c>
      <c r="J1887" s="457"/>
      <c r="K1887" s="457"/>
      <c r="L1887" s="457"/>
      <c r="M1887" s="458"/>
      <c r="N1887" s="566" t="s">
        <v>1366</v>
      </c>
      <c r="O1887" s="458"/>
      <c r="P1887" s="86"/>
    </row>
    <row r="1888" spans="1:16" ht="1.5" customHeight="1">
      <c r="A1888" s="86"/>
      <c r="B1888" s="86"/>
      <c r="C1888" s="86"/>
      <c r="D1888" s="86"/>
      <c r="E1888" s="86"/>
      <c r="F1888" s="86"/>
      <c r="G1888" s="86"/>
      <c r="H1888" s="86"/>
      <c r="I1888" s="86"/>
      <c r="J1888" s="86"/>
      <c r="K1888" s="86"/>
      <c r="L1888" s="86"/>
      <c r="M1888" s="86"/>
      <c r="N1888" s="86"/>
      <c r="O1888" s="86"/>
      <c r="P1888" s="86"/>
    </row>
    <row r="1889" spans="1:16" ht="16.5" customHeight="1">
      <c r="A1889" s="565"/>
      <c r="B1889" s="466"/>
      <c r="C1889" s="466"/>
      <c r="D1889" s="466"/>
      <c r="E1889" s="466"/>
      <c r="F1889" s="466"/>
      <c r="G1889" s="466"/>
      <c r="H1889" s="466"/>
      <c r="I1889" s="466"/>
      <c r="J1889" s="466"/>
      <c r="K1889" s="466"/>
      <c r="L1889" s="466"/>
      <c r="M1889" s="466"/>
      <c r="N1889" s="466"/>
      <c r="O1889" s="466"/>
      <c r="P1889" s="86"/>
    </row>
    <row r="1890" spans="1:16" ht="3.75" customHeight="1">
      <c r="A1890" s="107"/>
      <c r="B1890" s="476"/>
      <c r="C1890" s="466"/>
      <c r="D1890" s="476"/>
      <c r="E1890" s="466"/>
      <c r="F1890" s="466"/>
      <c r="G1890" s="466"/>
      <c r="H1890" s="466"/>
      <c r="I1890" s="466"/>
      <c r="J1890" s="466"/>
      <c r="K1890" s="466"/>
      <c r="L1890" s="466"/>
      <c r="M1890" s="466"/>
      <c r="N1890" s="466"/>
      <c r="O1890" s="466"/>
      <c r="P1890" s="466"/>
    </row>
    <row r="1891" spans="1:16" ht="71.25" customHeight="1">
      <c r="A1891" s="107"/>
      <c r="B1891" s="497"/>
      <c r="C1891" s="466"/>
      <c r="D1891" s="476"/>
      <c r="E1891" s="466"/>
      <c r="F1891" s="466"/>
      <c r="G1891" s="466"/>
      <c r="H1891" s="466"/>
      <c r="I1891" s="466"/>
      <c r="J1891" s="466"/>
      <c r="K1891" s="466"/>
      <c r="L1891" s="466"/>
      <c r="M1891" s="466"/>
      <c r="N1891" s="466"/>
      <c r="O1891" s="466"/>
      <c r="P1891" s="466"/>
    </row>
    <row r="1892" spans="1:16" ht="9.75" customHeight="1">
      <c r="A1892" s="477"/>
      <c r="B1892" s="470"/>
      <c r="C1892" s="470"/>
      <c r="D1892" s="470"/>
      <c r="E1892" s="470"/>
      <c r="F1892" s="470"/>
      <c r="G1892" s="470"/>
      <c r="H1892" s="470"/>
      <c r="I1892" s="470"/>
      <c r="J1892" s="470"/>
      <c r="K1892" s="470"/>
      <c r="L1892" s="470"/>
      <c r="M1892" s="470"/>
      <c r="N1892" s="470"/>
      <c r="O1892" s="470"/>
      <c r="P1892" s="470"/>
    </row>
    <row r="1893" spans="1:16" ht="58.5" customHeight="1">
      <c r="A1893" s="498" t="s">
        <v>541</v>
      </c>
      <c r="B1893" s="466"/>
      <c r="C1893" s="466"/>
      <c r="D1893" s="466"/>
      <c r="E1893" s="466"/>
      <c r="F1893" s="466"/>
      <c r="G1893" s="498" t="s">
        <v>227</v>
      </c>
      <c r="H1893" s="466"/>
      <c r="I1893" s="466"/>
      <c r="J1893" s="476" t="s">
        <v>1067</v>
      </c>
      <c r="K1893" s="466"/>
      <c r="L1893" s="466"/>
      <c r="M1893" s="466"/>
      <c r="N1893" s="466"/>
      <c r="O1893" s="466"/>
      <c r="P1893" s="467"/>
    </row>
    <row r="1894" spans="1:16" ht="18" customHeight="1">
      <c r="A1894" s="498"/>
      <c r="B1894" s="466"/>
      <c r="C1894" s="466"/>
      <c r="D1894" s="466"/>
      <c r="E1894" s="466"/>
      <c r="F1894" s="466"/>
      <c r="G1894" s="498" t="s">
        <v>229</v>
      </c>
      <c r="H1894" s="466"/>
      <c r="I1894" s="466"/>
      <c r="J1894" s="476" t="s">
        <v>1067</v>
      </c>
      <c r="K1894" s="466"/>
      <c r="L1894" s="466"/>
      <c r="M1894" s="466"/>
      <c r="N1894" s="466"/>
      <c r="O1894" s="466"/>
      <c r="P1894" s="467"/>
    </row>
    <row r="1895" spans="1:16" ht="28.5" customHeight="1">
      <c r="A1895" s="498"/>
      <c r="B1895" s="466"/>
      <c r="C1895" s="466"/>
      <c r="D1895" s="466"/>
      <c r="E1895" s="466"/>
      <c r="F1895" s="466"/>
      <c r="G1895" s="498" t="s">
        <v>10</v>
      </c>
      <c r="H1895" s="466"/>
      <c r="I1895" s="466"/>
      <c r="J1895" s="476" t="s">
        <v>1367</v>
      </c>
      <c r="K1895" s="466"/>
      <c r="L1895" s="466"/>
      <c r="M1895" s="466"/>
      <c r="N1895" s="466"/>
      <c r="O1895" s="466"/>
      <c r="P1895" s="467"/>
    </row>
    <row r="1896" spans="1:16" ht="18" customHeight="1">
      <c r="A1896" s="492"/>
      <c r="B1896" s="470"/>
      <c r="C1896" s="470"/>
      <c r="D1896" s="470"/>
      <c r="E1896" s="470"/>
      <c r="F1896" s="470"/>
      <c r="G1896" s="505" t="s">
        <v>231</v>
      </c>
      <c r="H1896" s="470"/>
      <c r="I1896" s="470"/>
      <c r="J1896" s="477" t="s">
        <v>873</v>
      </c>
      <c r="K1896" s="470"/>
      <c r="L1896" s="470"/>
      <c r="M1896" s="470"/>
      <c r="N1896" s="470"/>
      <c r="O1896" s="470"/>
      <c r="P1896" s="471"/>
    </row>
    <row r="1897" spans="1:16" ht="7.5" customHeight="1">
      <c r="A1897" s="86"/>
      <c r="B1897" s="86"/>
      <c r="C1897" s="86"/>
      <c r="D1897" s="86"/>
      <c r="E1897" s="86"/>
      <c r="F1897" s="86"/>
      <c r="G1897" s="86"/>
      <c r="H1897" s="86"/>
      <c r="I1897" s="86"/>
      <c r="J1897" s="86"/>
      <c r="K1897" s="86"/>
      <c r="L1897" s="86"/>
      <c r="M1897" s="86"/>
      <c r="N1897" s="86"/>
      <c r="O1897" s="86"/>
      <c r="P1897" s="86"/>
    </row>
    <row r="1898" spans="1:16" ht="18" customHeight="1">
      <c r="A1898" s="495" t="s">
        <v>233</v>
      </c>
      <c r="B1898" s="466"/>
      <c r="C1898" s="495" t="s">
        <v>234</v>
      </c>
      <c r="D1898" s="466"/>
      <c r="E1898" s="86"/>
      <c r="F1898" s="86"/>
      <c r="G1898" s="86"/>
      <c r="H1898" s="86"/>
      <c r="I1898" s="86"/>
      <c r="J1898" s="86"/>
      <c r="K1898" s="86"/>
      <c r="L1898" s="86"/>
      <c r="M1898" s="86"/>
      <c r="N1898" s="86"/>
      <c r="O1898" s="86"/>
      <c r="P1898" s="86"/>
    </row>
    <row r="1899" spans="1:16" ht="1.5" customHeight="1">
      <c r="A1899" s="86"/>
      <c r="B1899" s="86"/>
      <c r="C1899" s="86"/>
      <c r="D1899" s="86"/>
      <c r="E1899" s="86"/>
      <c r="F1899" s="86"/>
      <c r="G1899" s="86"/>
      <c r="H1899" s="86"/>
      <c r="I1899" s="86"/>
      <c r="J1899" s="86"/>
      <c r="K1899" s="86"/>
      <c r="L1899" s="86"/>
      <c r="M1899" s="86"/>
      <c r="N1899" s="86"/>
      <c r="O1899" s="86"/>
      <c r="P1899" s="86"/>
    </row>
    <row r="1900" spans="1:16" ht="18.75" customHeight="1">
      <c r="A1900" s="496" t="s">
        <v>235</v>
      </c>
      <c r="B1900" s="457"/>
      <c r="C1900" s="457"/>
      <c r="D1900" s="457"/>
      <c r="E1900" s="458"/>
      <c r="F1900" s="491" t="s">
        <v>231</v>
      </c>
      <c r="G1900" s="457"/>
      <c r="H1900" s="457"/>
      <c r="I1900" s="457"/>
      <c r="J1900" s="458"/>
      <c r="K1900" s="491" t="s">
        <v>13</v>
      </c>
      <c r="L1900" s="458"/>
      <c r="M1900" s="491" t="s">
        <v>12</v>
      </c>
      <c r="N1900" s="458"/>
      <c r="O1900" s="108" t="s">
        <v>236</v>
      </c>
      <c r="P1900" s="86"/>
    </row>
    <row r="1901" spans="1:16" ht="18" customHeight="1">
      <c r="A1901" s="492" t="s">
        <v>789</v>
      </c>
      <c r="B1901" s="470"/>
      <c r="C1901" s="470"/>
      <c r="D1901" s="470"/>
      <c r="E1901" s="471"/>
      <c r="F1901" s="499" t="s">
        <v>134</v>
      </c>
      <c r="G1901" s="470"/>
      <c r="H1901" s="470"/>
      <c r="I1901" s="470"/>
      <c r="J1901" s="471"/>
      <c r="K1901" s="564" t="s">
        <v>790</v>
      </c>
      <c r="L1901" s="471"/>
      <c r="M1901" s="564" t="s">
        <v>1368</v>
      </c>
      <c r="N1901" s="471"/>
      <c r="O1901" s="299" t="s">
        <v>1369</v>
      </c>
      <c r="P1901" s="86"/>
    </row>
    <row r="1902" spans="1:16" ht="18" customHeight="1">
      <c r="A1902" s="492" t="s">
        <v>1370</v>
      </c>
      <c r="B1902" s="470"/>
      <c r="C1902" s="470"/>
      <c r="D1902" s="470"/>
      <c r="E1902" s="471"/>
      <c r="F1902" s="499" t="s">
        <v>974</v>
      </c>
      <c r="G1902" s="470"/>
      <c r="H1902" s="470"/>
      <c r="I1902" s="470"/>
      <c r="J1902" s="471"/>
      <c r="K1902" s="564" t="s">
        <v>1371</v>
      </c>
      <c r="L1902" s="471"/>
      <c r="M1902" s="564" t="s">
        <v>623</v>
      </c>
      <c r="N1902" s="471"/>
      <c r="O1902" s="299" t="s">
        <v>1372</v>
      </c>
      <c r="P1902" s="86"/>
    </row>
    <row r="1903" spans="1:16" ht="18" customHeight="1">
      <c r="A1903" s="493"/>
      <c r="B1903" s="466"/>
      <c r="C1903" s="466"/>
      <c r="D1903" s="466"/>
      <c r="E1903" s="466"/>
      <c r="F1903" s="494"/>
      <c r="G1903" s="466"/>
      <c r="H1903" s="494"/>
      <c r="I1903" s="466"/>
      <c r="J1903" s="466"/>
      <c r="K1903" s="466"/>
      <c r="L1903" s="111" t="s">
        <v>238</v>
      </c>
      <c r="M1903" s="488" t="s">
        <v>234</v>
      </c>
      <c r="N1903" s="466"/>
      <c r="O1903" s="111" t="s">
        <v>1373</v>
      </c>
      <c r="P1903" s="86"/>
    </row>
    <row r="1904" spans="1:16" ht="18" customHeight="1">
      <c r="A1904" s="495" t="s">
        <v>239</v>
      </c>
      <c r="B1904" s="466"/>
      <c r="C1904" s="495" t="s">
        <v>583</v>
      </c>
      <c r="D1904" s="466"/>
      <c r="E1904" s="86"/>
      <c r="F1904" s="86"/>
      <c r="G1904" s="86"/>
      <c r="H1904" s="86"/>
      <c r="I1904" s="86"/>
      <c r="J1904" s="86"/>
      <c r="K1904" s="86"/>
      <c r="L1904" s="86"/>
      <c r="M1904" s="86"/>
      <c r="N1904" s="86"/>
      <c r="O1904" s="86"/>
      <c r="P1904" s="86"/>
    </row>
    <row r="1905" spans="1:16" ht="2.25" customHeight="1">
      <c r="A1905" s="86"/>
      <c r="B1905" s="86"/>
      <c r="C1905" s="86"/>
      <c r="D1905" s="86"/>
      <c r="E1905" s="86"/>
      <c r="F1905" s="86"/>
      <c r="G1905" s="86"/>
      <c r="H1905" s="86"/>
      <c r="I1905" s="86"/>
      <c r="J1905" s="86"/>
      <c r="K1905" s="86"/>
      <c r="L1905" s="86"/>
      <c r="M1905" s="86"/>
      <c r="N1905" s="86"/>
      <c r="O1905" s="86"/>
      <c r="P1905" s="86"/>
    </row>
    <row r="1906" spans="1:16" ht="18.75" customHeight="1">
      <c r="A1906" s="496" t="s">
        <v>235</v>
      </c>
      <c r="B1906" s="457"/>
      <c r="C1906" s="457"/>
      <c r="D1906" s="457"/>
      <c r="E1906" s="458"/>
      <c r="F1906" s="491" t="s">
        <v>231</v>
      </c>
      <c r="G1906" s="457"/>
      <c r="H1906" s="457"/>
      <c r="I1906" s="457"/>
      <c r="J1906" s="458"/>
      <c r="K1906" s="491" t="s">
        <v>13</v>
      </c>
      <c r="L1906" s="458"/>
      <c r="M1906" s="491" t="s">
        <v>12</v>
      </c>
      <c r="N1906" s="458"/>
      <c r="O1906" s="108" t="s">
        <v>236</v>
      </c>
      <c r="P1906" s="86"/>
    </row>
    <row r="1907" spans="1:16" ht="18" customHeight="1">
      <c r="A1907" s="492" t="s">
        <v>589</v>
      </c>
      <c r="B1907" s="470"/>
      <c r="C1907" s="470"/>
      <c r="D1907" s="470"/>
      <c r="E1907" s="471"/>
      <c r="F1907" s="499" t="s">
        <v>590</v>
      </c>
      <c r="G1907" s="470"/>
      <c r="H1907" s="470"/>
      <c r="I1907" s="470"/>
      <c r="J1907" s="471"/>
      <c r="K1907" s="564" t="s">
        <v>1374</v>
      </c>
      <c r="L1907" s="471"/>
      <c r="M1907" s="564" t="s">
        <v>592</v>
      </c>
      <c r="N1907" s="471"/>
      <c r="O1907" s="299" t="s">
        <v>1375</v>
      </c>
      <c r="P1907" s="86"/>
    </row>
    <row r="1908" spans="1:16" ht="18" customHeight="1">
      <c r="A1908" s="493"/>
      <c r="B1908" s="466"/>
      <c r="C1908" s="466"/>
      <c r="D1908" s="466"/>
      <c r="E1908" s="466"/>
      <c r="F1908" s="494"/>
      <c r="G1908" s="466"/>
      <c r="H1908" s="494"/>
      <c r="I1908" s="466"/>
      <c r="J1908" s="466"/>
      <c r="K1908" s="466"/>
      <c r="L1908" s="111" t="s">
        <v>238</v>
      </c>
      <c r="M1908" s="488" t="s">
        <v>583</v>
      </c>
      <c r="N1908" s="466"/>
      <c r="O1908" s="111" t="s">
        <v>1375</v>
      </c>
      <c r="P1908" s="86"/>
    </row>
    <row r="1909" spans="1:16" ht="18" customHeight="1">
      <c r="A1909" s="495" t="s">
        <v>241</v>
      </c>
      <c r="B1909" s="466"/>
      <c r="C1909" s="495" t="s">
        <v>242</v>
      </c>
      <c r="D1909" s="466"/>
      <c r="E1909" s="86"/>
      <c r="F1909" s="86"/>
      <c r="G1909" s="86"/>
      <c r="H1909" s="86"/>
      <c r="I1909" s="86"/>
      <c r="J1909" s="86"/>
      <c r="K1909" s="86"/>
      <c r="L1909" s="86"/>
      <c r="M1909" s="86"/>
      <c r="N1909" s="86"/>
      <c r="O1909" s="86"/>
      <c r="P1909" s="86"/>
    </row>
    <row r="1910" spans="1:16" ht="2.25" customHeight="1">
      <c r="A1910" s="86"/>
      <c r="B1910" s="86"/>
      <c r="C1910" s="86"/>
      <c r="D1910" s="86"/>
      <c r="E1910" s="86"/>
      <c r="F1910" s="86"/>
      <c r="G1910" s="86"/>
      <c r="H1910" s="86"/>
      <c r="I1910" s="86"/>
      <c r="J1910" s="86"/>
      <c r="K1910" s="86"/>
      <c r="L1910" s="86"/>
      <c r="M1910" s="86"/>
      <c r="N1910" s="86"/>
      <c r="O1910" s="86"/>
      <c r="P1910" s="86"/>
    </row>
    <row r="1911" spans="1:16" ht="18.75" customHeight="1">
      <c r="A1911" s="496" t="s">
        <v>235</v>
      </c>
      <c r="B1911" s="457"/>
      <c r="C1911" s="457"/>
      <c r="D1911" s="457"/>
      <c r="E1911" s="458"/>
      <c r="F1911" s="491" t="s">
        <v>231</v>
      </c>
      <c r="G1911" s="457"/>
      <c r="H1911" s="457"/>
      <c r="I1911" s="457"/>
      <c r="J1911" s="458"/>
      <c r="K1911" s="491" t="s">
        <v>13</v>
      </c>
      <c r="L1911" s="458"/>
      <c r="M1911" s="491" t="s">
        <v>12</v>
      </c>
      <c r="N1911" s="458"/>
      <c r="O1911" s="108" t="s">
        <v>236</v>
      </c>
      <c r="P1911" s="86"/>
    </row>
    <row r="1912" spans="1:16" ht="18" customHeight="1">
      <c r="A1912" s="492" t="s">
        <v>702</v>
      </c>
      <c r="B1912" s="470"/>
      <c r="C1912" s="470"/>
      <c r="D1912" s="470"/>
      <c r="E1912" s="471"/>
      <c r="F1912" s="499" t="s">
        <v>596</v>
      </c>
      <c r="G1912" s="470"/>
      <c r="H1912" s="470"/>
      <c r="I1912" s="470"/>
      <c r="J1912" s="471"/>
      <c r="K1912" s="564" t="s">
        <v>703</v>
      </c>
      <c r="L1912" s="471"/>
      <c r="M1912" s="564" t="s">
        <v>1376</v>
      </c>
      <c r="N1912" s="471"/>
      <c r="O1912" s="299" t="s">
        <v>1374</v>
      </c>
      <c r="P1912" s="86"/>
    </row>
    <row r="1913" spans="1:16" ht="18" customHeight="1">
      <c r="A1913" s="493"/>
      <c r="B1913" s="466"/>
      <c r="C1913" s="466"/>
      <c r="D1913" s="466"/>
      <c r="E1913" s="466"/>
      <c r="F1913" s="494"/>
      <c r="G1913" s="466"/>
      <c r="H1913" s="494"/>
      <c r="I1913" s="466"/>
      <c r="J1913" s="466"/>
      <c r="K1913" s="466"/>
      <c r="L1913" s="111" t="s">
        <v>238</v>
      </c>
      <c r="M1913" s="488" t="s">
        <v>242</v>
      </c>
      <c r="N1913" s="466"/>
      <c r="O1913" s="111" t="s">
        <v>1374</v>
      </c>
      <c r="P1913" s="86"/>
    </row>
    <row r="1914" spans="1:16" ht="18" customHeight="1">
      <c r="A1914" s="495" t="s">
        <v>243</v>
      </c>
      <c r="B1914" s="466"/>
      <c r="C1914" s="495" t="s">
        <v>244</v>
      </c>
      <c r="D1914" s="466"/>
      <c r="E1914" s="86"/>
      <c r="F1914" s="86"/>
      <c r="G1914" s="86"/>
      <c r="H1914" s="86"/>
      <c r="I1914" s="86"/>
      <c r="J1914" s="86"/>
      <c r="K1914" s="86"/>
      <c r="L1914" s="86"/>
      <c r="M1914" s="86"/>
      <c r="N1914" s="86"/>
      <c r="O1914" s="86"/>
      <c r="P1914" s="86"/>
    </row>
    <row r="1915" spans="1:16" ht="1.5" customHeight="1">
      <c r="A1915" s="86"/>
      <c r="B1915" s="86"/>
      <c r="C1915" s="86"/>
      <c r="D1915" s="86"/>
      <c r="E1915" s="86"/>
      <c r="F1915" s="86"/>
      <c r="G1915" s="86"/>
      <c r="H1915" s="86"/>
      <c r="I1915" s="86"/>
      <c r="J1915" s="86"/>
      <c r="K1915" s="86"/>
      <c r="L1915" s="86"/>
      <c r="M1915" s="86"/>
      <c r="N1915" s="86"/>
      <c r="O1915" s="86"/>
      <c r="P1915" s="86"/>
    </row>
    <row r="1916" spans="1:16" ht="18.75" customHeight="1">
      <c r="A1916" s="496" t="s">
        <v>235</v>
      </c>
      <c r="B1916" s="457"/>
      <c r="C1916" s="457"/>
      <c r="D1916" s="457"/>
      <c r="E1916" s="458"/>
      <c r="F1916" s="491" t="s">
        <v>231</v>
      </c>
      <c r="G1916" s="457"/>
      <c r="H1916" s="457"/>
      <c r="I1916" s="457"/>
      <c r="J1916" s="458"/>
      <c r="K1916" s="491" t="s">
        <v>13</v>
      </c>
      <c r="L1916" s="458"/>
      <c r="M1916" s="491" t="s">
        <v>12</v>
      </c>
      <c r="N1916" s="458"/>
      <c r="O1916" s="108" t="s">
        <v>236</v>
      </c>
      <c r="P1916" s="86"/>
    </row>
    <row r="1917" spans="1:16" ht="18" customHeight="1">
      <c r="A1917" s="492" t="s">
        <v>598</v>
      </c>
      <c r="B1917" s="470"/>
      <c r="C1917" s="470"/>
      <c r="D1917" s="470"/>
      <c r="E1917" s="471"/>
      <c r="F1917" s="499" t="s">
        <v>570</v>
      </c>
      <c r="G1917" s="470"/>
      <c r="H1917" s="470"/>
      <c r="I1917" s="470"/>
      <c r="J1917" s="471"/>
      <c r="K1917" s="564" t="s">
        <v>599</v>
      </c>
      <c r="L1917" s="471"/>
      <c r="M1917" s="564" t="s">
        <v>995</v>
      </c>
      <c r="N1917" s="471"/>
      <c r="O1917" s="299" t="s">
        <v>1377</v>
      </c>
      <c r="P1917" s="86"/>
    </row>
    <row r="1918" spans="1:16" ht="18" customHeight="1">
      <c r="A1918" s="493"/>
      <c r="B1918" s="466"/>
      <c r="C1918" s="466"/>
      <c r="D1918" s="466"/>
      <c r="E1918" s="466"/>
      <c r="F1918" s="494"/>
      <c r="G1918" s="466"/>
      <c r="H1918" s="494"/>
      <c r="I1918" s="466"/>
      <c r="J1918" s="466"/>
      <c r="K1918" s="466"/>
      <c r="L1918" s="111" t="s">
        <v>238</v>
      </c>
      <c r="M1918" s="488" t="s">
        <v>244</v>
      </c>
      <c r="N1918" s="466"/>
      <c r="O1918" s="111" t="s">
        <v>1377</v>
      </c>
      <c r="P1918" s="86"/>
    </row>
    <row r="1919" spans="1:16" ht="3.75" customHeight="1">
      <c r="A1919" s="86"/>
      <c r="B1919" s="86"/>
      <c r="C1919" s="86"/>
      <c r="D1919" s="86"/>
      <c r="E1919" s="86"/>
      <c r="F1919" s="86"/>
      <c r="G1919" s="86"/>
      <c r="H1919" s="86"/>
      <c r="I1919" s="86"/>
      <c r="J1919" s="86"/>
      <c r="K1919" s="86"/>
      <c r="L1919" s="86"/>
      <c r="M1919" s="86"/>
      <c r="N1919" s="86"/>
      <c r="O1919" s="86"/>
      <c r="P1919" s="86"/>
    </row>
    <row r="1920" spans="1:16" ht="18.75" customHeight="1">
      <c r="A1920" s="86"/>
      <c r="B1920" s="86"/>
      <c r="C1920" s="86"/>
      <c r="D1920" s="86"/>
      <c r="E1920" s="86"/>
      <c r="F1920" s="86"/>
      <c r="G1920" s="86"/>
      <c r="H1920" s="86"/>
      <c r="I1920" s="489" t="s">
        <v>245</v>
      </c>
      <c r="J1920" s="457"/>
      <c r="K1920" s="457"/>
      <c r="L1920" s="457"/>
      <c r="M1920" s="458"/>
      <c r="N1920" s="566" t="s">
        <v>1378</v>
      </c>
      <c r="O1920" s="458"/>
      <c r="P1920" s="86"/>
    </row>
    <row r="1921" spans="1:16" ht="1.5" customHeight="1">
      <c r="A1921" s="86"/>
      <c r="B1921" s="86"/>
      <c r="C1921" s="86"/>
      <c r="D1921" s="86"/>
      <c r="E1921" s="86"/>
      <c r="F1921" s="86"/>
      <c r="G1921" s="86"/>
      <c r="H1921" s="86"/>
      <c r="I1921" s="86"/>
      <c r="J1921" s="86"/>
      <c r="K1921" s="86"/>
      <c r="L1921" s="86"/>
      <c r="M1921" s="86"/>
      <c r="N1921" s="86"/>
      <c r="O1921" s="86"/>
      <c r="P1921" s="86"/>
    </row>
    <row r="1922" spans="1:16" ht="16.5" customHeight="1">
      <c r="A1922" s="565"/>
      <c r="B1922" s="466"/>
      <c r="C1922" s="466"/>
      <c r="D1922" s="466"/>
      <c r="E1922" s="466"/>
      <c r="F1922" s="466"/>
      <c r="G1922" s="466"/>
      <c r="H1922" s="466"/>
      <c r="I1922" s="466"/>
      <c r="J1922" s="466"/>
      <c r="K1922" s="466"/>
      <c r="L1922" s="466"/>
      <c r="M1922" s="466"/>
      <c r="N1922" s="466"/>
      <c r="O1922" s="466"/>
      <c r="P1922" s="86"/>
    </row>
    <row r="1923" spans="1:16" ht="3.75" customHeight="1">
      <c r="A1923" s="107"/>
      <c r="B1923" s="476"/>
      <c r="C1923" s="466"/>
      <c r="D1923" s="476"/>
      <c r="E1923" s="466"/>
      <c r="F1923" s="466"/>
      <c r="G1923" s="466"/>
      <c r="H1923" s="466"/>
      <c r="I1923" s="466"/>
      <c r="J1923" s="466"/>
      <c r="K1923" s="466"/>
      <c r="L1923" s="466"/>
      <c r="M1923" s="466"/>
      <c r="N1923" s="466"/>
      <c r="O1923" s="466"/>
      <c r="P1923" s="466"/>
    </row>
    <row r="1924" spans="1:16" ht="71.25" customHeight="1">
      <c r="A1924" s="107"/>
      <c r="B1924" s="497"/>
      <c r="C1924" s="466"/>
      <c r="D1924" s="476"/>
      <c r="E1924" s="466"/>
      <c r="F1924" s="466"/>
      <c r="G1924" s="466"/>
      <c r="H1924" s="466"/>
      <c r="I1924" s="466"/>
      <c r="J1924" s="466"/>
      <c r="K1924" s="466"/>
      <c r="L1924" s="466"/>
      <c r="M1924" s="466"/>
      <c r="N1924" s="466"/>
      <c r="O1924" s="466"/>
      <c r="P1924" s="466"/>
    </row>
    <row r="1925" spans="1:16" ht="9.75" customHeight="1">
      <c r="A1925" s="477"/>
      <c r="B1925" s="470"/>
      <c r="C1925" s="470"/>
      <c r="D1925" s="470"/>
      <c r="E1925" s="470"/>
      <c r="F1925" s="470"/>
      <c r="G1925" s="470"/>
      <c r="H1925" s="470"/>
      <c r="I1925" s="470"/>
      <c r="J1925" s="470"/>
      <c r="K1925" s="470"/>
      <c r="L1925" s="470"/>
      <c r="M1925" s="470"/>
      <c r="N1925" s="470"/>
      <c r="O1925" s="470"/>
      <c r="P1925" s="470"/>
    </row>
    <row r="1926" spans="1:16" ht="58.5" customHeight="1">
      <c r="A1926" s="498" t="s">
        <v>541</v>
      </c>
      <c r="B1926" s="466"/>
      <c r="C1926" s="466"/>
      <c r="D1926" s="466"/>
      <c r="E1926" s="466"/>
      <c r="F1926" s="466"/>
      <c r="G1926" s="498" t="s">
        <v>227</v>
      </c>
      <c r="H1926" s="466"/>
      <c r="I1926" s="466"/>
      <c r="J1926" s="476" t="s">
        <v>1067</v>
      </c>
      <c r="K1926" s="466"/>
      <c r="L1926" s="466"/>
      <c r="M1926" s="466"/>
      <c r="N1926" s="466"/>
      <c r="O1926" s="466"/>
      <c r="P1926" s="467"/>
    </row>
    <row r="1927" spans="1:16" ht="18" customHeight="1">
      <c r="A1927" s="498"/>
      <c r="B1927" s="466"/>
      <c r="C1927" s="466"/>
      <c r="D1927" s="466"/>
      <c r="E1927" s="466"/>
      <c r="F1927" s="466"/>
      <c r="G1927" s="498" t="s">
        <v>229</v>
      </c>
      <c r="H1927" s="466"/>
      <c r="I1927" s="466"/>
      <c r="J1927" s="476" t="s">
        <v>1067</v>
      </c>
      <c r="K1927" s="466"/>
      <c r="L1927" s="466"/>
      <c r="M1927" s="466"/>
      <c r="N1927" s="466"/>
      <c r="O1927" s="466"/>
      <c r="P1927" s="467"/>
    </row>
    <row r="1928" spans="1:16" ht="28.5" customHeight="1">
      <c r="A1928" s="498"/>
      <c r="B1928" s="466"/>
      <c r="C1928" s="466"/>
      <c r="D1928" s="466"/>
      <c r="E1928" s="466"/>
      <c r="F1928" s="466"/>
      <c r="G1928" s="498" t="s">
        <v>10</v>
      </c>
      <c r="H1928" s="466"/>
      <c r="I1928" s="466"/>
      <c r="J1928" s="476" t="s">
        <v>1379</v>
      </c>
      <c r="K1928" s="466"/>
      <c r="L1928" s="466"/>
      <c r="M1928" s="466"/>
      <c r="N1928" s="466"/>
      <c r="O1928" s="466"/>
      <c r="P1928" s="467"/>
    </row>
    <row r="1929" spans="1:16" ht="18" customHeight="1">
      <c r="A1929" s="492"/>
      <c r="B1929" s="470"/>
      <c r="C1929" s="470"/>
      <c r="D1929" s="470"/>
      <c r="E1929" s="470"/>
      <c r="F1929" s="470"/>
      <c r="G1929" s="505" t="s">
        <v>231</v>
      </c>
      <c r="H1929" s="470"/>
      <c r="I1929" s="470"/>
      <c r="J1929" s="477" t="s">
        <v>873</v>
      </c>
      <c r="K1929" s="470"/>
      <c r="L1929" s="470"/>
      <c r="M1929" s="470"/>
      <c r="N1929" s="470"/>
      <c r="O1929" s="470"/>
      <c r="P1929" s="471"/>
    </row>
    <row r="1930" spans="1:16" ht="7.5" customHeight="1">
      <c r="A1930" s="86"/>
      <c r="B1930" s="86"/>
      <c r="C1930" s="86"/>
      <c r="D1930" s="86"/>
      <c r="E1930" s="86"/>
      <c r="F1930" s="86"/>
      <c r="G1930" s="86"/>
      <c r="H1930" s="86"/>
      <c r="I1930" s="86"/>
      <c r="J1930" s="86"/>
      <c r="K1930" s="86"/>
      <c r="L1930" s="86"/>
      <c r="M1930" s="86"/>
      <c r="N1930" s="86"/>
      <c r="O1930" s="86"/>
      <c r="P1930" s="86"/>
    </row>
    <row r="1931" spans="1:16" ht="18" customHeight="1">
      <c r="A1931" s="495" t="s">
        <v>233</v>
      </c>
      <c r="B1931" s="466"/>
      <c r="C1931" s="495" t="s">
        <v>234</v>
      </c>
      <c r="D1931" s="466"/>
      <c r="E1931" s="86"/>
      <c r="F1931" s="86"/>
      <c r="G1931" s="86"/>
      <c r="H1931" s="86"/>
      <c r="I1931" s="86"/>
      <c r="J1931" s="86"/>
      <c r="K1931" s="86"/>
      <c r="L1931" s="86"/>
      <c r="M1931" s="86"/>
      <c r="N1931" s="86"/>
      <c r="O1931" s="86"/>
      <c r="P1931" s="86"/>
    </row>
    <row r="1932" spans="1:16" ht="2.25" customHeight="1">
      <c r="A1932" s="86"/>
      <c r="B1932" s="86"/>
      <c r="C1932" s="86"/>
      <c r="D1932" s="86"/>
      <c r="E1932" s="86"/>
      <c r="F1932" s="86"/>
      <c r="G1932" s="86"/>
      <c r="H1932" s="86"/>
      <c r="I1932" s="86"/>
      <c r="J1932" s="86"/>
      <c r="K1932" s="86"/>
      <c r="L1932" s="86"/>
      <c r="M1932" s="86"/>
      <c r="N1932" s="86"/>
      <c r="O1932" s="86"/>
      <c r="P1932" s="86"/>
    </row>
    <row r="1933" spans="1:16" ht="18.75" customHeight="1">
      <c r="A1933" s="496" t="s">
        <v>235</v>
      </c>
      <c r="B1933" s="457"/>
      <c r="C1933" s="457"/>
      <c r="D1933" s="457"/>
      <c r="E1933" s="458"/>
      <c r="F1933" s="491" t="s">
        <v>231</v>
      </c>
      <c r="G1933" s="457"/>
      <c r="H1933" s="457"/>
      <c r="I1933" s="457"/>
      <c r="J1933" s="458"/>
      <c r="K1933" s="491" t="s">
        <v>13</v>
      </c>
      <c r="L1933" s="458"/>
      <c r="M1933" s="491" t="s">
        <v>12</v>
      </c>
      <c r="N1933" s="458"/>
      <c r="O1933" s="108" t="s">
        <v>236</v>
      </c>
      <c r="P1933" s="86"/>
    </row>
    <row r="1934" spans="1:16" ht="18" customHeight="1">
      <c r="A1934" s="492" t="s">
        <v>1380</v>
      </c>
      <c r="B1934" s="470"/>
      <c r="C1934" s="470"/>
      <c r="D1934" s="470"/>
      <c r="E1934" s="471"/>
      <c r="F1934" s="499" t="s">
        <v>993</v>
      </c>
      <c r="G1934" s="470"/>
      <c r="H1934" s="470"/>
      <c r="I1934" s="470"/>
      <c r="J1934" s="471"/>
      <c r="K1934" s="564" t="s">
        <v>1381</v>
      </c>
      <c r="L1934" s="471"/>
      <c r="M1934" s="564" t="s">
        <v>755</v>
      </c>
      <c r="N1934" s="471"/>
      <c r="O1934" s="299" t="s">
        <v>1382</v>
      </c>
      <c r="P1934" s="86"/>
    </row>
    <row r="1935" spans="1:16" ht="18" customHeight="1">
      <c r="A1935" s="492" t="s">
        <v>1370</v>
      </c>
      <c r="B1935" s="470"/>
      <c r="C1935" s="470"/>
      <c r="D1935" s="470"/>
      <c r="E1935" s="471"/>
      <c r="F1935" s="499" t="s">
        <v>974</v>
      </c>
      <c r="G1935" s="470"/>
      <c r="H1935" s="470"/>
      <c r="I1935" s="470"/>
      <c r="J1935" s="471"/>
      <c r="K1935" s="564" t="s">
        <v>1371</v>
      </c>
      <c r="L1935" s="471"/>
      <c r="M1935" s="564" t="s">
        <v>631</v>
      </c>
      <c r="N1935" s="471"/>
      <c r="O1935" s="299" t="s">
        <v>1383</v>
      </c>
      <c r="P1935" s="86"/>
    </row>
    <row r="1936" spans="1:16" ht="18" customHeight="1">
      <c r="A1936" s="493"/>
      <c r="B1936" s="466"/>
      <c r="C1936" s="466"/>
      <c r="D1936" s="466"/>
      <c r="E1936" s="466"/>
      <c r="F1936" s="494"/>
      <c r="G1936" s="466"/>
      <c r="H1936" s="494"/>
      <c r="I1936" s="466"/>
      <c r="J1936" s="466"/>
      <c r="K1936" s="466"/>
      <c r="L1936" s="111" t="s">
        <v>238</v>
      </c>
      <c r="M1936" s="488" t="s">
        <v>234</v>
      </c>
      <c r="N1936" s="466"/>
      <c r="O1936" s="111" t="s">
        <v>1384</v>
      </c>
      <c r="P1936" s="86"/>
    </row>
    <row r="1937" spans="1:16" ht="18" customHeight="1">
      <c r="A1937" s="495" t="s">
        <v>239</v>
      </c>
      <c r="B1937" s="466"/>
      <c r="C1937" s="495" t="s">
        <v>583</v>
      </c>
      <c r="D1937" s="466"/>
      <c r="E1937" s="86"/>
      <c r="F1937" s="86"/>
      <c r="G1937" s="86"/>
      <c r="H1937" s="86"/>
      <c r="I1937" s="86"/>
      <c r="J1937" s="86"/>
      <c r="K1937" s="86"/>
      <c r="L1937" s="86"/>
      <c r="M1937" s="86"/>
      <c r="N1937" s="86"/>
      <c r="O1937" s="86"/>
      <c r="P1937" s="86"/>
    </row>
    <row r="1938" spans="1:16" ht="1.5" customHeight="1">
      <c r="A1938" s="86"/>
      <c r="B1938" s="86"/>
      <c r="C1938" s="86"/>
      <c r="D1938" s="86"/>
      <c r="E1938" s="86"/>
      <c r="F1938" s="86"/>
      <c r="G1938" s="86"/>
      <c r="H1938" s="86"/>
      <c r="I1938" s="86"/>
      <c r="J1938" s="86"/>
      <c r="K1938" s="86"/>
      <c r="L1938" s="86"/>
      <c r="M1938" s="86"/>
      <c r="N1938" s="86"/>
      <c r="O1938" s="86"/>
      <c r="P1938" s="86"/>
    </row>
    <row r="1939" spans="1:16" ht="18.75" customHeight="1">
      <c r="A1939" s="496" t="s">
        <v>235</v>
      </c>
      <c r="B1939" s="457"/>
      <c r="C1939" s="457"/>
      <c r="D1939" s="457"/>
      <c r="E1939" s="458"/>
      <c r="F1939" s="491" t="s">
        <v>231</v>
      </c>
      <c r="G1939" s="457"/>
      <c r="H1939" s="457"/>
      <c r="I1939" s="457"/>
      <c r="J1939" s="458"/>
      <c r="K1939" s="491" t="s">
        <v>13</v>
      </c>
      <c r="L1939" s="458"/>
      <c r="M1939" s="491" t="s">
        <v>12</v>
      </c>
      <c r="N1939" s="458"/>
      <c r="O1939" s="108" t="s">
        <v>236</v>
      </c>
      <c r="P1939" s="86"/>
    </row>
    <row r="1940" spans="1:16" ht="18" customHeight="1">
      <c r="A1940" s="492" t="s">
        <v>589</v>
      </c>
      <c r="B1940" s="470"/>
      <c r="C1940" s="470"/>
      <c r="D1940" s="470"/>
      <c r="E1940" s="471"/>
      <c r="F1940" s="499" t="s">
        <v>590</v>
      </c>
      <c r="G1940" s="470"/>
      <c r="H1940" s="470"/>
      <c r="I1940" s="470"/>
      <c r="J1940" s="471"/>
      <c r="K1940" s="564" t="s">
        <v>1374</v>
      </c>
      <c r="L1940" s="471"/>
      <c r="M1940" s="564" t="s">
        <v>592</v>
      </c>
      <c r="N1940" s="471"/>
      <c r="O1940" s="299" t="s">
        <v>1375</v>
      </c>
      <c r="P1940" s="86"/>
    </row>
    <row r="1941" spans="1:16" ht="18" customHeight="1">
      <c r="A1941" s="493"/>
      <c r="B1941" s="466"/>
      <c r="C1941" s="466"/>
      <c r="D1941" s="466"/>
      <c r="E1941" s="466"/>
      <c r="F1941" s="494"/>
      <c r="G1941" s="466"/>
      <c r="H1941" s="494"/>
      <c r="I1941" s="466"/>
      <c r="J1941" s="466"/>
      <c r="K1941" s="466"/>
      <c r="L1941" s="111" t="s">
        <v>238</v>
      </c>
      <c r="M1941" s="488" t="s">
        <v>583</v>
      </c>
      <c r="N1941" s="466"/>
      <c r="O1941" s="111" t="s">
        <v>1375</v>
      </c>
      <c r="P1941" s="86"/>
    </row>
    <row r="1942" spans="1:16" ht="18" customHeight="1">
      <c r="A1942" s="495" t="s">
        <v>241</v>
      </c>
      <c r="B1942" s="466"/>
      <c r="C1942" s="495" t="s">
        <v>242</v>
      </c>
      <c r="D1942" s="466"/>
      <c r="E1942" s="86"/>
      <c r="F1942" s="86"/>
      <c r="G1942" s="86"/>
      <c r="H1942" s="86"/>
      <c r="I1942" s="86"/>
      <c r="J1942" s="86"/>
      <c r="K1942" s="86"/>
      <c r="L1942" s="86"/>
      <c r="M1942" s="86"/>
      <c r="N1942" s="86"/>
      <c r="O1942" s="86"/>
      <c r="P1942" s="86"/>
    </row>
    <row r="1943" spans="1:16" ht="2.25" customHeight="1">
      <c r="A1943" s="86"/>
      <c r="B1943" s="86"/>
      <c r="C1943" s="86"/>
      <c r="D1943" s="86"/>
      <c r="E1943" s="86"/>
      <c r="F1943" s="86"/>
      <c r="G1943" s="86"/>
      <c r="H1943" s="86"/>
      <c r="I1943" s="86"/>
      <c r="J1943" s="86"/>
      <c r="K1943" s="86"/>
      <c r="L1943" s="86"/>
      <c r="M1943" s="86"/>
      <c r="N1943" s="86"/>
      <c r="O1943" s="86"/>
      <c r="P1943" s="86"/>
    </row>
    <row r="1944" spans="1:16" ht="18.75" customHeight="1">
      <c r="A1944" s="496" t="s">
        <v>235</v>
      </c>
      <c r="B1944" s="457"/>
      <c r="C1944" s="457"/>
      <c r="D1944" s="457"/>
      <c r="E1944" s="458"/>
      <c r="F1944" s="491" t="s">
        <v>231</v>
      </c>
      <c r="G1944" s="457"/>
      <c r="H1944" s="457"/>
      <c r="I1944" s="457"/>
      <c r="J1944" s="458"/>
      <c r="K1944" s="491" t="s">
        <v>13</v>
      </c>
      <c r="L1944" s="458"/>
      <c r="M1944" s="491" t="s">
        <v>12</v>
      </c>
      <c r="N1944" s="458"/>
      <c r="O1944" s="108" t="s">
        <v>236</v>
      </c>
      <c r="P1944" s="86"/>
    </row>
    <row r="1945" spans="1:16" ht="18" customHeight="1">
      <c r="A1945" s="492" t="s">
        <v>702</v>
      </c>
      <c r="B1945" s="470"/>
      <c r="C1945" s="470"/>
      <c r="D1945" s="470"/>
      <c r="E1945" s="471"/>
      <c r="F1945" s="499" t="s">
        <v>596</v>
      </c>
      <c r="G1945" s="470"/>
      <c r="H1945" s="470"/>
      <c r="I1945" s="470"/>
      <c r="J1945" s="471"/>
      <c r="K1945" s="564" t="s">
        <v>703</v>
      </c>
      <c r="L1945" s="471"/>
      <c r="M1945" s="564" t="s">
        <v>1376</v>
      </c>
      <c r="N1945" s="471"/>
      <c r="O1945" s="299" t="s">
        <v>1374</v>
      </c>
      <c r="P1945" s="86"/>
    </row>
    <row r="1946" spans="1:16" ht="18" customHeight="1">
      <c r="A1946" s="493"/>
      <c r="B1946" s="466"/>
      <c r="C1946" s="466"/>
      <c r="D1946" s="466"/>
      <c r="E1946" s="466"/>
      <c r="F1946" s="494"/>
      <c r="G1946" s="466"/>
      <c r="H1946" s="494"/>
      <c r="I1946" s="466"/>
      <c r="J1946" s="466"/>
      <c r="K1946" s="466"/>
      <c r="L1946" s="111" t="s">
        <v>238</v>
      </c>
      <c r="M1946" s="488" t="s">
        <v>242</v>
      </c>
      <c r="N1946" s="466"/>
      <c r="O1946" s="111" t="s">
        <v>1374</v>
      </c>
      <c r="P1946" s="86"/>
    </row>
    <row r="1947" spans="1:16" ht="18" customHeight="1">
      <c r="A1947" s="495" t="s">
        <v>243</v>
      </c>
      <c r="B1947" s="466"/>
      <c r="C1947" s="495" t="s">
        <v>244</v>
      </c>
      <c r="D1947" s="466"/>
      <c r="E1947" s="86"/>
      <c r="F1947" s="86"/>
      <c r="G1947" s="86"/>
      <c r="H1947" s="86"/>
      <c r="I1947" s="86"/>
      <c r="J1947" s="86"/>
      <c r="K1947" s="86"/>
      <c r="L1947" s="86"/>
      <c r="M1947" s="86"/>
      <c r="N1947" s="86"/>
      <c r="O1947" s="86"/>
      <c r="P1947" s="86"/>
    </row>
    <row r="1948" spans="1:16" ht="1.5" customHeight="1">
      <c r="A1948" s="86"/>
      <c r="B1948" s="86"/>
      <c r="C1948" s="86"/>
      <c r="D1948" s="86"/>
      <c r="E1948" s="86"/>
      <c r="F1948" s="86"/>
      <c r="G1948" s="86"/>
      <c r="H1948" s="86"/>
      <c r="I1948" s="86"/>
      <c r="J1948" s="86"/>
      <c r="K1948" s="86"/>
      <c r="L1948" s="86"/>
      <c r="M1948" s="86"/>
      <c r="N1948" s="86"/>
      <c r="O1948" s="86"/>
      <c r="P1948" s="86"/>
    </row>
    <row r="1949" spans="1:16" ht="18.75" customHeight="1">
      <c r="A1949" s="496" t="s">
        <v>235</v>
      </c>
      <c r="B1949" s="457"/>
      <c r="C1949" s="457"/>
      <c r="D1949" s="457"/>
      <c r="E1949" s="458"/>
      <c r="F1949" s="491" t="s">
        <v>231</v>
      </c>
      <c r="G1949" s="457"/>
      <c r="H1949" s="457"/>
      <c r="I1949" s="457"/>
      <c r="J1949" s="458"/>
      <c r="K1949" s="491" t="s">
        <v>13</v>
      </c>
      <c r="L1949" s="458"/>
      <c r="M1949" s="491" t="s">
        <v>12</v>
      </c>
      <c r="N1949" s="458"/>
      <c r="O1949" s="108" t="s">
        <v>236</v>
      </c>
      <c r="P1949" s="86"/>
    </row>
    <row r="1950" spans="1:16" ht="18" customHeight="1">
      <c r="A1950" s="492" t="s">
        <v>598</v>
      </c>
      <c r="B1950" s="470"/>
      <c r="C1950" s="470"/>
      <c r="D1950" s="470"/>
      <c r="E1950" s="471"/>
      <c r="F1950" s="499" t="s">
        <v>570</v>
      </c>
      <c r="G1950" s="470"/>
      <c r="H1950" s="470"/>
      <c r="I1950" s="470"/>
      <c r="J1950" s="471"/>
      <c r="K1950" s="564" t="s">
        <v>599</v>
      </c>
      <c r="L1950" s="471"/>
      <c r="M1950" s="564" t="s">
        <v>995</v>
      </c>
      <c r="N1950" s="471"/>
      <c r="O1950" s="299" t="s">
        <v>1377</v>
      </c>
      <c r="P1950" s="86"/>
    </row>
    <row r="1951" spans="1:16" ht="18" customHeight="1">
      <c r="A1951" s="493"/>
      <c r="B1951" s="466"/>
      <c r="C1951" s="466"/>
      <c r="D1951" s="466"/>
      <c r="E1951" s="466"/>
      <c r="F1951" s="494"/>
      <c r="G1951" s="466"/>
      <c r="H1951" s="494"/>
      <c r="I1951" s="466"/>
      <c r="J1951" s="466"/>
      <c r="K1951" s="466"/>
      <c r="L1951" s="111" t="s">
        <v>238</v>
      </c>
      <c r="M1951" s="488" t="s">
        <v>244</v>
      </c>
      <c r="N1951" s="466"/>
      <c r="O1951" s="111" t="s">
        <v>1377</v>
      </c>
      <c r="P1951" s="86"/>
    </row>
    <row r="1952" spans="1:16" ht="3.75" customHeight="1">
      <c r="A1952" s="86"/>
      <c r="B1952" s="86"/>
      <c r="C1952" s="86"/>
      <c r="D1952" s="86"/>
      <c r="E1952" s="86"/>
      <c r="F1952" s="86"/>
      <c r="G1952" s="86"/>
      <c r="H1952" s="86"/>
      <c r="I1952" s="86"/>
      <c r="J1952" s="86"/>
      <c r="K1952" s="86"/>
      <c r="L1952" s="86"/>
      <c r="M1952" s="86"/>
      <c r="N1952" s="86"/>
      <c r="O1952" s="86"/>
      <c r="P1952" s="86"/>
    </row>
    <row r="1953" spans="1:16" ht="18.75" customHeight="1">
      <c r="A1953" s="86"/>
      <c r="B1953" s="86"/>
      <c r="C1953" s="86"/>
      <c r="D1953" s="86"/>
      <c r="E1953" s="86"/>
      <c r="F1953" s="86"/>
      <c r="G1953" s="86"/>
      <c r="H1953" s="86"/>
      <c r="I1953" s="489" t="s">
        <v>245</v>
      </c>
      <c r="J1953" s="457"/>
      <c r="K1953" s="457"/>
      <c r="L1953" s="457"/>
      <c r="M1953" s="458"/>
      <c r="N1953" s="566" t="s">
        <v>1385</v>
      </c>
      <c r="O1953" s="458"/>
      <c r="P1953" s="86"/>
    </row>
    <row r="1954" spans="1:16" ht="1.5" customHeight="1">
      <c r="A1954" s="86"/>
      <c r="B1954" s="86"/>
      <c r="C1954" s="86"/>
      <c r="D1954" s="86"/>
      <c r="E1954" s="86"/>
      <c r="F1954" s="86"/>
      <c r="G1954" s="86"/>
      <c r="H1954" s="86"/>
      <c r="I1954" s="86"/>
      <c r="J1954" s="86"/>
      <c r="K1954" s="86"/>
      <c r="L1954" s="86"/>
      <c r="M1954" s="86"/>
      <c r="N1954" s="86"/>
      <c r="O1954" s="86"/>
      <c r="P1954" s="86"/>
    </row>
    <row r="1955" spans="1:16" ht="17.25" customHeight="1">
      <c r="A1955" s="565"/>
      <c r="B1955" s="466"/>
      <c r="C1955" s="466"/>
      <c r="D1955" s="466"/>
      <c r="E1955" s="466"/>
      <c r="F1955" s="466"/>
      <c r="G1955" s="466"/>
      <c r="H1955" s="466"/>
      <c r="I1955" s="466"/>
      <c r="J1955" s="466"/>
      <c r="K1955" s="466"/>
      <c r="L1955" s="466"/>
      <c r="M1955" s="466"/>
      <c r="N1955" s="466"/>
      <c r="O1955" s="466"/>
      <c r="P1955" s="86"/>
    </row>
    <row r="1956" spans="1:16" ht="3.75" customHeight="1">
      <c r="A1956" s="107"/>
      <c r="B1956" s="476"/>
      <c r="C1956" s="466"/>
      <c r="D1956" s="476"/>
      <c r="E1956" s="466"/>
      <c r="F1956" s="466"/>
      <c r="G1956" s="466"/>
      <c r="H1956" s="466"/>
      <c r="I1956" s="466"/>
      <c r="J1956" s="466"/>
      <c r="K1956" s="466"/>
      <c r="L1956" s="466"/>
      <c r="M1956" s="466"/>
      <c r="N1956" s="466"/>
      <c r="O1956" s="466"/>
      <c r="P1956" s="466"/>
    </row>
    <row r="1957" spans="1:16" ht="70.5" customHeight="1">
      <c r="A1957" s="107"/>
      <c r="B1957" s="497"/>
      <c r="C1957" s="466"/>
      <c r="D1957" s="476"/>
      <c r="E1957" s="466"/>
      <c r="F1957" s="466"/>
      <c r="G1957" s="466"/>
      <c r="H1957" s="466"/>
      <c r="I1957" s="466"/>
      <c r="J1957" s="466"/>
      <c r="K1957" s="466"/>
      <c r="L1957" s="466"/>
      <c r="M1957" s="466"/>
      <c r="N1957" s="466"/>
      <c r="O1957" s="466"/>
      <c r="P1957" s="466"/>
    </row>
    <row r="1958" spans="1:16" ht="9.75" customHeight="1">
      <c r="A1958" s="477"/>
      <c r="B1958" s="470"/>
      <c r="C1958" s="470"/>
      <c r="D1958" s="470"/>
      <c r="E1958" s="470"/>
      <c r="F1958" s="470"/>
      <c r="G1958" s="470"/>
      <c r="H1958" s="470"/>
      <c r="I1958" s="470"/>
      <c r="J1958" s="470"/>
      <c r="K1958" s="470"/>
      <c r="L1958" s="470"/>
      <c r="M1958" s="470"/>
      <c r="N1958" s="470"/>
      <c r="O1958" s="470"/>
      <c r="P1958" s="470"/>
    </row>
    <row r="1959" spans="1:16" ht="59.25" customHeight="1">
      <c r="A1959" s="498" t="s">
        <v>541</v>
      </c>
      <c r="B1959" s="466"/>
      <c r="C1959" s="466"/>
      <c r="D1959" s="466"/>
      <c r="E1959" s="466"/>
      <c r="F1959" s="466"/>
      <c r="G1959" s="498" t="s">
        <v>227</v>
      </c>
      <c r="H1959" s="466"/>
      <c r="I1959" s="466"/>
      <c r="J1959" s="476" t="s">
        <v>1067</v>
      </c>
      <c r="K1959" s="466"/>
      <c r="L1959" s="466"/>
      <c r="M1959" s="466"/>
      <c r="N1959" s="466"/>
      <c r="O1959" s="466"/>
      <c r="P1959" s="467"/>
    </row>
    <row r="1960" spans="1:16" ht="18" customHeight="1">
      <c r="A1960" s="498"/>
      <c r="B1960" s="466"/>
      <c r="C1960" s="466"/>
      <c r="D1960" s="466"/>
      <c r="E1960" s="466"/>
      <c r="F1960" s="466"/>
      <c r="G1960" s="498" t="s">
        <v>229</v>
      </c>
      <c r="H1960" s="466"/>
      <c r="I1960" s="466"/>
      <c r="J1960" s="476" t="s">
        <v>1067</v>
      </c>
      <c r="K1960" s="466"/>
      <c r="L1960" s="466"/>
      <c r="M1960" s="466"/>
      <c r="N1960" s="466"/>
      <c r="O1960" s="466"/>
      <c r="P1960" s="467"/>
    </row>
    <row r="1961" spans="1:16" ht="48.75" customHeight="1">
      <c r="A1961" s="498"/>
      <c r="B1961" s="466"/>
      <c r="C1961" s="466"/>
      <c r="D1961" s="466"/>
      <c r="E1961" s="466"/>
      <c r="F1961" s="466"/>
      <c r="G1961" s="498" t="s">
        <v>10</v>
      </c>
      <c r="H1961" s="466"/>
      <c r="I1961" s="466"/>
      <c r="J1961" s="476" t="s">
        <v>1386</v>
      </c>
      <c r="K1961" s="466"/>
      <c r="L1961" s="466"/>
      <c r="M1961" s="466"/>
      <c r="N1961" s="466"/>
      <c r="O1961" s="466"/>
      <c r="P1961" s="467"/>
    </row>
    <row r="1962" spans="1:16" ht="18" customHeight="1">
      <c r="A1962" s="492"/>
      <c r="B1962" s="470"/>
      <c r="C1962" s="470"/>
      <c r="D1962" s="470"/>
      <c r="E1962" s="470"/>
      <c r="F1962" s="470"/>
      <c r="G1962" s="505" t="s">
        <v>231</v>
      </c>
      <c r="H1962" s="470"/>
      <c r="I1962" s="470"/>
      <c r="J1962" s="477" t="s">
        <v>608</v>
      </c>
      <c r="K1962" s="470"/>
      <c r="L1962" s="470"/>
      <c r="M1962" s="470"/>
      <c r="N1962" s="470"/>
      <c r="O1962" s="470"/>
      <c r="P1962" s="471"/>
    </row>
    <row r="1963" spans="1:16" ht="7.5" customHeight="1">
      <c r="A1963" s="86"/>
      <c r="B1963" s="86"/>
      <c r="C1963" s="86"/>
      <c r="D1963" s="86"/>
      <c r="E1963" s="86"/>
      <c r="F1963" s="86"/>
      <c r="G1963" s="86"/>
      <c r="H1963" s="86"/>
      <c r="I1963" s="86"/>
      <c r="J1963" s="86"/>
      <c r="K1963" s="86"/>
      <c r="L1963" s="86"/>
      <c r="M1963" s="86"/>
      <c r="N1963" s="86"/>
      <c r="O1963" s="86"/>
      <c r="P1963" s="86"/>
    </row>
    <row r="1964" spans="1:16" ht="18" customHeight="1">
      <c r="A1964" s="495" t="s">
        <v>233</v>
      </c>
      <c r="B1964" s="466"/>
      <c r="C1964" s="495" t="s">
        <v>234</v>
      </c>
      <c r="D1964" s="466"/>
      <c r="E1964" s="86"/>
      <c r="F1964" s="86"/>
      <c r="G1964" s="86"/>
      <c r="H1964" s="86"/>
      <c r="I1964" s="86"/>
      <c r="J1964" s="86"/>
      <c r="K1964" s="86"/>
      <c r="L1964" s="86"/>
      <c r="M1964" s="86"/>
      <c r="N1964" s="86"/>
      <c r="O1964" s="86"/>
      <c r="P1964" s="86"/>
    </row>
    <row r="1965" spans="1:16" ht="1.5" customHeight="1">
      <c r="A1965" s="86"/>
      <c r="B1965" s="86"/>
      <c r="C1965" s="86"/>
      <c r="D1965" s="86"/>
      <c r="E1965" s="86"/>
      <c r="F1965" s="86"/>
      <c r="G1965" s="86"/>
      <c r="H1965" s="86"/>
      <c r="I1965" s="86"/>
      <c r="J1965" s="86"/>
      <c r="K1965" s="86"/>
      <c r="L1965" s="86"/>
      <c r="M1965" s="86"/>
      <c r="N1965" s="86"/>
      <c r="O1965" s="86"/>
      <c r="P1965" s="86"/>
    </row>
    <row r="1966" spans="1:16" ht="18.75" customHeight="1">
      <c r="A1966" s="496" t="s">
        <v>235</v>
      </c>
      <c r="B1966" s="457"/>
      <c r="C1966" s="457"/>
      <c r="D1966" s="457"/>
      <c r="E1966" s="458"/>
      <c r="F1966" s="491" t="s">
        <v>231</v>
      </c>
      <c r="G1966" s="457"/>
      <c r="H1966" s="457"/>
      <c r="I1966" s="457"/>
      <c r="J1966" s="458"/>
      <c r="K1966" s="491" t="s">
        <v>13</v>
      </c>
      <c r="L1966" s="458"/>
      <c r="M1966" s="491" t="s">
        <v>12</v>
      </c>
      <c r="N1966" s="458"/>
      <c r="O1966" s="108" t="s">
        <v>236</v>
      </c>
      <c r="P1966" s="86"/>
    </row>
    <row r="1967" spans="1:16" ht="18" customHeight="1">
      <c r="A1967" s="492" t="s">
        <v>1387</v>
      </c>
      <c r="B1967" s="470"/>
      <c r="C1967" s="470"/>
      <c r="D1967" s="470"/>
      <c r="E1967" s="471"/>
      <c r="F1967" s="499" t="s">
        <v>549</v>
      </c>
      <c r="G1967" s="470"/>
      <c r="H1967" s="470"/>
      <c r="I1967" s="470"/>
      <c r="J1967" s="471"/>
      <c r="K1967" s="564" t="s">
        <v>1388</v>
      </c>
      <c r="L1967" s="471"/>
      <c r="M1967" s="564" t="s">
        <v>1389</v>
      </c>
      <c r="N1967" s="471"/>
      <c r="O1967" s="299" t="s">
        <v>1390</v>
      </c>
      <c r="P1967" s="86"/>
    </row>
    <row r="1968" spans="1:16" ht="18" customHeight="1">
      <c r="A1968" s="492" t="s">
        <v>1391</v>
      </c>
      <c r="B1968" s="470"/>
      <c r="C1968" s="470"/>
      <c r="D1968" s="470"/>
      <c r="E1968" s="471"/>
      <c r="F1968" s="499" t="s">
        <v>993</v>
      </c>
      <c r="G1968" s="470"/>
      <c r="H1968" s="470"/>
      <c r="I1968" s="470"/>
      <c r="J1968" s="471"/>
      <c r="K1968" s="564" t="s">
        <v>1392</v>
      </c>
      <c r="L1968" s="471"/>
      <c r="M1968" s="564" t="s">
        <v>846</v>
      </c>
      <c r="N1968" s="471"/>
      <c r="O1968" s="299" t="s">
        <v>1393</v>
      </c>
      <c r="P1968" s="86"/>
    </row>
    <row r="1969" spans="1:16" ht="18" customHeight="1">
      <c r="A1969" s="492" t="s">
        <v>1394</v>
      </c>
      <c r="B1969" s="470"/>
      <c r="C1969" s="470"/>
      <c r="D1969" s="470"/>
      <c r="E1969" s="471"/>
      <c r="F1969" s="499" t="s">
        <v>134</v>
      </c>
      <c r="G1969" s="470"/>
      <c r="H1969" s="470"/>
      <c r="I1969" s="470"/>
      <c r="J1969" s="471"/>
      <c r="K1969" s="564" t="s">
        <v>1395</v>
      </c>
      <c r="L1969" s="471"/>
      <c r="M1969" s="564" t="s">
        <v>1396</v>
      </c>
      <c r="N1969" s="471"/>
      <c r="O1969" s="299" t="s">
        <v>1397</v>
      </c>
      <c r="P1969" s="86"/>
    </row>
    <row r="1970" spans="1:16" ht="18" customHeight="1">
      <c r="A1970" s="492" t="s">
        <v>692</v>
      </c>
      <c r="B1970" s="470"/>
      <c r="C1970" s="470"/>
      <c r="D1970" s="470"/>
      <c r="E1970" s="471"/>
      <c r="F1970" s="499" t="s">
        <v>693</v>
      </c>
      <c r="G1970" s="470"/>
      <c r="H1970" s="470"/>
      <c r="I1970" s="470"/>
      <c r="J1970" s="471"/>
      <c r="K1970" s="564" t="s">
        <v>694</v>
      </c>
      <c r="L1970" s="471"/>
      <c r="M1970" s="564" t="s">
        <v>1138</v>
      </c>
      <c r="N1970" s="471"/>
      <c r="O1970" s="299" t="s">
        <v>1398</v>
      </c>
      <c r="P1970" s="86"/>
    </row>
    <row r="1971" spans="1:16" ht="18" customHeight="1">
      <c r="A1971" s="492" t="s">
        <v>578</v>
      </c>
      <c r="B1971" s="470"/>
      <c r="C1971" s="470"/>
      <c r="D1971" s="470"/>
      <c r="E1971" s="471"/>
      <c r="F1971" s="499" t="s">
        <v>579</v>
      </c>
      <c r="G1971" s="470"/>
      <c r="H1971" s="470"/>
      <c r="I1971" s="470"/>
      <c r="J1971" s="471"/>
      <c r="K1971" s="564" t="s">
        <v>580</v>
      </c>
      <c r="L1971" s="471"/>
      <c r="M1971" s="564" t="s">
        <v>611</v>
      </c>
      <c r="N1971" s="471"/>
      <c r="O1971" s="299" t="s">
        <v>1399</v>
      </c>
      <c r="P1971" s="86"/>
    </row>
    <row r="1972" spans="1:16" ht="18" customHeight="1">
      <c r="A1972" s="492" t="s">
        <v>1213</v>
      </c>
      <c r="B1972" s="470"/>
      <c r="C1972" s="470"/>
      <c r="D1972" s="470"/>
      <c r="E1972" s="471"/>
      <c r="F1972" s="499" t="s">
        <v>549</v>
      </c>
      <c r="G1972" s="470"/>
      <c r="H1972" s="470"/>
      <c r="I1972" s="470"/>
      <c r="J1972" s="471"/>
      <c r="K1972" s="564" t="s">
        <v>1214</v>
      </c>
      <c r="L1972" s="471"/>
      <c r="M1972" s="564" t="s">
        <v>1400</v>
      </c>
      <c r="N1972" s="471"/>
      <c r="O1972" s="299" t="s">
        <v>1401</v>
      </c>
      <c r="P1972" s="86"/>
    </row>
    <row r="1973" spans="1:16" ht="18" customHeight="1">
      <c r="A1973" s="492" t="s">
        <v>1402</v>
      </c>
      <c r="B1973" s="470"/>
      <c r="C1973" s="470"/>
      <c r="D1973" s="470"/>
      <c r="E1973" s="471"/>
      <c r="F1973" s="499" t="s">
        <v>570</v>
      </c>
      <c r="G1973" s="470"/>
      <c r="H1973" s="470"/>
      <c r="I1973" s="470"/>
      <c r="J1973" s="471"/>
      <c r="K1973" s="564" t="s">
        <v>1403</v>
      </c>
      <c r="L1973" s="471"/>
      <c r="M1973" s="564" t="s">
        <v>704</v>
      </c>
      <c r="N1973" s="471"/>
      <c r="O1973" s="299" t="s">
        <v>1404</v>
      </c>
      <c r="P1973" s="86"/>
    </row>
    <row r="1974" spans="1:16" ht="18" customHeight="1">
      <c r="A1974" s="493"/>
      <c r="B1974" s="466"/>
      <c r="C1974" s="466"/>
      <c r="D1974" s="466"/>
      <c r="E1974" s="466"/>
      <c r="F1974" s="494"/>
      <c r="G1974" s="466"/>
      <c r="H1974" s="494"/>
      <c r="I1974" s="466"/>
      <c r="J1974" s="466"/>
      <c r="K1974" s="466"/>
      <c r="L1974" s="111" t="s">
        <v>238</v>
      </c>
      <c r="M1974" s="488" t="s">
        <v>234</v>
      </c>
      <c r="N1974" s="466"/>
      <c r="O1974" s="111" t="s">
        <v>1405</v>
      </c>
      <c r="P1974" s="86"/>
    </row>
    <row r="1975" spans="1:16" ht="18" customHeight="1">
      <c r="A1975" s="495" t="s">
        <v>239</v>
      </c>
      <c r="B1975" s="466"/>
      <c r="C1975" s="495" t="s">
        <v>583</v>
      </c>
      <c r="D1975" s="466"/>
      <c r="E1975" s="86"/>
      <c r="F1975" s="86"/>
      <c r="G1975" s="86"/>
      <c r="H1975" s="86"/>
      <c r="I1975" s="86"/>
      <c r="J1975" s="86"/>
      <c r="K1975" s="86"/>
      <c r="L1975" s="86"/>
      <c r="M1975" s="86"/>
      <c r="N1975" s="86"/>
      <c r="O1975" s="86"/>
      <c r="P1975" s="86"/>
    </row>
    <row r="1976" spans="1:16" ht="2.25" customHeight="1">
      <c r="A1976" s="86"/>
      <c r="B1976" s="86"/>
      <c r="C1976" s="86"/>
      <c r="D1976" s="86"/>
      <c r="E1976" s="86"/>
      <c r="F1976" s="86"/>
      <c r="G1976" s="86"/>
      <c r="H1976" s="86"/>
      <c r="I1976" s="86"/>
      <c r="J1976" s="86"/>
      <c r="K1976" s="86"/>
      <c r="L1976" s="86"/>
      <c r="M1976" s="86"/>
      <c r="N1976" s="86"/>
      <c r="O1976" s="86"/>
      <c r="P1976" s="86"/>
    </row>
    <row r="1977" spans="1:16" ht="18.75" customHeight="1">
      <c r="A1977" s="496" t="s">
        <v>235</v>
      </c>
      <c r="B1977" s="457"/>
      <c r="C1977" s="457"/>
      <c r="D1977" s="457"/>
      <c r="E1977" s="458"/>
      <c r="F1977" s="491" t="s">
        <v>231</v>
      </c>
      <c r="G1977" s="457"/>
      <c r="H1977" s="457"/>
      <c r="I1977" s="457"/>
      <c r="J1977" s="458"/>
      <c r="K1977" s="491" t="s">
        <v>13</v>
      </c>
      <c r="L1977" s="458"/>
      <c r="M1977" s="491" t="s">
        <v>12</v>
      </c>
      <c r="N1977" s="458"/>
      <c r="O1977" s="108" t="s">
        <v>236</v>
      </c>
      <c r="P1977" s="86"/>
    </row>
    <row r="1978" spans="1:16" ht="18" customHeight="1">
      <c r="A1978" s="492" t="s">
        <v>1406</v>
      </c>
      <c r="B1978" s="470"/>
      <c r="C1978" s="470"/>
      <c r="D1978" s="470"/>
      <c r="E1978" s="471"/>
      <c r="F1978" s="499" t="s">
        <v>617</v>
      </c>
      <c r="G1978" s="470"/>
      <c r="H1978" s="470"/>
      <c r="I1978" s="470"/>
      <c r="J1978" s="471"/>
      <c r="K1978" s="564" t="s">
        <v>1407</v>
      </c>
      <c r="L1978" s="471"/>
      <c r="M1978" s="564" t="s">
        <v>1408</v>
      </c>
      <c r="N1978" s="471"/>
      <c r="O1978" s="299" t="s">
        <v>1228</v>
      </c>
      <c r="P1978" s="86"/>
    </row>
    <row r="1979" spans="1:16" ht="18" customHeight="1">
      <c r="A1979" s="492" t="s">
        <v>589</v>
      </c>
      <c r="B1979" s="470"/>
      <c r="C1979" s="470"/>
      <c r="D1979" s="470"/>
      <c r="E1979" s="471"/>
      <c r="F1979" s="499" t="s">
        <v>590</v>
      </c>
      <c r="G1979" s="470"/>
      <c r="H1979" s="470"/>
      <c r="I1979" s="470"/>
      <c r="J1979" s="471"/>
      <c r="K1979" s="564" t="s">
        <v>1409</v>
      </c>
      <c r="L1979" s="471"/>
      <c r="M1979" s="564" t="s">
        <v>592</v>
      </c>
      <c r="N1979" s="471"/>
      <c r="O1979" s="299" t="s">
        <v>1410</v>
      </c>
      <c r="P1979" s="86"/>
    </row>
    <row r="1980" spans="1:16" ht="18" customHeight="1">
      <c r="A1980" s="493"/>
      <c r="B1980" s="466"/>
      <c r="C1980" s="466"/>
      <c r="D1980" s="466"/>
      <c r="E1980" s="466"/>
      <c r="F1980" s="494"/>
      <c r="G1980" s="466"/>
      <c r="H1980" s="494"/>
      <c r="I1980" s="466"/>
      <c r="J1980" s="466"/>
      <c r="K1980" s="466"/>
      <c r="L1980" s="111" t="s">
        <v>238</v>
      </c>
      <c r="M1980" s="488" t="s">
        <v>583</v>
      </c>
      <c r="N1980" s="466"/>
      <c r="O1980" s="111" t="s">
        <v>1411</v>
      </c>
      <c r="P1980" s="86"/>
    </row>
    <row r="1981" spans="1:16" ht="18" customHeight="1">
      <c r="A1981" s="495" t="s">
        <v>241</v>
      </c>
      <c r="B1981" s="466"/>
      <c r="C1981" s="495" t="s">
        <v>242</v>
      </c>
      <c r="D1981" s="466"/>
      <c r="E1981" s="86"/>
      <c r="F1981" s="86"/>
      <c r="G1981" s="86"/>
      <c r="H1981" s="86"/>
      <c r="I1981" s="86"/>
      <c r="J1981" s="86"/>
      <c r="K1981" s="86"/>
      <c r="L1981" s="86"/>
      <c r="M1981" s="86"/>
      <c r="N1981" s="86"/>
      <c r="O1981" s="86"/>
      <c r="P1981" s="86"/>
    </row>
    <row r="1982" spans="1:16" ht="1.5" customHeight="1">
      <c r="A1982" s="86"/>
      <c r="B1982" s="86"/>
      <c r="C1982" s="86"/>
      <c r="D1982" s="86"/>
      <c r="E1982" s="86"/>
      <c r="F1982" s="86"/>
      <c r="G1982" s="86"/>
      <c r="H1982" s="86"/>
      <c r="I1982" s="86"/>
      <c r="J1982" s="86"/>
      <c r="K1982" s="86"/>
      <c r="L1982" s="86"/>
      <c r="M1982" s="86"/>
      <c r="N1982" s="86"/>
      <c r="O1982" s="86"/>
      <c r="P1982" s="86"/>
    </row>
    <row r="1983" spans="1:16" ht="18.75" customHeight="1">
      <c r="A1983" s="496" t="s">
        <v>235</v>
      </c>
      <c r="B1983" s="457"/>
      <c r="C1983" s="457"/>
      <c r="D1983" s="457"/>
      <c r="E1983" s="458"/>
      <c r="F1983" s="491" t="s">
        <v>231</v>
      </c>
      <c r="G1983" s="457"/>
      <c r="H1983" s="457"/>
      <c r="I1983" s="457"/>
      <c r="J1983" s="458"/>
      <c r="K1983" s="491" t="s">
        <v>13</v>
      </c>
      <c r="L1983" s="458"/>
      <c r="M1983" s="491" t="s">
        <v>12</v>
      </c>
      <c r="N1983" s="458"/>
      <c r="O1983" s="108" t="s">
        <v>236</v>
      </c>
      <c r="P1983" s="86"/>
    </row>
    <row r="1984" spans="1:16" ht="18" customHeight="1">
      <c r="A1984" s="492" t="s">
        <v>628</v>
      </c>
      <c r="B1984" s="470"/>
      <c r="C1984" s="470"/>
      <c r="D1984" s="470"/>
      <c r="E1984" s="471"/>
      <c r="F1984" s="499" t="s">
        <v>629</v>
      </c>
      <c r="G1984" s="470"/>
      <c r="H1984" s="470"/>
      <c r="I1984" s="470"/>
      <c r="J1984" s="471"/>
      <c r="K1984" s="564" t="s">
        <v>1412</v>
      </c>
      <c r="L1984" s="471"/>
      <c r="M1984" s="564" t="s">
        <v>666</v>
      </c>
      <c r="N1984" s="471"/>
      <c r="O1984" s="299" t="s">
        <v>1409</v>
      </c>
      <c r="P1984" s="86"/>
    </row>
    <row r="1985" spans="1:16" ht="18" customHeight="1">
      <c r="A1985" s="493"/>
      <c r="B1985" s="466"/>
      <c r="C1985" s="466"/>
      <c r="D1985" s="466"/>
      <c r="E1985" s="466"/>
      <c r="F1985" s="494"/>
      <c r="G1985" s="466"/>
      <c r="H1985" s="494"/>
      <c r="I1985" s="466"/>
      <c r="J1985" s="466"/>
      <c r="K1985" s="466"/>
      <c r="L1985" s="111" t="s">
        <v>238</v>
      </c>
      <c r="M1985" s="488" t="s">
        <v>242</v>
      </c>
      <c r="N1985" s="466"/>
      <c r="O1985" s="111" t="s">
        <v>1409</v>
      </c>
      <c r="P1985" s="86"/>
    </row>
    <row r="1986" spans="1:16" ht="18" customHeight="1">
      <c r="A1986" s="495" t="s">
        <v>243</v>
      </c>
      <c r="B1986" s="466"/>
      <c r="C1986" s="495" t="s">
        <v>244</v>
      </c>
      <c r="D1986" s="466"/>
      <c r="E1986" s="86"/>
      <c r="F1986" s="86"/>
      <c r="G1986" s="86"/>
      <c r="H1986" s="86"/>
      <c r="I1986" s="86"/>
      <c r="J1986" s="86"/>
      <c r="K1986" s="86"/>
      <c r="L1986" s="86"/>
      <c r="M1986" s="86"/>
      <c r="N1986" s="86"/>
      <c r="O1986" s="86"/>
      <c r="P1986" s="86"/>
    </row>
    <row r="1987" spans="1:16" ht="2.25" customHeight="1">
      <c r="A1987" s="86"/>
      <c r="B1987" s="86"/>
      <c r="C1987" s="86"/>
      <c r="D1987" s="86"/>
      <c r="E1987" s="86"/>
      <c r="F1987" s="86"/>
      <c r="G1987" s="86"/>
      <c r="H1987" s="86"/>
      <c r="I1987" s="86"/>
      <c r="J1987" s="86"/>
      <c r="K1987" s="86"/>
      <c r="L1987" s="86"/>
      <c r="M1987" s="86"/>
      <c r="N1987" s="86"/>
      <c r="O1987" s="86"/>
      <c r="P1987" s="86"/>
    </row>
    <row r="1988" spans="1:16" ht="18.75" customHeight="1">
      <c r="A1988" s="496" t="s">
        <v>235</v>
      </c>
      <c r="B1988" s="457"/>
      <c r="C1988" s="457"/>
      <c r="D1988" s="457"/>
      <c r="E1988" s="458"/>
      <c r="F1988" s="491" t="s">
        <v>231</v>
      </c>
      <c r="G1988" s="457"/>
      <c r="H1988" s="457"/>
      <c r="I1988" s="457"/>
      <c r="J1988" s="458"/>
      <c r="K1988" s="491" t="s">
        <v>13</v>
      </c>
      <c r="L1988" s="458"/>
      <c r="M1988" s="491" t="s">
        <v>12</v>
      </c>
      <c r="N1988" s="458"/>
      <c r="O1988" s="108" t="s">
        <v>236</v>
      </c>
      <c r="P1988" s="86"/>
    </row>
    <row r="1989" spans="1:16" ht="18" customHeight="1">
      <c r="A1989" s="492" t="s">
        <v>598</v>
      </c>
      <c r="B1989" s="470"/>
      <c r="C1989" s="470"/>
      <c r="D1989" s="470"/>
      <c r="E1989" s="471"/>
      <c r="F1989" s="499" t="s">
        <v>570</v>
      </c>
      <c r="G1989" s="470"/>
      <c r="H1989" s="470"/>
      <c r="I1989" s="470"/>
      <c r="J1989" s="471"/>
      <c r="K1989" s="564" t="s">
        <v>599</v>
      </c>
      <c r="L1989" s="471"/>
      <c r="M1989" s="564" t="s">
        <v>1413</v>
      </c>
      <c r="N1989" s="471"/>
      <c r="O1989" s="299" t="s">
        <v>1414</v>
      </c>
      <c r="P1989" s="86"/>
    </row>
    <row r="1990" spans="1:16" ht="18" customHeight="1">
      <c r="A1990" s="493"/>
      <c r="B1990" s="466"/>
      <c r="C1990" s="466"/>
      <c r="D1990" s="466"/>
      <c r="E1990" s="466"/>
      <c r="F1990" s="494"/>
      <c r="G1990" s="466"/>
      <c r="H1990" s="494"/>
      <c r="I1990" s="466"/>
      <c r="J1990" s="466"/>
      <c r="K1990" s="466"/>
      <c r="L1990" s="111" t="s">
        <v>238</v>
      </c>
      <c r="M1990" s="488" t="s">
        <v>244</v>
      </c>
      <c r="N1990" s="466"/>
      <c r="O1990" s="111" t="s">
        <v>1414</v>
      </c>
      <c r="P1990" s="86"/>
    </row>
    <row r="1991" spans="1:16" ht="3.75" customHeight="1">
      <c r="A1991" s="86"/>
      <c r="B1991" s="86"/>
      <c r="C1991" s="86"/>
      <c r="D1991" s="86"/>
      <c r="E1991" s="86"/>
      <c r="F1991" s="86"/>
      <c r="G1991" s="86"/>
      <c r="H1991" s="86"/>
      <c r="I1991" s="86"/>
      <c r="J1991" s="86"/>
      <c r="K1991" s="86"/>
      <c r="L1991" s="86"/>
      <c r="M1991" s="86"/>
      <c r="N1991" s="86"/>
      <c r="O1991" s="86"/>
      <c r="P1991" s="86"/>
    </row>
    <row r="1992" spans="1:16" ht="18.75" customHeight="1">
      <c r="A1992" s="86"/>
      <c r="B1992" s="86"/>
      <c r="C1992" s="86"/>
      <c r="D1992" s="86"/>
      <c r="E1992" s="86"/>
      <c r="F1992" s="86"/>
      <c r="G1992" s="86"/>
      <c r="H1992" s="86"/>
      <c r="I1992" s="489" t="s">
        <v>245</v>
      </c>
      <c r="J1992" s="457"/>
      <c r="K1992" s="457"/>
      <c r="L1992" s="457"/>
      <c r="M1992" s="458"/>
      <c r="N1992" s="566" t="s">
        <v>1415</v>
      </c>
      <c r="O1992" s="458"/>
      <c r="P1992" s="86"/>
    </row>
    <row r="1993" spans="1:16" ht="1.5" customHeight="1">
      <c r="A1993" s="86"/>
      <c r="B1993" s="86"/>
      <c r="C1993" s="86"/>
      <c r="D1993" s="86"/>
      <c r="E1993" s="86"/>
      <c r="F1993" s="86"/>
      <c r="G1993" s="86"/>
      <c r="H1993" s="86"/>
      <c r="I1993" s="86"/>
      <c r="J1993" s="86"/>
      <c r="K1993" s="86"/>
      <c r="L1993" s="86"/>
      <c r="M1993" s="86"/>
      <c r="N1993" s="86"/>
      <c r="O1993" s="86"/>
      <c r="P1993" s="86"/>
    </row>
    <row r="1994" spans="1:16" ht="16.5" customHeight="1">
      <c r="A1994" s="565"/>
      <c r="B1994" s="466"/>
      <c r="C1994" s="466"/>
      <c r="D1994" s="466"/>
      <c r="E1994" s="466"/>
      <c r="F1994" s="466"/>
      <c r="G1994" s="466"/>
      <c r="H1994" s="466"/>
      <c r="I1994" s="466"/>
      <c r="J1994" s="466"/>
      <c r="K1994" s="466"/>
      <c r="L1994" s="466"/>
      <c r="M1994" s="466"/>
      <c r="N1994" s="466"/>
      <c r="O1994" s="466"/>
      <c r="P1994" s="86"/>
    </row>
    <row r="1995" spans="1:16" ht="3.75" customHeight="1">
      <c r="A1995" s="107"/>
      <c r="B1995" s="476"/>
      <c r="C1995" s="466"/>
      <c r="D1995" s="476"/>
      <c r="E1995" s="466"/>
      <c r="F1995" s="466"/>
      <c r="G1995" s="466"/>
      <c r="H1995" s="466"/>
      <c r="I1995" s="466"/>
      <c r="J1995" s="466"/>
      <c r="K1995" s="466"/>
      <c r="L1995" s="466"/>
      <c r="M1995" s="466"/>
      <c r="N1995" s="466"/>
      <c r="O1995" s="466"/>
      <c r="P1995" s="466"/>
    </row>
    <row r="1996" spans="1:16" ht="71.25" customHeight="1">
      <c r="A1996" s="107"/>
      <c r="B1996" s="497"/>
      <c r="C1996" s="466"/>
      <c r="D1996" s="476"/>
      <c r="E1996" s="466"/>
      <c r="F1996" s="466"/>
      <c r="G1996" s="466"/>
      <c r="H1996" s="466"/>
      <c r="I1996" s="466"/>
      <c r="J1996" s="466"/>
      <c r="K1996" s="466"/>
      <c r="L1996" s="466"/>
      <c r="M1996" s="466"/>
      <c r="N1996" s="466"/>
      <c r="O1996" s="466"/>
      <c r="P1996" s="466"/>
    </row>
    <row r="1997" spans="1:16" ht="9.75" customHeight="1">
      <c r="A1997" s="477"/>
      <c r="B1997" s="470"/>
      <c r="C1997" s="470"/>
      <c r="D1997" s="470"/>
      <c r="E1997" s="470"/>
      <c r="F1997" s="470"/>
      <c r="G1997" s="470"/>
      <c r="H1997" s="470"/>
      <c r="I1997" s="470"/>
      <c r="J1997" s="470"/>
      <c r="K1997" s="470"/>
      <c r="L1997" s="470"/>
      <c r="M1997" s="470"/>
      <c r="N1997" s="470"/>
      <c r="O1997" s="470"/>
      <c r="P1997" s="470"/>
    </row>
    <row r="1998" spans="1:16" ht="58.5" customHeight="1">
      <c r="A1998" s="498" t="s">
        <v>541</v>
      </c>
      <c r="B1998" s="466"/>
      <c r="C1998" s="466"/>
      <c r="D1998" s="466"/>
      <c r="E1998" s="466"/>
      <c r="F1998" s="466"/>
      <c r="G1998" s="498" t="s">
        <v>227</v>
      </c>
      <c r="H1998" s="466"/>
      <c r="I1998" s="466"/>
      <c r="J1998" s="476" t="s">
        <v>1067</v>
      </c>
      <c r="K1998" s="466"/>
      <c r="L1998" s="466"/>
      <c r="M1998" s="466"/>
      <c r="N1998" s="466"/>
      <c r="O1998" s="466"/>
      <c r="P1998" s="467"/>
    </row>
    <row r="1999" spans="1:16" ht="18" customHeight="1">
      <c r="A1999" s="498"/>
      <c r="B1999" s="466"/>
      <c r="C1999" s="466"/>
      <c r="D1999" s="466"/>
      <c r="E1999" s="466"/>
      <c r="F1999" s="466"/>
      <c r="G1999" s="498" t="s">
        <v>229</v>
      </c>
      <c r="H1999" s="466"/>
      <c r="I1999" s="466"/>
      <c r="J1999" s="476" t="s">
        <v>1067</v>
      </c>
      <c r="K1999" s="466"/>
      <c r="L1999" s="466"/>
      <c r="M1999" s="466"/>
      <c r="N1999" s="466"/>
      <c r="O1999" s="466"/>
      <c r="P1999" s="467"/>
    </row>
    <row r="2000" spans="1:16" ht="28.5" customHeight="1">
      <c r="A2000" s="498"/>
      <c r="B2000" s="466"/>
      <c r="C2000" s="466"/>
      <c r="D2000" s="466"/>
      <c r="E2000" s="466"/>
      <c r="F2000" s="466"/>
      <c r="G2000" s="498" t="s">
        <v>10</v>
      </c>
      <c r="H2000" s="466"/>
      <c r="I2000" s="466"/>
      <c r="J2000" s="476" t="s">
        <v>1416</v>
      </c>
      <c r="K2000" s="466"/>
      <c r="L2000" s="466"/>
      <c r="M2000" s="466"/>
      <c r="N2000" s="466"/>
      <c r="O2000" s="466"/>
      <c r="P2000" s="467"/>
    </row>
    <row r="2001" spans="1:16" ht="18" customHeight="1">
      <c r="A2001" s="492"/>
      <c r="B2001" s="470"/>
      <c r="C2001" s="470"/>
      <c r="D2001" s="470"/>
      <c r="E2001" s="470"/>
      <c r="F2001" s="470"/>
      <c r="G2001" s="505" t="s">
        <v>231</v>
      </c>
      <c r="H2001" s="470"/>
      <c r="I2001" s="470"/>
      <c r="J2001" s="477" t="s">
        <v>232</v>
      </c>
      <c r="K2001" s="470"/>
      <c r="L2001" s="470"/>
      <c r="M2001" s="470"/>
      <c r="N2001" s="470"/>
      <c r="O2001" s="470"/>
      <c r="P2001" s="471"/>
    </row>
    <row r="2002" spans="1:16" ht="7.5" customHeight="1">
      <c r="A2002" s="86"/>
      <c r="B2002" s="86"/>
      <c r="C2002" s="86"/>
      <c r="D2002" s="86"/>
      <c r="E2002" s="86"/>
      <c r="F2002" s="86"/>
      <c r="G2002" s="86"/>
      <c r="H2002" s="86"/>
      <c r="I2002" s="86"/>
      <c r="J2002" s="86"/>
      <c r="K2002" s="86"/>
      <c r="L2002" s="86"/>
      <c r="M2002" s="86"/>
      <c r="N2002" s="86"/>
      <c r="O2002" s="86"/>
      <c r="P2002" s="86"/>
    </row>
    <row r="2003" spans="1:16" ht="18" customHeight="1">
      <c r="A2003" s="495" t="s">
        <v>233</v>
      </c>
      <c r="B2003" s="466"/>
      <c r="C2003" s="495" t="s">
        <v>234</v>
      </c>
      <c r="D2003" s="466"/>
      <c r="E2003" s="86"/>
      <c r="F2003" s="86"/>
      <c r="G2003" s="86"/>
      <c r="H2003" s="86"/>
      <c r="I2003" s="86"/>
      <c r="J2003" s="86"/>
      <c r="K2003" s="86"/>
      <c r="L2003" s="86"/>
      <c r="M2003" s="86"/>
      <c r="N2003" s="86"/>
      <c r="O2003" s="86"/>
      <c r="P2003" s="86"/>
    </row>
    <row r="2004" spans="1:16" ht="1.5" customHeight="1">
      <c r="A2004" s="86"/>
      <c r="B2004" s="86"/>
      <c r="C2004" s="86"/>
      <c r="D2004" s="86"/>
      <c r="E2004" s="86"/>
      <c r="F2004" s="86"/>
      <c r="G2004" s="86"/>
      <c r="H2004" s="86"/>
      <c r="I2004" s="86"/>
      <c r="J2004" s="86"/>
      <c r="K2004" s="86"/>
      <c r="L2004" s="86"/>
      <c r="M2004" s="86"/>
      <c r="N2004" s="86"/>
      <c r="O2004" s="86"/>
      <c r="P2004" s="86"/>
    </row>
    <row r="2005" spans="1:16" ht="18.75" customHeight="1">
      <c r="A2005" s="496" t="s">
        <v>235</v>
      </c>
      <c r="B2005" s="457"/>
      <c r="C2005" s="457"/>
      <c r="D2005" s="457"/>
      <c r="E2005" s="458"/>
      <c r="F2005" s="491" t="s">
        <v>231</v>
      </c>
      <c r="G2005" s="457"/>
      <c r="H2005" s="457"/>
      <c r="I2005" s="457"/>
      <c r="J2005" s="458"/>
      <c r="K2005" s="491" t="s">
        <v>13</v>
      </c>
      <c r="L2005" s="458"/>
      <c r="M2005" s="491" t="s">
        <v>12</v>
      </c>
      <c r="N2005" s="458"/>
      <c r="O2005" s="108" t="s">
        <v>236</v>
      </c>
      <c r="P2005" s="86"/>
    </row>
    <row r="2006" spans="1:16" ht="18" customHeight="1">
      <c r="A2006" s="492" t="s">
        <v>1417</v>
      </c>
      <c r="B2006" s="470"/>
      <c r="C2006" s="470"/>
      <c r="D2006" s="470"/>
      <c r="E2006" s="471"/>
      <c r="F2006" s="499" t="s">
        <v>134</v>
      </c>
      <c r="G2006" s="470"/>
      <c r="H2006" s="470"/>
      <c r="I2006" s="470"/>
      <c r="J2006" s="471"/>
      <c r="K2006" s="564" t="s">
        <v>1418</v>
      </c>
      <c r="L2006" s="471"/>
      <c r="M2006" s="564" t="s">
        <v>615</v>
      </c>
      <c r="N2006" s="471"/>
      <c r="O2006" s="299" t="s">
        <v>1418</v>
      </c>
      <c r="P2006" s="86"/>
    </row>
    <row r="2007" spans="1:16" ht="18" customHeight="1">
      <c r="A2007" s="493"/>
      <c r="B2007" s="466"/>
      <c r="C2007" s="466"/>
      <c r="D2007" s="466"/>
      <c r="E2007" s="466"/>
      <c r="F2007" s="494"/>
      <c r="G2007" s="466"/>
      <c r="H2007" s="494"/>
      <c r="I2007" s="466"/>
      <c r="J2007" s="466"/>
      <c r="K2007" s="466"/>
      <c r="L2007" s="111" t="s">
        <v>238</v>
      </c>
      <c r="M2007" s="488" t="s">
        <v>234</v>
      </c>
      <c r="N2007" s="466"/>
      <c r="O2007" s="111" t="s">
        <v>1418</v>
      </c>
      <c r="P2007" s="86"/>
    </row>
    <row r="2008" spans="1:16" ht="18" customHeight="1">
      <c r="A2008" s="495" t="s">
        <v>239</v>
      </c>
      <c r="B2008" s="466"/>
      <c r="C2008" s="495" t="s">
        <v>583</v>
      </c>
      <c r="D2008" s="466"/>
      <c r="E2008" s="86"/>
      <c r="F2008" s="86"/>
      <c r="G2008" s="86"/>
      <c r="H2008" s="86"/>
      <c r="I2008" s="86"/>
      <c r="J2008" s="86"/>
      <c r="K2008" s="86"/>
      <c r="L2008" s="86"/>
      <c r="M2008" s="86"/>
      <c r="N2008" s="86"/>
      <c r="O2008" s="86"/>
      <c r="P2008" s="86"/>
    </row>
    <row r="2009" spans="1:16" ht="2.25" customHeight="1">
      <c r="A2009" s="86"/>
      <c r="B2009" s="86"/>
      <c r="C2009" s="86"/>
      <c r="D2009" s="86"/>
      <c r="E2009" s="86"/>
      <c r="F2009" s="86"/>
      <c r="G2009" s="86"/>
      <c r="H2009" s="86"/>
      <c r="I2009" s="86"/>
      <c r="J2009" s="86"/>
      <c r="K2009" s="86"/>
      <c r="L2009" s="86"/>
      <c r="M2009" s="86"/>
      <c r="N2009" s="86"/>
      <c r="O2009" s="86"/>
      <c r="P2009" s="86"/>
    </row>
    <row r="2010" spans="1:16" ht="18.75" customHeight="1">
      <c r="A2010" s="496" t="s">
        <v>235</v>
      </c>
      <c r="B2010" s="457"/>
      <c r="C2010" s="457"/>
      <c r="D2010" s="457"/>
      <c r="E2010" s="458"/>
      <c r="F2010" s="491" t="s">
        <v>231</v>
      </c>
      <c r="G2010" s="457"/>
      <c r="H2010" s="457"/>
      <c r="I2010" s="457"/>
      <c r="J2010" s="458"/>
      <c r="K2010" s="491" t="s">
        <v>13</v>
      </c>
      <c r="L2010" s="458"/>
      <c r="M2010" s="491" t="s">
        <v>12</v>
      </c>
      <c r="N2010" s="458"/>
      <c r="O2010" s="108" t="s">
        <v>236</v>
      </c>
      <c r="P2010" s="86"/>
    </row>
    <row r="2011" spans="1:16" ht="18" customHeight="1">
      <c r="A2011" s="492" t="s">
        <v>638</v>
      </c>
      <c r="B2011" s="470"/>
      <c r="C2011" s="470"/>
      <c r="D2011" s="470"/>
      <c r="E2011" s="471"/>
      <c r="F2011" s="499" t="s">
        <v>617</v>
      </c>
      <c r="G2011" s="470"/>
      <c r="H2011" s="470"/>
      <c r="I2011" s="470"/>
      <c r="J2011" s="471"/>
      <c r="K2011" s="564" t="s">
        <v>639</v>
      </c>
      <c r="L2011" s="471"/>
      <c r="M2011" s="564" t="s">
        <v>668</v>
      </c>
      <c r="N2011" s="471"/>
      <c r="O2011" s="299" t="s">
        <v>1419</v>
      </c>
      <c r="P2011" s="86"/>
    </row>
    <row r="2012" spans="1:16" ht="18" customHeight="1">
      <c r="A2012" s="493"/>
      <c r="B2012" s="466"/>
      <c r="C2012" s="466"/>
      <c r="D2012" s="466"/>
      <c r="E2012" s="466"/>
      <c r="F2012" s="494"/>
      <c r="G2012" s="466"/>
      <c r="H2012" s="494"/>
      <c r="I2012" s="466"/>
      <c r="J2012" s="466"/>
      <c r="K2012" s="466"/>
      <c r="L2012" s="111" t="s">
        <v>238</v>
      </c>
      <c r="M2012" s="488" t="s">
        <v>583</v>
      </c>
      <c r="N2012" s="466"/>
      <c r="O2012" s="111" t="s">
        <v>1419</v>
      </c>
      <c r="P2012" s="86"/>
    </row>
    <row r="2013" spans="1:16" ht="18" customHeight="1">
      <c r="A2013" s="495" t="s">
        <v>241</v>
      </c>
      <c r="B2013" s="466"/>
      <c r="C2013" s="495" t="s">
        <v>242</v>
      </c>
      <c r="D2013" s="466"/>
      <c r="E2013" s="86"/>
      <c r="F2013" s="86"/>
      <c r="G2013" s="86"/>
      <c r="H2013" s="86"/>
      <c r="I2013" s="86"/>
      <c r="J2013" s="86"/>
      <c r="K2013" s="86"/>
      <c r="L2013" s="86"/>
      <c r="M2013" s="86"/>
      <c r="N2013" s="86"/>
      <c r="O2013" s="86"/>
      <c r="P2013" s="86"/>
    </row>
    <row r="2014" spans="1:16" ht="2.25" customHeight="1">
      <c r="A2014" s="86"/>
      <c r="B2014" s="86"/>
      <c r="C2014" s="86"/>
      <c r="D2014" s="86"/>
      <c r="E2014" s="86"/>
      <c r="F2014" s="86"/>
      <c r="G2014" s="86"/>
      <c r="H2014" s="86"/>
      <c r="I2014" s="86"/>
      <c r="J2014" s="86"/>
      <c r="K2014" s="86"/>
      <c r="L2014" s="86"/>
      <c r="M2014" s="86"/>
      <c r="N2014" s="86"/>
      <c r="O2014" s="86"/>
      <c r="P2014" s="86"/>
    </row>
    <row r="2015" spans="1:16" ht="18.75" customHeight="1">
      <c r="A2015" s="496" t="s">
        <v>235</v>
      </c>
      <c r="B2015" s="457"/>
      <c r="C2015" s="457"/>
      <c r="D2015" s="457"/>
      <c r="E2015" s="458"/>
      <c r="F2015" s="491" t="s">
        <v>231</v>
      </c>
      <c r="G2015" s="457"/>
      <c r="H2015" s="457"/>
      <c r="I2015" s="457"/>
      <c r="J2015" s="458"/>
      <c r="K2015" s="491" t="s">
        <v>13</v>
      </c>
      <c r="L2015" s="458"/>
      <c r="M2015" s="491" t="s">
        <v>12</v>
      </c>
      <c r="N2015" s="458"/>
      <c r="O2015" s="108" t="s">
        <v>236</v>
      </c>
      <c r="P2015" s="86"/>
    </row>
    <row r="2016" spans="1:16" ht="25.5" customHeight="1">
      <c r="A2016" s="492" t="s">
        <v>1420</v>
      </c>
      <c r="B2016" s="470"/>
      <c r="C2016" s="470"/>
      <c r="D2016" s="470"/>
      <c r="E2016" s="471"/>
      <c r="F2016" s="499" t="s">
        <v>596</v>
      </c>
      <c r="G2016" s="470"/>
      <c r="H2016" s="470"/>
      <c r="I2016" s="470"/>
      <c r="J2016" s="471"/>
      <c r="K2016" s="564" t="s">
        <v>1421</v>
      </c>
      <c r="L2016" s="471"/>
      <c r="M2016" s="564" t="s">
        <v>670</v>
      </c>
      <c r="N2016" s="471"/>
      <c r="O2016" s="299" t="s">
        <v>1422</v>
      </c>
      <c r="P2016" s="86"/>
    </row>
    <row r="2017" spans="1:16" ht="18" customHeight="1">
      <c r="A2017" s="493"/>
      <c r="B2017" s="466"/>
      <c r="C2017" s="466"/>
      <c r="D2017" s="466"/>
      <c r="E2017" s="466"/>
      <c r="F2017" s="494"/>
      <c r="G2017" s="466"/>
      <c r="H2017" s="494"/>
      <c r="I2017" s="466"/>
      <c r="J2017" s="466"/>
      <c r="K2017" s="466"/>
      <c r="L2017" s="111" t="s">
        <v>238</v>
      </c>
      <c r="M2017" s="488" t="s">
        <v>242</v>
      </c>
      <c r="N2017" s="466"/>
      <c r="O2017" s="111" t="s">
        <v>1422</v>
      </c>
      <c r="P2017" s="86"/>
    </row>
    <row r="2018" spans="1:16" ht="18" customHeight="1">
      <c r="A2018" s="495" t="s">
        <v>243</v>
      </c>
      <c r="B2018" s="466"/>
      <c r="C2018" s="495" t="s">
        <v>244</v>
      </c>
      <c r="D2018" s="466"/>
      <c r="E2018" s="86"/>
      <c r="F2018" s="86"/>
      <c r="G2018" s="86"/>
      <c r="H2018" s="86"/>
      <c r="I2018" s="86"/>
      <c r="J2018" s="86"/>
      <c r="K2018" s="86"/>
      <c r="L2018" s="86"/>
      <c r="M2018" s="86"/>
      <c r="N2018" s="86"/>
      <c r="O2018" s="86"/>
      <c r="P2018" s="86"/>
    </row>
    <row r="2019" spans="1:16" ht="2.25" customHeight="1">
      <c r="A2019" s="86"/>
      <c r="B2019" s="86"/>
      <c r="C2019" s="86"/>
      <c r="D2019" s="86"/>
      <c r="E2019" s="86"/>
      <c r="F2019" s="86"/>
      <c r="G2019" s="86"/>
      <c r="H2019" s="86"/>
      <c r="I2019" s="86"/>
      <c r="J2019" s="86"/>
      <c r="K2019" s="86"/>
      <c r="L2019" s="86"/>
      <c r="M2019" s="86"/>
      <c r="N2019" s="86"/>
      <c r="O2019" s="86"/>
      <c r="P2019" s="86"/>
    </row>
    <row r="2020" spans="1:16" ht="18.75" customHeight="1">
      <c r="A2020" s="496" t="s">
        <v>235</v>
      </c>
      <c r="B2020" s="457"/>
      <c r="C2020" s="457"/>
      <c r="D2020" s="457"/>
      <c r="E2020" s="458"/>
      <c r="F2020" s="491" t="s">
        <v>231</v>
      </c>
      <c r="G2020" s="457"/>
      <c r="H2020" s="457"/>
      <c r="I2020" s="457"/>
      <c r="J2020" s="458"/>
      <c r="K2020" s="491" t="s">
        <v>13</v>
      </c>
      <c r="L2020" s="458"/>
      <c r="M2020" s="491" t="s">
        <v>12</v>
      </c>
      <c r="N2020" s="458"/>
      <c r="O2020" s="108" t="s">
        <v>236</v>
      </c>
      <c r="P2020" s="86"/>
    </row>
    <row r="2021" spans="1:16" ht="18" customHeight="1">
      <c r="A2021" s="492"/>
      <c r="B2021" s="470"/>
      <c r="C2021" s="470"/>
      <c r="D2021" s="470"/>
      <c r="E2021" s="471"/>
      <c r="F2021" s="499" t="s">
        <v>617</v>
      </c>
      <c r="G2021" s="470"/>
      <c r="H2021" s="470"/>
      <c r="I2021" s="470"/>
      <c r="J2021" s="471"/>
      <c r="K2021" s="564"/>
      <c r="L2021" s="471"/>
      <c r="M2021" s="564"/>
      <c r="N2021" s="471"/>
      <c r="O2021" s="299" t="s">
        <v>683</v>
      </c>
      <c r="P2021" s="86"/>
    </row>
    <row r="2022" spans="1:16" ht="18" customHeight="1">
      <c r="A2022" s="493"/>
      <c r="B2022" s="466"/>
      <c r="C2022" s="466"/>
      <c r="D2022" s="466"/>
      <c r="E2022" s="466"/>
      <c r="F2022" s="494"/>
      <c r="G2022" s="466"/>
      <c r="H2022" s="494"/>
      <c r="I2022" s="466"/>
      <c r="J2022" s="466"/>
      <c r="K2022" s="466"/>
      <c r="L2022" s="111" t="s">
        <v>238</v>
      </c>
      <c r="M2022" s="488" t="s">
        <v>244</v>
      </c>
      <c r="N2022" s="466"/>
      <c r="O2022" s="111" t="s">
        <v>683</v>
      </c>
      <c r="P2022" s="86"/>
    </row>
    <row r="2023" spans="1:16" ht="3" customHeight="1">
      <c r="A2023" s="86"/>
      <c r="B2023" s="86"/>
      <c r="C2023" s="86"/>
      <c r="D2023" s="86"/>
      <c r="E2023" s="86"/>
      <c r="F2023" s="86"/>
      <c r="G2023" s="86"/>
      <c r="H2023" s="86"/>
      <c r="I2023" s="86"/>
      <c r="J2023" s="86"/>
      <c r="K2023" s="86"/>
      <c r="L2023" s="86"/>
      <c r="M2023" s="86"/>
      <c r="N2023" s="86"/>
      <c r="O2023" s="86"/>
      <c r="P2023" s="86"/>
    </row>
    <row r="2024" spans="1:16" ht="18.75" customHeight="1">
      <c r="A2024" s="86"/>
      <c r="B2024" s="86"/>
      <c r="C2024" s="86"/>
      <c r="D2024" s="86"/>
      <c r="E2024" s="86"/>
      <c r="F2024" s="86"/>
      <c r="G2024" s="86"/>
      <c r="H2024" s="86"/>
      <c r="I2024" s="489" t="s">
        <v>245</v>
      </c>
      <c r="J2024" s="457"/>
      <c r="K2024" s="457"/>
      <c r="L2024" s="457"/>
      <c r="M2024" s="458"/>
      <c r="N2024" s="566" t="s">
        <v>1423</v>
      </c>
      <c r="O2024" s="458"/>
      <c r="P2024" s="86"/>
    </row>
    <row r="2025" spans="1:16" ht="2.25" customHeight="1">
      <c r="A2025" s="86"/>
      <c r="B2025" s="86"/>
      <c r="C2025" s="86"/>
      <c r="D2025" s="86"/>
      <c r="E2025" s="86"/>
      <c r="F2025" s="86"/>
      <c r="G2025" s="86"/>
      <c r="H2025" s="86"/>
      <c r="I2025" s="86"/>
      <c r="J2025" s="86"/>
      <c r="K2025" s="86"/>
      <c r="L2025" s="86"/>
      <c r="M2025" s="86"/>
      <c r="N2025" s="86"/>
      <c r="O2025" s="86"/>
      <c r="P2025" s="86"/>
    </row>
    <row r="2026" spans="1:16" ht="16.5" customHeight="1">
      <c r="A2026" s="565"/>
      <c r="B2026" s="466"/>
      <c r="C2026" s="466"/>
      <c r="D2026" s="466"/>
      <c r="E2026" s="466"/>
      <c r="F2026" s="466"/>
      <c r="G2026" s="466"/>
      <c r="H2026" s="466"/>
      <c r="I2026" s="466"/>
      <c r="J2026" s="466"/>
      <c r="K2026" s="466"/>
      <c r="L2026" s="466"/>
      <c r="M2026" s="466"/>
      <c r="N2026" s="466"/>
      <c r="O2026" s="466"/>
      <c r="P2026" s="86"/>
    </row>
    <row r="2027" spans="1:16" ht="3.75" customHeight="1">
      <c r="A2027" s="107"/>
      <c r="B2027" s="476"/>
      <c r="C2027" s="466"/>
      <c r="D2027" s="476"/>
      <c r="E2027" s="466"/>
      <c r="F2027" s="466"/>
      <c r="G2027" s="466"/>
      <c r="H2027" s="466"/>
      <c r="I2027" s="466"/>
      <c r="J2027" s="466"/>
      <c r="K2027" s="466"/>
      <c r="L2027" s="466"/>
      <c r="M2027" s="466"/>
      <c r="N2027" s="466"/>
      <c r="O2027" s="466"/>
      <c r="P2027" s="466"/>
    </row>
    <row r="2028" spans="1:16" ht="70.5" customHeight="1">
      <c r="A2028" s="107"/>
      <c r="B2028" s="497"/>
      <c r="C2028" s="466"/>
      <c r="D2028" s="476"/>
      <c r="E2028" s="466"/>
      <c r="F2028" s="466"/>
      <c r="G2028" s="466"/>
      <c r="H2028" s="466"/>
      <c r="I2028" s="466"/>
      <c r="J2028" s="466"/>
      <c r="K2028" s="466"/>
      <c r="L2028" s="466"/>
      <c r="M2028" s="466"/>
      <c r="N2028" s="466"/>
      <c r="O2028" s="466"/>
      <c r="P2028" s="466"/>
    </row>
    <row r="2029" spans="1:16" ht="9.75" customHeight="1">
      <c r="A2029" s="477"/>
      <c r="B2029" s="470"/>
      <c r="C2029" s="470"/>
      <c r="D2029" s="470"/>
      <c r="E2029" s="470"/>
      <c r="F2029" s="470"/>
      <c r="G2029" s="470"/>
      <c r="H2029" s="470"/>
      <c r="I2029" s="470"/>
      <c r="J2029" s="470"/>
      <c r="K2029" s="470"/>
      <c r="L2029" s="470"/>
      <c r="M2029" s="470"/>
      <c r="N2029" s="470"/>
      <c r="O2029" s="470"/>
      <c r="P2029" s="470"/>
    </row>
    <row r="2030" spans="1:16" ht="59.25" customHeight="1">
      <c r="A2030" s="498" t="s">
        <v>541</v>
      </c>
      <c r="B2030" s="466"/>
      <c r="C2030" s="466"/>
      <c r="D2030" s="466"/>
      <c r="E2030" s="466"/>
      <c r="F2030" s="466"/>
      <c r="G2030" s="498" t="s">
        <v>227</v>
      </c>
      <c r="H2030" s="466"/>
      <c r="I2030" s="466"/>
      <c r="J2030" s="476" t="s">
        <v>1067</v>
      </c>
      <c r="K2030" s="466"/>
      <c r="L2030" s="466"/>
      <c r="M2030" s="466"/>
      <c r="N2030" s="466"/>
      <c r="O2030" s="466"/>
      <c r="P2030" s="467"/>
    </row>
    <row r="2031" spans="1:16" ht="18" customHeight="1">
      <c r="A2031" s="498"/>
      <c r="B2031" s="466"/>
      <c r="C2031" s="466"/>
      <c r="D2031" s="466"/>
      <c r="E2031" s="466"/>
      <c r="F2031" s="466"/>
      <c r="G2031" s="498" t="s">
        <v>229</v>
      </c>
      <c r="H2031" s="466"/>
      <c r="I2031" s="466"/>
      <c r="J2031" s="476" t="s">
        <v>1067</v>
      </c>
      <c r="K2031" s="466"/>
      <c r="L2031" s="466"/>
      <c r="M2031" s="466"/>
      <c r="N2031" s="466"/>
      <c r="O2031" s="466"/>
      <c r="P2031" s="467"/>
    </row>
    <row r="2032" spans="1:16" ht="90" customHeight="1">
      <c r="A2032" s="498"/>
      <c r="B2032" s="466"/>
      <c r="C2032" s="466"/>
      <c r="D2032" s="466"/>
      <c r="E2032" s="466"/>
      <c r="F2032" s="466"/>
      <c r="G2032" s="498" t="s">
        <v>10</v>
      </c>
      <c r="H2032" s="466"/>
      <c r="I2032" s="466"/>
      <c r="J2032" s="476" t="s">
        <v>1424</v>
      </c>
      <c r="K2032" s="466"/>
      <c r="L2032" s="466"/>
      <c r="M2032" s="466"/>
      <c r="N2032" s="466"/>
      <c r="O2032" s="466"/>
      <c r="P2032" s="467"/>
    </row>
    <row r="2033" spans="1:16" ht="18" customHeight="1">
      <c r="A2033" s="492"/>
      <c r="B2033" s="470"/>
      <c r="C2033" s="470"/>
      <c r="D2033" s="470"/>
      <c r="E2033" s="470"/>
      <c r="F2033" s="470"/>
      <c r="G2033" s="505" t="s">
        <v>231</v>
      </c>
      <c r="H2033" s="470"/>
      <c r="I2033" s="470"/>
      <c r="J2033" s="477" t="s">
        <v>608</v>
      </c>
      <c r="K2033" s="470"/>
      <c r="L2033" s="470"/>
      <c r="M2033" s="470"/>
      <c r="N2033" s="470"/>
      <c r="O2033" s="470"/>
      <c r="P2033" s="471"/>
    </row>
    <row r="2034" spans="1:16" ht="7.5" customHeight="1">
      <c r="A2034" s="86"/>
      <c r="B2034" s="86"/>
      <c r="C2034" s="86"/>
      <c r="D2034" s="86"/>
      <c r="E2034" s="86"/>
      <c r="F2034" s="86"/>
      <c r="G2034" s="86"/>
      <c r="H2034" s="86"/>
      <c r="I2034" s="86"/>
      <c r="J2034" s="86"/>
      <c r="K2034" s="86"/>
      <c r="L2034" s="86"/>
      <c r="M2034" s="86"/>
      <c r="N2034" s="86"/>
      <c r="O2034" s="86"/>
      <c r="P2034" s="86"/>
    </row>
    <row r="2035" spans="1:16" ht="18" customHeight="1">
      <c r="A2035" s="495" t="s">
        <v>233</v>
      </c>
      <c r="B2035" s="466"/>
      <c r="C2035" s="495" t="s">
        <v>234</v>
      </c>
      <c r="D2035" s="466"/>
      <c r="E2035" s="86"/>
      <c r="F2035" s="86"/>
      <c r="G2035" s="86"/>
      <c r="H2035" s="86"/>
      <c r="I2035" s="86"/>
      <c r="J2035" s="86"/>
      <c r="K2035" s="86"/>
      <c r="L2035" s="86"/>
      <c r="M2035" s="86"/>
      <c r="N2035" s="86"/>
      <c r="O2035" s="86"/>
      <c r="P2035" s="86"/>
    </row>
    <row r="2036" spans="1:16" ht="2.25" customHeight="1">
      <c r="A2036" s="86"/>
      <c r="B2036" s="86"/>
      <c r="C2036" s="86"/>
      <c r="D2036" s="86"/>
      <c r="E2036" s="86"/>
      <c r="F2036" s="86"/>
      <c r="G2036" s="86"/>
      <c r="H2036" s="86"/>
      <c r="I2036" s="86"/>
      <c r="J2036" s="86"/>
      <c r="K2036" s="86"/>
      <c r="L2036" s="86"/>
      <c r="M2036" s="86"/>
      <c r="N2036" s="86"/>
      <c r="O2036" s="86"/>
      <c r="P2036" s="86"/>
    </row>
    <row r="2037" spans="1:16" ht="18.75" customHeight="1">
      <c r="A2037" s="496" t="s">
        <v>235</v>
      </c>
      <c r="B2037" s="457"/>
      <c r="C2037" s="457"/>
      <c r="D2037" s="457"/>
      <c r="E2037" s="458"/>
      <c r="F2037" s="491" t="s">
        <v>231</v>
      </c>
      <c r="G2037" s="457"/>
      <c r="H2037" s="457"/>
      <c r="I2037" s="457"/>
      <c r="J2037" s="458"/>
      <c r="K2037" s="491" t="s">
        <v>13</v>
      </c>
      <c r="L2037" s="458"/>
      <c r="M2037" s="491" t="s">
        <v>12</v>
      </c>
      <c r="N2037" s="458"/>
      <c r="O2037" s="108" t="s">
        <v>236</v>
      </c>
      <c r="P2037" s="86"/>
    </row>
    <row r="2038" spans="1:16" ht="18" customHeight="1">
      <c r="A2038" s="492" t="s">
        <v>1425</v>
      </c>
      <c r="B2038" s="470"/>
      <c r="C2038" s="470"/>
      <c r="D2038" s="470"/>
      <c r="E2038" s="471"/>
      <c r="F2038" s="499" t="s">
        <v>134</v>
      </c>
      <c r="G2038" s="470"/>
      <c r="H2038" s="470"/>
      <c r="I2038" s="470"/>
      <c r="J2038" s="471"/>
      <c r="K2038" s="564" t="s">
        <v>1426</v>
      </c>
      <c r="L2038" s="471"/>
      <c r="M2038" s="564" t="s">
        <v>611</v>
      </c>
      <c r="N2038" s="471"/>
      <c r="O2038" s="299" t="s">
        <v>1427</v>
      </c>
      <c r="P2038" s="86"/>
    </row>
    <row r="2039" spans="1:16" ht="18" customHeight="1">
      <c r="A2039" s="492" t="s">
        <v>1428</v>
      </c>
      <c r="B2039" s="470"/>
      <c r="C2039" s="470"/>
      <c r="D2039" s="470"/>
      <c r="E2039" s="471"/>
      <c r="F2039" s="499" t="s">
        <v>617</v>
      </c>
      <c r="G2039" s="470"/>
      <c r="H2039" s="470"/>
      <c r="I2039" s="470"/>
      <c r="J2039" s="471"/>
      <c r="K2039" s="564" t="s">
        <v>1429</v>
      </c>
      <c r="L2039" s="471"/>
      <c r="M2039" s="564" t="s">
        <v>803</v>
      </c>
      <c r="N2039" s="471"/>
      <c r="O2039" s="299" t="s">
        <v>1430</v>
      </c>
      <c r="P2039" s="86"/>
    </row>
    <row r="2040" spans="1:16" ht="18" customHeight="1">
      <c r="A2040" s="493"/>
      <c r="B2040" s="466"/>
      <c r="C2040" s="466"/>
      <c r="D2040" s="466"/>
      <c r="E2040" s="466"/>
      <c r="F2040" s="494"/>
      <c r="G2040" s="466"/>
      <c r="H2040" s="494"/>
      <c r="I2040" s="466"/>
      <c r="J2040" s="466"/>
      <c r="K2040" s="466"/>
      <c r="L2040" s="111" t="s">
        <v>238</v>
      </c>
      <c r="M2040" s="488" t="s">
        <v>234</v>
      </c>
      <c r="N2040" s="466"/>
      <c r="O2040" s="111" t="s">
        <v>1431</v>
      </c>
      <c r="P2040" s="86"/>
    </row>
    <row r="2041" spans="1:16" ht="18" customHeight="1">
      <c r="A2041" s="495" t="s">
        <v>239</v>
      </c>
      <c r="B2041" s="466"/>
      <c r="C2041" s="495" t="s">
        <v>583</v>
      </c>
      <c r="D2041" s="466"/>
      <c r="E2041" s="86"/>
      <c r="F2041" s="86"/>
      <c r="G2041" s="86"/>
      <c r="H2041" s="86"/>
      <c r="I2041" s="86"/>
      <c r="J2041" s="86"/>
      <c r="K2041" s="86"/>
      <c r="L2041" s="86"/>
      <c r="M2041" s="86"/>
      <c r="N2041" s="86"/>
      <c r="O2041" s="86"/>
      <c r="P2041" s="86"/>
    </row>
    <row r="2042" spans="1:16" ht="2.25" customHeight="1">
      <c r="A2042" s="86"/>
      <c r="B2042" s="86"/>
      <c r="C2042" s="86"/>
      <c r="D2042" s="86"/>
      <c r="E2042" s="86"/>
      <c r="F2042" s="86"/>
      <c r="G2042" s="86"/>
      <c r="H2042" s="86"/>
      <c r="I2042" s="86"/>
      <c r="J2042" s="86"/>
      <c r="K2042" s="86"/>
      <c r="L2042" s="86"/>
      <c r="M2042" s="86"/>
      <c r="N2042" s="86"/>
      <c r="O2042" s="86"/>
      <c r="P2042" s="86"/>
    </row>
    <row r="2043" spans="1:16" ht="18.75" customHeight="1">
      <c r="A2043" s="496" t="s">
        <v>235</v>
      </c>
      <c r="B2043" s="457"/>
      <c r="C2043" s="457"/>
      <c r="D2043" s="457"/>
      <c r="E2043" s="458"/>
      <c r="F2043" s="491" t="s">
        <v>231</v>
      </c>
      <c r="G2043" s="457"/>
      <c r="H2043" s="457"/>
      <c r="I2043" s="457"/>
      <c r="J2043" s="458"/>
      <c r="K2043" s="491" t="s">
        <v>13</v>
      </c>
      <c r="L2043" s="458"/>
      <c r="M2043" s="491" t="s">
        <v>12</v>
      </c>
      <c r="N2043" s="458"/>
      <c r="O2043" s="108" t="s">
        <v>236</v>
      </c>
      <c r="P2043" s="86"/>
    </row>
    <row r="2044" spans="1:16" ht="18" customHeight="1">
      <c r="A2044" s="492" t="s">
        <v>589</v>
      </c>
      <c r="B2044" s="470"/>
      <c r="C2044" s="470"/>
      <c r="D2044" s="470"/>
      <c r="E2044" s="471"/>
      <c r="F2044" s="499" t="s">
        <v>590</v>
      </c>
      <c r="G2044" s="470"/>
      <c r="H2044" s="470"/>
      <c r="I2044" s="470"/>
      <c r="J2044" s="471"/>
      <c r="K2044" s="564" t="s">
        <v>805</v>
      </c>
      <c r="L2044" s="471"/>
      <c r="M2044" s="564" t="s">
        <v>592</v>
      </c>
      <c r="N2044" s="471"/>
      <c r="O2044" s="299" t="s">
        <v>806</v>
      </c>
      <c r="P2044" s="86"/>
    </row>
    <row r="2045" spans="1:16" ht="18" customHeight="1">
      <c r="A2045" s="493"/>
      <c r="B2045" s="466"/>
      <c r="C2045" s="466"/>
      <c r="D2045" s="466"/>
      <c r="E2045" s="466"/>
      <c r="F2045" s="494"/>
      <c r="G2045" s="466"/>
      <c r="H2045" s="494"/>
      <c r="I2045" s="466"/>
      <c r="J2045" s="466"/>
      <c r="K2045" s="466"/>
      <c r="L2045" s="111" t="s">
        <v>238</v>
      </c>
      <c r="M2045" s="488" t="s">
        <v>583</v>
      </c>
      <c r="N2045" s="466"/>
      <c r="O2045" s="111" t="s">
        <v>806</v>
      </c>
      <c r="P2045" s="86"/>
    </row>
    <row r="2046" spans="1:16" ht="18" customHeight="1">
      <c r="A2046" s="495" t="s">
        <v>241</v>
      </c>
      <c r="B2046" s="466"/>
      <c r="C2046" s="495" t="s">
        <v>242</v>
      </c>
      <c r="D2046" s="466"/>
      <c r="E2046" s="86"/>
      <c r="F2046" s="86"/>
      <c r="G2046" s="86"/>
      <c r="H2046" s="86"/>
      <c r="I2046" s="86"/>
      <c r="J2046" s="86"/>
      <c r="K2046" s="86"/>
      <c r="L2046" s="86"/>
      <c r="M2046" s="86"/>
      <c r="N2046" s="86"/>
      <c r="O2046" s="86"/>
      <c r="P2046" s="86"/>
    </row>
    <row r="2047" spans="1:16" ht="1.5" customHeight="1">
      <c r="A2047" s="86"/>
      <c r="B2047" s="86"/>
      <c r="C2047" s="86"/>
      <c r="D2047" s="86"/>
      <c r="E2047" s="86"/>
      <c r="F2047" s="86"/>
      <c r="G2047" s="86"/>
      <c r="H2047" s="86"/>
      <c r="I2047" s="86"/>
      <c r="J2047" s="86"/>
      <c r="K2047" s="86"/>
      <c r="L2047" s="86"/>
      <c r="M2047" s="86"/>
      <c r="N2047" s="86"/>
      <c r="O2047" s="86"/>
      <c r="P2047" s="86"/>
    </row>
    <row r="2048" spans="1:16" ht="18.75" customHeight="1">
      <c r="A2048" s="496" t="s">
        <v>235</v>
      </c>
      <c r="B2048" s="457"/>
      <c r="C2048" s="457"/>
      <c r="D2048" s="457"/>
      <c r="E2048" s="458"/>
      <c r="F2048" s="491" t="s">
        <v>231</v>
      </c>
      <c r="G2048" s="457"/>
      <c r="H2048" s="457"/>
      <c r="I2048" s="457"/>
      <c r="J2048" s="458"/>
      <c r="K2048" s="491" t="s">
        <v>13</v>
      </c>
      <c r="L2048" s="458"/>
      <c r="M2048" s="491" t="s">
        <v>12</v>
      </c>
      <c r="N2048" s="458"/>
      <c r="O2048" s="108" t="s">
        <v>236</v>
      </c>
      <c r="P2048" s="86"/>
    </row>
    <row r="2049" spans="1:16" ht="18" customHeight="1">
      <c r="A2049" s="492" t="s">
        <v>733</v>
      </c>
      <c r="B2049" s="470"/>
      <c r="C2049" s="470"/>
      <c r="D2049" s="470"/>
      <c r="E2049" s="471"/>
      <c r="F2049" s="499" t="s">
        <v>596</v>
      </c>
      <c r="G2049" s="470"/>
      <c r="H2049" s="470"/>
      <c r="I2049" s="470"/>
      <c r="J2049" s="471"/>
      <c r="K2049" s="564" t="s">
        <v>734</v>
      </c>
      <c r="L2049" s="471"/>
      <c r="M2049" s="564" t="s">
        <v>808</v>
      </c>
      <c r="N2049" s="471"/>
      <c r="O2049" s="299" t="s">
        <v>805</v>
      </c>
      <c r="P2049" s="86"/>
    </row>
    <row r="2050" spans="1:16" ht="18" customHeight="1">
      <c r="A2050" s="493"/>
      <c r="B2050" s="466"/>
      <c r="C2050" s="466"/>
      <c r="D2050" s="466"/>
      <c r="E2050" s="466"/>
      <c r="F2050" s="494"/>
      <c r="G2050" s="466"/>
      <c r="H2050" s="494"/>
      <c r="I2050" s="466"/>
      <c r="J2050" s="466"/>
      <c r="K2050" s="466"/>
      <c r="L2050" s="111" t="s">
        <v>238</v>
      </c>
      <c r="M2050" s="488" t="s">
        <v>242</v>
      </c>
      <c r="N2050" s="466"/>
      <c r="O2050" s="111" t="s">
        <v>805</v>
      </c>
      <c r="P2050" s="86"/>
    </row>
    <row r="2051" spans="1:16" ht="18" customHeight="1">
      <c r="A2051" s="495" t="s">
        <v>243</v>
      </c>
      <c r="B2051" s="466"/>
      <c r="C2051" s="495" t="s">
        <v>244</v>
      </c>
      <c r="D2051" s="466"/>
      <c r="E2051" s="86"/>
      <c r="F2051" s="86"/>
      <c r="G2051" s="86"/>
      <c r="H2051" s="86"/>
      <c r="I2051" s="86"/>
      <c r="J2051" s="86"/>
      <c r="K2051" s="86"/>
      <c r="L2051" s="86"/>
      <c r="M2051" s="86"/>
      <c r="N2051" s="86"/>
      <c r="O2051" s="86"/>
      <c r="P2051" s="86"/>
    </row>
    <row r="2052" spans="1:16" ht="2.25" customHeight="1">
      <c r="A2052" s="86"/>
      <c r="B2052" s="86"/>
      <c r="C2052" s="86"/>
      <c r="D2052" s="86"/>
      <c r="E2052" s="86"/>
      <c r="F2052" s="86"/>
      <c r="G2052" s="86"/>
      <c r="H2052" s="86"/>
      <c r="I2052" s="86"/>
      <c r="J2052" s="86"/>
      <c r="K2052" s="86"/>
      <c r="L2052" s="86"/>
      <c r="M2052" s="86"/>
      <c r="N2052" s="86"/>
      <c r="O2052" s="86"/>
      <c r="P2052" s="86"/>
    </row>
    <row r="2053" spans="1:16" ht="18.75" customHeight="1">
      <c r="A2053" s="496" t="s">
        <v>235</v>
      </c>
      <c r="B2053" s="457"/>
      <c r="C2053" s="457"/>
      <c r="D2053" s="457"/>
      <c r="E2053" s="458"/>
      <c r="F2053" s="491" t="s">
        <v>231</v>
      </c>
      <c r="G2053" s="457"/>
      <c r="H2053" s="457"/>
      <c r="I2053" s="457"/>
      <c r="J2053" s="458"/>
      <c r="K2053" s="491" t="s">
        <v>13</v>
      </c>
      <c r="L2053" s="458"/>
      <c r="M2053" s="491" t="s">
        <v>12</v>
      </c>
      <c r="N2053" s="458"/>
      <c r="O2053" s="108" t="s">
        <v>236</v>
      </c>
      <c r="P2053" s="86"/>
    </row>
    <row r="2054" spans="1:16" ht="18" customHeight="1">
      <c r="A2054" s="492" t="s">
        <v>598</v>
      </c>
      <c r="B2054" s="470"/>
      <c r="C2054" s="470"/>
      <c r="D2054" s="470"/>
      <c r="E2054" s="471"/>
      <c r="F2054" s="499" t="s">
        <v>570</v>
      </c>
      <c r="G2054" s="470"/>
      <c r="H2054" s="470"/>
      <c r="I2054" s="470"/>
      <c r="J2054" s="471"/>
      <c r="K2054" s="564" t="s">
        <v>599</v>
      </c>
      <c r="L2054" s="471"/>
      <c r="M2054" s="564" t="s">
        <v>931</v>
      </c>
      <c r="N2054" s="471"/>
      <c r="O2054" s="299" t="s">
        <v>932</v>
      </c>
      <c r="P2054" s="86"/>
    </row>
    <row r="2055" spans="1:16" ht="18" customHeight="1">
      <c r="A2055" s="493"/>
      <c r="B2055" s="466"/>
      <c r="C2055" s="466"/>
      <c r="D2055" s="466"/>
      <c r="E2055" s="466"/>
      <c r="F2055" s="494"/>
      <c r="G2055" s="466"/>
      <c r="H2055" s="494"/>
      <c r="I2055" s="466"/>
      <c r="J2055" s="466"/>
      <c r="K2055" s="466"/>
      <c r="L2055" s="111" t="s">
        <v>238</v>
      </c>
      <c r="M2055" s="488" t="s">
        <v>244</v>
      </c>
      <c r="N2055" s="466"/>
      <c r="O2055" s="111" t="s">
        <v>932</v>
      </c>
      <c r="P2055" s="86"/>
    </row>
    <row r="2056" spans="1:16" ht="3" customHeight="1">
      <c r="A2056" s="86"/>
      <c r="B2056" s="86"/>
      <c r="C2056" s="86"/>
      <c r="D2056" s="86"/>
      <c r="E2056" s="86"/>
      <c r="F2056" s="86"/>
      <c r="G2056" s="86"/>
      <c r="H2056" s="86"/>
      <c r="I2056" s="86"/>
      <c r="J2056" s="86"/>
      <c r="K2056" s="86"/>
      <c r="L2056" s="86"/>
      <c r="M2056" s="86"/>
      <c r="N2056" s="86"/>
      <c r="O2056" s="86"/>
      <c r="P2056" s="86"/>
    </row>
    <row r="2057" spans="1:16" ht="18.75" customHeight="1">
      <c r="A2057" s="86"/>
      <c r="B2057" s="86"/>
      <c r="C2057" s="86"/>
      <c r="D2057" s="86"/>
      <c r="E2057" s="86"/>
      <c r="F2057" s="86"/>
      <c r="G2057" s="86"/>
      <c r="H2057" s="86"/>
      <c r="I2057" s="489" t="s">
        <v>245</v>
      </c>
      <c r="J2057" s="457"/>
      <c r="K2057" s="457"/>
      <c r="L2057" s="457"/>
      <c r="M2057" s="458"/>
      <c r="N2057" s="566" t="s">
        <v>1432</v>
      </c>
      <c r="O2057" s="458"/>
      <c r="P2057" s="86"/>
    </row>
    <row r="2058" spans="1:16" ht="2.25" customHeight="1">
      <c r="A2058" s="86"/>
      <c r="B2058" s="86"/>
      <c r="C2058" s="86"/>
      <c r="D2058" s="86"/>
      <c r="E2058" s="86"/>
      <c r="F2058" s="86"/>
      <c r="G2058" s="86"/>
      <c r="H2058" s="86"/>
      <c r="I2058" s="86"/>
      <c r="J2058" s="86"/>
      <c r="K2058" s="86"/>
      <c r="L2058" s="86"/>
      <c r="M2058" s="86"/>
      <c r="N2058" s="86"/>
      <c r="O2058" s="86"/>
      <c r="P2058" s="86"/>
    </row>
    <row r="2059" spans="1:16" ht="16.5" customHeight="1">
      <c r="A2059" s="565"/>
      <c r="B2059" s="466"/>
      <c r="C2059" s="466"/>
      <c r="D2059" s="466"/>
      <c r="E2059" s="466"/>
      <c r="F2059" s="466"/>
      <c r="G2059" s="466"/>
      <c r="H2059" s="466"/>
      <c r="I2059" s="466"/>
      <c r="J2059" s="466"/>
      <c r="K2059" s="466"/>
      <c r="L2059" s="466"/>
      <c r="M2059" s="466"/>
      <c r="N2059" s="466"/>
      <c r="O2059" s="466"/>
      <c r="P2059" s="86"/>
    </row>
    <row r="2060" spans="1:16" ht="3.75" customHeight="1">
      <c r="A2060" s="107"/>
      <c r="B2060" s="476"/>
      <c r="C2060" s="466"/>
      <c r="D2060" s="476"/>
      <c r="E2060" s="466"/>
      <c r="F2060" s="466"/>
      <c r="G2060" s="466"/>
      <c r="H2060" s="466"/>
      <c r="I2060" s="466"/>
      <c r="J2060" s="466"/>
      <c r="K2060" s="466"/>
      <c r="L2060" s="466"/>
      <c r="M2060" s="466"/>
      <c r="N2060" s="466"/>
      <c r="O2060" s="466"/>
      <c r="P2060" s="466"/>
    </row>
    <row r="2061" spans="1:16" ht="70.5" customHeight="1">
      <c r="A2061" s="107"/>
      <c r="B2061" s="497"/>
      <c r="C2061" s="466"/>
      <c r="D2061" s="476"/>
      <c r="E2061" s="466"/>
      <c r="F2061" s="466"/>
      <c r="G2061" s="466"/>
      <c r="H2061" s="466"/>
      <c r="I2061" s="466"/>
      <c r="J2061" s="466"/>
      <c r="K2061" s="466"/>
      <c r="L2061" s="466"/>
      <c r="M2061" s="466"/>
      <c r="N2061" s="466"/>
      <c r="O2061" s="466"/>
      <c r="P2061" s="466"/>
    </row>
    <row r="2062" spans="1:16" ht="9.75" customHeight="1">
      <c r="A2062" s="477"/>
      <c r="B2062" s="470"/>
      <c r="C2062" s="470"/>
      <c r="D2062" s="470"/>
      <c r="E2062" s="470"/>
      <c r="F2062" s="470"/>
      <c r="G2062" s="470"/>
      <c r="H2062" s="470"/>
      <c r="I2062" s="470"/>
      <c r="J2062" s="470"/>
      <c r="K2062" s="470"/>
      <c r="L2062" s="470"/>
      <c r="M2062" s="470"/>
      <c r="N2062" s="470"/>
      <c r="O2062" s="470"/>
      <c r="P2062" s="470"/>
    </row>
    <row r="2063" spans="1:16" ht="59.25" customHeight="1">
      <c r="A2063" s="498" t="s">
        <v>541</v>
      </c>
      <c r="B2063" s="466"/>
      <c r="C2063" s="466"/>
      <c r="D2063" s="466"/>
      <c r="E2063" s="466"/>
      <c r="F2063" s="466"/>
      <c r="G2063" s="498" t="s">
        <v>227</v>
      </c>
      <c r="H2063" s="466"/>
      <c r="I2063" s="466"/>
      <c r="J2063" s="476" t="s">
        <v>1067</v>
      </c>
      <c r="K2063" s="466"/>
      <c r="L2063" s="466"/>
      <c r="M2063" s="466"/>
      <c r="N2063" s="466"/>
      <c r="O2063" s="466"/>
      <c r="P2063" s="467"/>
    </row>
    <row r="2064" spans="1:16" ht="18" customHeight="1">
      <c r="A2064" s="498"/>
      <c r="B2064" s="466"/>
      <c r="C2064" s="466"/>
      <c r="D2064" s="466"/>
      <c r="E2064" s="466"/>
      <c r="F2064" s="466"/>
      <c r="G2064" s="498" t="s">
        <v>229</v>
      </c>
      <c r="H2064" s="466"/>
      <c r="I2064" s="466"/>
      <c r="J2064" s="476" t="s">
        <v>1067</v>
      </c>
      <c r="K2064" s="466"/>
      <c r="L2064" s="466"/>
      <c r="M2064" s="466"/>
      <c r="N2064" s="466"/>
      <c r="O2064" s="466"/>
      <c r="P2064" s="467"/>
    </row>
    <row r="2065" spans="1:16" ht="27.75" customHeight="1">
      <c r="A2065" s="498"/>
      <c r="B2065" s="466"/>
      <c r="C2065" s="466"/>
      <c r="D2065" s="466"/>
      <c r="E2065" s="466"/>
      <c r="F2065" s="466"/>
      <c r="G2065" s="498" t="s">
        <v>10</v>
      </c>
      <c r="H2065" s="466"/>
      <c r="I2065" s="466"/>
      <c r="J2065" s="476" t="s">
        <v>1433</v>
      </c>
      <c r="K2065" s="466"/>
      <c r="L2065" s="466"/>
      <c r="M2065" s="466"/>
      <c r="N2065" s="466"/>
      <c r="O2065" s="466"/>
      <c r="P2065" s="467"/>
    </row>
    <row r="2066" spans="1:16" ht="18" customHeight="1">
      <c r="A2066" s="492"/>
      <c r="B2066" s="470"/>
      <c r="C2066" s="470"/>
      <c r="D2066" s="470"/>
      <c r="E2066" s="470"/>
      <c r="F2066" s="470"/>
      <c r="G2066" s="505" t="s">
        <v>231</v>
      </c>
      <c r="H2066" s="470"/>
      <c r="I2066" s="470"/>
      <c r="J2066" s="477" t="s">
        <v>232</v>
      </c>
      <c r="K2066" s="470"/>
      <c r="L2066" s="470"/>
      <c r="M2066" s="470"/>
      <c r="N2066" s="470"/>
      <c r="O2066" s="470"/>
      <c r="P2066" s="471"/>
    </row>
    <row r="2067" spans="1:16" ht="7.5" customHeight="1">
      <c r="A2067" s="86"/>
      <c r="B2067" s="86"/>
      <c r="C2067" s="86"/>
      <c r="D2067" s="86"/>
      <c r="E2067" s="86"/>
      <c r="F2067" s="86"/>
      <c r="G2067" s="86"/>
      <c r="H2067" s="86"/>
      <c r="I2067" s="86"/>
      <c r="J2067" s="86"/>
      <c r="K2067" s="86"/>
      <c r="L2067" s="86"/>
      <c r="M2067" s="86"/>
      <c r="N2067" s="86"/>
      <c r="O2067" s="86"/>
      <c r="P2067" s="86"/>
    </row>
    <row r="2068" spans="1:16" ht="18" customHeight="1">
      <c r="A2068" s="495" t="s">
        <v>233</v>
      </c>
      <c r="B2068" s="466"/>
      <c r="C2068" s="495" t="s">
        <v>234</v>
      </c>
      <c r="D2068" s="466"/>
      <c r="E2068" s="86"/>
      <c r="F2068" s="86"/>
      <c r="G2068" s="86"/>
      <c r="H2068" s="86"/>
      <c r="I2068" s="86"/>
      <c r="J2068" s="86"/>
      <c r="K2068" s="86"/>
      <c r="L2068" s="86"/>
      <c r="M2068" s="86"/>
      <c r="N2068" s="86"/>
      <c r="O2068" s="86"/>
      <c r="P2068" s="86"/>
    </row>
    <row r="2069" spans="1:16" ht="2.25" customHeight="1">
      <c r="A2069" s="86"/>
      <c r="B2069" s="86"/>
      <c r="C2069" s="86"/>
      <c r="D2069" s="86"/>
      <c r="E2069" s="86"/>
      <c r="F2069" s="86"/>
      <c r="G2069" s="86"/>
      <c r="H2069" s="86"/>
      <c r="I2069" s="86"/>
      <c r="J2069" s="86"/>
      <c r="K2069" s="86"/>
      <c r="L2069" s="86"/>
      <c r="M2069" s="86"/>
      <c r="N2069" s="86"/>
      <c r="O2069" s="86"/>
      <c r="P2069" s="86"/>
    </row>
    <row r="2070" spans="1:16" ht="18.75" customHeight="1">
      <c r="A2070" s="496" t="s">
        <v>235</v>
      </c>
      <c r="B2070" s="457"/>
      <c r="C2070" s="457"/>
      <c r="D2070" s="457"/>
      <c r="E2070" s="458"/>
      <c r="F2070" s="491" t="s">
        <v>231</v>
      </c>
      <c r="G2070" s="457"/>
      <c r="H2070" s="457"/>
      <c r="I2070" s="457"/>
      <c r="J2070" s="458"/>
      <c r="K2070" s="491" t="s">
        <v>13</v>
      </c>
      <c r="L2070" s="458"/>
      <c r="M2070" s="491" t="s">
        <v>12</v>
      </c>
      <c r="N2070" s="458"/>
      <c r="O2070" s="108" t="s">
        <v>236</v>
      </c>
      <c r="P2070" s="86"/>
    </row>
    <row r="2071" spans="1:16" ht="18" customHeight="1">
      <c r="A2071" s="492" t="s">
        <v>1434</v>
      </c>
      <c r="B2071" s="470"/>
      <c r="C2071" s="470"/>
      <c r="D2071" s="470"/>
      <c r="E2071" s="471"/>
      <c r="F2071" s="499" t="s">
        <v>617</v>
      </c>
      <c r="G2071" s="470"/>
      <c r="H2071" s="470"/>
      <c r="I2071" s="470"/>
      <c r="J2071" s="471"/>
      <c r="K2071" s="564" t="s">
        <v>1429</v>
      </c>
      <c r="L2071" s="471"/>
      <c r="M2071" s="564" t="s">
        <v>803</v>
      </c>
      <c r="N2071" s="471"/>
      <c r="O2071" s="299" t="s">
        <v>1430</v>
      </c>
      <c r="P2071" s="86"/>
    </row>
    <row r="2072" spans="1:16" ht="18" customHeight="1">
      <c r="A2072" s="493"/>
      <c r="B2072" s="466"/>
      <c r="C2072" s="466"/>
      <c r="D2072" s="466"/>
      <c r="E2072" s="466"/>
      <c r="F2072" s="494"/>
      <c r="G2072" s="466"/>
      <c r="H2072" s="494"/>
      <c r="I2072" s="466"/>
      <c r="J2072" s="466"/>
      <c r="K2072" s="466"/>
      <c r="L2072" s="111" t="s">
        <v>238</v>
      </c>
      <c r="M2072" s="488" t="s">
        <v>234</v>
      </c>
      <c r="N2072" s="466"/>
      <c r="O2072" s="111" t="s">
        <v>1430</v>
      </c>
      <c r="P2072" s="86"/>
    </row>
    <row r="2073" spans="1:16" ht="18" customHeight="1">
      <c r="A2073" s="495" t="s">
        <v>239</v>
      </c>
      <c r="B2073" s="466"/>
      <c r="C2073" s="495" t="s">
        <v>583</v>
      </c>
      <c r="D2073" s="466"/>
      <c r="E2073" s="86"/>
      <c r="F2073" s="86"/>
      <c r="G2073" s="86"/>
      <c r="H2073" s="86"/>
      <c r="I2073" s="86"/>
      <c r="J2073" s="86"/>
      <c r="K2073" s="86"/>
      <c r="L2073" s="86"/>
      <c r="M2073" s="86"/>
      <c r="N2073" s="86"/>
      <c r="O2073" s="86"/>
      <c r="P2073" s="86"/>
    </row>
    <row r="2074" spans="1:16" ht="2.25" customHeight="1">
      <c r="A2074" s="86"/>
      <c r="B2074" s="86"/>
      <c r="C2074" s="86"/>
      <c r="D2074" s="86"/>
      <c r="E2074" s="86"/>
      <c r="F2074" s="86"/>
      <c r="G2074" s="86"/>
      <c r="H2074" s="86"/>
      <c r="I2074" s="86"/>
      <c r="J2074" s="86"/>
      <c r="K2074" s="86"/>
      <c r="L2074" s="86"/>
      <c r="M2074" s="86"/>
      <c r="N2074" s="86"/>
      <c r="O2074" s="86"/>
      <c r="P2074" s="86"/>
    </row>
    <row r="2075" spans="1:16" ht="18.75" customHeight="1">
      <c r="A2075" s="496" t="s">
        <v>235</v>
      </c>
      <c r="B2075" s="457"/>
      <c r="C2075" s="457"/>
      <c r="D2075" s="457"/>
      <c r="E2075" s="458"/>
      <c r="F2075" s="491" t="s">
        <v>231</v>
      </c>
      <c r="G2075" s="457"/>
      <c r="H2075" s="457"/>
      <c r="I2075" s="457"/>
      <c r="J2075" s="458"/>
      <c r="K2075" s="491" t="s">
        <v>13</v>
      </c>
      <c r="L2075" s="458"/>
      <c r="M2075" s="491" t="s">
        <v>12</v>
      </c>
      <c r="N2075" s="458"/>
      <c r="O2075" s="108" t="s">
        <v>236</v>
      </c>
      <c r="P2075" s="86"/>
    </row>
    <row r="2076" spans="1:16" ht="18" customHeight="1">
      <c r="A2076" s="492" t="s">
        <v>589</v>
      </c>
      <c r="B2076" s="470"/>
      <c r="C2076" s="470"/>
      <c r="D2076" s="470"/>
      <c r="E2076" s="471"/>
      <c r="F2076" s="499" t="s">
        <v>590</v>
      </c>
      <c r="G2076" s="470"/>
      <c r="H2076" s="470"/>
      <c r="I2076" s="470"/>
      <c r="J2076" s="471"/>
      <c r="K2076" s="564" t="s">
        <v>867</v>
      </c>
      <c r="L2076" s="471"/>
      <c r="M2076" s="564" t="s">
        <v>592</v>
      </c>
      <c r="N2076" s="471"/>
      <c r="O2076" s="299" t="s">
        <v>868</v>
      </c>
      <c r="P2076" s="86"/>
    </row>
    <row r="2077" spans="1:16" ht="18" customHeight="1">
      <c r="A2077" s="493"/>
      <c r="B2077" s="466"/>
      <c r="C2077" s="466"/>
      <c r="D2077" s="466"/>
      <c r="E2077" s="466"/>
      <c r="F2077" s="494"/>
      <c r="G2077" s="466"/>
      <c r="H2077" s="494"/>
      <c r="I2077" s="466"/>
      <c r="J2077" s="466"/>
      <c r="K2077" s="466"/>
      <c r="L2077" s="111" t="s">
        <v>238</v>
      </c>
      <c r="M2077" s="488" t="s">
        <v>583</v>
      </c>
      <c r="N2077" s="466"/>
      <c r="O2077" s="111" t="s">
        <v>868</v>
      </c>
      <c r="P2077" s="86"/>
    </row>
    <row r="2078" spans="1:16" ht="18" customHeight="1">
      <c r="A2078" s="495" t="s">
        <v>241</v>
      </c>
      <c r="B2078" s="466"/>
      <c r="C2078" s="495" t="s">
        <v>242</v>
      </c>
      <c r="D2078" s="466"/>
      <c r="E2078" s="86"/>
      <c r="F2078" s="86"/>
      <c r="G2078" s="86"/>
      <c r="H2078" s="86"/>
      <c r="I2078" s="86"/>
      <c r="J2078" s="86"/>
      <c r="K2078" s="86"/>
      <c r="L2078" s="86"/>
      <c r="M2078" s="86"/>
      <c r="N2078" s="86"/>
      <c r="O2078" s="86"/>
      <c r="P2078" s="86"/>
    </row>
    <row r="2079" spans="1:16" ht="1.5" customHeight="1">
      <c r="A2079" s="86"/>
      <c r="B2079" s="86"/>
      <c r="C2079" s="86"/>
      <c r="D2079" s="86"/>
      <c r="E2079" s="86"/>
      <c r="F2079" s="86"/>
      <c r="G2079" s="86"/>
      <c r="H2079" s="86"/>
      <c r="I2079" s="86"/>
      <c r="J2079" s="86"/>
      <c r="K2079" s="86"/>
      <c r="L2079" s="86"/>
      <c r="M2079" s="86"/>
      <c r="N2079" s="86"/>
      <c r="O2079" s="86"/>
      <c r="P2079" s="86"/>
    </row>
    <row r="2080" spans="1:16" ht="18.75" customHeight="1">
      <c r="A2080" s="496" t="s">
        <v>235</v>
      </c>
      <c r="B2080" s="457"/>
      <c r="C2080" s="457"/>
      <c r="D2080" s="457"/>
      <c r="E2080" s="458"/>
      <c r="F2080" s="491" t="s">
        <v>231</v>
      </c>
      <c r="G2080" s="457"/>
      <c r="H2080" s="457"/>
      <c r="I2080" s="457"/>
      <c r="J2080" s="458"/>
      <c r="K2080" s="491" t="s">
        <v>13</v>
      </c>
      <c r="L2080" s="458"/>
      <c r="M2080" s="491" t="s">
        <v>12</v>
      </c>
      <c r="N2080" s="458"/>
      <c r="O2080" s="108" t="s">
        <v>236</v>
      </c>
      <c r="P2080" s="86"/>
    </row>
    <row r="2081" spans="1:16" ht="18" customHeight="1">
      <c r="A2081" s="492" t="s">
        <v>733</v>
      </c>
      <c r="B2081" s="470"/>
      <c r="C2081" s="470"/>
      <c r="D2081" s="470"/>
      <c r="E2081" s="471"/>
      <c r="F2081" s="499" t="s">
        <v>596</v>
      </c>
      <c r="G2081" s="470"/>
      <c r="H2081" s="470"/>
      <c r="I2081" s="470"/>
      <c r="J2081" s="471"/>
      <c r="K2081" s="564" t="s">
        <v>734</v>
      </c>
      <c r="L2081" s="471"/>
      <c r="M2081" s="564" t="s">
        <v>631</v>
      </c>
      <c r="N2081" s="471"/>
      <c r="O2081" s="299" t="s">
        <v>867</v>
      </c>
      <c r="P2081" s="86"/>
    </row>
    <row r="2082" spans="1:16" ht="18" customHeight="1">
      <c r="A2082" s="493"/>
      <c r="B2082" s="466"/>
      <c r="C2082" s="466"/>
      <c r="D2082" s="466"/>
      <c r="E2082" s="466"/>
      <c r="F2082" s="494"/>
      <c r="G2082" s="466"/>
      <c r="H2082" s="494"/>
      <c r="I2082" s="466"/>
      <c r="J2082" s="466"/>
      <c r="K2082" s="466"/>
      <c r="L2082" s="111" t="s">
        <v>238</v>
      </c>
      <c r="M2082" s="488" t="s">
        <v>242</v>
      </c>
      <c r="N2082" s="466"/>
      <c r="O2082" s="111" t="s">
        <v>867</v>
      </c>
      <c r="P2082" s="86"/>
    </row>
    <row r="2083" spans="1:16" ht="18" customHeight="1">
      <c r="A2083" s="495" t="s">
        <v>243</v>
      </c>
      <c r="B2083" s="466"/>
      <c r="C2083" s="495" t="s">
        <v>244</v>
      </c>
      <c r="D2083" s="466"/>
      <c r="E2083" s="86"/>
      <c r="F2083" s="86"/>
      <c r="G2083" s="86"/>
      <c r="H2083" s="86"/>
      <c r="I2083" s="86"/>
      <c r="J2083" s="86"/>
      <c r="K2083" s="86"/>
      <c r="L2083" s="86"/>
      <c r="M2083" s="86"/>
      <c r="N2083" s="86"/>
      <c r="O2083" s="86"/>
      <c r="P2083" s="86"/>
    </row>
    <row r="2084" spans="1:16" ht="2.25" customHeight="1">
      <c r="A2084" s="86"/>
      <c r="B2084" s="86"/>
      <c r="C2084" s="86"/>
      <c r="D2084" s="86"/>
      <c r="E2084" s="86"/>
      <c r="F2084" s="86"/>
      <c r="G2084" s="86"/>
      <c r="H2084" s="86"/>
      <c r="I2084" s="86"/>
      <c r="J2084" s="86"/>
      <c r="K2084" s="86"/>
      <c r="L2084" s="86"/>
      <c r="M2084" s="86"/>
      <c r="N2084" s="86"/>
      <c r="O2084" s="86"/>
      <c r="P2084" s="86"/>
    </row>
    <row r="2085" spans="1:16" ht="18.75" customHeight="1">
      <c r="A2085" s="496" t="s">
        <v>235</v>
      </c>
      <c r="B2085" s="457"/>
      <c r="C2085" s="457"/>
      <c r="D2085" s="457"/>
      <c r="E2085" s="458"/>
      <c r="F2085" s="491" t="s">
        <v>231</v>
      </c>
      <c r="G2085" s="457"/>
      <c r="H2085" s="457"/>
      <c r="I2085" s="457"/>
      <c r="J2085" s="458"/>
      <c r="K2085" s="491" t="s">
        <v>13</v>
      </c>
      <c r="L2085" s="458"/>
      <c r="M2085" s="491" t="s">
        <v>12</v>
      </c>
      <c r="N2085" s="458"/>
      <c r="O2085" s="108" t="s">
        <v>236</v>
      </c>
      <c r="P2085" s="86"/>
    </row>
    <row r="2086" spans="1:16" ht="18" customHeight="1">
      <c r="A2086" s="492" t="s">
        <v>598</v>
      </c>
      <c r="B2086" s="470"/>
      <c r="C2086" s="470"/>
      <c r="D2086" s="470"/>
      <c r="E2086" s="471"/>
      <c r="F2086" s="499" t="s">
        <v>570</v>
      </c>
      <c r="G2086" s="470"/>
      <c r="H2086" s="470"/>
      <c r="I2086" s="470"/>
      <c r="J2086" s="471"/>
      <c r="K2086" s="564" t="s">
        <v>599</v>
      </c>
      <c r="L2086" s="471"/>
      <c r="M2086" s="564" t="s">
        <v>931</v>
      </c>
      <c r="N2086" s="471"/>
      <c r="O2086" s="299" t="s">
        <v>932</v>
      </c>
      <c r="P2086" s="86"/>
    </row>
    <row r="2087" spans="1:16" ht="18" customHeight="1">
      <c r="A2087" s="493"/>
      <c r="B2087" s="466"/>
      <c r="C2087" s="466"/>
      <c r="D2087" s="466"/>
      <c r="E2087" s="466"/>
      <c r="F2087" s="494"/>
      <c r="G2087" s="466"/>
      <c r="H2087" s="494"/>
      <c r="I2087" s="466"/>
      <c r="J2087" s="466"/>
      <c r="K2087" s="466"/>
      <c r="L2087" s="111" t="s">
        <v>238</v>
      </c>
      <c r="M2087" s="488" t="s">
        <v>244</v>
      </c>
      <c r="N2087" s="466"/>
      <c r="O2087" s="111" t="s">
        <v>932</v>
      </c>
      <c r="P2087" s="86"/>
    </row>
    <row r="2088" spans="1:16" ht="3" customHeight="1">
      <c r="A2088" s="86"/>
      <c r="B2088" s="86"/>
      <c r="C2088" s="86"/>
      <c r="D2088" s="86"/>
      <c r="E2088" s="86"/>
      <c r="F2088" s="86"/>
      <c r="G2088" s="86"/>
      <c r="H2088" s="86"/>
      <c r="I2088" s="86"/>
      <c r="J2088" s="86"/>
      <c r="K2088" s="86"/>
      <c r="L2088" s="86"/>
      <c r="M2088" s="86"/>
      <c r="N2088" s="86"/>
      <c r="O2088" s="86"/>
      <c r="P2088" s="86"/>
    </row>
    <row r="2089" spans="1:16" ht="19.5" customHeight="1">
      <c r="A2089" s="86"/>
      <c r="B2089" s="86"/>
      <c r="C2089" s="86"/>
      <c r="D2089" s="86"/>
      <c r="E2089" s="86"/>
      <c r="F2089" s="86"/>
      <c r="G2089" s="86"/>
      <c r="H2089" s="86"/>
      <c r="I2089" s="489" t="s">
        <v>245</v>
      </c>
      <c r="J2089" s="457"/>
      <c r="K2089" s="457"/>
      <c r="L2089" s="457"/>
      <c r="M2089" s="458"/>
      <c r="N2089" s="566" t="s">
        <v>1435</v>
      </c>
      <c r="O2089" s="458"/>
      <c r="P2089" s="86"/>
    </row>
    <row r="2090" spans="1:16" ht="1.5" customHeight="1">
      <c r="A2090" s="86"/>
      <c r="B2090" s="86"/>
      <c r="C2090" s="86"/>
      <c r="D2090" s="86"/>
      <c r="E2090" s="86"/>
      <c r="F2090" s="86"/>
      <c r="G2090" s="86"/>
      <c r="H2090" s="86"/>
      <c r="I2090" s="86"/>
      <c r="J2090" s="86"/>
      <c r="K2090" s="86"/>
      <c r="L2090" s="86"/>
      <c r="M2090" s="86"/>
      <c r="N2090" s="86"/>
      <c r="O2090" s="86"/>
      <c r="P2090" s="86"/>
    </row>
    <row r="2091" spans="1:16" ht="16.5" customHeight="1">
      <c r="A2091" s="565"/>
      <c r="B2091" s="466"/>
      <c r="C2091" s="466"/>
      <c r="D2091" s="466"/>
      <c r="E2091" s="466"/>
      <c r="F2091" s="466"/>
      <c r="G2091" s="466"/>
      <c r="H2091" s="466"/>
      <c r="I2091" s="466"/>
      <c r="J2091" s="466"/>
      <c r="K2091" s="466"/>
      <c r="L2091" s="466"/>
      <c r="M2091" s="466"/>
      <c r="N2091" s="466"/>
      <c r="O2091" s="466"/>
      <c r="P2091" s="86"/>
    </row>
    <row r="2092" spans="1:16" ht="3.75" customHeight="1">
      <c r="A2092" s="107"/>
      <c r="B2092" s="476"/>
      <c r="C2092" s="466"/>
      <c r="D2092" s="476"/>
      <c r="E2092" s="466"/>
      <c r="F2092" s="466"/>
      <c r="G2092" s="466"/>
      <c r="H2092" s="466"/>
      <c r="I2092" s="466"/>
      <c r="J2092" s="466"/>
      <c r="K2092" s="466"/>
      <c r="L2092" s="466"/>
      <c r="M2092" s="466"/>
      <c r="N2092" s="466"/>
      <c r="O2092" s="466"/>
      <c r="P2092" s="466"/>
    </row>
    <row r="2093" spans="1:16" ht="71.25" customHeight="1">
      <c r="A2093" s="107"/>
      <c r="B2093" s="497"/>
      <c r="C2093" s="466"/>
      <c r="D2093" s="476"/>
      <c r="E2093" s="466"/>
      <c r="F2093" s="466"/>
      <c r="G2093" s="466"/>
      <c r="H2093" s="466"/>
      <c r="I2093" s="466"/>
      <c r="J2093" s="466"/>
      <c r="K2093" s="466"/>
      <c r="L2093" s="466"/>
      <c r="M2093" s="466"/>
      <c r="N2093" s="466"/>
      <c r="O2093" s="466"/>
      <c r="P2093" s="466"/>
    </row>
    <row r="2094" spans="1:16" ht="9.75" customHeight="1">
      <c r="A2094" s="477"/>
      <c r="B2094" s="470"/>
      <c r="C2094" s="470"/>
      <c r="D2094" s="470"/>
      <c r="E2094" s="470"/>
      <c r="F2094" s="470"/>
      <c r="G2094" s="470"/>
      <c r="H2094" s="470"/>
      <c r="I2094" s="470"/>
      <c r="J2094" s="470"/>
      <c r="K2094" s="470"/>
      <c r="L2094" s="470"/>
      <c r="M2094" s="470"/>
      <c r="N2094" s="470"/>
      <c r="O2094" s="470"/>
      <c r="P2094" s="470"/>
    </row>
    <row r="2095" spans="1:16" ht="58.5" customHeight="1">
      <c r="A2095" s="498" t="s">
        <v>541</v>
      </c>
      <c r="B2095" s="466"/>
      <c r="C2095" s="466"/>
      <c r="D2095" s="466"/>
      <c r="E2095" s="466"/>
      <c r="F2095" s="466"/>
      <c r="G2095" s="498" t="s">
        <v>227</v>
      </c>
      <c r="H2095" s="466"/>
      <c r="I2095" s="466"/>
      <c r="J2095" s="476" t="s">
        <v>1067</v>
      </c>
      <c r="K2095" s="466"/>
      <c r="L2095" s="466"/>
      <c r="M2095" s="466"/>
      <c r="N2095" s="466"/>
      <c r="O2095" s="466"/>
      <c r="P2095" s="467"/>
    </row>
    <row r="2096" spans="1:16" ht="18" customHeight="1">
      <c r="A2096" s="498"/>
      <c r="B2096" s="466"/>
      <c r="C2096" s="466"/>
      <c r="D2096" s="466"/>
      <c r="E2096" s="466"/>
      <c r="F2096" s="466"/>
      <c r="G2096" s="498" t="s">
        <v>229</v>
      </c>
      <c r="H2096" s="466"/>
      <c r="I2096" s="466"/>
      <c r="J2096" s="476" t="s">
        <v>1067</v>
      </c>
      <c r="K2096" s="466"/>
      <c r="L2096" s="466"/>
      <c r="M2096" s="466"/>
      <c r="N2096" s="466"/>
      <c r="O2096" s="466"/>
      <c r="P2096" s="467"/>
    </row>
    <row r="2097" spans="1:16" ht="28.5" customHeight="1">
      <c r="A2097" s="498"/>
      <c r="B2097" s="466"/>
      <c r="C2097" s="466"/>
      <c r="D2097" s="466"/>
      <c r="E2097" s="466"/>
      <c r="F2097" s="466"/>
      <c r="G2097" s="498" t="s">
        <v>10</v>
      </c>
      <c r="H2097" s="466"/>
      <c r="I2097" s="466"/>
      <c r="J2097" s="476" t="s">
        <v>1436</v>
      </c>
      <c r="K2097" s="466"/>
      <c r="L2097" s="466"/>
      <c r="M2097" s="466"/>
      <c r="N2097" s="466"/>
      <c r="O2097" s="466"/>
      <c r="P2097" s="467"/>
    </row>
    <row r="2098" spans="1:16" ht="18" customHeight="1">
      <c r="A2098" s="492"/>
      <c r="B2098" s="470"/>
      <c r="C2098" s="470"/>
      <c r="D2098" s="470"/>
      <c r="E2098" s="470"/>
      <c r="F2098" s="470"/>
      <c r="G2098" s="505" t="s">
        <v>231</v>
      </c>
      <c r="H2098" s="470"/>
      <c r="I2098" s="470"/>
      <c r="J2098" s="477" t="s">
        <v>232</v>
      </c>
      <c r="K2098" s="470"/>
      <c r="L2098" s="470"/>
      <c r="M2098" s="470"/>
      <c r="N2098" s="470"/>
      <c r="O2098" s="470"/>
      <c r="P2098" s="471"/>
    </row>
    <row r="2099" spans="1:16" ht="7.5" customHeight="1">
      <c r="A2099" s="86"/>
      <c r="B2099" s="86"/>
      <c r="C2099" s="86"/>
      <c r="D2099" s="86"/>
      <c r="E2099" s="86"/>
      <c r="F2099" s="86"/>
      <c r="G2099" s="86"/>
      <c r="H2099" s="86"/>
      <c r="I2099" s="86"/>
      <c r="J2099" s="86"/>
      <c r="K2099" s="86"/>
      <c r="L2099" s="86"/>
      <c r="M2099" s="86"/>
      <c r="N2099" s="86"/>
      <c r="O2099" s="86"/>
      <c r="P2099" s="86"/>
    </row>
    <row r="2100" spans="1:16" ht="18" customHeight="1">
      <c r="A2100" s="495" t="s">
        <v>233</v>
      </c>
      <c r="B2100" s="466"/>
      <c r="C2100" s="495" t="s">
        <v>234</v>
      </c>
      <c r="D2100" s="466"/>
      <c r="E2100" s="86"/>
      <c r="F2100" s="86"/>
      <c r="G2100" s="86"/>
      <c r="H2100" s="86"/>
      <c r="I2100" s="86"/>
      <c r="J2100" s="86"/>
      <c r="K2100" s="86"/>
      <c r="L2100" s="86"/>
      <c r="M2100" s="86"/>
      <c r="N2100" s="86"/>
      <c r="O2100" s="86"/>
      <c r="P2100" s="86"/>
    </row>
    <row r="2101" spans="1:16" ht="1.5" customHeight="1">
      <c r="A2101" s="86"/>
      <c r="B2101" s="86"/>
      <c r="C2101" s="86"/>
      <c r="D2101" s="86"/>
      <c r="E2101" s="86"/>
      <c r="F2101" s="86"/>
      <c r="G2101" s="86"/>
      <c r="H2101" s="86"/>
      <c r="I2101" s="86"/>
      <c r="J2101" s="86"/>
      <c r="K2101" s="86"/>
      <c r="L2101" s="86"/>
      <c r="M2101" s="86"/>
      <c r="N2101" s="86"/>
      <c r="O2101" s="86"/>
      <c r="P2101" s="86"/>
    </row>
    <row r="2102" spans="1:16" ht="18.75" customHeight="1">
      <c r="A2102" s="496" t="s">
        <v>235</v>
      </c>
      <c r="B2102" s="457"/>
      <c r="C2102" s="457"/>
      <c r="D2102" s="457"/>
      <c r="E2102" s="458"/>
      <c r="F2102" s="491" t="s">
        <v>231</v>
      </c>
      <c r="G2102" s="457"/>
      <c r="H2102" s="457"/>
      <c r="I2102" s="457"/>
      <c r="J2102" s="458"/>
      <c r="K2102" s="491" t="s">
        <v>13</v>
      </c>
      <c r="L2102" s="458"/>
      <c r="M2102" s="491" t="s">
        <v>12</v>
      </c>
      <c r="N2102" s="458"/>
      <c r="O2102" s="108" t="s">
        <v>236</v>
      </c>
      <c r="P2102" s="86"/>
    </row>
    <row r="2103" spans="1:16" ht="18" customHeight="1">
      <c r="A2103" s="492" t="s">
        <v>877</v>
      </c>
      <c r="B2103" s="470"/>
      <c r="C2103" s="470"/>
      <c r="D2103" s="470"/>
      <c r="E2103" s="471"/>
      <c r="F2103" s="499" t="s">
        <v>549</v>
      </c>
      <c r="G2103" s="470"/>
      <c r="H2103" s="470"/>
      <c r="I2103" s="470"/>
      <c r="J2103" s="471"/>
      <c r="K2103" s="564" t="s">
        <v>878</v>
      </c>
      <c r="L2103" s="471"/>
      <c r="M2103" s="564" t="s">
        <v>668</v>
      </c>
      <c r="N2103" s="471"/>
      <c r="O2103" s="299" t="s">
        <v>1240</v>
      </c>
      <c r="P2103" s="86"/>
    </row>
    <row r="2104" spans="1:16" ht="18" customHeight="1">
      <c r="A2104" s="492" t="s">
        <v>1437</v>
      </c>
      <c r="B2104" s="470"/>
      <c r="C2104" s="470"/>
      <c r="D2104" s="470"/>
      <c r="E2104" s="471"/>
      <c r="F2104" s="499" t="s">
        <v>232</v>
      </c>
      <c r="G2104" s="470"/>
      <c r="H2104" s="470"/>
      <c r="I2104" s="470"/>
      <c r="J2104" s="471"/>
      <c r="K2104" s="564" t="s">
        <v>1438</v>
      </c>
      <c r="L2104" s="471"/>
      <c r="M2104" s="564" t="s">
        <v>615</v>
      </c>
      <c r="N2104" s="471"/>
      <c r="O2104" s="299" t="s">
        <v>1438</v>
      </c>
      <c r="P2104" s="86"/>
    </row>
    <row r="2105" spans="1:16" ht="18" customHeight="1">
      <c r="A2105" s="492" t="s">
        <v>1213</v>
      </c>
      <c r="B2105" s="470"/>
      <c r="C2105" s="470"/>
      <c r="D2105" s="470"/>
      <c r="E2105" s="471"/>
      <c r="F2105" s="499" t="s">
        <v>549</v>
      </c>
      <c r="G2105" s="470"/>
      <c r="H2105" s="470"/>
      <c r="I2105" s="470"/>
      <c r="J2105" s="471"/>
      <c r="K2105" s="564" t="s">
        <v>1214</v>
      </c>
      <c r="L2105" s="471"/>
      <c r="M2105" s="564" t="s">
        <v>668</v>
      </c>
      <c r="N2105" s="471"/>
      <c r="O2105" s="299" t="s">
        <v>1215</v>
      </c>
      <c r="P2105" s="86"/>
    </row>
    <row r="2106" spans="1:16" ht="18" customHeight="1">
      <c r="A2106" s="493"/>
      <c r="B2106" s="466"/>
      <c r="C2106" s="466"/>
      <c r="D2106" s="466"/>
      <c r="E2106" s="466"/>
      <c r="F2106" s="494"/>
      <c r="G2106" s="466"/>
      <c r="H2106" s="494"/>
      <c r="I2106" s="466"/>
      <c r="J2106" s="466"/>
      <c r="K2106" s="466"/>
      <c r="L2106" s="111" t="s">
        <v>238</v>
      </c>
      <c r="M2106" s="488" t="s">
        <v>234</v>
      </c>
      <c r="N2106" s="466"/>
      <c r="O2106" s="111" t="s">
        <v>1439</v>
      </c>
      <c r="P2106" s="86"/>
    </row>
    <row r="2107" spans="1:16" ht="18" customHeight="1">
      <c r="A2107" s="495" t="s">
        <v>239</v>
      </c>
      <c r="B2107" s="466"/>
      <c r="C2107" s="495" t="s">
        <v>583</v>
      </c>
      <c r="D2107" s="466"/>
      <c r="E2107" s="86"/>
      <c r="F2107" s="86"/>
      <c r="G2107" s="86"/>
      <c r="H2107" s="86"/>
      <c r="I2107" s="86"/>
      <c r="J2107" s="86"/>
      <c r="K2107" s="86"/>
      <c r="L2107" s="86"/>
      <c r="M2107" s="86"/>
      <c r="N2107" s="86"/>
      <c r="O2107" s="86"/>
      <c r="P2107" s="86"/>
    </row>
    <row r="2108" spans="1:16" ht="2.25" customHeight="1">
      <c r="A2108" s="86"/>
      <c r="B2108" s="86"/>
      <c r="C2108" s="86"/>
      <c r="D2108" s="86"/>
      <c r="E2108" s="86"/>
      <c r="F2108" s="86"/>
      <c r="G2108" s="86"/>
      <c r="H2108" s="86"/>
      <c r="I2108" s="86"/>
      <c r="J2108" s="86"/>
      <c r="K2108" s="86"/>
      <c r="L2108" s="86"/>
      <c r="M2108" s="86"/>
      <c r="N2108" s="86"/>
      <c r="O2108" s="86"/>
      <c r="P2108" s="86"/>
    </row>
    <row r="2109" spans="1:16" ht="18.75" customHeight="1">
      <c r="A2109" s="496" t="s">
        <v>235</v>
      </c>
      <c r="B2109" s="457"/>
      <c r="C2109" s="457"/>
      <c r="D2109" s="457"/>
      <c r="E2109" s="458"/>
      <c r="F2109" s="491" t="s">
        <v>231</v>
      </c>
      <c r="G2109" s="457"/>
      <c r="H2109" s="457"/>
      <c r="I2109" s="457"/>
      <c r="J2109" s="458"/>
      <c r="K2109" s="491" t="s">
        <v>13</v>
      </c>
      <c r="L2109" s="458"/>
      <c r="M2109" s="491" t="s">
        <v>12</v>
      </c>
      <c r="N2109" s="458"/>
      <c r="O2109" s="108" t="s">
        <v>236</v>
      </c>
      <c r="P2109" s="86"/>
    </row>
    <row r="2110" spans="1:16" ht="25.5" customHeight="1">
      <c r="A2110" s="492" t="s">
        <v>696</v>
      </c>
      <c r="B2110" s="470"/>
      <c r="C2110" s="470"/>
      <c r="D2110" s="470"/>
      <c r="E2110" s="471"/>
      <c r="F2110" s="499" t="s">
        <v>617</v>
      </c>
      <c r="G2110" s="470"/>
      <c r="H2110" s="470"/>
      <c r="I2110" s="470"/>
      <c r="J2110" s="471"/>
      <c r="K2110" s="564" t="s">
        <v>697</v>
      </c>
      <c r="L2110" s="471"/>
      <c r="M2110" s="564" t="s">
        <v>668</v>
      </c>
      <c r="N2110" s="471"/>
      <c r="O2110" s="299" t="s">
        <v>1217</v>
      </c>
      <c r="P2110" s="86"/>
    </row>
    <row r="2111" spans="1:16" ht="18" customHeight="1">
      <c r="A2111" s="492" t="s">
        <v>589</v>
      </c>
      <c r="B2111" s="470"/>
      <c r="C2111" s="470"/>
      <c r="D2111" s="470"/>
      <c r="E2111" s="471"/>
      <c r="F2111" s="499" t="s">
        <v>590</v>
      </c>
      <c r="G2111" s="470"/>
      <c r="H2111" s="470"/>
      <c r="I2111" s="470"/>
      <c r="J2111" s="471"/>
      <c r="K2111" s="564" t="s">
        <v>1440</v>
      </c>
      <c r="L2111" s="471"/>
      <c r="M2111" s="564" t="s">
        <v>592</v>
      </c>
      <c r="N2111" s="471"/>
      <c r="O2111" s="299" t="s">
        <v>1441</v>
      </c>
      <c r="P2111" s="86"/>
    </row>
    <row r="2112" spans="1:16" ht="18" customHeight="1">
      <c r="A2112" s="493"/>
      <c r="B2112" s="466"/>
      <c r="C2112" s="466"/>
      <c r="D2112" s="466"/>
      <c r="E2112" s="466"/>
      <c r="F2112" s="494"/>
      <c r="G2112" s="466"/>
      <c r="H2112" s="494"/>
      <c r="I2112" s="466"/>
      <c r="J2112" s="466"/>
      <c r="K2112" s="466"/>
      <c r="L2112" s="111" t="s">
        <v>238</v>
      </c>
      <c r="M2112" s="488" t="s">
        <v>583</v>
      </c>
      <c r="N2112" s="466"/>
      <c r="O2112" s="111" t="s">
        <v>1442</v>
      </c>
      <c r="P2112" s="86"/>
    </row>
    <row r="2113" spans="1:16" ht="18" customHeight="1">
      <c r="A2113" s="495" t="s">
        <v>241</v>
      </c>
      <c r="B2113" s="466"/>
      <c r="C2113" s="495" t="s">
        <v>242</v>
      </c>
      <c r="D2113" s="466"/>
      <c r="E2113" s="86"/>
      <c r="F2113" s="86"/>
      <c r="G2113" s="86"/>
      <c r="H2113" s="86"/>
      <c r="I2113" s="86"/>
      <c r="J2113" s="86"/>
      <c r="K2113" s="86"/>
      <c r="L2113" s="86"/>
      <c r="M2113" s="86"/>
      <c r="N2113" s="86"/>
      <c r="O2113" s="86"/>
      <c r="P2113" s="86"/>
    </row>
    <row r="2114" spans="1:16" ht="2.25" customHeight="1">
      <c r="A2114" s="86"/>
      <c r="B2114" s="86"/>
      <c r="C2114" s="86"/>
      <c r="D2114" s="86"/>
      <c r="E2114" s="86"/>
      <c r="F2114" s="86"/>
      <c r="G2114" s="86"/>
      <c r="H2114" s="86"/>
      <c r="I2114" s="86"/>
      <c r="J2114" s="86"/>
      <c r="K2114" s="86"/>
      <c r="L2114" s="86"/>
      <c r="M2114" s="86"/>
      <c r="N2114" s="86"/>
      <c r="O2114" s="86"/>
      <c r="P2114" s="86"/>
    </row>
    <row r="2115" spans="1:16" ht="18.75" customHeight="1">
      <c r="A2115" s="496" t="s">
        <v>235</v>
      </c>
      <c r="B2115" s="457"/>
      <c r="C2115" s="457"/>
      <c r="D2115" s="457"/>
      <c r="E2115" s="458"/>
      <c r="F2115" s="491" t="s">
        <v>231</v>
      </c>
      <c r="G2115" s="457"/>
      <c r="H2115" s="457"/>
      <c r="I2115" s="457"/>
      <c r="J2115" s="458"/>
      <c r="K2115" s="491" t="s">
        <v>13</v>
      </c>
      <c r="L2115" s="458"/>
      <c r="M2115" s="491" t="s">
        <v>12</v>
      </c>
      <c r="N2115" s="458"/>
      <c r="O2115" s="108" t="s">
        <v>236</v>
      </c>
      <c r="P2115" s="86"/>
    </row>
    <row r="2116" spans="1:16" ht="18" customHeight="1">
      <c r="A2116" s="492" t="s">
        <v>1443</v>
      </c>
      <c r="B2116" s="470"/>
      <c r="C2116" s="470"/>
      <c r="D2116" s="470"/>
      <c r="E2116" s="471"/>
      <c r="F2116" s="499" t="s">
        <v>596</v>
      </c>
      <c r="G2116" s="470"/>
      <c r="H2116" s="470"/>
      <c r="I2116" s="470"/>
      <c r="J2116" s="471"/>
      <c r="K2116" s="564" t="s">
        <v>1444</v>
      </c>
      <c r="L2116" s="471"/>
      <c r="M2116" s="564" t="s">
        <v>631</v>
      </c>
      <c r="N2116" s="471"/>
      <c r="O2116" s="299" t="s">
        <v>1440</v>
      </c>
      <c r="P2116" s="86"/>
    </row>
    <row r="2117" spans="1:16" ht="18" customHeight="1">
      <c r="A2117" s="493"/>
      <c r="B2117" s="466"/>
      <c r="C2117" s="466"/>
      <c r="D2117" s="466"/>
      <c r="E2117" s="466"/>
      <c r="F2117" s="494"/>
      <c r="G2117" s="466"/>
      <c r="H2117" s="494"/>
      <c r="I2117" s="466"/>
      <c r="J2117" s="466"/>
      <c r="K2117" s="466"/>
      <c r="L2117" s="111" t="s">
        <v>238</v>
      </c>
      <c r="M2117" s="488" t="s">
        <v>242</v>
      </c>
      <c r="N2117" s="466"/>
      <c r="O2117" s="111" t="s">
        <v>1440</v>
      </c>
      <c r="P2117" s="86"/>
    </row>
    <row r="2118" spans="1:16" ht="18" customHeight="1">
      <c r="A2118" s="495" t="s">
        <v>243</v>
      </c>
      <c r="B2118" s="466"/>
      <c r="C2118" s="495" t="s">
        <v>244</v>
      </c>
      <c r="D2118" s="466"/>
      <c r="E2118" s="86"/>
      <c r="F2118" s="86"/>
      <c r="G2118" s="86"/>
      <c r="H2118" s="86"/>
      <c r="I2118" s="86"/>
      <c r="J2118" s="86"/>
      <c r="K2118" s="86"/>
      <c r="L2118" s="86"/>
      <c r="M2118" s="86"/>
      <c r="N2118" s="86"/>
      <c r="O2118" s="86"/>
      <c r="P2118" s="86"/>
    </row>
    <row r="2119" spans="1:16" ht="2.25" customHeight="1">
      <c r="A2119" s="86"/>
      <c r="B2119" s="86"/>
      <c r="C2119" s="86"/>
      <c r="D2119" s="86"/>
      <c r="E2119" s="86"/>
      <c r="F2119" s="86"/>
      <c r="G2119" s="86"/>
      <c r="H2119" s="86"/>
      <c r="I2119" s="86"/>
      <c r="J2119" s="86"/>
      <c r="K2119" s="86"/>
      <c r="L2119" s="86"/>
      <c r="M2119" s="86"/>
      <c r="N2119" s="86"/>
      <c r="O2119" s="86"/>
      <c r="P2119" s="86"/>
    </row>
    <row r="2120" spans="1:16" ht="18.75" customHeight="1">
      <c r="A2120" s="496" t="s">
        <v>235</v>
      </c>
      <c r="B2120" s="457"/>
      <c r="C2120" s="457"/>
      <c r="D2120" s="457"/>
      <c r="E2120" s="458"/>
      <c r="F2120" s="491" t="s">
        <v>231</v>
      </c>
      <c r="G2120" s="457"/>
      <c r="H2120" s="457"/>
      <c r="I2120" s="457"/>
      <c r="J2120" s="458"/>
      <c r="K2120" s="491" t="s">
        <v>13</v>
      </c>
      <c r="L2120" s="458"/>
      <c r="M2120" s="491" t="s">
        <v>12</v>
      </c>
      <c r="N2120" s="458"/>
      <c r="O2120" s="108" t="s">
        <v>236</v>
      </c>
      <c r="P2120" s="86"/>
    </row>
    <row r="2121" spans="1:16" ht="18" customHeight="1">
      <c r="A2121" s="492" t="s">
        <v>598</v>
      </c>
      <c r="B2121" s="470"/>
      <c r="C2121" s="470"/>
      <c r="D2121" s="470"/>
      <c r="E2121" s="471"/>
      <c r="F2121" s="499" t="s">
        <v>570</v>
      </c>
      <c r="G2121" s="470"/>
      <c r="H2121" s="470"/>
      <c r="I2121" s="470"/>
      <c r="J2121" s="471"/>
      <c r="K2121" s="564" t="s">
        <v>599</v>
      </c>
      <c r="L2121" s="471"/>
      <c r="M2121" s="564" t="s">
        <v>1328</v>
      </c>
      <c r="N2121" s="471"/>
      <c r="O2121" s="299" t="s">
        <v>1172</v>
      </c>
      <c r="P2121" s="86"/>
    </row>
    <row r="2122" spans="1:16" ht="18" customHeight="1">
      <c r="A2122" s="493"/>
      <c r="B2122" s="466"/>
      <c r="C2122" s="466"/>
      <c r="D2122" s="466"/>
      <c r="E2122" s="466"/>
      <c r="F2122" s="494"/>
      <c r="G2122" s="466"/>
      <c r="H2122" s="494"/>
      <c r="I2122" s="466"/>
      <c r="J2122" s="466"/>
      <c r="K2122" s="466"/>
      <c r="L2122" s="111" t="s">
        <v>238</v>
      </c>
      <c r="M2122" s="488" t="s">
        <v>244</v>
      </c>
      <c r="N2122" s="466"/>
      <c r="O2122" s="111" t="s">
        <v>1172</v>
      </c>
      <c r="P2122" s="86"/>
    </row>
    <row r="2123" spans="1:16" ht="3" customHeight="1">
      <c r="A2123" s="86"/>
      <c r="B2123" s="86"/>
      <c r="C2123" s="86"/>
      <c r="D2123" s="86"/>
      <c r="E2123" s="86"/>
      <c r="F2123" s="86"/>
      <c r="G2123" s="86"/>
      <c r="H2123" s="86"/>
      <c r="I2123" s="86"/>
      <c r="J2123" s="86"/>
      <c r="K2123" s="86"/>
      <c r="L2123" s="86"/>
      <c r="M2123" s="86"/>
      <c r="N2123" s="86"/>
      <c r="O2123" s="86"/>
      <c r="P2123" s="86"/>
    </row>
    <row r="2124" spans="1:16" ht="18.75" customHeight="1">
      <c r="A2124" s="86"/>
      <c r="B2124" s="86"/>
      <c r="C2124" s="86"/>
      <c r="D2124" s="86"/>
      <c r="E2124" s="86"/>
      <c r="F2124" s="86"/>
      <c r="G2124" s="86"/>
      <c r="H2124" s="86"/>
      <c r="I2124" s="489" t="s">
        <v>245</v>
      </c>
      <c r="J2124" s="457"/>
      <c r="K2124" s="457"/>
      <c r="L2124" s="457"/>
      <c r="M2124" s="458"/>
      <c r="N2124" s="566" t="s">
        <v>1445</v>
      </c>
      <c r="O2124" s="458"/>
      <c r="P2124" s="86"/>
    </row>
    <row r="2125" spans="1:16" ht="2.25" customHeight="1">
      <c r="A2125" s="86"/>
      <c r="B2125" s="86"/>
      <c r="C2125" s="86"/>
      <c r="D2125" s="86"/>
      <c r="E2125" s="86"/>
      <c r="F2125" s="86"/>
      <c r="G2125" s="86"/>
      <c r="H2125" s="86"/>
      <c r="I2125" s="86"/>
      <c r="J2125" s="86"/>
      <c r="K2125" s="86"/>
      <c r="L2125" s="86"/>
      <c r="M2125" s="86"/>
      <c r="N2125" s="86"/>
      <c r="O2125" s="86"/>
      <c r="P2125" s="86"/>
    </row>
    <row r="2126" spans="1:16" ht="16.5" customHeight="1">
      <c r="A2126" s="565"/>
      <c r="B2126" s="466"/>
      <c r="C2126" s="466"/>
      <c r="D2126" s="466"/>
      <c r="E2126" s="466"/>
      <c r="F2126" s="466"/>
      <c r="G2126" s="466"/>
      <c r="H2126" s="466"/>
      <c r="I2126" s="466"/>
      <c r="J2126" s="466"/>
      <c r="K2126" s="466"/>
      <c r="L2126" s="466"/>
      <c r="M2126" s="466"/>
      <c r="N2126" s="466"/>
      <c r="O2126" s="466"/>
      <c r="P2126" s="86"/>
    </row>
    <row r="2127" spans="1:16" ht="3.75" customHeight="1">
      <c r="A2127" s="107"/>
      <c r="B2127" s="476"/>
      <c r="C2127" s="466"/>
      <c r="D2127" s="476"/>
      <c r="E2127" s="466"/>
      <c r="F2127" s="466"/>
      <c r="G2127" s="466"/>
      <c r="H2127" s="466"/>
      <c r="I2127" s="466"/>
      <c r="J2127" s="466"/>
      <c r="K2127" s="466"/>
      <c r="L2127" s="466"/>
      <c r="M2127" s="466"/>
      <c r="N2127" s="466"/>
      <c r="O2127" s="466"/>
      <c r="P2127" s="466"/>
    </row>
    <row r="2128" spans="1:16" ht="70.5" customHeight="1">
      <c r="A2128" s="107"/>
      <c r="B2128" s="497"/>
      <c r="C2128" s="466"/>
      <c r="D2128" s="476"/>
      <c r="E2128" s="466"/>
      <c r="F2128" s="466"/>
      <c r="G2128" s="466"/>
      <c r="H2128" s="466"/>
      <c r="I2128" s="466"/>
      <c r="J2128" s="466"/>
      <c r="K2128" s="466"/>
      <c r="L2128" s="466"/>
      <c r="M2128" s="466"/>
      <c r="N2128" s="466"/>
      <c r="O2128" s="466"/>
      <c r="P2128" s="466"/>
    </row>
    <row r="2129" spans="1:16" ht="9.75" customHeight="1">
      <c r="A2129" s="477"/>
      <c r="B2129" s="470"/>
      <c r="C2129" s="470"/>
      <c r="D2129" s="470"/>
      <c r="E2129" s="470"/>
      <c r="F2129" s="470"/>
      <c r="G2129" s="470"/>
      <c r="H2129" s="470"/>
      <c r="I2129" s="470"/>
      <c r="J2129" s="470"/>
      <c r="K2129" s="470"/>
      <c r="L2129" s="470"/>
      <c r="M2129" s="470"/>
      <c r="N2129" s="470"/>
      <c r="O2129" s="470"/>
      <c r="P2129" s="470"/>
    </row>
    <row r="2130" spans="1:16" ht="59.25" customHeight="1">
      <c r="A2130" s="498" t="s">
        <v>541</v>
      </c>
      <c r="B2130" s="466"/>
      <c r="C2130" s="466"/>
      <c r="D2130" s="466"/>
      <c r="E2130" s="466"/>
      <c r="F2130" s="466"/>
      <c r="G2130" s="498" t="s">
        <v>227</v>
      </c>
      <c r="H2130" s="466"/>
      <c r="I2130" s="466"/>
      <c r="J2130" s="476" t="s">
        <v>1446</v>
      </c>
      <c r="K2130" s="466"/>
      <c r="L2130" s="466"/>
      <c r="M2130" s="466"/>
      <c r="N2130" s="466"/>
      <c r="O2130" s="466"/>
      <c r="P2130" s="467"/>
    </row>
    <row r="2131" spans="1:16" ht="27.75" customHeight="1">
      <c r="A2131" s="498"/>
      <c r="B2131" s="466"/>
      <c r="C2131" s="466"/>
      <c r="D2131" s="466"/>
      <c r="E2131" s="466"/>
      <c r="F2131" s="466"/>
      <c r="G2131" s="498" t="s">
        <v>229</v>
      </c>
      <c r="H2131" s="466"/>
      <c r="I2131" s="466"/>
      <c r="J2131" s="476" t="s">
        <v>1446</v>
      </c>
      <c r="K2131" s="466"/>
      <c r="L2131" s="466"/>
      <c r="M2131" s="466"/>
      <c r="N2131" s="466"/>
      <c r="O2131" s="466"/>
      <c r="P2131" s="467"/>
    </row>
    <row r="2132" spans="1:16" ht="28.5" customHeight="1">
      <c r="A2132" s="498"/>
      <c r="B2132" s="466"/>
      <c r="C2132" s="466"/>
      <c r="D2132" s="466"/>
      <c r="E2132" s="466"/>
      <c r="F2132" s="466"/>
      <c r="G2132" s="498" t="s">
        <v>10</v>
      </c>
      <c r="H2132" s="466"/>
      <c r="I2132" s="466"/>
      <c r="J2132" s="476" t="s">
        <v>1447</v>
      </c>
      <c r="K2132" s="466"/>
      <c r="L2132" s="466"/>
      <c r="M2132" s="466"/>
      <c r="N2132" s="466"/>
      <c r="O2132" s="466"/>
      <c r="P2132" s="467"/>
    </row>
    <row r="2133" spans="1:16" ht="18" customHeight="1">
      <c r="A2133" s="492"/>
      <c r="B2133" s="470"/>
      <c r="C2133" s="470"/>
      <c r="D2133" s="470"/>
      <c r="E2133" s="470"/>
      <c r="F2133" s="470"/>
      <c r="G2133" s="505" t="s">
        <v>231</v>
      </c>
      <c r="H2133" s="470"/>
      <c r="I2133" s="470"/>
      <c r="J2133" s="477" t="s">
        <v>608</v>
      </c>
      <c r="K2133" s="470"/>
      <c r="L2133" s="470"/>
      <c r="M2133" s="470"/>
      <c r="N2133" s="470"/>
      <c r="O2133" s="470"/>
      <c r="P2133" s="471"/>
    </row>
    <row r="2134" spans="1:16" ht="7.5" customHeight="1">
      <c r="A2134" s="86"/>
      <c r="B2134" s="86"/>
      <c r="C2134" s="86"/>
      <c r="D2134" s="86"/>
      <c r="E2134" s="86"/>
      <c r="F2134" s="86"/>
      <c r="G2134" s="86"/>
      <c r="H2134" s="86"/>
      <c r="I2134" s="86"/>
      <c r="J2134" s="86"/>
      <c r="K2134" s="86"/>
      <c r="L2134" s="86"/>
      <c r="M2134" s="86"/>
      <c r="N2134" s="86"/>
      <c r="O2134" s="86"/>
      <c r="P2134" s="86"/>
    </row>
    <row r="2135" spans="1:16" ht="18" customHeight="1">
      <c r="A2135" s="495" t="s">
        <v>233</v>
      </c>
      <c r="B2135" s="466"/>
      <c r="C2135" s="495" t="s">
        <v>234</v>
      </c>
      <c r="D2135" s="466"/>
      <c r="E2135" s="86"/>
      <c r="F2135" s="86"/>
      <c r="G2135" s="86"/>
      <c r="H2135" s="86"/>
      <c r="I2135" s="86"/>
      <c r="J2135" s="86"/>
      <c r="K2135" s="86"/>
      <c r="L2135" s="86"/>
      <c r="M2135" s="86"/>
      <c r="N2135" s="86"/>
      <c r="O2135" s="86"/>
      <c r="P2135" s="86"/>
    </row>
    <row r="2136" spans="1:16" ht="1.5" customHeight="1">
      <c r="A2136" s="86"/>
      <c r="B2136" s="86"/>
      <c r="C2136" s="86"/>
      <c r="D2136" s="86"/>
      <c r="E2136" s="86"/>
      <c r="F2136" s="86"/>
      <c r="G2136" s="86"/>
      <c r="H2136" s="86"/>
      <c r="I2136" s="86"/>
      <c r="J2136" s="86"/>
      <c r="K2136" s="86"/>
      <c r="L2136" s="86"/>
      <c r="M2136" s="86"/>
      <c r="N2136" s="86"/>
      <c r="O2136" s="86"/>
      <c r="P2136" s="86"/>
    </row>
    <row r="2137" spans="1:16" ht="18.75" customHeight="1">
      <c r="A2137" s="496" t="s">
        <v>235</v>
      </c>
      <c r="B2137" s="457"/>
      <c r="C2137" s="457"/>
      <c r="D2137" s="457"/>
      <c r="E2137" s="458"/>
      <c r="F2137" s="491" t="s">
        <v>231</v>
      </c>
      <c r="G2137" s="457"/>
      <c r="H2137" s="457"/>
      <c r="I2137" s="457"/>
      <c r="J2137" s="458"/>
      <c r="K2137" s="491" t="s">
        <v>13</v>
      </c>
      <c r="L2137" s="458"/>
      <c r="M2137" s="491" t="s">
        <v>12</v>
      </c>
      <c r="N2137" s="458"/>
      <c r="O2137" s="108" t="s">
        <v>236</v>
      </c>
      <c r="P2137" s="86"/>
    </row>
    <row r="2138" spans="1:16" ht="18" customHeight="1">
      <c r="A2138" s="492" t="s">
        <v>1448</v>
      </c>
      <c r="B2138" s="470"/>
      <c r="C2138" s="470"/>
      <c r="D2138" s="470"/>
      <c r="E2138" s="471"/>
      <c r="F2138" s="499" t="s">
        <v>570</v>
      </c>
      <c r="G2138" s="470"/>
      <c r="H2138" s="470"/>
      <c r="I2138" s="470"/>
      <c r="J2138" s="471"/>
      <c r="K2138" s="564" t="s">
        <v>1449</v>
      </c>
      <c r="L2138" s="471"/>
      <c r="M2138" s="564" t="s">
        <v>666</v>
      </c>
      <c r="N2138" s="471"/>
      <c r="O2138" s="299" t="s">
        <v>1450</v>
      </c>
      <c r="P2138" s="86"/>
    </row>
    <row r="2139" spans="1:16" ht="18" customHeight="1">
      <c r="A2139" s="492" t="s">
        <v>692</v>
      </c>
      <c r="B2139" s="470"/>
      <c r="C2139" s="470"/>
      <c r="D2139" s="470"/>
      <c r="E2139" s="471"/>
      <c r="F2139" s="499" t="s">
        <v>693</v>
      </c>
      <c r="G2139" s="470"/>
      <c r="H2139" s="470"/>
      <c r="I2139" s="470"/>
      <c r="J2139" s="471"/>
      <c r="K2139" s="564" t="s">
        <v>694</v>
      </c>
      <c r="L2139" s="471"/>
      <c r="M2139" s="564" t="s">
        <v>1451</v>
      </c>
      <c r="N2139" s="471"/>
      <c r="O2139" s="299" t="s">
        <v>1452</v>
      </c>
      <c r="P2139" s="86"/>
    </row>
    <row r="2140" spans="1:16" ht="18" customHeight="1">
      <c r="A2140" s="493"/>
      <c r="B2140" s="466"/>
      <c r="C2140" s="466"/>
      <c r="D2140" s="466"/>
      <c r="E2140" s="466"/>
      <c r="F2140" s="494"/>
      <c r="G2140" s="466"/>
      <c r="H2140" s="494"/>
      <c r="I2140" s="466"/>
      <c r="J2140" s="466"/>
      <c r="K2140" s="466"/>
      <c r="L2140" s="111" t="s">
        <v>238</v>
      </c>
      <c r="M2140" s="488" t="s">
        <v>234</v>
      </c>
      <c r="N2140" s="466"/>
      <c r="O2140" s="111" t="s">
        <v>1453</v>
      </c>
      <c r="P2140" s="86"/>
    </row>
    <row r="2141" spans="1:16" ht="18" customHeight="1">
      <c r="A2141" s="495" t="s">
        <v>239</v>
      </c>
      <c r="B2141" s="466"/>
      <c r="C2141" s="495" t="s">
        <v>583</v>
      </c>
      <c r="D2141" s="466"/>
      <c r="E2141" s="86"/>
      <c r="F2141" s="86"/>
      <c r="G2141" s="86"/>
      <c r="H2141" s="86"/>
      <c r="I2141" s="86"/>
      <c r="J2141" s="86"/>
      <c r="K2141" s="86"/>
      <c r="L2141" s="86"/>
      <c r="M2141" s="86"/>
      <c r="N2141" s="86"/>
      <c r="O2141" s="86"/>
      <c r="P2141" s="86"/>
    </row>
    <row r="2142" spans="1:16" ht="2.25" customHeight="1">
      <c r="A2142" s="86"/>
      <c r="B2142" s="86"/>
      <c r="C2142" s="86"/>
      <c r="D2142" s="86"/>
      <c r="E2142" s="86"/>
      <c r="F2142" s="86"/>
      <c r="G2142" s="86"/>
      <c r="H2142" s="86"/>
      <c r="I2142" s="86"/>
      <c r="J2142" s="86"/>
      <c r="K2142" s="86"/>
      <c r="L2142" s="86"/>
      <c r="M2142" s="86"/>
      <c r="N2142" s="86"/>
      <c r="O2142" s="86"/>
      <c r="P2142" s="86"/>
    </row>
    <row r="2143" spans="1:16" ht="18.75" customHeight="1">
      <c r="A2143" s="496" t="s">
        <v>235</v>
      </c>
      <c r="B2143" s="457"/>
      <c r="C2143" s="457"/>
      <c r="D2143" s="457"/>
      <c r="E2143" s="458"/>
      <c r="F2143" s="491" t="s">
        <v>231</v>
      </c>
      <c r="G2143" s="457"/>
      <c r="H2143" s="457"/>
      <c r="I2143" s="457"/>
      <c r="J2143" s="458"/>
      <c r="K2143" s="491" t="s">
        <v>13</v>
      </c>
      <c r="L2143" s="458"/>
      <c r="M2143" s="491" t="s">
        <v>12</v>
      </c>
      <c r="N2143" s="458"/>
      <c r="O2143" s="108" t="s">
        <v>236</v>
      </c>
      <c r="P2143" s="86"/>
    </row>
    <row r="2144" spans="1:16" ht="18" customHeight="1">
      <c r="A2144" s="492" t="s">
        <v>589</v>
      </c>
      <c r="B2144" s="470"/>
      <c r="C2144" s="470"/>
      <c r="D2144" s="470"/>
      <c r="E2144" s="471"/>
      <c r="F2144" s="499" t="s">
        <v>590</v>
      </c>
      <c r="G2144" s="470"/>
      <c r="H2144" s="470"/>
      <c r="I2144" s="470"/>
      <c r="J2144" s="471"/>
      <c r="K2144" s="564" t="s">
        <v>1454</v>
      </c>
      <c r="L2144" s="471"/>
      <c r="M2144" s="564" t="s">
        <v>592</v>
      </c>
      <c r="N2144" s="471"/>
      <c r="O2144" s="299" t="s">
        <v>1455</v>
      </c>
      <c r="P2144" s="86"/>
    </row>
    <row r="2145" spans="1:16" ht="18" customHeight="1">
      <c r="A2145" s="493"/>
      <c r="B2145" s="466"/>
      <c r="C2145" s="466"/>
      <c r="D2145" s="466"/>
      <c r="E2145" s="466"/>
      <c r="F2145" s="494"/>
      <c r="G2145" s="466"/>
      <c r="H2145" s="494"/>
      <c r="I2145" s="466"/>
      <c r="J2145" s="466"/>
      <c r="K2145" s="466"/>
      <c r="L2145" s="111" t="s">
        <v>238</v>
      </c>
      <c r="M2145" s="488" t="s">
        <v>583</v>
      </c>
      <c r="N2145" s="466"/>
      <c r="O2145" s="111" t="s">
        <v>1455</v>
      </c>
      <c r="P2145" s="86"/>
    </row>
    <row r="2146" spans="1:16" ht="18" customHeight="1">
      <c r="A2146" s="495" t="s">
        <v>241</v>
      </c>
      <c r="B2146" s="466"/>
      <c r="C2146" s="495" t="s">
        <v>242</v>
      </c>
      <c r="D2146" s="466"/>
      <c r="E2146" s="86"/>
      <c r="F2146" s="86"/>
      <c r="G2146" s="86"/>
      <c r="H2146" s="86"/>
      <c r="I2146" s="86"/>
      <c r="J2146" s="86"/>
      <c r="K2146" s="86"/>
      <c r="L2146" s="86"/>
      <c r="M2146" s="86"/>
      <c r="N2146" s="86"/>
      <c r="O2146" s="86"/>
      <c r="P2146" s="86"/>
    </row>
    <row r="2147" spans="1:16" ht="2.25" customHeight="1">
      <c r="A2147" s="86"/>
      <c r="B2147" s="86"/>
      <c r="C2147" s="86"/>
      <c r="D2147" s="86"/>
      <c r="E2147" s="86"/>
      <c r="F2147" s="86"/>
      <c r="G2147" s="86"/>
      <c r="H2147" s="86"/>
      <c r="I2147" s="86"/>
      <c r="J2147" s="86"/>
      <c r="K2147" s="86"/>
      <c r="L2147" s="86"/>
      <c r="M2147" s="86"/>
      <c r="N2147" s="86"/>
      <c r="O2147" s="86"/>
      <c r="P2147" s="86"/>
    </row>
    <row r="2148" spans="1:16" ht="18.75" customHeight="1">
      <c r="A2148" s="496" t="s">
        <v>235</v>
      </c>
      <c r="B2148" s="457"/>
      <c r="C2148" s="457"/>
      <c r="D2148" s="457"/>
      <c r="E2148" s="458"/>
      <c r="F2148" s="491" t="s">
        <v>231</v>
      </c>
      <c r="G2148" s="457"/>
      <c r="H2148" s="457"/>
      <c r="I2148" s="457"/>
      <c r="J2148" s="458"/>
      <c r="K2148" s="491" t="s">
        <v>13</v>
      </c>
      <c r="L2148" s="458"/>
      <c r="M2148" s="491" t="s">
        <v>12</v>
      </c>
      <c r="N2148" s="458"/>
      <c r="O2148" s="108" t="s">
        <v>236</v>
      </c>
      <c r="P2148" s="86"/>
    </row>
    <row r="2149" spans="1:16" ht="18" customHeight="1">
      <c r="A2149" s="492" t="s">
        <v>702</v>
      </c>
      <c r="B2149" s="470"/>
      <c r="C2149" s="470"/>
      <c r="D2149" s="470"/>
      <c r="E2149" s="471"/>
      <c r="F2149" s="499" t="s">
        <v>596</v>
      </c>
      <c r="G2149" s="470"/>
      <c r="H2149" s="470"/>
      <c r="I2149" s="470"/>
      <c r="J2149" s="471"/>
      <c r="K2149" s="564" t="s">
        <v>703</v>
      </c>
      <c r="L2149" s="471"/>
      <c r="M2149" s="564" t="s">
        <v>666</v>
      </c>
      <c r="N2149" s="471"/>
      <c r="O2149" s="299" t="s">
        <v>1454</v>
      </c>
      <c r="P2149" s="86"/>
    </row>
    <row r="2150" spans="1:16" ht="18" customHeight="1">
      <c r="A2150" s="493"/>
      <c r="B2150" s="466"/>
      <c r="C2150" s="466"/>
      <c r="D2150" s="466"/>
      <c r="E2150" s="466"/>
      <c r="F2150" s="494"/>
      <c r="G2150" s="466"/>
      <c r="H2150" s="494"/>
      <c r="I2150" s="466"/>
      <c r="J2150" s="466"/>
      <c r="K2150" s="466"/>
      <c r="L2150" s="111" t="s">
        <v>238</v>
      </c>
      <c r="M2150" s="488" t="s">
        <v>242</v>
      </c>
      <c r="N2150" s="466"/>
      <c r="O2150" s="111" t="s">
        <v>1454</v>
      </c>
      <c r="P2150" s="86"/>
    </row>
    <row r="2151" spans="1:16" ht="18" customHeight="1">
      <c r="A2151" s="495" t="s">
        <v>243</v>
      </c>
      <c r="B2151" s="466"/>
      <c r="C2151" s="495" t="s">
        <v>244</v>
      </c>
      <c r="D2151" s="466"/>
      <c r="E2151" s="86"/>
      <c r="F2151" s="86"/>
      <c r="G2151" s="86"/>
      <c r="H2151" s="86"/>
      <c r="I2151" s="86"/>
      <c r="J2151" s="86"/>
      <c r="K2151" s="86"/>
      <c r="L2151" s="86"/>
      <c r="M2151" s="86"/>
      <c r="N2151" s="86"/>
      <c r="O2151" s="86"/>
      <c r="P2151" s="86"/>
    </row>
    <row r="2152" spans="1:16" ht="1.5" customHeight="1">
      <c r="A2152" s="86"/>
      <c r="B2152" s="86"/>
      <c r="C2152" s="86"/>
      <c r="D2152" s="86"/>
      <c r="E2152" s="86"/>
      <c r="F2152" s="86"/>
      <c r="G2152" s="86"/>
      <c r="H2152" s="86"/>
      <c r="I2152" s="86"/>
      <c r="J2152" s="86"/>
      <c r="K2152" s="86"/>
      <c r="L2152" s="86"/>
      <c r="M2152" s="86"/>
      <c r="N2152" s="86"/>
      <c r="O2152" s="86"/>
      <c r="P2152" s="86"/>
    </row>
    <row r="2153" spans="1:16" ht="18.75" customHeight="1">
      <c r="A2153" s="496" t="s">
        <v>235</v>
      </c>
      <c r="B2153" s="457"/>
      <c r="C2153" s="457"/>
      <c r="D2153" s="457"/>
      <c r="E2153" s="458"/>
      <c r="F2153" s="491" t="s">
        <v>231</v>
      </c>
      <c r="G2153" s="457"/>
      <c r="H2153" s="457"/>
      <c r="I2153" s="457"/>
      <c r="J2153" s="458"/>
      <c r="K2153" s="491" t="s">
        <v>13</v>
      </c>
      <c r="L2153" s="458"/>
      <c r="M2153" s="491" t="s">
        <v>12</v>
      </c>
      <c r="N2153" s="458"/>
      <c r="O2153" s="108" t="s">
        <v>236</v>
      </c>
      <c r="P2153" s="86"/>
    </row>
    <row r="2154" spans="1:16" ht="18" customHeight="1">
      <c r="A2154" s="492" t="s">
        <v>598</v>
      </c>
      <c r="B2154" s="470"/>
      <c r="C2154" s="470"/>
      <c r="D2154" s="470"/>
      <c r="E2154" s="471"/>
      <c r="F2154" s="499" t="s">
        <v>570</v>
      </c>
      <c r="G2154" s="470"/>
      <c r="H2154" s="470"/>
      <c r="I2154" s="470"/>
      <c r="J2154" s="471"/>
      <c r="K2154" s="564" t="s">
        <v>599</v>
      </c>
      <c r="L2154" s="471"/>
      <c r="M2154" s="564" t="s">
        <v>1022</v>
      </c>
      <c r="N2154" s="471"/>
      <c r="O2154" s="299" t="s">
        <v>1060</v>
      </c>
      <c r="P2154" s="86"/>
    </row>
    <row r="2155" spans="1:16" ht="18" customHeight="1">
      <c r="A2155" s="493"/>
      <c r="B2155" s="466"/>
      <c r="C2155" s="466"/>
      <c r="D2155" s="466"/>
      <c r="E2155" s="466"/>
      <c r="F2155" s="494"/>
      <c r="G2155" s="466"/>
      <c r="H2155" s="494"/>
      <c r="I2155" s="466"/>
      <c r="J2155" s="466"/>
      <c r="K2155" s="466"/>
      <c r="L2155" s="111" t="s">
        <v>238</v>
      </c>
      <c r="M2155" s="488" t="s">
        <v>244</v>
      </c>
      <c r="N2155" s="466"/>
      <c r="O2155" s="111" t="s">
        <v>1060</v>
      </c>
      <c r="P2155" s="86"/>
    </row>
    <row r="2156" spans="1:16" ht="3.75" customHeight="1">
      <c r="A2156" s="86"/>
      <c r="B2156" s="86"/>
      <c r="C2156" s="86"/>
      <c r="D2156" s="86"/>
      <c r="E2156" s="86"/>
      <c r="F2156" s="86"/>
      <c r="G2156" s="86"/>
      <c r="H2156" s="86"/>
      <c r="I2156" s="86"/>
      <c r="J2156" s="86"/>
      <c r="K2156" s="86"/>
      <c r="L2156" s="86"/>
      <c r="M2156" s="86"/>
      <c r="N2156" s="86"/>
      <c r="O2156" s="86"/>
      <c r="P2156" s="86"/>
    </row>
    <row r="2157" spans="1:16" ht="18.75" customHeight="1">
      <c r="A2157" s="86"/>
      <c r="B2157" s="86"/>
      <c r="C2157" s="86"/>
      <c r="D2157" s="86"/>
      <c r="E2157" s="86"/>
      <c r="F2157" s="86"/>
      <c r="G2157" s="86"/>
      <c r="H2157" s="86"/>
      <c r="I2157" s="489" t="s">
        <v>245</v>
      </c>
      <c r="J2157" s="457"/>
      <c r="K2157" s="457"/>
      <c r="L2157" s="457"/>
      <c r="M2157" s="458"/>
      <c r="N2157" s="566" t="s">
        <v>1456</v>
      </c>
      <c r="O2157" s="458"/>
      <c r="P2157" s="86"/>
    </row>
    <row r="2158" spans="1:16" ht="1.5" customHeight="1">
      <c r="A2158" s="86"/>
      <c r="B2158" s="86"/>
      <c r="C2158" s="86"/>
      <c r="D2158" s="86"/>
      <c r="E2158" s="86"/>
      <c r="F2158" s="86"/>
      <c r="G2158" s="86"/>
      <c r="H2158" s="86"/>
      <c r="I2158" s="86"/>
      <c r="J2158" s="86"/>
      <c r="K2158" s="86"/>
      <c r="L2158" s="86"/>
      <c r="M2158" s="86"/>
      <c r="N2158" s="86"/>
      <c r="O2158" s="86"/>
      <c r="P2158" s="86"/>
    </row>
    <row r="2159" spans="1:16" ht="16.5" customHeight="1">
      <c r="A2159" s="565"/>
      <c r="B2159" s="466"/>
      <c r="C2159" s="466"/>
      <c r="D2159" s="466"/>
      <c r="E2159" s="466"/>
      <c r="F2159" s="466"/>
      <c r="G2159" s="466"/>
      <c r="H2159" s="466"/>
      <c r="I2159" s="466"/>
      <c r="J2159" s="466"/>
      <c r="K2159" s="466"/>
      <c r="L2159" s="466"/>
      <c r="M2159" s="466"/>
      <c r="N2159" s="466"/>
      <c r="O2159" s="466"/>
      <c r="P2159" s="86"/>
    </row>
    <row r="2160" spans="1:16" ht="3.75" customHeight="1">
      <c r="A2160" s="107"/>
      <c r="B2160" s="476"/>
      <c r="C2160" s="466"/>
      <c r="D2160" s="476"/>
      <c r="E2160" s="466"/>
      <c r="F2160" s="466"/>
      <c r="G2160" s="466"/>
      <c r="H2160" s="466"/>
      <c r="I2160" s="466"/>
      <c r="J2160" s="466"/>
      <c r="K2160" s="466"/>
      <c r="L2160" s="466"/>
      <c r="M2160" s="466"/>
      <c r="N2160" s="466"/>
      <c r="O2160" s="466"/>
      <c r="P2160" s="466"/>
    </row>
    <row r="2161" spans="1:16" ht="71.25" customHeight="1">
      <c r="A2161" s="107"/>
      <c r="B2161" s="497"/>
      <c r="C2161" s="466"/>
      <c r="D2161" s="476"/>
      <c r="E2161" s="466"/>
      <c r="F2161" s="466"/>
      <c r="G2161" s="466"/>
      <c r="H2161" s="466"/>
      <c r="I2161" s="466"/>
      <c r="J2161" s="466"/>
      <c r="K2161" s="466"/>
      <c r="L2161" s="466"/>
      <c r="M2161" s="466"/>
      <c r="N2161" s="466"/>
      <c r="O2161" s="466"/>
      <c r="P2161" s="466"/>
    </row>
    <row r="2162" spans="1:16" ht="9.75" customHeight="1">
      <c r="A2162" s="477"/>
      <c r="B2162" s="470"/>
      <c r="C2162" s="470"/>
      <c r="D2162" s="470"/>
      <c r="E2162" s="470"/>
      <c r="F2162" s="470"/>
      <c r="G2162" s="470"/>
      <c r="H2162" s="470"/>
      <c r="I2162" s="470"/>
      <c r="J2162" s="470"/>
      <c r="K2162" s="470"/>
      <c r="L2162" s="470"/>
      <c r="M2162" s="470"/>
      <c r="N2162" s="470"/>
      <c r="O2162" s="470"/>
      <c r="P2162" s="470"/>
    </row>
    <row r="2163" spans="1:16" ht="58.5" customHeight="1">
      <c r="A2163" s="498" t="s">
        <v>541</v>
      </c>
      <c r="B2163" s="466"/>
      <c r="C2163" s="466"/>
      <c r="D2163" s="466"/>
      <c r="E2163" s="466"/>
      <c r="F2163" s="466"/>
      <c r="G2163" s="498" t="s">
        <v>227</v>
      </c>
      <c r="H2163" s="466"/>
      <c r="I2163" s="466"/>
      <c r="J2163" s="476" t="s">
        <v>1446</v>
      </c>
      <c r="K2163" s="466"/>
      <c r="L2163" s="466"/>
      <c r="M2163" s="466"/>
      <c r="N2163" s="466"/>
      <c r="O2163" s="466"/>
      <c r="P2163" s="467"/>
    </row>
    <row r="2164" spans="1:16" ht="28.5" customHeight="1">
      <c r="A2164" s="498"/>
      <c r="B2164" s="466"/>
      <c r="C2164" s="466"/>
      <c r="D2164" s="466"/>
      <c r="E2164" s="466"/>
      <c r="F2164" s="466"/>
      <c r="G2164" s="498" t="s">
        <v>229</v>
      </c>
      <c r="H2164" s="466"/>
      <c r="I2164" s="466"/>
      <c r="J2164" s="476" t="s">
        <v>1446</v>
      </c>
      <c r="K2164" s="466"/>
      <c r="L2164" s="466"/>
      <c r="M2164" s="466"/>
      <c r="N2164" s="466"/>
      <c r="O2164" s="466"/>
      <c r="P2164" s="467"/>
    </row>
    <row r="2165" spans="1:16" ht="27.75" customHeight="1">
      <c r="A2165" s="498"/>
      <c r="B2165" s="466"/>
      <c r="C2165" s="466"/>
      <c r="D2165" s="466"/>
      <c r="E2165" s="466"/>
      <c r="F2165" s="466"/>
      <c r="G2165" s="498" t="s">
        <v>10</v>
      </c>
      <c r="H2165" s="466"/>
      <c r="I2165" s="466"/>
      <c r="J2165" s="476" t="s">
        <v>1457</v>
      </c>
      <c r="K2165" s="466"/>
      <c r="L2165" s="466"/>
      <c r="M2165" s="466"/>
      <c r="N2165" s="466"/>
      <c r="O2165" s="466"/>
      <c r="P2165" s="467"/>
    </row>
    <row r="2166" spans="1:16" ht="18" customHeight="1">
      <c r="A2166" s="492"/>
      <c r="B2166" s="470"/>
      <c r="C2166" s="470"/>
      <c r="D2166" s="470"/>
      <c r="E2166" s="470"/>
      <c r="F2166" s="470"/>
      <c r="G2166" s="505" t="s">
        <v>231</v>
      </c>
      <c r="H2166" s="470"/>
      <c r="I2166" s="470"/>
      <c r="J2166" s="477" t="s">
        <v>682</v>
      </c>
      <c r="K2166" s="470"/>
      <c r="L2166" s="470"/>
      <c r="M2166" s="470"/>
      <c r="N2166" s="470"/>
      <c r="O2166" s="470"/>
      <c r="P2166" s="471"/>
    </row>
    <row r="2167" spans="1:16" ht="7.5" customHeight="1">
      <c r="A2167" s="86"/>
      <c r="B2167" s="86"/>
      <c r="C2167" s="86"/>
      <c r="D2167" s="86"/>
      <c r="E2167" s="86"/>
      <c r="F2167" s="86"/>
      <c r="G2167" s="86"/>
      <c r="H2167" s="86"/>
      <c r="I2167" s="86"/>
      <c r="J2167" s="86"/>
      <c r="K2167" s="86"/>
      <c r="L2167" s="86"/>
      <c r="M2167" s="86"/>
      <c r="N2167" s="86"/>
      <c r="O2167" s="86"/>
      <c r="P2167" s="86"/>
    </row>
    <row r="2168" spans="1:16" ht="18" customHeight="1">
      <c r="A2168" s="495" t="s">
        <v>233</v>
      </c>
      <c r="B2168" s="466"/>
      <c r="C2168" s="495" t="s">
        <v>234</v>
      </c>
      <c r="D2168" s="466"/>
      <c r="E2168" s="86"/>
      <c r="F2168" s="86"/>
      <c r="G2168" s="86"/>
      <c r="H2168" s="86"/>
      <c r="I2168" s="86"/>
      <c r="J2168" s="86"/>
      <c r="K2168" s="86"/>
      <c r="L2168" s="86"/>
      <c r="M2168" s="86"/>
      <c r="N2168" s="86"/>
      <c r="O2168" s="86"/>
      <c r="P2168" s="86"/>
    </row>
    <row r="2169" spans="1:16" ht="2.25" customHeight="1">
      <c r="A2169" s="86"/>
      <c r="B2169" s="86"/>
      <c r="C2169" s="86"/>
      <c r="D2169" s="86"/>
      <c r="E2169" s="86"/>
      <c r="F2169" s="86"/>
      <c r="G2169" s="86"/>
      <c r="H2169" s="86"/>
      <c r="I2169" s="86"/>
      <c r="J2169" s="86"/>
      <c r="K2169" s="86"/>
      <c r="L2169" s="86"/>
      <c r="M2169" s="86"/>
      <c r="N2169" s="86"/>
      <c r="O2169" s="86"/>
      <c r="P2169" s="86"/>
    </row>
    <row r="2170" spans="1:16" ht="18.75" customHeight="1">
      <c r="A2170" s="496" t="s">
        <v>235</v>
      </c>
      <c r="B2170" s="457"/>
      <c r="C2170" s="457"/>
      <c r="D2170" s="457"/>
      <c r="E2170" s="458"/>
      <c r="F2170" s="491" t="s">
        <v>231</v>
      </c>
      <c r="G2170" s="457"/>
      <c r="H2170" s="457"/>
      <c r="I2170" s="457"/>
      <c r="J2170" s="458"/>
      <c r="K2170" s="491" t="s">
        <v>13</v>
      </c>
      <c r="L2170" s="458"/>
      <c r="M2170" s="491" t="s">
        <v>12</v>
      </c>
      <c r="N2170" s="458"/>
      <c r="O2170" s="108" t="s">
        <v>236</v>
      </c>
      <c r="P2170" s="86"/>
    </row>
    <row r="2171" spans="1:16" ht="18" customHeight="1">
      <c r="A2171" s="492"/>
      <c r="B2171" s="470"/>
      <c r="C2171" s="470"/>
      <c r="D2171" s="470"/>
      <c r="E2171" s="471"/>
      <c r="F2171" s="499" t="s">
        <v>596</v>
      </c>
      <c r="G2171" s="470"/>
      <c r="H2171" s="470"/>
      <c r="I2171" s="470"/>
      <c r="J2171" s="471"/>
      <c r="K2171" s="564"/>
      <c r="L2171" s="471"/>
      <c r="M2171" s="564"/>
      <c r="N2171" s="471"/>
      <c r="O2171" s="299" t="s">
        <v>683</v>
      </c>
      <c r="P2171" s="86"/>
    </row>
    <row r="2172" spans="1:16" ht="18" customHeight="1">
      <c r="A2172" s="493"/>
      <c r="B2172" s="466"/>
      <c r="C2172" s="466"/>
      <c r="D2172" s="466"/>
      <c r="E2172" s="466"/>
      <c r="F2172" s="494"/>
      <c r="G2172" s="466"/>
      <c r="H2172" s="494"/>
      <c r="I2172" s="466"/>
      <c r="J2172" s="466"/>
      <c r="K2172" s="466"/>
      <c r="L2172" s="111" t="s">
        <v>238</v>
      </c>
      <c r="M2172" s="488" t="s">
        <v>234</v>
      </c>
      <c r="N2172" s="466"/>
      <c r="O2172" s="111" t="s">
        <v>683</v>
      </c>
      <c r="P2172" s="86"/>
    </row>
    <row r="2173" spans="1:16" ht="18" customHeight="1">
      <c r="A2173" s="495" t="s">
        <v>239</v>
      </c>
      <c r="B2173" s="466"/>
      <c r="C2173" s="495" t="s">
        <v>583</v>
      </c>
      <c r="D2173" s="466"/>
      <c r="E2173" s="86"/>
      <c r="F2173" s="86"/>
      <c r="G2173" s="86"/>
      <c r="H2173" s="86"/>
      <c r="I2173" s="86"/>
      <c r="J2173" s="86"/>
      <c r="K2173" s="86"/>
      <c r="L2173" s="86"/>
      <c r="M2173" s="86"/>
      <c r="N2173" s="86"/>
      <c r="O2173" s="86"/>
      <c r="P2173" s="86"/>
    </row>
    <row r="2174" spans="1:16" ht="2.25" customHeight="1">
      <c r="A2174" s="86"/>
      <c r="B2174" s="86"/>
      <c r="C2174" s="86"/>
      <c r="D2174" s="86"/>
      <c r="E2174" s="86"/>
      <c r="F2174" s="86"/>
      <c r="G2174" s="86"/>
      <c r="H2174" s="86"/>
      <c r="I2174" s="86"/>
      <c r="J2174" s="86"/>
      <c r="K2174" s="86"/>
      <c r="L2174" s="86"/>
      <c r="M2174" s="86"/>
      <c r="N2174" s="86"/>
      <c r="O2174" s="86"/>
      <c r="P2174" s="86"/>
    </row>
    <row r="2175" spans="1:16" ht="18.75" customHeight="1">
      <c r="A2175" s="496" t="s">
        <v>235</v>
      </c>
      <c r="B2175" s="457"/>
      <c r="C2175" s="457"/>
      <c r="D2175" s="457"/>
      <c r="E2175" s="458"/>
      <c r="F2175" s="491" t="s">
        <v>231</v>
      </c>
      <c r="G2175" s="457"/>
      <c r="H2175" s="457"/>
      <c r="I2175" s="457"/>
      <c r="J2175" s="458"/>
      <c r="K2175" s="491" t="s">
        <v>13</v>
      </c>
      <c r="L2175" s="458"/>
      <c r="M2175" s="491" t="s">
        <v>12</v>
      </c>
      <c r="N2175" s="458"/>
      <c r="O2175" s="108" t="s">
        <v>236</v>
      </c>
      <c r="P2175" s="86"/>
    </row>
    <row r="2176" spans="1:16" ht="18" customHeight="1">
      <c r="A2176" s="492" t="s">
        <v>589</v>
      </c>
      <c r="B2176" s="470"/>
      <c r="C2176" s="470"/>
      <c r="D2176" s="470"/>
      <c r="E2176" s="471"/>
      <c r="F2176" s="499" t="s">
        <v>590</v>
      </c>
      <c r="G2176" s="470"/>
      <c r="H2176" s="470"/>
      <c r="I2176" s="470"/>
      <c r="J2176" s="471"/>
      <c r="K2176" s="564" t="s">
        <v>703</v>
      </c>
      <c r="L2176" s="471"/>
      <c r="M2176" s="564" t="s">
        <v>592</v>
      </c>
      <c r="N2176" s="471"/>
      <c r="O2176" s="299" t="s">
        <v>1077</v>
      </c>
      <c r="P2176" s="86"/>
    </row>
    <row r="2177" spans="1:16" ht="18" customHeight="1">
      <c r="A2177" s="493"/>
      <c r="B2177" s="466"/>
      <c r="C2177" s="466"/>
      <c r="D2177" s="466"/>
      <c r="E2177" s="466"/>
      <c r="F2177" s="494"/>
      <c r="G2177" s="466"/>
      <c r="H2177" s="494"/>
      <c r="I2177" s="466"/>
      <c r="J2177" s="466"/>
      <c r="K2177" s="466"/>
      <c r="L2177" s="111" t="s">
        <v>238</v>
      </c>
      <c r="M2177" s="488" t="s">
        <v>583</v>
      </c>
      <c r="N2177" s="466"/>
      <c r="O2177" s="111" t="s">
        <v>1077</v>
      </c>
      <c r="P2177" s="86"/>
    </row>
    <row r="2178" spans="1:16" ht="18" customHeight="1">
      <c r="A2178" s="495" t="s">
        <v>241</v>
      </c>
      <c r="B2178" s="466"/>
      <c r="C2178" s="495" t="s">
        <v>242</v>
      </c>
      <c r="D2178" s="466"/>
      <c r="E2178" s="86"/>
      <c r="F2178" s="86"/>
      <c r="G2178" s="86"/>
      <c r="H2178" s="86"/>
      <c r="I2178" s="86"/>
      <c r="J2178" s="86"/>
      <c r="K2178" s="86"/>
      <c r="L2178" s="86"/>
      <c r="M2178" s="86"/>
      <c r="N2178" s="86"/>
      <c r="O2178" s="86"/>
      <c r="P2178" s="86"/>
    </row>
    <row r="2179" spans="1:16" ht="1.5" customHeight="1">
      <c r="A2179" s="86"/>
      <c r="B2179" s="86"/>
      <c r="C2179" s="86"/>
      <c r="D2179" s="86"/>
      <c r="E2179" s="86"/>
      <c r="F2179" s="86"/>
      <c r="G2179" s="86"/>
      <c r="H2179" s="86"/>
      <c r="I2179" s="86"/>
      <c r="J2179" s="86"/>
      <c r="K2179" s="86"/>
      <c r="L2179" s="86"/>
      <c r="M2179" s="86"/>
      <c r="N2179" s="86"/>
      <c r="O2179" s="86"/>
      <c r="P2179" s="86"/>
    </row>
    <row r="2180" spans="1:16" ht="18.75" customHeight="1">
      <c r="A2180" s="496" t="s">
        <v>235</v>
      </c>
      <c r="B2180" s="457"/>
      <c r="C2180" s="457"/>
      <c r="D2180" s="457"/>
      <c r="E2180" s="458"/>
      <c r="F2180" s="491" t="s">
        <v>231</v>
      </c>
      <c r="G2180" s="457"/>
      <c r="H2180" s="457"/>
      <c r="I2180" s="457"/>
      <c r="J2180" s="458"/>
      <c r="K2180" s="491" t="s">
        <v>13</v>
      </c>
      <c r="L2180" s="458"/>
      <c r="M2180" s="491" t="s">
        <v>12</v>
      </c>
      <c r="N2180" s="458"/>
      <c r="O2180" s="108" t="s">
        <v>236</v>
      </c>
      <c r="P2180" s="86"/>
    </row>
    <row r="2181" spans="1:16" ht="18" customHeight="1">
      <c r="A2181" s="492" t="s">
        <v>1078</v>
      </c>
      <c r="B2181" s="470"/>
      <c r="C2181" s="470"/>
      <c r="D2181" s="470"/>
      <c r="E2181" s="471"/>
      <c r="F2181" s="499" t="s">
        <v>596</v>
      </c>
      <c r="G2181" s="470"/>
      <c r="H2181" s="470"/>
      <c r="I2181" s="470"/>
      <c r="J2181" s="471"/>
      <c r="K2181" s="564" t="s">
        <v>1079</v>
      </c>
      <c r="L2181" s="471"/>
      <c r="M2181" s="564" t="s">
        <v>631</v>
      </c>
      <c r="N2181" s="471"/>
      <c r="O2181" s="299" t="s">
        <v>703</v>
      </c>
      <c r="P2181" s="86"/>
    </row>
    <row r="2182" spans="1:16" ht="18" customHeight="1">
      <c r="A2182" s="493"/>
      <c r="B2182" s="466"/>
      <c r="C2182" s="466"/>
      <c r="D2182" s="466"/>
      <c r="E2182" s="466"/>
      <c r="F2182" s="494"/>
      <c r="G2182" s="466"/>
      <c r="H2182" s="494"/>
      <c r="I2182" s="466"/>
      <c r="J2182" s="466"/>
      <c r="K2182" s="466"/>
      <c r="L2182" s="111" t="s">
        <v>238</v>
      </c>
      <c r="M2182" s="488" t="s">
        <v>242</v>
      </c>
      <c r="N2182" s="466"/>
      <c r="O2182" s="111" t="s">
        <v>703</v>
      </c>
      <c r="P2182" s="86"/>
    </row>
    <row r="2183" spans="1:16" ht="18" customHeight="1">
      <c r="A2183" s="495" t="s">
        <v>243</v>
      </c>
      <c r="B2183" s="466"/>
      <c r="C2183" s="495" t="s">
        <v>244</v>
      </c>
      <c r="D2183" s="466"/>
      <c r="E2183" s="86"/>
      <c r="F2183" s="86"/>
      <c r="G2183" s="86"/>
      <c r="H2183" s="86"/>
      <c r="I2183" s="86"/>
      <c r="J2183" s="86"/>
      <c r="K2183" s="86"/>
      <c r="L2183" s="86"/>
      <c r="M2183" s="86"/>
      <c r="N2183" s="86"/>
      <c r="O2183" s="86"/>
      <c r="P2183" s="86"/>
    </row>
    <row r="2184" spans="1:16" ht="2.25" customHeight="1">
      <c r="A2184" s="86"/>
      <c r="B2184" s="86"/>
      <c r="C2184" s="86"/>
      <c r="D2184" s="86"/>
      <c r="E2184" s="86"/>
      <c r="F2184" s="86"/>
      <c r="G2184" s="86"/>
      <c r="H2184" s="86"/>
      <c r="I2184" s="86"/>
      <c r="J2184" s="86"/>
      <c r="K2184" s="86"/>
      <c r="L2184" s="86"/>
      <c r="M2184" s="86"/>
      <c r="N2184" s="86"/>
      <c r="O2184" s="86"/>
      <c r="P2184" s="86"/>
    </row>
    <row r="2185" spans="1:16" ht="18.75" customHeight="1">
      <c r="A2185" s="496" t="s">
        <v>235</v>
      </c>
      <c r="B2185" s="457"/>
      <c r="C2185" s="457"/>
      <c r="D2185" s="457"/>
      <c r="E2185" s="458"/>
      <c r="F2185" s="491" t="s">
        <v>231</v>
      </c>
      <c r="G2185" s="457"/>
      <c r="H2185" s="457"/>
      <c r="I2185" s="457"/>
      <c r="J2185" s="458"/>
      <c r="K2185" s="491" t="s">
        <v>13</v>
      </c>
      <c r="L2185" s="458"/>
      <c r="M2185" s="491" t="s">
        <v>12</v>
      </c>
      <c r="N2185" s="458"/>
      <c r="O2185" s="108" t="s">
        <v>236</v>
      </c>
      <c r="P2185" s="86"/>
    </row>
    <row r="2186" spans="1:16" ht="18" customHeight="1">
      <c r="A2186" s="492" t="s">
        <v>632</v>
      </c>
      <c r="B2186" s="470"/>
      <c r="C2186" s="470"/>
      <c r="D2186" s="470"/>
      <c r="E2186" s="471"/>
      <c r="F2186" s="499" t="s">
        <v>549</v>
      </c>
      <c r="G2186" s="470"/>
      <c r="H2186" s="470"/>
      <c r="I2186" s="470"/>
      <c r="J2186" s="471"/>
      <c r="K2186" s="564" t="s">
        <v>633</v>
      </c>
      <c r="L2186" s="471"/>
      <c r="M2186" s="564" t="s">
        <v>615</v>
      </c>
      <c r="N2186" s="471"/>
      <c r="O2186" s="299" t="s">
        <v>633</v>
      </c>
      <c r="P2186" s="86"/>
    </row>
    <row r="2187" spans="1:16" ht="18" customHeight="1">
      <c r="A2187" s="493"/>
      <c r="B2187" s="466"/>
      <c r="C2187" s="466"/>
      <c r="D2187" s="466"/>
      <c r="E2187" s="466"/>
      <c r="F2187" s="494"/>
      <c r="G2187" s="466"/>
      <c r="H2187" s="494"/>
      <c r="I2187" s="466"/>
      <c r="J2187" s="466"/>
      <c r="K2187" s="466"/>
      <c r="L2187" s="111" t="s">
        <v>238</v>
      </c>
      <c r="M2187" s="488" t="s">
        <v>244</v>
      </c>
      <c r="N2187" s="466"/>
      <c r="O2187" s="111" t="s">
        <v>633</v>
      </c>
      <c r="P2187" s="86"/>
    </row>
    <row r="2188" spans="1:16" ht="3" customHeight="1">
      <c r="A2188" s="86"/>
      <c r="B2188" s="86"/>
      <c r="C2188" s="86"/>
      <c r="D2188" s="86"/>
      <c r="E2188" s="86"/>
      <c r="F2188" s="86"/>
      <c r="G2188" s="86"/>
      <c r="H2188" s="86"/>
      <c r="I2188" s="86"/>
      <c r="J2188" s="86"/>
      <c r="K2188" s="86"/>
      <c r="L2188" s="86"/>
      <c r="M2188" s="86"/>
      <c r="N2188" s="86"/>
      <c r="O2188" s="86"/>
      <c r="P2188" s="86"/>
    </row>
    <row r="2189" spans="1:16" ht="18.75" customHeight="1">
      <c r="A2189" s="86"/>
      <c r="B2189" s="86"/>
      <c r="C2189" s="86"/>
      <c r="D2189" s="86"/>
      <c r="E2189" s="86"/>
      <c r="F2189" s="86"/>
      <c r="G2189" s="86"/>
      <c r="H2189" s="86"/>
      <c r="I2189" s="489" t="s">
        <v>245</v>
      </c>
      <c r="J2189" s="457"/>
      <c r="K2189" s="457"/>
      <c r="L2189" s="457"/>
      <c r="M2189" s="458"/>
      <c r="N2189" s="566" t="s">
        <v>1080</v>
      </c>
      <c r="O2189" s="458"/>
      <c r="P2189" s="86"/>
    </row>
    <row r="2190" spans="1:16" ht="2.25" customHeight="1">
      <c r="A2190" s="86"/>
      <c r="B2190" s="86"/>
      <c r="C2190" s="86"/>
      <c r="D2190" s="86"/>
      <c r="E2190" s="86"/>
      <c r="F2190" s="86"/>
      <c r="G2190" s="86"/>
      <c r="H2190" s="86"/>
      <c r="I2190" s="86"/>
      <c r="J2190" s="86"/>
      <c r="K2190" s="86"/>
      <c r="L2190" s="86"/>
      <c r="M2190" s="86"/>
      <c r="N2190" s="86"/>
      <c r="O2190" s="86"/>
      <c r="P2190" s="86"/>
    </row>
    <row r="2191" spans="1:16" ht="16.5" customHeight="1">
      <c r="A2191" s="565"/>
      <c r="B2191" s="466"/>
      <c r="C2191" s="466"/>
      <c r="D2191" s="466"/>
      <c r="E2191" s="466"/>
      <c r="F2191" s="466"/>
      <c r="G2191" s="466"/>
      <c r="H2191" s="466"/>
      <c r="I2191" s="466"/>
      <c r="J2191" s="466"/>
      <c r="K2191" s="466"/>
      <c r="L2191" s="466"/>
      <c r="M2191" s="466"/>
      <c r="N2191" s="466"/>
      <c r="O2191" s="466"/>
      <c r="P2191" s="86"/>
    </row>
    <row r="2192" spans="1:16" ht="15.75" customHeight="1">
      <c r="A2192" s="86"/>
      <c r="B2192" s="86"/>
      <c r="C2192" s="86"/>
      <c r="D2192" s="476"/>
      <c r="E2192" s="466"/>
      <c r="F2192" s="466"/>
      <c r="G2192" s="466"/>
      <c r="H2192" s="466"/>
      <c r="I2192" s="466"/>
      <c r="J2192" s="466"/>
      <c r="K2192" s="466"/>
      <c r="L2192" s="466"/>
      <c r="M2192" s="466"/>
      <c r="N2192" s="466"/>
      <c r="O2192" s="466"/>
      <c r="P2192" s="466"/>
    </row>
    <row r="2193" spans="1:16" ht="70.5" customHeight="1">
      <c r="A2193" s="107"/>
      <c r="B2193" s="497"/>
      <c r="C2193" s="466"/>
      <c r="D2193" s="86"/>
      <c r="E2193" s="86"/>
      <c r="F2193" s="86"/>
      <c r="G2193" s="86"/>
      <c r="H2193" s="86"/>
      <c r="I2193" s="86"/>
      <c r="J2193" s="86"/>
      <c r="K2193" s="86"/>
      <c r="L2193" s="86"/>
      <c r="M2193" s="86"/>
      <c r="N2193" s="86"/>
      <c r="O2193" s="86"/>
      <c r="P2193" s="86"/>
    </row>
    <row r="2194" spans="1:16" ht="9.75" customHeight="1">
      <c r="A2194" s="477"/>
      <c r="B2194" s="470"/>
      <c r="C2194" s="470"/>
      <c r="D2194" s="470"/>
      <c r="E2194" s="470"/>
      <c r="F2194" s="470"/>
      <c r="G2194" s="470"/>
      <c r="H2194" s="470"/>
      <c r="I2194" s="470"/>
      <c r="J2194" s="470"/>
      <c r="K2194" s="470"/>
      <c r="L2194" s="470"/>
      <c r="M2194" s="470"/>
      <c r="N2194" s="470"/>
      <c r="O2194" s="470"/>
      <c r="P2194" s="470"/>
    </row>
    <row r="2195" spans="1:16" ht="59.25" customHeight="1">
      <c r="A2195" s="498" t="s">
        <v>133</v>
      </c>
      <c r="B2195" s="466"/>
      <c r="C2195" s="466"/>
      <c r="D2195" s="466"/>
      <c r="E2195" s="466"/>
      <c r="F2195" s="466"/>
      <c r="G2195" s="498" t="s">
        <v>227</v>
      </c>
      <c r="H2195" s="466"/>
      <c r="I2195" s="466"/>
      <c r="J2195" s="476" t="s">
        <v>306</v>
      </c>
      <c r="K2195" s="466"/>
      <c r="L2195" s="466"/>
      <c r="M2195" s="466"/>
      <c r="N2195" s="466"/>
      <c r="O2195" s="466"/>
      <c r="P2195" s="467"/>
    </row>
    <row r="2196" spans="1:16" ht="27.75" customHeight="1">
      <c r="A2196" s="498"/>
      <c r="B2196" s="466"/>
      <c r="C2196" s="466"/>
      <c r="D2196" s="466"/>
      <c r="E2196" s="466"/>
      <c r="F2196" s="466"/>
      <c r="G2196" s="498" t="s">
        <v>229</v>
      </c>
      <c r="H2196" s="466"/>
      <c r="I2196" s="466"/>
      <c r="J2196" s="476" t="s">
        <v>306</v>
      </c>
      <c r="K2196" s="466"/>
      <c r="L2196" s="466"/>
      <c r="M2196" s="466"/>
      <c r="N2196" s="466"/>
      <c r="O2196" s="466"/>
      <c r="P2196" s="467"/>
    </row>
    <row r="2197" spans="1:16" ht="28.5" customHeight="1">
      <c r="A2197" s="498"/>
      <c r="B2197" s="466"/>
      <c r="C2197" s="466"/>
      <c r="D2197" s="466"/>
      <c r="E2197" s="466"/>
      <c r="F2197" s="466"/>
      <c r="G2197" s="498" t="s">
        <v>10</v>
      </c>
      <c r="H2197" s="466"/>
      <c r="I2197" s="466"/>
      <c r="J2197" s="476" t="s">
        <v>1458</v>
      </c>
      <c r="K2197" s="466"/>
      <c r="L2197" s="466"/>
      <c r="M2197" s="466"/>
      <c r="N2197" s="466"/>
      <c r="O2197" s="466"/>
      <c r="P2197" s="467"/>
    </row>
    <row r="2198" spans="1:16" ht="18" customHeight="1">
      <c r="A2198" s="492"/>
      <c r="B2198" s="470"/>
      <c r="C2198" s="470"/>
      <c r="D2198" s="470"/>
      <c r="E2198" s="470"/>
      <c r="F2198" s="470"/>
      <c r="G2198" s="505" t="s">
        <v>231</v>
      </c>
      <c r="H2198" s="470"/>
      <c r="I2198" s="470"/>
      <c r="J2198" s="477" t="s">
        <v>682</v>
      </c>
      <c r="K2198" s="470"/>
      <c r="L2198" s="470"/>
      <c r="M2198" s="470"/>
      <c r="N2198" s="470"/>
      <c r="O2198" s="470"/>
      <c r="P2198" s="471"/>
    </row>
    <row r="2199" spans="1:16" ht="7.5" customHeight="1">
      <c r="A2199" s="86"/>
      <c r="B2199" s="86"/>
      <c r="C2199" s="86"/>
      <c r="D2199" s="86"/>
      <c r="E2199" s="86"/>
      <c r="F2199" s="86"/>
      <c r="G2199" s="86"/>
      <c r="H2199" s="86"/>
      <c r="I2199" s="86"/>
      <c r="J2199" s="86"/>
      <c r="K2199" s="86"/>
      <c r="L2199" s="86"/>
      <c r="M2199" s="86"/>
      <c r="N2199" s="86"/>
      <c r="O2199" s="86"/>
      <c r="P2199" s="86"/>
    </row>
    <row r="2200" spans="1:16" ht="18" customHeight="1">
      <c r="A2200" s="495" t="s">
        <v>233</v>
      </c>
      <c r="B2200" s="466"/>
      <c r="C2200" s="495" t="s">
        <v>234</v>
      </c>
      <c r="D2200" s="466"/>
      <c r="E2200" s="86"/>
      <c r="F2200" s="86"/>
      <c r="G2200" s="86"/>
      <c r="H2200" s="86"/>
      <c r="I2200" s="86"/>
      <c r="J2200" s="86"/>
      <c r="K2200" s="86"/>
      <c r="L2200" s="86"/>
      <c r="M2200" s="86"/>
      <c r="N2200" s="86"/>
      <c r="O2200" s="86"/>
      <c r="P2200" s="86"/>
    </row>
    <row r="2201" spans="1:16" ht="2.25" customHeight="1">
      <c r="A2201" s="86"/>
      <c r="B2201" s="86"/>
      <c r="C2201" s="86"/>
      <c r="D2201" s="86"/>
      <c r="E2201" s="86"/>
      <c r="F2201" s="86"/>
      <c r="G2201" s="86"/>
      <c r="H2201" s="86"/>
      <c r="I2201" s="86"/>
      <c r="J2201" s="86"/>
      <c r="K2201" s="86"/>
      <c r="L2201" s="86"/>
      <c r="M2201" s="86"/>
      <c r="N2201" s="86"/>
      <c r="O2201" s="86"/>
      <c r="P2201" s="86"/>
    </row>
    <row r="2202" spans="1:16" ht="18.75" customHeight="1">
      <c r="A2202" s="496" t="s">
        <v>235</v>
      </c>
      <c r="B2202" s="457"/>
      <c r="C2202" s="457"/>
      <c r="D2202" s="457"/>
      <c r="E2202" s="458"/>
      <c r="F2202" s="491" t="s">
        <v>231</v>
      </c>
      <c r="G2202" s="457"/>
      <c r="H2202" s="457"/>
      <c r="I2202" s="457"/>
      <c r="J2202" s="458"/>
      <c r="K2202" s="491" t="s">
        <v>13</v>
      </c>
      <c r="L2202" s="458"/>
      <c r="M2202" s="491" t="s">
        <v>12</v>
      </c>
      <c r="N2202" s="458"/>
      <c r="O2202" s="108" t="s">
        <v>236</v>
      </c>
      <c r="P2202" s="86"/>
    </row>
    <row r="2203" spans="1:16" ht="22.5" customHeight="1">
      <c r="A2203" s="492" t="s">
        <v>209</v>
      </c>
      <c r="B2203" s="470"/>
      <c r="C2203" s="470"/>
      <c r="D2203" s="470"/>
      <c r="E2203" s="471"/>
      <c r="F2203" s="499" t="s">
        <v>596</v>
      </c>
      <c r="G2203" s="470"/>
      <c r="H2203" s="470"/>
      <c r="I2203" s="470"/>
      <c r="J2203" s="471"/>
      <c r="K2203" s="567">
        <f>((1400000+2000000+1800000)+(350000+450000+450000+900000+400000)+5319912)*1.0966</f>
        <v>14332465.499199999</v>
      </c>
      <c r="L2203" s="471"/>
      <c r="M2203" s="487">
        <v>1</v>
      </c>
      <c r="N2203" s="471"/>
      <c r="O2203" s="300">
        <f>+K2203*M2203</f>
        <v>14332465.499199999</v>
      </c>
      <c r="P2203" s="86"/>
    </row>
    <row r="2204" spans="1:16" ht="18" customHeight="1">
      <c r="A2204" s="493"/>
      <c r="B2204" s="466"/>
      <c r="C2204" s="466"/>
      <c r="D2204" s="466"/>
      <c r="E2204" s="466"/>
      <c r="F2204" s="494"/>
      <c r="G2204" s="466"/>
      <c r="H2204" s="494"/>
      <c r="I2204" s="466"/>
      <c r="J2204" s="466"/>
      <c r="K2204" s="466"/>
      <c r="L2204" s="111" t="s">
        <v>238</v>
      </c>
      <c r="M2204" s="488" t="s">
        <v>234</v>
      </c>
      <c r="N2204" s="466"/>
      <c r="O2204" s="112">
        <f>+O2203</f>
        <v>14332465.499199999</v>
      </c>
      <c r="P2204" s="86"/>
    </row>
    <row r="2205" spans="1:16" ht="18" customHeight="1">
      <c r="A2205" s="495" t="s">
        <v>239</v>
      </c>
      <c r="B2205" s="466"/>
      <c r="C2205" s="495" t="s">
        <v>583</v>
      </c>
      <c r="D2205" s="466"/>
      <c r="E2205" s="86"/>
      <c r="F2205" s="86"/>
      <c r="G2205" s="86"/>
      <c r="H2205" s="86"/>
      <c r="I2205" s="86"/>
      <c r="J2205" s="86"/>
      <c r="K2205" s="86"/>
      <c r="L2205" s="86"/>
      <c r="M2205" s="86"/>
      <c r="N2205" s="86"/>
      <c r="O2205" s="86"/>
      <c r="P2205" s="86"/>
    </row>
    <row r="2206" spans="1:16" ht="1.5" customHeight="1">
      <c r="A2206" s="86"/>
      <c r="B2206" s="86"/>
      <c r="C2206" s="86"/>
      <c r="D2206" s="86"/>
      <c r="E2206" s="86"/>
      <c r="F2206" s="86"/>
      <c r="G2206" s="86"/>
      <c r="H2206" s="86"/>
      <c r="I2206" s="86"/>
      <c r="J2206" s="86"/>
      <c r="K2206" s="86"/>
      <c r="L2206" s="86"/>
      <c r="M2206" s="86"/>
      <c r="N2206" s="86"/>
      <c r="O2206" s="86"/>
      <c r="P2206" s="86"/>
    </row>
    <row r="2207" spans="1:16" ht="18.75" customHeight="1">
      <c r="A2207" s="496" t="s">
        <v>235</v>
      </c>
      <c r="B2207" s="457"/>
      <c r="C2207" s="457"/>
      <c r="D2207" s="457"/>
      <c r="E2207" s="458"/>
      <c r="F2207" s="491" t="s">
        <v>231</v>
      </c>
      <c r="G2207" s="457"/>
      <c r="H2207" s="457"/>
      <c r="I2207" s="457"/>
      <c r="J2207" s="458"/>
      <c r="K2207" s="491" t="s">
        <v>13</v>
      </c>
      <c r="L2207" s="458"/>
      <c r="M2207" s="491" t="s">
        <v>12</v>
      </c>
      <c r="N2207" s="458"/>
      <c r="O2207" s="108" t="s">
        <v>236</v>
      </c>
      <c r="P2207" s="86"/>
    </row>
    <row r="2208" spans="1:16" ht="18" customHeight="1">
      <c r="A2208" s="492"/>
      <c r="B2208" s="470"/>
      <c r="C2208" s="470"/>
      <c r="D2208" s="470"/>
      <c r="E2208" s="471"/>
      <c r="F2208" s="499"/>
      <c r="G2208" s="470"/>
      <c r="H2208" s="470"/>
      <c r="I2208" s="470"/>
      <c r="J2208" s="471"/>
      <c r="K2208" s="487">
        <v>0</v>
      </c>
      <c r="L2208" s="471"/>
      <c r="M2208" s="487">
        <v>0</v>
      </c>
      <c r="N2208" s="471"/>
      <c r="O2208" s="301">
        <f>+K2208*M2208</f>
        <v>0</v>
      </c>
      <c r="P2208" s="86"/>
    </row>
    <row r="2209" spans="1:16" ht="18" customHeight="1">
      <c r="A2209" s="493"/>
      <c r="B2209" s="466"/>
      <c r="C2209" s="466"/>
      <c r="D2209" s="466"/>
      <c r="E2209" s="466"/>
      <c r="F2209" s="494"/>
      <c r="G2209" s="466"/>
      <c r="H2209" s="494"/>
      <c r="I2209" s="466"/>
      <c r="J2209" s="466"/>
      <c r="K2209" s="466"/>
      <c r="L2209" s="111" t="s">
        <v>238</v>
      </c>
      <c r="M2209" s="488" t="s">
        <v>583</v>
      </c>
      <c r="N2209" s="466"/>
      <c r="O2209" s="112">
        <f>+O2208</f>
        <v>0</v>
      </c>
      <c r="P2209" s="86"/>
    </row>
    <row r="2210" spans="1:16" ht="18" customHeight="1">
      <c r="A2210" s="495" t="s">
        <v>241</v>
      </c>
      <c r="B2210" s="466"/>
      <c r="C2210" s="495" t="s">
        <v>242</v>
      </c>
      <c r="D2210" s="466"/>
      <c r="E2210" s="86"/>
      <c r="F2210" s="86"/>
      <c r="G2210" s="86"/>
      <c r="H2210" s="86"/>
      <c r="I2210" s="86"/>
      <c r="J2210" s="86"/>
      <c r="K2210" s="86"/>
      <c r="L2210" s="86"/>
      <c r="M2210" s="86"/>
      <c r="N2210" s="86"/>
      <c r="O2210" s="86"/>
      <c r="P2210" s="86"/>
    </row>
    <row r="2211" spans="1:16" ht="2.25" customHeight="1">
      <c r="A2211" s="86"/>
      <c r="B2211" s="86"/>
      <c r="C2211" s="86"/>
      <c r="D2211" s="86"/>
      <c r="E2211" s="86"/>
      <c r="F2211" s="86"/>
      <c r="G2211" s="86"/>
      <c r="H2211" s="86"/>
      <c r="I2211" s="86"/>
      <c r="J2211" s="86"/>
      <c r="K2211" s="86"/>
      <c r="L2211" s="86"/>
      <c r="M2211" s="86"/>
      <c r="N2211" s="86"/>
      <c r="O2211" s="86"/>
      <c r="P2211" s="86"/>
    </row>
    <row r="2212" spans="1:16" ht="18.75" customHeight="1">
      <c r="A2212" s="496" t="s">
        <v>235</v>
      </c>
      <c r="B2212" s="457"/>
      <c r="C2212" s="457"/>
      <c r="D2212" s="457"/>
      <c r="E2212" s="458"/>
      <c r="F2212" s="491" t="s">
        <v>231</v>
      </c>
      <c r="G2212" s="457"/>
      <c r="H2212" s="457"/>
      <c r="I2212" s="457"/>
      <c r="J2212" s="458"/>
      <c r="K2212" s="491" t="s">
        <v>13</v>
      </c>
      <c r="L2212" s="458"/>
      <c r="M2212" s="491" t="s">
        <v>12</v>
      </c>
      <c r="N2212" s="458"/>
      <c r="O2212" s="108" t="s">
        <v>236</v>
      </c>
      <c r="P2212" s="86"/>
    </row>
    <row r="2213" spans="1:16" ht="18" customHeight="1">
      <c r="A2213" s="492"/>
      <c r="B2213" s="470"/>
      <c r="C2213" s="470"/>
      <c r="D2213" s="470"/>
      <c r="E2213" s="471"/>
      <c r="F2213" s="499"/>
      <c r="G2213" s="470"/>
      <c r="H2213" s="470"/>
      <c r="I2213" s="470"/>
      <c r="J2213" s="471"/>
      <c r="K2213" s="487">
        <v>0</v>
      </c>
      <c r="L2213" s="471"/>
      <c r="M2213" s="487">
        <v>0</v>
      </c>
      <c r="N2213" s="471"/>
      <c r="O2213" s="301">
        <f>+K2213*M2213</f>
        <v>0</v>
      </c>
      <c r="P2213" s="86"/>
    </row>
    <row r="2214" spans="1:16" ht="18" customHeight="1">
      <c r="A2214" s="493"/>
      <c r="B2214" s="466"/>
      <c r="C2214" s="466"/>
      <c r="D2214" s="466"/>
      <c r="E2214" s="466"/>
      <c r="F2214" s="494"/>
      <c r="G2214" s="466"/>
      <c r="H2214" s="494"/>
      <c r="I2214" s="466"/>
      <c r="J2214" s="466"/>
      <c r="K2214" s="466"/>
      <c r="L2214" s="111" t="s">
        <v>238</v>
      </c>
      <c r="M2214" s="488" t="s">
        <v>242</v>
      </c>
      <c r="N2214" s="466"/>
      <c r="O2214" s="112">
        <f>+O2213</f>
        <v>0</v>
      </c>
      <c r="P2214" s="86"/>
    </row>
    <row r="2215" spans="1:16" ht="18" customHeight="1">
      <c r="A2215" s="495" t="s">
        <v>243</v>
      </c>
      <c r="B2215" s="466"/>
      <c r="C2215" s="495" t="s">
        <v>244</v>
      </c>
      <c r="D2215" s="466"/>
      <c r="E2215" s="86"/>
      <c r="F2215" s="86"/>
      <c r="G2215" s="86"/>
      <c r="H2215" s="86"/>
      <c r="I2215" s="86"/>
      <c r="J2215" s="86"/>
      <c r="K2215" s="86"/>
      <c r="L2215" s="86"/>
      <c r="M2215" s="86"/>
      <c r="N2215" s="86"/>
      <c r="O2215" s="86"/>
      <c r="P2215" s="86"/>
    </row>
    <row r="2216" spans="1:16" ht="1.5" customHeight="1">
      <c r="A2216" s="86"/>
      <c r="B2216" s="86"/>
      <c r="C2216" s="86"/>
      <c r="D2216" s="86"/>
      <c r="E2216" s="86"/>
      <c r="F2216" s="86"/>
      <c r="G2216" s="86"/>
      <c r="H2216" s="86"/>
      <c r="I2216" s="86"/>
      <c r="J2216" s="86"/>
      <c r="K2216" s="86"/>
      <c r="L2216" s="86"/>
      <c r="M2216" s="86"/>
      <c r="N2216" s="86"/>
      <c r="O2216" s="86"/>
      <c r="P2216" s="86"/>
    </row>
    <row r="2217" spans="1:16" ht="18.75" customHeight="1">
      <c r="A2217" s="496" t="s">
        <v>235</v>
      </c>
      <c r="B2217" s="457"/>
      <c r="C2217" s="457"/>
      <c r="D2217" s="457"/>
      <c r="E2217" s="458"/>
      <c r="F2217" s="491" t="s">
        <v>231</v>
      </c>
      <c r="G2217" s="457"/>
      <c r="H2217" s="457"/>
      <c r="I2217" s="457"/>
      <c r="J2217" s="458"/>
      <c r="K2217" s="491" t="s">
        <v>13</v>
      </c>
      <c r="L2217" s="458"/>
      <c r="M2217" s="491" t="s">
        <v>12</v>
      </c>
      <c r="N2217" s="458"/>
      <c r="O2217" s="108" t="s">
        <v>236</v>
      </c>
      <c r="P2217" s="86"/>
    </row>
    <row r="2218" spans="1:16" ht="18" customHeight="1">
      <c r="A2218" s="492"/>
      <c r="B2218" s="470"/>
      <c r="C2218" s="470"/>
      <c r="D2218" s="470"/>
      <c r="E2218" s="471"/>
      <c r="F2218" s="499"/>
      <c r="G2218" s="470"/>
      <c r="H2218" s="470"/>
      <c r="I2218" s="470"/>
      <c r="J2218" s="471"/>
      <c r="K2218" s="487">
        <v>0</v>
      </c>
      <c r="L2218" s="471"/>
      <c r="M2218" s="487">
        <v>0</v>
      </c>
      <c r="N2218" s="471"/>
      <c r="O2218" s="301">
        <f>+K2218*M2218</f>
        <v>0</v>
      </c>
      <c r="P2218" s="86"/>
    </row>
    <row r="2219" spans="1:16" ht="18" customHeight="1">
      <c r="A2219" s="493"/>
      <c r="B2219" s="466"/>
      <c r="C2219" s="466"/>
      <c r="D2219" s="466"/>
      <c r="E2219" s="466"/>
      <c r="F2219" s="494"/>
      <c r="G2219" s="466"/>
      <c r="H2219" s="494"/>
      <c r="I2219" s="466"/>
      <c r="J2219" s="466"/>
      <c r="K2219" s="466"/>
      <c r="L2219" s="111" t="s">
        <v>238</v>
      </c>
      <c r="M2219" s="488" t="s">
        <v>244</v>
      </c>
      <c r="N2219" s="466"/>
      <c r="O2219" s="112">
        <f>+O2218</f>
        <v>0</v>
      </c>
      <c r="P2219" s="86"/>
    </row>
    <row r="2220" spans="1:16" ht="3.75" customHeight="1">
      <c r="A2220" s="86"/>
      <c r="B2220" s="86"/>
      <c r="C2220" s="86"/>
      <c r="D2220" s="86"/>
      <c r="E2220" s="86"/>
      <c r="F2220" s="86"/>
      <c r="G2220" s="86"/>
      <c r="H2220" s="86"/>
      <c r="I2220" s="86"/>
      <c r="J2220" s="86"/>
      <c r="K2220" s="86"/>
      <c r="L2220" s="86"/>
      <c r="M2220" s="86"/>
      <c r="N2220" s="86"/>
      <c r="O2220" s="86"/>
      <c r="P2220" s="86"/>
    </row>
    <row r="2221" spans="1:16" ht="18.75" customHeight="1">
      <c r="A2221" s="86"/>
      <c r="B2221" s="86"/>
      <c r="C2221" s="86"/>
      <c r="D2221" s="86"/>
      <c r="E2221" s="86"/>
      <c r="F2221" s="86"/>
      <c r="G2221" s="86"/>
      <c r="H2221" s="86"/>
      <c r="I2221" s="489" t="s">
        <v>245</v>
      </c>
      <c r="J2221" s="457"/>
      <c r="K2221" s="457"/>
      <c r="L2221" s="457"/>
      <c r="M2221" s="458"/>
      <c r="N2221" s="484">
        <f>+O2219+O2214+O2209+O2204</f>
        <v>14332465.499199999</v>
      </c>
      <c r="O2221" s="458"/>
      <c r="P2221" s="86"/>
    </row>
    <row r="2222" spans="1:16" ht="15.75" customHeight="1">
      <c r="A2222" s="86"/>
      <c r="B2222" s="86"/>
      <c r="C2222" s="86"/>
      <c r="D2222" s="86"/>
      <c r="E2222" s="86"/>
      <c r="F2222" s="86"/>
      <c r="G2222" s="86"/>
      <c r="H2222" s="86"/>
      <c r="I2222" s="86"/>
      <c r="J2222" s="86"/>
      <c r="K2222" s="86"/>
      <c r="L2222" s="86"/>
      <c r="M2222" s="86"/>
      <c r="N2222" s="86"/>
      <c r="O2222" s="86"/>
      <c r="P2222" s="86"/>
    </row>
    <row r="2223" spans="1:16" ht="15.75" customHeight="1">
      <c r="A2223" s="86"/>
      <c r="B2223" s="86"/>
      <c r="C2223" s="86"/>
      <c r="D2223" s="86"/>
      <c r="E2223" s="86"/>
      <c r="F2223" s="86"/>
      <c r="G2223" s="86"/>
      <c r="H2223" s="86"/>
      <c r="I2223" s="86"/>
      <c r="J2223" s="86"/>
      <c r="K2223" s="86"/>
      <c r="L2223" s="86"/>
      <c r="M2223" s="86"/>
      <c r="N2223" s="86"/>
      <c r="O2223" s="86"/>
      <c r="P2223" s="86"/>
    </row>
    <row r="2224" spans="1:16" ht="15.75" customHeight="1">
      <c r="A2224" s="86"/>
      <c r="B2224" s="86"/>
      <c r="C2224" s="117" t="s">
        <v>356</v>
      </c>
      <c r="D2224" s="118"/>
      <c r="E2224" s="118"/>
      <c r="F2224" s="118"/>
      <c r="G2224" s="118"/>
      <c r="H2224" s="118"/>
      <c r="I2224" s="118"/>
      <c r="J2224" s="118"/>
      <c r="K2224" s="118"/>
      <c r="L2224" s="118"/>
      <c r="M2224" s="118"/>
      <c r="N2224" s="118"/>
      <c r="O2224" s="119"/>
      <c r="P2224" s="86"/>
    </row>
    <row r="2225" spans="1:16" ht="25.5" customHeight="1">
      <c r="A2225" s="86"/>
      <c r="B2225" s="86"/>
      <c r="C2225" s="512" t="s">
        <v>1459</v>
      </c>
      <c r="D2225" s="466"/>
      <c r="E2225" s="466"/>
      <c r="F2225" s="466"/>
      <c r="G2225" s="466"/>
      <c r="H2225" s="466"/>
      <c r="I2225" s="466"/>
      <c r="J2225" s="466"/>
      <c r="K2225" s="466"/>
      <c r="L2225" s="466"/>
      <c r="M2225" s="466"/>
      <c r="N2225" s="466"/>
      <c r="O2225" s="467"/>
      <c r="P2225" s="86"/>
    </row>
    <row r="2226" spans="1:16" ht="81" customHeight="1">
      <c r="A2226" s="86"/>
      <c r="B2226" s="86"/>
      <c r="C2226" s="512" t="s">
        <v>1460</v>
      </c>
      <c r="D2226" s="466"/>
      <c r="E2226" s="466"/>
      <c r="F2226" s="466"/>
      <c r="G2226" s="466"/>
      <c r="H2226" s="466"/>
      <c r="I2226" s="466"/>
      <c r="J2226" s="466"/>
      <c r="K2226" s="466"/>
      <c r="L2226" s="466"/>
      <c r="M2226" s="466"/>
      <c r="N2226" s="466"/>
      <c r="O2226" s="467"/>
      <c r="P2226" s="86"/>
    </row>
    <row r="2227" spans="1:16" ht="40.5" customHeight="1">
      <c r="A2227" s="86"/>
      <c r="B2227" s="86"/>
      <c r="C2227" s="512" t="s">
        <v>1461</v>
      </c>
      <c r="D2227" s="466"/>
      <c r="E2227" s="466"/>
      <c r="F2227" s="466"/>
      <c r="G2227" s="466"/>
      <c r="H2227" s="466"/>
      <c r="I2227" s="466"/>
      <c r="J2227" s="466"/>
      <c r="K2227" s="466"/>
      <c r="L2227" s="466"/>
      <c r="M2227" s="466"/>
      <c r="N2227" s="466"/>
      <c r="O2227" s="467"/>
      <c r="P2227" s="86"/>
    </row>
    <row r="2228" spans="1:16" ht="44.25" customHeight="1">
      <c r="A2228" s="86"/>
      <c r="B2228" s="86"/>
      <c r="C2228" s="512" t="s">
        <v>1462</v>
      </c>
      <c r="D2228" s="466"/>
      <c r="E2228" s="466"/>
      <c r="F2228" s="466"/>
      <c r="G2228" s="466"/>
      <c r="H2228" s="466"/>
      <c r="I2228" s="466"/>
      <c r="J2228" s="466"/>
      <c r="K2228" s="466"/>
      <c r="L2228" s="466"/>
      <c r="M2228" s="466"/>
      <c r="N2228" s="466"/>
      <c r="O2228" s="467"/>
      <c r="P2228" s="86"/>
    </row>
    <row r="2229" spans="1:16" ht="54" customHeight="1">
      <c r="A2229" s="86"/>
      <c r="B2229" s="86"/>
      <c r="C2229" s="513" t="s">
        <v>1463</v>
      </c>
      <c r="D2229" s="470"/>
      <c r="E2229" s="470"/>
      <c r="F2229" s="470"/>
      <c r="G2229" s="470"/>
      <c r="H2229" s="470"/>
      <c r="I2229" s="470"/>
      <c r="J2229" s="470"/>
      <c r="K2229" s="470"/>
      <c r="L2229" s="470"/>
      <c r="M2229" s="470"/>
      <c r="N2229" s="470"/>
      <c r="O2229" s="471"/>
      <c r="P2229" s="86"/>
    </row>
    <row r="2230" spans="1:16" ht="15.75" customHeight="1">
      <c r="A2230" s="86"/>
      <c r="B2230" s="86"/>
      <c r="C2230" s="86"/>
      <c r="D2230" s="86"/>
      <c r="E2230" s="86"/>
      <c r="F2230" s="86"/>
      <c r="G2230" s="86"/>
      <c r="H2230" s="86"/>
      <c r="I2230" s="86"/>
      <c r="J2230" s="86"/>
      <c r="K2230" s="86"/>
      <c r="L2230" s="86"/>
      <c r="M2230" s="86"/>
      <c r="N2230" s="86"/>
      <c r="O2230" s="86"/>
      <c r="P2230" s="86"/>
    </row>
    <row r="2231" spans="1:16" ht="15.75" customHeight="1">
      <c r="A2231" s="85"/>
      <c r="B2231" s="102" t="s">
        <v>212</v>
      </c>
      <c r="C2231" s="65"/>
      <c r="D2231" s="65"/>
      <c r="E2231" s="63"/>
      <c r="F2231" s="85"/>
      <c r="G2231" s="48"/>
      <c r="H2231" s="42"/>
      <c r="I2231" s="48"/>
      <c r="J2231" s="48"/>
      <c r="K2231" s="48"/>
      <c r="L2231" s="48"/>
      <c r="M2231" s="48"/>
      <c r="N2231" s="48"/>
      <c r="O2231" s="48"/>
      <c r="P2231" s="48"/>
    </row>
    <row r="2232" spans="1:16" ht="15.75" customHeight="1">
      <c r="A2232" s="85"/>
      <c r="B2232" s="65"/>
      <c r="C2232" s="65"/>
      <c r="D2232" s="65"/>
      <c r="E2232" s="63"/>
      <c r="F2232" s="85"/>
      <c r="G2232" s="48"/>
      <c r="H2232" s="42"/>
      <c r="I2232" s="48"/>
      <c r="J2232" s="48"/>
      <c r="K2232" s="48"/>
      <c r="L2232" s="48"/>
      <c r="M2232" s="48"/>
      <c r="N2232" s="48"/>
      <c r="O2232" s="48"/>
      <c r="P2232" s="48"/>
    </row>
    <row r="2233" spans="1:16" ht="15.75" customHeight="1">
      <c r="A2233" s="85"/>
      <c r="B2233" s="65"/>
      <c r="C2233" s="65"/>
      <c r="D2233" s="65"/>
      <c r="E2233" s="63"/>
      <c r="F2233" s="85"/>
      <c r="G2233" s="48"/>
      <c r="H2233" s="42"/>
      <c r="I2233" s="48"/>
      <c r="J2233" s="48"/>
      <c r="K2233" s="48"/>
      <c r="L2233" s="48"/>
      <c r="M2233" s="48"/>
      <c r="N2233" s="48"/>
      <c r="O2233" s="48"/>
      <c r="P2233" s="48"/>
    </row>
    <row r="2234" spans="1:16" ht="15.75" customHeight="1">
      <c r="A2234" s="85"/>
      <c r="B2234" s="65"/>
      <c r="C2234" s="65"/>
      <c r="D2234" s="65"/>
      <c r="E2234" s="63"/>
      <c r="F2234" s="85"/>
      <c r="G2234" s="48"/>
      <c r="H2234" s="42"/>
      <c r="I2234" s="48"/>
      <c r="J2234" s="48"/>
      <c r="K2234" s="48"/>
      <c r="L2234" s="48"/>
      <c r="M2234" s="48"/>
      <c r="N2234" s="48"/>
      <c r="O2234" s="48"/>
      <c r="P2234" s="48"/>
    </row>
    <row r="2235" spans="1:16" ht="15.75" customHeight="1">
      <c r="A2235" s="85"/>
      <c r="B2235" s="102" t="s">
        <v>213</v>
      </c>
      <c r="C2235" s="65"/>
      <c r="D2235" s="103"/>
      <c r="E2235" s="103"/>
      <c r="F2235" s="85"/>
      <c r="G2235" s="48"/>
      <c r="H2235" s="42"/>
      <c r="I2235" s="103" t="s">
        <v>214</v>
      </c>
      <c r="J2235" s="48"/>
      <c r="K2235" s="48"/>
      <c r="L2235" s="48"/>
      <c r="M2235" s="48"/>
      <c r="N2235" s="48"/>
      <c r="O2235" s="48"/>
      <c r="P2235" s="48"/>
    </row>
    <row r="2236" spans="1:16" ht="15.75" customHeight="1">
      <c r="A2236" s="85"/>
      <c r="B2236" s="104" t="s">
        <v>215</v>
      </c>
      <c r="C2236" s="65"/>
      <c r="D2236" s="105"/>
      <c r="E2236" s="105"/>
      <c r="F2236" s="85"/>
      <c r="G2236" s="48"/>
      <c r="H2236" s="42"/>
      <c r="I2236" s="105" t="s">
        <v>216</v>
      </c>
      <c r="J2236" s="48"/>
      <c r="K2236" s="48"/>
      <c r="L2236" s="48"/>
      <c r="M2236" s="48"/>
      <c r="N2236" s="48"/>
      <c r="O2236" s="48"/>
      <c r="P2236" s="48"/>
    </row>
    <row r="2237" spans="1:16" ht="15.75" customHeight="1">
      <c r="A2237" s="85"/>
      <c r="B2237" s="65"/>
      <c r="C2237" s="65"/>
      <c r="D2237" s="63"/>
      <c r="E2237" s="63"/>
      <c r="F2237" s="85"/>
      <c r="G2237" s="48"/>
      <c r="H2237" s="42"/>
      <c r="I2237" s="63"/>
      <c r="J2237" s="48"/>
      <c r="K2237" s="48"/>
      <c r="L2237" s="48"/>
      <c r="M2237" s="48"/>
      <c r="N2237" s="48"/>
      <c r="O2237" s="48"/>
      <c r="P2237" s="48"/>
    </row>
    <row r="2238" spans="1:16" ht="15.75" customHeight="1">
      <c r="A2238" s="85"/>
      <c r="B2238" s="65"/>
      <c r="C2238" s="65"/>
      <c r="D2238" s="63"/>
      <c r="E2238" s="63"/>
      <c r="F2238" s="85"/>
      <c r="G2238" s="48"/>
      <c r="H2238" s="42"/>
      <c r="I2238" s="63"/>
      <c r="J2238" s="48"/>
      <c r="K2238" s="48"/>
      <c r="L2238" s="48"/>
      <c r="M2238" s="48"/>
      <c r="N2238" s="48"/>
      <c r="O2238" s="48"/>
      <c r="P2238" s="48"/>
    </row>
    <row r="2239" spans="1:16" ht="15.75" customHeight="1">
      <c r="A2239" s="85"/>
      <c r="B2239" s="65"/>
      <c r="C2239" s="65"/>
      <c r="D2239" s="63"/>
      <c r="E2239" s="63"/>
      <c r="F2239" s="85"/>
      <c r="G2239" s="48"/>
      <c r="H2239" s="42"/>
      <c r="I2239" s="63"/>
      <c r="J2239" s="48"/>
      <c r="K2239" s="48"/>
      <c r="L2239" s="48"/>
      <c r="M2239" s="48"/>
      <c r="N2239" s="48"/>
      <c r="O2239" s="48"/>
      <c r="P2239" s="48"/>
    </row>
    <row r="2240" spans="1:16" ht="12.75" customHeight="1">
      <c r="A2240" s="85"/>
      <c r="B2240" s="102" t="s">
        <v>217</v>
      </c>
      <c r="C2240" s="65"/>
      <c r="D2240" s="102"/>
      <c r="E2240" s="102"/>
      <c r="F2240" s="85"/>
      <c r="G2240" s="48"/>
      <c r="H2240" s="42"/>
      <c r="I2240" s="102" t="s">
        <v>218</v>
      </c>
      <c r="J2240" s="48"/>
      <c r="K2240" s="48"/>
      <c r="L2240" s="48"/>
      <c r="M2240" s="48"/>
      <c r="N2240" s="48"/>
      <c r="O2240" s="48"/>
      <c r="P2240" s="48"/>
    </row>
    <row r="2241" spans="1:16" ht="12.75" customHeight="1">
      <c r="A2241" s="85"/>
      <c r="B2241" s="104" t="s">
        <v>219</v>
      </c>
      <c r="C2241" s="65"/>
      <c r="D2241" s="104"/>
      <c r="E2241" s="104"/>
      <c r="F2241" s="85"/>
      <c r="G2241" s="48"/>
      <c r="H2241" s="42"/>
      <c r="I2241" s="104" t="s">
        <v>220</v>
      </c>
      <c r="J2241" s="48"/>
      <c r="K2241" s="48"/>
      <c r="L2241" s="48"/>
      <c r="M2241" s="48"/>
      <c r="N2241" s="48"/>
      <c r="O2241" s="48"/>
      <c r="P2241" s="48"/>
    </row>
    <row r="2242" spans="1:16" ht="15.75" customHeight="1">
      <c r="A2242" s="85"/>
      <c r="B2242" s="65"/>
      <c r="C2242" s="65"/>
      <c r="D2242" s="63"/>
      <c r="E2242" s="63"/>
      <c r="F2242" s="85"/>
      <c r="G2242" s="48"/>
      <c r="H2242" s="42"/>
      <c r="I2242" s="63"/>
      <c r="J2242" s="48"/>
      <c r="K2242" s="48"/>
      <c r="L2242" s="48"/>
      <c r="M2242" s="48"/>
      <c r="N2242" s="48"/>
      <c r="O2242" s="48"/>
      <c r="P2242" s="48"/>
    </row>
    <row r="2243" spans="1:16" ht="15.75" customHeight="1">
      <c r="A2243" s="85"/>
      <c r="B2243" s="65"/>
      <c r="C2243" s="65"/>
      <c r="D2243" s="63"/>
      <c r="E2243" s="63"/>
      <c r="F2243" s="85"/>
      <c r="G2243" s="48"/>
      <c r="H2243" s="42"/>
      <c r="I2243" s="63"/>
      <c r="J2243" s="48"/>
      <c r="K2243" s="48"/>
      <c r="L2243" s="48"/>
      <c r="M2243" s="48"/>
      <c r="N2243" s="48"/>
      <c r="O2243" s="48"/>
      <c r="P2243" s="48"/>
    </row>
    <row r="2244" spans="1:16" ht="15.75" customHeight="1">
      <c r="A2244" s="85"/>
      <c r="B2244" s="65"/>
      <c r="C2244" s="65"/>
      <c r="D2244" s="106"/>
      <c r="E2244" s="106"/>
      <c r="F2244" s="85"/>
      <c r="G2244" s="48"/>
      <c r="H2244" s="42"/>
      <c r="I2244" s="106"/>
      <c r="J2244" s="48"/>
      <c r="K2244" s="48"/>
      <c r="L2244" s="48"/>
      <c r="M2244" s="48"/>
      <c r="N2244" s="48"/>
      <c r="O2244" s="48"/>
      <c r="P2244" s="48"/>
    </row>
    <row r="2245" spans="1:16" ht="15.75" customHeight="1">
      <c r="A2245" s="85"/>
      <c r="B2245" s="106" t="s">
        <v>221</v>
      </c>
      <c r="C2245" s="104"/>
      <c r="D2245" s="104"/>
      <c r="E2245" s="104"/>
      <c r="F2245" s="85"/>
      <c r="G2245" s="48"/>
      <c r="H2245" s="42"/>
      <c r="I2245" s="104"/>
      <c r="J2245" s="48"/>
      <c r="K2245" s="48"/>
      <c r="L2245" s="48"/>
      <c r="M2245" s="48"/>
      <c r="N2245" s="48"/>
      <c r="O2245" s="48"/>
      <c r="P2245" s="48"/>
    </row>
    <row r="2246" spans="1:16" ht="15.75" customHeight="1">
      <c r="A2246" s="85"/>
      <c r="B2246" s="63" t="s">
        <v>222</v>
      </c>
      <c r="C2246" s="104"/>
      <c r="D2246" s="65"/>
      <c r="E2246" s="63"/>
      <c r="F2246" s="85"/>
      <c r="G2246" s="48"/>
      <c r="H2246" s="42"/>
      <c r="I2246" s="48"/>
      <c r="J2246" s="48"/>
      <c r="K2246" s="48"/>
      <c r="L2246" s="48"/>
      <c r="M2246" s="48"/>
      <c r="N2246" s="48"/>
      <c r="O2246" s="48"/>
      <c r="P2246" s="48"/>
    </row>
    <row r="2247" spans="1:16" ht="15.75" customHeight="1">
      <c r="A2247" s="85"/>
      <c r="B2247" s="63"/>
      <c r="C2247" s="104"/>
      <c r="D2247" s="65"/>
      <c r="E2247" s="63"/>
      <c r="F2247" s="85"/>
      <c r="G2247" s="48"/>
      <c r="H2247" s="42"/>
      <c r="I2247" s="48"/>
      <c r="J2247" s="48"/>
      <c r="K2247" s="48"/>
      <c r="L2247" s="48"/>
      <c r="M2247" s="48"/>
      <c r="N2247" s="48"/>
      <c r="O2247" s="48"/>
      <c r="P2247" s="48"/>
    </row>
    <row r="2248" spans="1:16" ht="15.75" customHeight="1">
      <c r="A2248" s="85"/>
      <c r="B2248" s="65"/>
      <c r="C2248" s="65"/>
      <c r="D2248" s="65"/>
      <c r="E2248" s="63"/>
      <c r="F2248" s="85"/>
      <c r="G2248" s="48"/>
      <c r="H2248" s="42"/>
      <c r="I2248" s="48"/>
      <c r="J2248" s="48"/>
      <c r="K2248" s="48"/>
      <c r="L2248" s="48"/>
      <c r="M2248" s="48"/>
      <c r="N2248" s="48"/>
      <c r="O2248" s="48"/>
      <c r="P2248" s="48"/>
    </row>
    <row r="2249" spans="1:16" ht="15.75" customHeight="1">
      <c r="A2249" s="85"/>
      <c r="B2249" s="102" t="s">
        <v>223</v>
      </c>
      <c r="C2249" s="104"/>
      <c r="D2249" s="65"/>
      <c r="E2249" s="63"/>
      <c r="F2249" s="85"/>
      <c r="G2249" s="48"/>
      <c r="H2249" s="42"/>
      <c r="I2249" s="48"/>
      <c r="J2249" s="48"/>
      <c r="K2249" s="48"/>
      <c r="L2249" s="48"/>
      <c r="M2249" s="48"/>
      <c r="N2249" s="48"/>
      <c r="O2249" s="48"/>
      <c r="P2249" s="48"/>
    </row>
    <row r="2250" spans="1:16" ht="15.75" customHeight="1">
      <c r="A2250" s="85"/>
      <c r="B2250" s="65"/>
      <c r="C2250" s="65"/>
      <c r="D2250" s="65"/>
      <c r="E2250" s="63"/>
      <c r="F2250" s="85"/>
      <c r="G2250" s="48"/>
      <c r="H2250" s="42"/>
      <c r="I2250" s="48"/>
      <c r="J2250" s="48"/>
      <c r="K2250" s="48"/>
      <c r="L2250" s="48"/>
      <c r="M2250" s="48"/>
      <c r="N2250" s="48"/>
      <c r="O2250" s="48"/>
      <c r="P2250" s="48"/>
    </row>
    <row r="2251" spans="1:16" ht="15.75" customHeight="1">
      <c r="A2251" s="85"/>
      <c r="B2251" s="65"/>
      <c r="C2251" s="65"/>
      <c r="D2251" s="65"/>
      <c r="E2251" s="63"/>
      <c r="F2251" s="85"/>
      <c r="G2251" s="48"/>
      <c r="H2251" s="42"/>
      <c r="I2251" s="48"/>
      <c r="J2251" s="48"/>
      <c r="K2251" s="48"/>
      <c r="L2251" s="48"/>
      <c r="M2251" s="48"/>
      <c r="N2251" s="48"/>
      <c r="O2251" s="48"/>
      <c r="P2251" s="48"/>
    </row>
    <row r="2252" spans="1:16" ht="15.75" customHeight="1">
      <c r="A2252" s="85"/>
      <c r="B2252" s="65"/>
      <c r="C2252" s="65"/>
      <c r="D2252" s="65"/>
      <c r="E2252" s="63"/>
      <c r="F2252" s="85"/>
      <c r="G2252" s="48"/>
      <c r="H2252" s="42"/>
      <c r="I2252" s="48"/>
      <c r="J2252" s="48"/>
      <c r="K2252" s="48"/>
      <c r="L2252" s="48"/>
      <c r="M2252" s="48"/>
      <c r="N2252" s="48"/>
      <c r="O2252" s="48"/>
      <c r="P2252" s="48"/>
    </row>
    <row r="2253" spans="1:16" ht="15.75" customHeight="1">
      <c r="A2253" s="85"/>
      <c r="B2253" s="102" t="s">
        <v>224</v>
      </c>
      <c r="C2253" s="65"/>
      <c r="D2253" s="65"/>
      <c r="E2253" s="63"/>
      <c r="F2253" s="85"/>
      <c r="G2253" s="48"/>
      <c r="H2253" s="42"/>
      <c r="I2253" s="48"/>
      <c r="J2253" s="48"/>
      <c r="K2253" s="48"/>
      <c r="L2253" s="48"/>
      <c r="M2253" s="48"/>
      <c r="N2253" s="48"/>
      <c r="O2253" s="48"/>
      <c r="P2253" s="48"/>
    </row>
    <row r="2254" spans="1:16" ht="15.75" customHeight="1">
      <c r="A2254" s="85"/>
      <c r="B2254" s="104" t="s">
        <v>225</v>
      </c>
      <c r="C2254" s="65"/>
      <c r="D2254" s="65"/>
      <c r="E2254" s="63"/>
      <c r="F2254" s="85"/>
      <c r="G2254" s="48"/>
      <c r="H2254" s="42"/>
      <c r="I2254" s="48"/>
      <c r="J2254" s="48"/>
      <c r="K2254" s="48"/>
      <c r="L2254" s="48"/>
      <c r="M2254" s="48"/>
      <c r="N2254" s="48"/>
      <c r="O2254" s="48"/>
      <c r="P2254" s="48"/>
    </row>
    <row r="2255" spans="1:16" ht="15.75" customHeight="1">
      <c r="A2255" s="86"/>
      <c r="B2255" s="86"/>
      <c r="C2255" s="86"/>
      <c r="D2255" s="86"/>
      <c r="E2255" s="86"/>
      <c r="F2255" s="86"/>
      <c r="G2255" s="86"/>
      <c r="H2255" s="86"/>
      <c r="I2255" s="86"/>
      <c r="J2255" s="86"/>
      <c r="K2255" s="86"/>
      <c r="L2255" s="86"/>
      <c r="M2255" s="86"/>
      <c r="N2255" s="86"/>
      <c r="O2255" s="86"/>
      <c r="P2255" s="86"/>
    </row>
  </sheetData>
  <mergeCells count="5541">
    <mergeCell ref="A32:E32"/>
    <mergeCell ref="F32:J32"/>
    <mergeCell ref="K32:L32"/>
    <mergeCell ref="M32:N32"/>
    <mergeCell ref="A33:E33"/>
    <mergeCell ref="F33:J33"/>
    <mergeCell ref="K33:L33"/>
    <mergeCell ref="M33:N33"/>
    <mergeCell ref="A29:B29"/>
    <mergeCell ref="C29:D29"/>
    <mergeCell ref="A31:E31"/>
    <mergeCell ref="F31:J31"/>
    <mergeCell ref="K31:L31"/>
    <mergeCell ref="M31:N31"/>
    <mergeCell ref="A27:E27"/>
    <mergeCell ref="F27:J27"/>
    <mergeCell ref="K27:L27"/>
    <mergeCell ref="M27:N27"/>
    <mergeCell ref="A28:E28"/>
    <mergeCell ref="F28:G28"/>
    <mergeCell ref="H28:K28"/>
    <mergeCell ref="M28:N28"/>
    <mergeCell ref="M25:N25"/>
    <mergeCell ref="A23:E23"/>
    <mergeCell ref="F23:J23"/>
    <mergeCell ref="K23:L23"/>
    <mergeCell ref="M23:N23"/>
    <mergeCell ref="A24:E24"/>
    <mergeCell ref="F24:J24"/>
    <mergeCell ref="K24:L24"/>
    <mergeCell ref="M24:N24"/>
    <mergeCell ref="A21:E21"/>
    <mergeCell ref="F21:J21"/>
    <mergeCell ref="K21:L21"/>
    <mergeCell ref="M21:N21"/>
    <mergeCell ref="A22:E22"/>
    <mergeCell ref="F22:J22"/>
    <mergeCell ref="K22:L22"/>
    <mergeCell ref="M22:N22"/>
    <mergeCell ref="J12:P12"/>
    <mergeCell ref="A13:F13"/>
    <mergeCell ref="G13:I13"/>
    <mergeCell ref="J13:P13"/>
    <mergeCell ref="B8:C8"/>
    <mergeCell ref="D8:P8"/>
    <mergeCell ref="B9:C9"/>
    <mergeCell ref="D9:P9"/>
    <mergeCell ref="A10:P10"/>
    <mergeCell ref="A11:F11"/>
    <mergeCell ref="G11:I11"/>
    <mergeCell ref="J11:P11"/>
    <mergeCell ref="A19:E19"/>
    <mergeCell ref="F19:J19"/>
    <mergeCell ref="K19:L19"/>
    <mergeCell ref="M19:N19"/>
    <mergeCell ref="A71:B71"/>
    <mergeCell ref="C71:D71"/>
    <mergeCell ref="A68:E68"/>
    <mergeCell ref="F68:J68"/>
    <mergeCell ref="K68:L68"/>
    <mergeCell ref="M68:N68"/>
    <mergeCell ref="A69:E69"/>
    <mergeCell ref="F69:J69"/>
    <mergeCell ref="K69:L69"/>
    <mergeCell ref="A26:E26"/>
    <mergeCell ref="F26:J26"/>
    <mergeCell ref="A25:E25"/>
    <mergeCell ref="F25:J25"/>
    <mergeCell ref="K26:L26"/>
    <mergeCell ref="M26:N26"/>
    <mergeCell ref="K25:L25"/>
    <mergeCell ref="A2:P2"/>
    <mergeCell ref="A4:O4"/>
    <mergeCell ref="A6:O6"/>
    <mergeCell ref="A911:O911"/>
    <mergeCell ref="B912:C912"/>
    <mergeCell ref="D912:P912"/>
    <mergeCell ref="B913:C913"/>
    <mergeCell ref="A20:E20"/>
    <mergeCell ref="F20:J20"/>
    <mergeCell ref="K20:L20"/>
    <mergeCell ref="M20:N20"/>
    <mergeCell ref="A14:F14"/>
    <mergeCell ref="G14:I14"/>
    <mergeCell ref="J14:P14"/>
    <mergeCell ref="A16:B16"/>
    <mergeCell ref="C16:D16"/>
    <mergeCell ref="A18:E18"/>
    <mergeCell ref="F18:J18"/>
    <mergeCell ref="K18:L18"/>
    <mergeCell ref="M18:N18"/>
    <mergeCell ref="A12:F12"/>
    <mergeCell ref="G12:I12"/>
    <mergeCell ref="K73:L73"/>
    <mergeCell ref="M73:N73"/>
    <mergeCell ref="A74:E74"/>
    <mergeCell ref="F74:J74"/>
    <mergeCell ref="K74:L74"/>
    <mergeCell ref="M74:N74"/>
    <mergeCell ref="A70:E70"/>
    <mergeCell ref="F70:G70"/>
    <mergeCell ref="H70:K70"/>
    <mergeCell ref="M70:N70"/>
    <mergeCell ref="M69:N69"/>
    <mergeCell ref="A65:B65"/>
    <mergeCell ref="C65:D65"/>
    <mergeCell ref="A67:E67"/>
    <mergeCell ref="F67:J67"/>
    <mergeCell ref="K67:L67"/>
    <mergeCell ref="M67:N67"/>
    <mergeCell ref="A63:E63"/>
    <mergeCell ref="F63:J63"/>
    <mergeCell ref="K63:L63"/>
    <mergeCell ref="M63:N63"/>
    <mergeCell ref="A64:E64"/>
    <mergeCell ref="F64:G64"/>
    <mergeCell ref="H64:K64"/>
    <mergeCell ref="M64:N64"/>
    <mergeCell ref="A61:E61"/>
    <mergeCell ref="F61:J61"/>
    <mergeCell ref="K61:L61"/>
    <mergeCell ref="M61:N61"/>
    <mergeCell ref="A62:E62"/>
    <mergeCell ref="F62:J62"/>
    <mergeCell ref="K62:L62"/>
    <mergeCell ref="M62:N62"/>
    <mergeCell ref="A58:B58"/>
    <mergeCell ref="C58:D58"/>
    <mergeCell ref="A60:E60"/>
    <mergeCell ref="F60:J60"/>
    <mergeCell ref="K60:L60"/>
    <mergeCell ref="M60:N60"/>
    <mergeCell ref="A55:F55"/>
    <mergeCell ref="G55:I55"/>
    <mergeCell ref="J55:P55"/>
    <mergeCell ref="A56:F56"/>
    <mergeCell ref="G56:I56"/>
    <mergeCell ref="J56:P56"/>
    <mergeCell ref="A52:P52"/>
    <mergeCell ref="A53:F53"/>
    <mergeCell ref="G53:I53"/>
    <mergeCell ref="J53:P53"/>
    <mergeCell ref="A54:F54"/>
    <mergeCell ref="G54:I54"/>
    <mergeCell ref="J54:P54"/>
    <mergeCell ref="I47:M47"/>
    <mergeCell ref="N47:O47"/>
    <mergeCell ref="A49:O49"/>
    <mergeCell ref="B50:C50"/>
    <mergeCell ref="D50:P50"/>
    <mergeCell ref="B51:C51"/>
    <mergeCell ref="D51:P51"/>
    <mergeCell ref="A44:E44"/>
    <mergeCell ref="F44:J44"/>
    <mergeCell ref="K44:L44"/>
    <mergeCell ref="M44:N44"/>
    <mergeCell ref="A45:E45"/>
    <mergeCell ref="F45:G45"/>
    <mergeCell ref="H45:K45"/>
    <mergeCell ref="M45:N45"/>
    <mergeCell ref="A42:E42"/>
    <mergeCell ref="F42:J42"/>
    <mergeCell ref="K42:L42"/>
    <mergeCell ref="M42:N42"/>
    <mergeCell ref="A43:E43"/>
    <mergeCell ref="F43:J43"/>
    <mergeCell ref="K43:L43"/>
    <mergeCell ref="M43:N43"/>
    <mergeCell ref="A39:E39"/>
    <mergeCell ref="F39:G39"/>
    <mergeCell ref="H39:K39"/>
    <mergeCell ref="M39:N39"/>
    <mergeCell ref="A40:B40"/>
    <mergeCell ref="C40:D40"/>
    <mergeCell ref="A37:E37"/>
    <mergeCell ref="F37:J37"/>
    <mergeCell ref="K37:L37"/>
    <mergeCell ref="M37:N37"/>
    <mergeCell ref="A38:E38"/>
    <mergeCell ref="F38:J38"/>
    <mergeCell ref="K38:L38"/>
    <mergeCell ref="M38:N38"/>
    <mergeCell ref="A34:E34"/>
    <mergeCell ref="F34:G34"/>
    <mergeCell ref="H34:K34"/>
    <mergeCell ref="M34:N34"/>
    <mergeCell ref="A35:B35"/>
    <mergeCell ref="C35:D35"/>
    <mergeCell ref="A372:B372"/>
    <mergeCell ref="C372:D372"/>
    <mergeCell ref="A374:E374"/>
    <mergeCell ref="F374:J374"/>
    <mergeCell ref="K374:L374"/>
    <mergeCell ref="M374:N374"/>
    <mergeCell ref="A369:F369"/>
    <mergeCell ref="G369:I369"/>
    <mergeCell ref="A401:P401"/>
    <mergeCell ref="A394:E394"/>
    <mergeCell ref="F394:G394"/>
    <mergeCell ref="H394:K394"/>
    <mergeCell ref="M394:N394"/>
    <mergeCell ref="I396:M396"/>
    <mergeCell ref="N396:O396"/>
    <mergeCell ref="J369:P369"/>
    <mergeCell ref="A370:F370"/>
    <mergeCell ref="G370:I370"/>
    <mergeCell ref="J370:P370"/>
    <mergeCell ref="A392:E392"/>
    <mergeCell ref="F392:J392"/>
    <mergeCell ref="K392:L392"/>
    <mergeCell ref="M392:N392"/>
    <mergeCell ref="A393:E393"/>
    <mergeCell ref="F393:J393"/>
    <mergeCell ref="K393:L393"/>
    <mergeCell ref="A367:F367"/>
    <mergeCell ref="G367:I367"/>
    <mergeCell ref="J367:P367"/>
    <mergeCell ref="A368:F368"/>
    <mergeCell ref="G368:I368"/>
    <mergeCell ref="J368:P368"/>
    <mergeCell ref="A363:O363"/>
    <mergeCell ref="B364:C364"/>
    <mergeCell ref="D364:P364"/>
    <mergeCell ref="B365:C365"/>
    <mergeCell ref="D365:P365"/>
    <mergeCell ref="A357:E357"/>
    <mergeCell ref="F357:J357"/>
    <mergeCell ref="K357:L357"/>
    <mergeCell ref="M357:N357"/>
    <mergeCell ref="A358:E358"/>
    <mergeCell ref="F358:J358"/>
    <mergeCell ref="K358:L358"/>
    <mergeCell ref="M358:N358"/>
    <mergeCell ref="A366:P366"/>
    <mergeCell ref="A359:E359"/>
    <mergeCell ref="F359:G359"/>
    <mergeCell ref="H359:K359"/>
    <mergeCell ref="M359:N359"/>
    <mergeCell ref="I361:M361"/>
    <mergeCell ref="N361:O361"/>
    <mergeCell ref="A354:E354"/>
    <mergeCell ref="F354:G354"/>
    <mergeCell ref="H354:K354"/>
    <mergeCell ref="M354:N354"/>
    <mergeCell ref="A355:B355"/>
    <mergeCell ref="C355:D355"/>
    <mergeCell ref="A352:E352"/>
    <mergeCell ref="F352:J352"/>
    <mergeCell ref="K352:L352"/>
    <mergeCell ref="M352:N352"/>
    <mergeCell ref="A353:E353"/>
    <mergeCell ref="F353:J353"/>
    <mergeCell ref="K353:L353"/>
    <mergeCell ref="M353:N353"/>
    <mergeCell ref="A349:E349"/>
    <mergeCell ref="F349:G349"/>
    <mergeCell ref="H349:K349"/>
    <mergeCell ref="M349:N349"/>
    <mergeCell ref="A350:B350"/>
    <mergeCell ref="C350:D350"/>
    <mergeCell ref="A347:E347"/>
    <mergeCell ref="F347:J347"/>
    <mergeCell ref="K347:L347"/>
    <mergeCell ref="M347:N347"/>
    <mergeCell ref="A348:E348"/>
    <mergeCell ref="F348:J348"/>
    <mergeCell ref="K348:L348"/>
    <mergeCell ref="M348:N348"/>
    <mergeCell ref="A344:B344"/>
    <mergeCell ref="C344:D344"/>
    <mergeCell ref="A346:E346"/>
    <mergeCell ref="F346:J346"/>
    <mergeCell ref="K346:L346"/>
    <mergeCell ref="M346:N346"/>
    <mergeCell ref="A342:E342"/>
    <mergeCell ref="F342:J342"/>
    <mergeCell ref="K342:L342"/>
    <mergeCell ref="M342:N342"/>
    <mergeCell ref="A343:E343"/>
    <mergeCell ref="F343:G343"/>
    <mergeCell ref="H343:K343"/>
    <mergeCell ref="M343:N343"/>
    <mergeCell ref="A340:E340"/>
    <mergeCell ref="F340:J340"/>
    <mergeCell ref="K340:L340"/>
    <mergeCell ref="M340:N340"/>
    <mergeCell ref="A341:E341"/>
    <mergeCell ref="F341:J341"/>
    <mergeCell ref="K341:L341"/>
    <mergeCell ref="M341:N341"/>
    <mergeCell ref="A338:E338"/>
    <mergeCell ref="F338:J338"/>
    <mergeCell ref="K338:L338"/>
    <mergeCell ref="M338:N338"/>
    <mergeCell ref="A339:E339"/>
    <mergeCell ref="F339:J339"/>
    <mergeCell ref="K339:L339"/>
    <mergeCell ref="M339:N339"/>
    <mergeCell ref="A335:B335"/>
    <mergeCell ref="C335:D335"/>
    <mergeCell ref="A337:E337"/>
    <mergeCell ref="F337:J337"/>
    <mergeCell ref="K337:L337"/>
    <mergeCell ref="M337:N337"/>
    <mergeCell ref="A332:F332"/>
    <mergeCell ref="G332:I332"/>
    <mergeCell ref="J332:P332"/>
    <mergeCell ref="A333:F333"/>
    <mergeCell ref="G333:I333"/>
    <mergeCell ref="J333:P333"/>
    <mergeCell ref="A330:F330"/>
    <mergeCell ref="G330:I330"/>
    <mergeCell ref="J330:P330"/>
    <mergeCell ref="A331:F331"/>
    <mergeCell ref="G331:I331"/>
    <mergeCell ref="J331:P331"/>
    <mergeCell ref="A326:O326"/>
    <mergeCell ref="B327:C327"/>
    <mergeCell ref="D327:P327"/>
    <mergeCell ref="B328:C328"/>
    <mergeCell ref="D328:P328"/>
    <mergeCell ref="A320:E320"/>
    <mergeCell ref="F320:J320"/>
    <mergeCell ref="K320:L320"/>
    <mergeCell ref="M320:N320"/>
    <mergeCell ref="A321:E321"/>
    <mergeCell ref="F321:J321"/>
    <mergeCell ref="K321:L321"/>
    <mergeCell ref="M321:N321"/>
    <mergeCell ref="A317:E317"/>
    <mergeCell ref="F317:G317"/>
    <mergeCell ref="H317:K317"/>
    <mergeCell ref="M317:N317"/>
    <mergeCell ref="A318:B318"/>
    <mergeCell ref="C318:D318"/>
    <mergeCell ref="A315:E315"/>
    <mergeCell ref="F315:J315"/>
    <mergeCell ref="K315:L315"/>
    <mergeCell ref="M315:N315"/>
    <mergeCell ref="A316:E316"/>
    <mergeCell ref="F316:J316"/>
    <mergeCell ref="K316:L316"/>
    <mergeCell ref="M316:N316"/>
    <mergeCell ref="A312:E312"/>
    <mergeCell ref="F312:G312"/>
    <mergeCell ref="H312:K312"/>
    <mergeCell ref="M312:N312"/>
    <mergeCell ref="A313:B313"/>
    <mergeCell ref="C313:D313"/>
    <mergeCell ref="A310:E310"/>
    <mergeCell ref="F310:J310"/>
    <mergeCell ref="K310:L310"/>
    <mergeCell ref="M310:N310"/>
    <mergeCell ref="A311:E311"/>
    <mergeCell ref="F311:J311"/>
    <mergeCell ref="K311:L311"/>
    <mergeCell ref="M311:N311"/>
    <mergeCell ref="A308:E308"/>
    <mergeCell ref="F308:J308"/>
    <mergeCell ref="K308:L308"/>
    <mergeCell ref="M308:N308"/>
    <mergeCell ref="A309:E309"/>
    <mergeCell ref="F309:J309"/>
    <mergeCell ref="K309:L309"/>
    <mergeCell ref="M309:N309"/>
    <mergeCell ref="A305:E305"/>
    <mergeCell ref="F305:G305"/>
    <mergeCell ref="H305:K305"/>
    <mergeCell ref="M305:N305"/>
    <mergeCell ref="A306:B306"/>
    <mergeCell ref="C306:D306"/>
    <mergeCell ref="A303:E303"/>
    <mergeCell ref="F303:J303"/>
    <mergeCell ref="K303:L303"/>
    <mergeCell ref="M303:N303"/>
    <mergeCell ref="A304:E304"/>
    <mergeCell ref="F304:J304"/>
    <mergeCell ref="K304:L304"/>
    <mergeCell ref="M304:N304"/>
    <mergeCell ref="A301:E301"/>
    <mergeCell ref="F301:J301"/>
    <mergeCell ref="K301:L301"/>
    <mergeCell ref="M301:N301"/>
    <mergeCell ref="A302:E302"/>
    <mergeCell ref="F302:J302"/>
    <mergeCell ref="K302:L302"/>
    <mergeCell ref="M302:N302"/>
    <mergeCell ref="A299:E299"/>
    <mergeCell ref="F299:J299"/>
    <mergeCell ref="K299:L299"/>
    <mergeCell ref="M299:N299"/>
    <mergeCell ref="A300:E300"/>
    <mergeCell ref="F300:J300"/>
    <mergeCell ref="K300:L300"/>
    <mergeCell ref="M300:N300"/>
    <mergeCell ref="A296:B296"/>
    <mergeCell ref="C296:D296"/>
    <mergeCell ref="A298:E298"/>
    <mergeCell ref="F298:J298"/>
    <mergeCell ref="K298:L298"/>
    <mergeCell ref="M298:N298"/>
    <mergeCell ref="A293:F293"/>
    <mergeCell ref="G293:I293"/>
    <mergeCell ref="J293:P293"/>
    <mergeCell ref="A294:F294"/>
    <mergeCell ref="G294:I294"/>
    <mergeCell ref="J294:P294"/>
    <mergeCell ref="A290:P290"/>
    <mergeCell ref="A291:F291"/>
    <mergeCell ref="G291:I291"/>
    <mergeCell ref="J291:P291"/>
    <mergeCell ref="A292:F292"/>
    <mergeCell ref="G292:I292"/>
    <mergeCell ref="J292:P292"/>
    <mergeCell ref="I285:M285"/>
    <mergeCell ref="N285:O285"/>
    <mergeCell ref="A287:O287"/>
    <mergeCell ref="B288:C288"/>
    <mergeCell ref="D288:P288"/>
    <mergeCell ref="B289:C289"/>
    <mergeCell ref="D289:P289"/>
    <mergeCell ref="A282:E282"/>
    <mergeCell ref="F282:J282"/>
    <mergeCell ref="K282:L282"/>
    <mergeCell ref="M282:N282"/>
    <mergeCell ref="A283:E283"/>
    <mergeCell ref="F283:G283"/>
    <mergeCell ref="H283:K283"/>
    <mergeCell ref="M283:N283"/>
    <mergeCell ref="A279:B279"/>
    <mergeCell ref="C279:D279"/>
    <mergeCell ref="A281:E281"/>
    <mergeCell ref="F281:J281"/>
    <mergeCell ref="K281:L281"/>
    <mergeCell ref="M281:N281"/>
    <mergeCell ref="A277:E277"/>
    <mergeCell ref="F277:J277"/>
    <mergeCell ref="K277:L277"/>
    <mergeCell ref="M277:N277"/>
    <mergeCell ref="A278:E278"/>
    <mergeCell ref="F278:G278"/>
    <mergeCell ref="H278:K278"/>
    <mergeCell ref="M278:N278"/>
    <mergeCell ref="A274:B274"/>
    <mergeCell ref="C274:D274"/>
    <mergeCell ref="A276:E276"/>
    <mergeCell ref="F276:J276"/>
    <mergeCell ref="K276:L276"/>
    <mergeCell ref="M276:N276"/>
    <mergeCell ref="A272:E272"/>
    <mergeCell ref="F272:J272"/>
    <mergeCell ref="K272:L272"/>
    <mergeCell ref="M272:N272"/>
    <mergeCell ref="A273:E273"/>
    <mergeCell ref="F273:G273"/>
    <mergeCell ref="H273:K273"/>
    <mergeCell ref="M273:N273"/>
    <mergeCell ref="A269:B269"/>
    <mergeCell ref="C269:D269"/>
    <mergeCell ref="A271:E271"/>
    <mergeCell ref="F271:J271"/>
    <mergeCell ref="K271:L271"/>
    <mergeCell ref="M271:N271"/>
    <mergeCell ref="A267:E267"/>
    <mergeCell ref="F267:J267"/>
    <mergeCell ref="K267:L267"/>
    <mergeCell ref="M267:N267"/>
    <mergeCell ref="A268:E268"/>
    <mergeCell ref="F268:G268"/>
    <mergeCell ref="H268:K268"/>
    <mergeCell ref="M268:N268"/>
    <mergeCell ref="A264:B264"/>
    <mergeCell ref="C264:D264"/>
    <mergeCell ref="A266:E266"/>
    <mergeCell ref="F266:J266"/>
    <mergeCell ref="K266:L266"/>
    <mergeCell ref="M266:N266"/>
    <mergeCell ref="A261:F261"/>
    <mergeCell ref="G261:I261"/>
    <mergeCell ref="J261:P261"/>
    <mergeCell ref="A262:F262"/>
    <mergeCell ref="G262:I262"/>
    <mergeCell ref="J262:P262"/>
    <mergeCell ref="A258:P258"/>
    <mergeCell ref="A259:F259"/>
    <mergeCell ref="G259:I259"/>
    <mergeCell ref="J259:P259"/>
    <mergeCell ref="A260:F260"/>
    <mergeCell ref="G260:I260"/>
    <mergeCell ref="J260:P260"/>
    <mergeCell ref="I253:M253"/>
    <mergeCell ref="N253:O253"/>
    <mergeCell ref="A255:O255"/>
    <mergeCell ref="B256:C256"/>
    <mergeCell ref="D256:P256"/>
    <mergeCell ref="B257:C257"/>
    <mergeCell ref="D257:P257"/>
    <mergeCell ref="A250:E250"/>
    <mergeCell ref="F250:J250"/>
    <mergeCell ref="K250:L250"/>
    <mergeCell ref="M250:N250"/>
    <mergeCell ref="A251:E251"/>
    <mergeCell ref="F251:G251"/>
    <mergeCell ref="H251:K251"/>
    <mergeCell ref="M251:N251"/>
    <mergeCell ref="A247:B247"/>
    <mergeCell ref="C247:D247"/>
    <mergeCell ref="A249:E249"/>
    <mergeCell ref="F249:J249"/>
    <mergeCell ref="K249:L249"/>
    <mergeCell ref="M249:N249"/>
    <mergeCell ref="A246:E246"/>
    <mergeCell ref="F246:G246"/>
    <mergeCell ref="H246:K246"/>
    <mergeCell ref="M246:N246"/>
    <mergeCell ref="A242:B242"/>
    <mergeCell ref="C242:D242"/>
    <mergeCell ref="A244:E244"/>
    <mergeCell ref="F244:J244"/>
    <mergeCell ref="K244:L244"/>
    <mergeCell ref="M244:N244"/>
    <mergeCell ref="A240:E240"/>
    <mergeCell ref="F240:J240"/>
    <mergeCell ref="K240:L240"/>
    <mergeCell ref="M240:N240"/>
    <mergeCell ref="A241:E241"/>
    <mergeCell ref="F241:G241"/>
    <mergeCell ref="H241:K241"/>
    <mergeCell ref="M241:N241"/>
    <mergeCell ref="M239:N239"/>
    <mergeCell ref="A235:E235"/>
    <mergeCell ref="F235:G235"/>
    <mergeCell ref="H235:K235"/>
    <mergeCell ref="M235:N235"/>
    <mergeCell ref="A236:B236"/>
    <mergeCell ref="C236:D236"/>
    <mergeCell ref="A233:E233"/>
    <mergeCell ref="F233:J233"/>
    <mergeCell ref="K233:L233"/>
    <mergeCell ref="M233:N233"/>
    <mergeCell ref="A234:E234"/>
    <mergeCell ref="F234:J234"/>
    <mergeCell ref="K234:L234"/>
    <mergeCell ref="M234:N234"/>
    <mergeCell ref="A245:E245"/>
    <mergeCell ref="F245:J245"/>
    <mergeCell ref="K245:L245"/>
    <mergeCell ref="M245:N245"/>
    <mergeCell ref="A230:B230"/>
    <mergeCell ref="C230:D230"/>
    <mergeCell ref="A232:E232"/>
    <mergeCell ref="F232:J232"/>
    <mergeCell ref="K232:L232"/>
    <mergeCell ref="M232:N232"/>
    <mergeCell ref="A227:F227"/>
    <mergeCell ref="G227:I227"/>
    <mergeCell ref="J227:P227"/>
    <mergeCell ref="A228:F228"/>
    <mergeCell ref="G228:I228"/>
    <mergeCell ref="J228:P228"/>
    <mergeCell ref="A225:F225"/>
    <mergeCell ref="G225:I225"/>
    <mergeCell ref="J225:P225"/>
    <mergeCell ref="A226:F226"/>
    <mergeCell ref="A329:P329"/>
    <mergeCell ref="A322:E322"/>
    <mergeCell ref="F322:G322"/>
    <mergeCell ref="H322:K322"/>
    <mergeCell ref="M322:N322"/>
    <mergeCell ref="I324:M324"/>
    <mergeCell ref="N324:O324"/>
    <mergeCell ref="G226:I226"/>
    <mergeCell ref="J226:P226"/>
    <mergeCell ref="A238:E238"/>
    <mergeCell ref="F238:J238"/>
    <mergeCell ref="K238:L238"/>
    <mergeCell ref="M238:N238"/>
    <mergeCell ref="A239:E239"/>
    <mergeCell ref="F239:J239"/>
    <mergeCell ref="K239:L239"/>
    <mergeCell ref="A221:O221"/>
    <mergeCell ref="B222:C222"/>
    <mergeCell ref="D222:P222"/>
    <mergeCell ref="B223:C223"/>
    <mergeCell ref="D223:P223"/>
    <mergeCell ref="A215:E215"/>
    <mergeCell ref="F215:J215"/>
    <mergeCell ref="K215:L215"/>
    <mergeCell ref="M215:N215"/>
    <mergeCell ref="A216:E216"/>
    <mergeCell ref="F216:J216"/>
    <mergeCell ref="K216:L216"/>
    <mergeCell ref="M216:N216"/>
    <mergeCell ref="A212:E212"/>
    <mergeCell ref="F212:G212"/>
    <mergeCell ref="H212:K212"/>
    <mergeCell ref="M212:N212"/>
    <mergeCell ref="A213:B213"/>
    <mergeCell ref="C213:D213"/>
    <mergeCell ref="A210:E210"/>
    <mergeCell ref="F210:J210"/>
    <mergeCell ref="K210:L210"/>
    <mergeCell ref="M210:N210"/>
    <mergeCell ref="A211:E211"/>
    <mergeCell ref="F211:J211"/>
    <mergeCell ref="K211:L211"/>
    <mergeCell ref="M211:N211"/>
    <mergeCell ref="A207:E207"/>
    <mergeCell ref="F207:G207"/>
    <mergeCell ref="H207:K207"/>
    <mergeCell ref="M207:N207"/>
    <mergeCell ref="A208:B208"/>
    <mergeCell ref="C208:D208"/>
    <mergeCell ref="A205:E205"/>
    <mergeCell ref="F205:J205"/>
    <mergeCell ref="K205:L205"/>
    <mergeCell ref="M205:N205"/>
    <mergeCell ref="A206:E206"/>
    <mergeCell ref="F206:J206"/>
    <mergeCell ref="K206:L206"/>
    <mergeCell ref="M206:N206"/>
    <mergeCell ref="A202:B202"/>
    <mergeCell ref="C202:D202"/>
    <mergeCell ref="A204:E204"/>
    <mergeCell ref="F204:J204"/>
    <mergeCell ref="K204:L204"/>
    <mergeCell ref="M204:N204"/>
    <mergeCell ref="A200:E200"/>
    <mergeCell ref="F200:J200"/>
    <mergeCell ref="K200:L200"/>
    <mergeCell ref="M200:N200"/>
    <mergeCell ref="A201:E201"/>
    <mergeCell ref="F201:G201"/>
    <mergeCell ref="H201:K201"/>
    <mergeCell ref="M201:N201"/>
    <mergeCell ref="A197:B197"/>
    <mergeCell ref="C197:D197"/>
    <mergeCell ref="A199:E199"/>
    <mergeCell ref="F199:J199"/>
    <mergeCell ref="K199:L199"/>
    <mergeCell ref="M199:N199"/>
    <mergeCell ref="A194:F194"/>
    <mergeCell ref="G194:I194"/>
    <mergeCell ref="J194:P194"/>
    <mergeCell ref="A195:F195"/>
    <mergeCell ref="G195:I195"/>
    <mergeCell ref="J195:P195"/>
    <mergeCell ref="A191:P191"/>
    <mergeCell ref="A192:F192"/>
    <mergeCell ref="G192:I192"/>
    <mergeCell ref="J192:P192"/>
    <mergeCell ref="A193:F193"/>
    <mergeCell ref="G193:I193"/>
    <mergeCell ref="J193:P193"/>
    <mergeCell ref="I186:M186"/>
    <mergeCell ref="N186:O186"/>
    <mergeCell ref="A188:O188"/>
    <mergeCell ref="B189:C189"/>
    <mergeCell ref="D189:P189"/>
    <mergeCell ref="B190:C190"/>
    <mergeCell ref="D190:P190"/>
    <mergeCell ref="A183:E183"/>
    <mergeCell ref="F183:J183"/>
    <mergeCell ref="K183:L183"/>
    <mergeCell ref="M183:N183"/>
    <mergeCell ref="A184:E184"/>
    <mergeCell ref="F184:G184"/>
    <mergeCell ref="H184:K184"/>
    <mergeCell ref="M184:N184"/>
    <mergeCell ref="A180:B180"/>
    <mergeCell ref="C180:D180"/>
    <mergeCell ref="A182:E182"/>
    <mergeCell ref="F182:J182"/>
    <mergeCell ref="K182:L182"/>
    <mergeCell ref="M182:N182"/>
    <mergeCell ref="A178:E178"/>
    <mergeCell ref="F178:J178"/>
    <mergeCell ref="K178:L178"/>
    <mergeCell ref="M178:N178"/>
    <mergeCell ref="A179:E179"/>
    <mergeCell ref="F179:G179"/>
    <mergeCell ref="H179:K179"/>
    <mergeCell ref="M179:N179"/>
    <mergeCell ref="A175:B175"/>
    <mergeCell ref="C175:D175"/>
    <mergeCell ref="A177:E177"/>
    <mergeCell ref="F177:J177"/>
    <mergeCell ref="K177:L177"/>
    <mergeCell ref="M177:N177"/>
    <mergeCell ref="A173:E173"/>
    <mergeCell ref="F173:J173"/>
    <mergeCell ref="K173:L173"/>
    <mergeCell ref="M173:N173"/>
    <mergeCell ref="A174:E174"/>
    <mergeCell ref="F174:G174"/>
    <mergeCell ref="H174:K174"/>
    <mergeCell ref="M174:N174"/>
    <mergeCell ref="A170:B170"/>
    <mergeCell ref="C170:D170"/>
    <mergeCell ref="A172:E172"/>
    <mergeCell ref="F172:J172"/>
    <mergeCell ref="K172:L172"/>
    <mergeCell ref="M172:N172"/>
    <mergeCell ref="A168:E168"/>
    <mergeCell ref="F168:J168"/>
    <mergeCell ref="K168:L168"/>
    <mergeCell ref="M168:N168"/>
    <mergeCell ref="A169:E169"/>
    <mergeCell ref="F169:G169"/>
    <mergeCell ref="H169:K169"/>
    <mergeCell ref="M169:N169"/>
    <mergeCell ref="A165:B165"/>
    <mergeCell ref="C165:D165"/>
    <mergeCell ref="A167:E167"/>
    <mergeCell ref="F167:J167"/>
    <mergeCell ref="K167:L167"/>
    <mergeCell ref="M167:N167"/>
    <mergeCell ref="A162:F162"/>
    <mergeCell ref="G162:I162"/>
    <mergeCell ref="J162:P162"/>
    <mergeCell ref="A163:F163"/>
    <mergeCell ref="G163:I163"/>
    <mergeCell ref="J163:P163"/>
    <mergeCell ref="A159:P159"/>
    <mergeCell ref="A160:F160"/>
    <mergeCell ref="G160:I160"/>
    <mergeCell ref="J160:P160"/>
    <mergeCell ref="A161:F161"/>
    <mergeCell ref="G161:I161"/>
    <mergeCell ref="J161:P161"/>
    <mergeCell ref="I154:M154"/>
    <mergeCell ref="N154:O154"/>
    <mergeCell ref="A156:O156"/>
    <mergeCell ref="B157:C157"/>
    <mergeCell ref="D157:P157"/>
    <mergeCell ref="B158:C158"/>
    <mergeCell ref="D158:P158"/>
    <mergeCell ref="A151:E151"/>
    <mergeCell ref="F151:J151"/>
    <mergeCell ref="K151:L151"/>
    <mergeCell ref="M151:N151"/>
    <mergeCell ref="A152:E152"/>
    <mergeCell ref="F152:G152"/>
    <mergeCell ref="H152:K152"/>
    <mergeCell ref="M152:N152"/>
    <mergeCell ref="A148:B148"/>
    <mergeCell ref="C148:D148"/>
    <mergeCell ref="A150:E150"/>
    <mergeCell ref="F150:J150"/>
    <mergeCell ref="K150:L150"/>
    <mergeCell ref="M150:N150"/>
    <mergeCell ref="A146:E146"/>
    <mergeCell ref="F146:J146"/>
    <mergeCell ref="K146:L146"/>
    <mergeCell ref="M146:N146"/>
    <mergeCell ref="A147:E147"/>
    <mergeCell ref="F147:G147"/>
    <mergeCell ref="H147:K147"/>
    <mergeCell ref="M147:N147"/>
    <mergeCell ref="A143:B143"/>
    <mergeCell ref="C143:D143"/>
    <mergeCell ref="A145:E145"/>
    <mergeCell ref="F145:J145"/>
    <mergeCell ref="K145:L145"/>
    <mergeCell ref="M145:N145"/>
    <mergeCell ref="A141:E141"/>
    <mergeCell ref="F141:J141"/>
    <mergeCell ref="K141:L141"/>
    <mergeCell ref="M141:N141"/>
    <mergeCell ref="A142:E142"/>
    <mergeCell ref="F142:G142"/>
    <mergeCell ref="H142:K142"/>
    <mergeCell ref="M142:N142"/>
    <mergeCell ref="A139:E139"/>
    <mergeCell ref="F139:J139"/>
    <mergeCell ref="K139:L139"/>
    <mergeCell ref="M139:N139"/>
    <mergeCell ref="A140:E140"/>
    <mergeCell ref="F140:J140"/>
    <mergeCell ref="K140:L140"/>
    <mergeCell ref="M140:N140"/>
    <mergeCell ref="A137:E137"/>
    <mergeCell ref="F137:J137"/>
    <mergeCell ref="K137:L137"/>
    <mergeCell ref="M137:N137"/>
    <mergeCell ref="A138:E138"/>
    <mergeCell ref="F138:J138"/>
    <mergeCell ref="K138:L138"/>
    <mergeCell ref="M138:N138"/>
    <mergeCell ref="J124:P124"/>
    <mergeCell ref="A125:F125"/>
    <mergeCell ref="G125:I125"/>
    <mergeCell ref="J125:P125"/>
    <mergeCell ref="I118:M118"/>
    <mergeCell ref="N118:O118"/>
    <mergeCell ref="A120:O120"/>
    <mergeCell ref="B121:C121"/>
    <mergeCell ref="D121:P121"/>
    <mergeCell ref="B122:C122"/>
    <mergeCell ref="A134:B134"/>
    <mergeCell ref="C134:D134"/>
    <mergeCell ref="A136:E136"/>
    <mergeCell ref="F136:J136"/>
    <mergeCell ref="K136:L136"/>
    <mergeCell ref="M136:N136"/>
    <mergeCell ref="A132:E132"/>
    <mergeCell ref="F132:J132"/>
    <mergeCell ref="K132:L132"/>
    <mergeCell ref="M132:N132"/>
    <mergeCell ref="A133:E133"/>
    <mergeCell ref="F133:G133"/>
    <mergeCell ref="H133:K133"/>
    <mergeCell ref="M133:N133"/>
    <mergeCell ref="A129:B129"/>
    <mergeCell ref="C129:D129"/>
    <mergeCell ref="A131:E131"/>
    <mergeCell ref="F131:J131"/>
    <mergeCell ref="K131:L131"/>
    <mergeCell ref="M131:N131"/>
    <mergeCell ref="A224:P224"/>
    <mergeCell ref="A217:E217"/>
    <mergeCell ref="F217:G217"/>
    <mergeCell ref="H217:K217"/>
    <mergeCell ref="M217:N217"/>
    <mergeCell ref="I219:M219"/>
    <mergeCell ref="N219:O219"/>
    <mergeCell ref="M115:N115"/>
    <mergeCell ref="M116:N116"/>
    <mergeCell ref="A112:B112"/>
    <mergeCell ref="C112:D112"/>
    <mergeCell ref="A114:E114"/>
    <mergeCell ref="F114:J114"/>
    <mergeCell ref="K114:L114"/>
    <mergeCell ref="M114:N114"/>
    <mergeCell ref="A110:E110"/>
    <mergeCell ref="F110:J110"/>
    <mergeCell ref="K110:L110"/>
    <mergeCell ref="M110:N110"/>
    <mergeCell ref="A111:E111"/>
    <mergeCell ref="F111:G111"/>
    <mergeCell ref="H111:K111"/>
    <mergeCell ref="M111:N111"/>
    <mergeCell ref="A126:F126"/>
    <mergeCell ref="G126:I126"/>
    <mergeCell ref="J126:P126"/>
    <mergeCell ref="A127:F127"/>
    <mergeCell ref="G127:I127"/>
    <mergeCell ref="J127:P127"/>
    <mergeCell ref="A123:P123"/>
    <mergeCell ref="A124:F124"/>
    <mergeCell ref="G124:I124"/>
    <mergeCell ref="M100:N100"/>
    <mergeCell ref="A96:E96"/>
    <mergeCell ref="F96:J96"/>
    <mergeCell ref="K96:L96"/>
    <mergeCell ref="M96:N96"/>
    <mergeCell ref="A97:E97"/>
    <mergeCell ref="F97:G97"/>
    <mergeCell ref="H97:K97"/>
    <mergeCell ref="M97:N97"/>
    <mergeCell ref="A107:B107"/>
    <mergeCell ref="C107:D107"/>
    <mergeCell ref="A109:E109"/>
    <mergeCell ref="F109:J109"/>
    <mergeCell ref="K109:L109"/>
    <mergeCell ref="M109:N109"/>
    <mergeCell ref="A105:E105"/>
    <mergeCell ref="F105:J105"/>
    <mergeCell ref="K105:L105"/>
    <mergeCell ref="M105:N105"/>
    <mergeCell ref="A106:E106"/>
    <mergeCell ref="F106:G106"/>
    <mergeCell ref="H106:K106"/>
    <mergeCell ref="M106:N106"/>
    <mergeCell ref="A103:E103"/>
    <mergeCell ref="F103:J103"/>
    <mergeCell ref="K103:L103"/>
    <mergeCell ref="M103:N103"/>
    <mergeCell ref="A104:E104"/>
    <mergeCell ref="F104:J104"/>
    <mergeCell ref="K104:L104"/>
    <mergeCell ref="M104:N104"/>
    <mergeCell ref="A93:B93"/>
    <mergeCell ref="C93:D93"/>
    <mergeCell ref="A95:E95"/>
    <mergeCell ref="F95:J95"/>
    <mergeCell ref="K95:L95"/>
    <mergeCell ref="M95:N95"/>
    <mergeCell ref="A90:F90"/>
    <mergeCell ref="G90:I90"/>
    <mergeCell ref="D122:P122"/>
    <mergeCell ref="A115:E115"/>
    <mergeCell ref="F115:J115"/>
    <mergeCell ref="K115:L115"/>
    <mergeCell ref="A116:E116"/>
    <mergeCell ref="F116:G116"/>
    <mergeCell ref="H116:K116"/>
    <mergeCell ref="J90:P90"/>
    <mergeCell ref="A91:F91"/>
    <mergeCell ref="G91:I91"/>
    <mergeCell ref="J91:P91"/>
    <mergeCell ref="A101:E101"/>
    <mergeCell ref="F101:J101"/>
    <mergeCell ref="K101:L101"/>
    <mergeCell ref="M101:N101"/>
    <mergeCell ref="A102:E102"/>
    <mergeCell ref="F102:J102"/>
    <mergeCell ref="K102:L102"/>
    <mergeCell ref="M102:N102"/>
    <mergeCell ref="A98:B98"/>
    <mergeCell ref="C98:D98"/>
    <mergeCell ref="A100:E100"/>
    <mergeCell ref="F100:J100"/>
    <mergeCell ref="K100:L100"/>
    <mergeCell ref="A88:F88"/>
    <mergeCell ref="G88:I88"/>
    <mergeCell ref="J88:P88"/>
    <mergeCell ref="A89:F89"/>
    <mergeCell ref="G89:I89"/>
    <mergeCell ref="J89:P89"/>
    <mergeCell ref="A84:O84"/>
    <mergeCell ref="B85:C85"/>
    <mergeCell ref="D85:P85"/>
    <mergeCell ref="B86:C86"/>
    <mergeCell ref="D86:P86"/>
    <mergeCell ref="A78:E78"/>
    <mergeCell ref="F78:J78"/>
    <mergeCell ref="K78:L78"/>
    <mergeCell ref="M78:N78"/>
    <mergeCell ref="A79:E79"/>
    <mergeCell ref="F79:J79"/>
    <mergeCell ref="K79:L79"/>
    <mergeCell ref="M79:N79"/>
    <mergeCell ref="A87:P87"/>
    <mergeCell ref="A80:E80"/>
    <mergeCell ref="F80:G80"/>
    <mergeCell ref="H80:K80"/>
    <mergeCell ref="M80:N80"/>
    <mergeCell ref="I82:M82"/>
    <mergeCell ref="N82:O82"/>
    <mergeCell ref="A75:E75"/>
    <mergeCell ref="F75:G75"/>
    <mergeCell ref="H75:K75"/>
    <mergeCell ref="M75:N75"/>
    <mergeCell ref="A76:B76"/>
    <mergeCell ref="C76:D76"/>
    <mergeCell ref="A73:E73"/>
    <mergeCell ref="F73:J73"/>
    <mergeCell ref="A2218:E2218"/>
    <mergeCell ref="A2215:B2215"/>
    <mergeCell ref="C2215:D2215"/>
    <mergeCell ref="A2217:E2217"/>
    <mergeCell ref="F2213:J2213"/>
    <mergeCell ref="K2213:L2213"/>
    <mergeCell ref="M2213:N2213"/>
    <mergeCell ref="M2214:N2214"/>
    <mergeCell ref="A2213:E2213"/>
    <mergeCell ref="A2214:E2214"/>
    <mergeCell ref="A2210:B2210"/>
    <mergeCell ref="C2210:D2210"/>
    <mergeCell ref="A2212:E2212"/>
    <mergeCell ref="A2208:E2208"/>
    <mergeCell ref="F2208:J2208"/>
    <mergeCell ref="F2214:G2214"/>
    <mergeCell ref="H2214:K2214"/>
    <mergeCell ref="F2212:J2212"/>
    <mergeCell ref="K2212:L2212"/>
    <mergeCell ref="M2212:N2212"/>
    <mergeCell ref="K2208:L2208"/>
    <mergeCell ref="M2208:N2208"/>
    <mergeCell ref="F2207:J2207"/>
    <mergeCell ref="K2207:L2207"/>
    <mergeCell ref="C2229:O2229"/>
    <mergeCell ref="I2221:M2221"/>
    <mergeCell ref="N2221:O2221"/>
    <mergeCell ref="C2225:O2225"/>
    <mergeCell ref="C2226:O2226"/>
    <mergeCell ref="C2227:O2227"/>
    <mergeCell ref="C2228:O2228"/>
    <mergeCell ref="F2217:J2217"/>
    <mergeCell ref="K2217:L2217"/>
    <mergeCell ref="M2217:N2217"/>
    <mergeCell ref="F2218:J2218"/>
    <mergeCell ref="K2218:L2218"/>
    <mergeCell ref="M2218:N2218"/>
    <mergeCell ref="A2219:E2219"/>
    <mergeCell ref="F2219:G2219"/>
    <mergeCell ref="H2219:K2219"/>
    <mergeCell ref="M2219:N2219"/>
    <mergeCell ref="M2207:N2207"/>
    <mergeCell ref="A2209:E2209"/>
    <mergeCell ref="F2209:G2209"/>
    <mergeCell ref="H2209:K2209"/>
    <mergeCell ref="M2209:N2209"/>
    <mergeCell ref="M2203:N2203"/>
    <mergeCell ref="M2204:N2204"/>
    <mergeCell ref="G2195:I2195"/>
    <mergeCell ref="J2195:P2195"/>
    <mergeCell ref="A2196:F2196"/>
    <mergeCell ref="G2196:I2196"/>
    <mergeCell ref="J2196:P2196"/>
    <mergeCell ref="B2193:C2193"/>
    <mergeCell ref="D2192:P2192"/>
    <mergeCell ref="A2194:P2194"/>
    <mergeCell ref="A2195:F2195"/>
    <mergeCell ref="A2187:E2187"/>
    <mergeCell ref="F2187:G2187"/>
    <mergeCell ref="I2189:M2189"/>
    <mergeCell ref="N2189:O2189"/>
    <mergeCell ref="A2191:O2191"/>
    <mergeCell ref="A2205:B2205"/>
    <mergeCell ref="C2205:D2205"/>
    <mergeCell ref="A2207:E2207"/>
    <mergeCell ref="A2203:E2203"/>
    <mergeCell ref="F2203:J2203"/>
    <mergeCell ref="K2203:L2203"/>
    <mergeCell ref="H2204:K2204"/>
    <mergeCell ref="A2204:E2204"/>
    <mergeCell ref="F2204:G2204"/>
    <mergeCell ref="J2198:P2198"/>
    <mergeCell ref="A2200:B2200"/>
    <mergeCell ref="A2186:E2186"/>
    <mergeCell ref="F2186:J2186"/>
    <mergeCell ref="K2186:L2186"/>
    <mergeCell ref="H2187:K2187"/>
    <mergeCell ref="M2186:N2186"/>
    <mergeCell ref="M2187:N2187"/>
    <mergeCell ref="A2183:B2183"/>
    <mergeCell ref="A2185:E2185"/>
    <mergeCell ref="F2185:J2185"/>
    <mergeCell ref="K2185:L2185"/>
    <mergeCell ref="M2185:N2185"/>
    <mergeCell ref="C2183:D2183"/>
    <mergeCell ref="A2181:E2181"/>
    <mergeCell ref="F2181:J2181"/>
    <mergeCell ref="K2181:L2181"/>
    <mergeCell ref="A2182:E2182"/>
    <mergeCell ref="F2182:G2182"/>
    <mergeCell ref="H2182:K2182"/>
    <mergeCell ref="M2181:N2181"/>
    <mergeCell ref="M2182:N2182"/>
    <mergeCell ref="A2178:B2178"/>
    <mergeCell ref="A2180:E2180"/>
    <mergeCell ref="F2180:J2180"/>
    <mergeCell ref="K2180:L2180"/>
    <mergeCell ref="M2180:N2180"/>
    <mergeCell ref="C2178:D2178"/>
    <mergeCell ref="A2176:E2176"/>
    <mergeCell ref="F2176:J2176"/>
    <mergeCell ref="K2176:L2176"/>
    <mergeCell ref="A2177:E2177"/>
    <mergeCell ref="F2177:G2177"/>
    <mergeCell ref="H2177:K2177"/>
    <mergeCell ref="M2176:N2176"/>
    <mergeCell ref="M2177:N2177"/>
    <mergeCell ref="A2173:B2173"/>
    <mergeCell ref="A2175:E2175"/>
    <mergeCell ref="F2175:J2175"/>
    <mergeCell ref="K2175:L2175"/>
    <mergeCell ref="M2175:N2175"/>
    <mergeCell ref="C2173:D2173"/>
    <mergeCell ref="A2171:E2171"/>
    <mergeCell ref="F2171:J2171"/>
    <mergeCell ref="K2171:L2171"/>
    <mergeCell ref="A2172:E2172"/>
    <mergeCell ref="F2172:G2172"/>
    <mergeCell ref="H2172:K2172"/>
    <mergeCell ref="B2161:C2161"/>
    <mergeCell ref="D2161:P2161"/>
    <mergeCell ref="A2163:F2163"/>
    <mergeCell ref="G2163:I2163"/>
    <mergeCell ref="J2163:P2163"/>
    <mergeCell ref="A2164:F2164"/>
    <mergeCell ref="G2164:I2164"/>
    <mergeCell ref="J2164:P2164"/>
    <mergeCell ref="A2159:O2159"/>
    <mergeCell ref="A2162:P2162"/>
    <mergeCell ref="K2154:L2154"/>
    <mergeCell ref="M2154:N2154"/>
    <mergeCell ref="A2155:E2155"/>
    <mergeCell ref="A2153:E2153"/>
    <mergeCell ref="F2153:J2153"/>
    <mergeCell ref="K2153:L2153"/>
    <mergeCell ref="M2153:N2153"/>
    <mergeCell ref="A2154:E2154"/>
    <mergeCell ref="F2154:J2154"/>
    <mergeCell ref="F2148:J2148"/>
    <mergeCell ref="K2148:L2148"/>
    <mergeCell ref="A2148:E2148"/>
    <mergeCell ref="A2149:E2149"/>
    <mergeCell ref="F2149:J2149"/>
    <mergeCell ref="K2149:L2149"/>
    <mergeCell ref="A2150:E2150"/>
    <mergeCell ref="F2150:G2150"/>
    <mergeCell ref="H2150:K2150"/>
    <mergeCell ref="M2150:N2150"/>
    <mergeCell ref="A2151:B2151"/>
    <mergeCell ref="C2151:D2151"/>
    <mergeCell ref="M2148:N2148"/>
    <mergeCell ref="M2149:N2149"/>
    <mergeCell ref="A2146:B2146"/>
    <mergeCell ref="C2146:D2146"/>
    <mergeCell ref="M2143:N2143"/>
    <mergeCell ref="M2144:N2144"/>
    <mergeCell ref="F2138:J2138"/>
    <mergeCell ref="K2138:L2138"/>
    <mergeCell ref="A2138:E2138"/>
    <mergeCell ref="A2139:E2139"/>
    <mergeCell ref="F2139:J2139"/>
    <mergeCell ref="K2139:L2139"/>
    <mergeCell ref="A2140:E2140"/>
    <mergeCell ref="F2140:G2140"/>
    <mergeCell ref="H2140:K2140"/>
    <mergeCell ref="M2140:N2140"/>
    <mergeCell ref="A2141:B2141"/>
    <mergeCell ref="C2141:D2141"/>
    <mergeCell ref="M2138:N2138"/>
    <mergeCell ref="M2139:N2139"/>
    <mergeCell ref="B2127:C2127"/>
    <mergeCell ref="D2127:P2127"/>
    <mergeCell ref="A2130:F2130"/>
    <mergeCell ref="G2130:I2130"/>
    <mergeCell ref="J2130:P2130"/>
    <mergeCell ref="A2131:F2131"/>
    <mergeCell ref="G2131:I2131"/>
    <mergeCell ref="J2131:P2131"/>
    <mergeCell ref="F2143:J2143"/>
    <mergeCell ref="K2143:L2143"/>
    <mergeCell ref="A2143:E2143"/>
    <mergeCell ref="A2144:E2144"/>
    <mergeCell ref="F2144:J2144"/>
    <mergeCell ref="K2144:L2144"/>
    <mergeCell ref="A2145:E2145"/>
    <mergeCell ref="F2145:G2145"/>
    <mergeCell ref="H2145:K2145"/>
    <mergeCell ref="M2145:N2145"/>
    <mergeCell ref="A2126:O2126"/>
    <mergeCell ref="M2171:N2171"/>
    <mergeCell ref="M2172:N2172"/>
    <mergeCell ref="A2168:B2168"/>
    <mergeCell ref="A2170:E2170"/>
    <mergeCell ref="F2170:J2170"/>
    <mergeCell ref="K2170:L2170"/>
    <mergeCell ref="M2170:N2170"/>
    <mergeCell ref="C2168:D2168"/>
    <mergeCell ref="A2165:F2165"/>
    <mergeCell ref="G2165:I2165"/>
    <mergeCell ref="J2165:P2165"/>
    <mergeCell ref="A2166:F2166"/>
    <mergeCell ref="G2166:I2166"/>
    <mergeCell ref="J2166:P2166"/>
    <mergeCell ref="I2124:M2124"/>
    <mergeCell ref="N2124:O2124"/>
    <mergeCell ref="B2128:C2128"/>
    <mergeCell ref="D2128:P2128"/>
    <mergeCell ref="A2129:P2129"/>
    <mergeCell ref="G2132:I2132"/>
    <mergeCell ref="J2132:P2132"/>
    <mergeCell ref="A2133:F2133"/>
    <mergeCell ref="G2133:I2133"/>
    <mergeCell ref="J2133:P2133"/>
    <mergeCell ref="A2135:B2135"/>
    <mergeCell ref="C2135:D2135"/>
    <mergeCell ref="A2137:E2137"/>
    <mergeCell ref="F2137:J2137"/>
    <mergeCell ref="K2137:L2137"/>
    <mergeCell ref="M2137:N2137"/>
    <mergeCell ref="A2132:F2132"/>
    <mergeCell ref="A2122:E2122"/>
    <mergeCell ref="F2122:G2122"/>
    <mergeCell ref="H2122:K2122"/>
    <mergeCell ref="M2122:N2122"/>
    <mergeCell ref="A2120:E2120"/>
    <mergeCell ref="A2117:E2117"/>
    <mergeCell ref="F2117:G2117"/>
    <mergeCell ref="H2117:K2117"/>
    <mergeCell ref="M2117:N2117"/>
    <mergeCell ref="A2118:B2118"/>
    <mergeCell ref="C2118:D2118"/>
    <mergeCell ref="F2120:J2120"/>
    <mergeCell ref="K2120:L2120"/>
    <mergeCell ref="M2120:N2120"/>
    <mergeCell ref="A2121:E2121"/>
    <mergeCell ref="F2121:J2121"/>
    <mergeCell ref="K2121:L2121"/>
    <mergeCell ref="M2121:N2121"/>
    <mergeCell ref="A2115:E2115"/>
    <mergeCell ref="A2112:E2112"/>
    <mergeCell ref="F2112:G2112"/>
    <mergeCell ref="H2112:K2112"/>
    <mergeCell ref="M2112:N2112"/>
    <mergeCell ref="A2113:B2113"/>
    <mergeCell ref="C2113:D2113"/>
    <mergeCell ref="F2115:J2115"/>
    <mergeCell ref="K2115:L2115"/>
    <mergeCell ref="M2115:N2115"/>
    <mergeCell ref="A2116:E2116"/>
    <mergeCell ref="F2116:J2116"/>
    <mergeCell ref="K2116:L2116"/>
    <mergeCell ref="M2116:N2116"/>
    <mergeCell ref="A2110:E2110"/>
    <mergeCell ref="A2107:B2107"/>
    <mergeCell ref="C2107:D2107"/>
    <mergeCell ref="A2109:E2109"/>
    <mergeCell ref="F2109:J2109"/>
    <mergeCell ref="K2109:L2109"/>
    <mergeCell ref="M2109:N2109"/>
    <mergeCell ref="F2110:J2110"/>
    <mergeCell ref="K2110:L2110"/>
    <mergeCell ref="M2110:N2110"/>
    <mergeCell ref="A2111:E2111"/>
    <mergeCell ref="F2111:J2111"/>
    <mergeCell ref="K2111:L2111"/>
    <mergeCell ref="M2111:N2111"/>
    <mergeCell ref="F2105:J2105"/>
    <mergeCell ref="K2105:L2105"/>
    <mergeCell ref="M2105:N2105"/>
    <mergeCell ref="A2106:E2106"/>
    <mergeCell ref="F2106:G2106"/>
    <mergeCell ref="H2106:K2106"/>
    <mergeCell ref="M2106:N2106"/>
    <mergeCell ref="K2104:L2104"/>
    <mergeCell ref="M2104:N2104"/>
    <mergeCell ref="A2105:E2105"/>
    <mergeCell ref="A2103:E2103"/>
    <mergeCell ref="F2103:J2103"/>
    <mergeCell ref="K2103:L2103"/>
    <mergeCell ref="M2103:N2103"/>
    <mergeCell ref="A2104:E2104"/>
    <mergeCell ref="F2104:J2104"/>
    <mergeCell ref="G2097:I2097"/>
    <mergeCell ref="J2097:P2097"/>
    <mergeCell ref="A2098:F2098"/>
    <mergeCell ref="G2098:I2098"/>
    <mergeCell ref="J2098:P2098"/>
    <mergeCell ref="A2100:B2100"/>
    <mergeCell ref="C2100:D2100"/>
    <mergeCell ref="A2102:E2102"/>
    <mergeCell ref="F2102:J2102"/>
    <mergeCell ref="K2102:L2102"/>
    <mergeCell ref="M2102:N2102"/>
    <mergeCell ref="A2097:F2097"/>
    <mergeCell ref="I2089:M2089"/>
    <mergeCell ref="N2089:O2089"/>
    <mergeCell ref="A2091:O2091"/>
    <mergeCell ref="B2092:C2092"/>
    <mergeCell ref="D2092:P2092"/>
    <mergeCell ref="B2093:C2093"/>
    <mergeCell ref="D2093:P2093"/>
    <mergeCell ref="A2094:P2094"/>
    <mergeCell ref="A2095:F2095"/>
    <mergeCell ref="G2095:I2095"/>
    <mergeCell ref="J2095:P2095"/>
    <mergeCell ref="A2096:F2096"/>
    <mergeCell ref="G2096:I2096"/>
    <mergeCell ref="J2096:P2096"/>
    <mergeCell ref="A2086:E2086"/>
    <mergeCell ref="A2083:B2083"/>
    <mergeCell ref="C2083:D2083"/>
    <mergeCell ref="A2085:E2085"/>
    <mergeCell ref="F2085:J2085"/>
    <mergeCell ref="K2085:L2085"/>
    <mergeCell ref="M2085:N2085"/>
    <mergeCell ref="F2086:J2086"/>
    <mergeCell ref="K2086:L2086"/>
    <mergeCell ref="M2086:N2086"/>
    <mergeCell ref="A2087:E2087"/>
    <mergeCell ref="F2087:G2087"/>
    <mergeCell ref="H2087:K2087"/>
    <mergeCell ref="M2087:N2087"/>
    <mergeCell ref="A2081:E2081"/>
    <mergeCell ref="A2078:B2078"/>
    <mergeCell ref="C2078:D2078"/>
    <mergeCell ref="A2080:E2080"/>
    <mergeCell ref="F2080:J2080"/>
    <mergeCell ref="K2080:L2080"/>
    <mergeCell ref="M2080:N2080"/>
    <mergeCell ref="F2081:J2081"/>
    <mergeCell ref="K2081:L2081"/>
    <mergeCell ref="M2081:N2081"/>
    <mergeCell ref="A2082:E2082"/>
    <mergeCell ref="F2082:G2082"/>
    <mergeCell ref="H2082:K2082"/>
    <mergeCell ref="M2082:N2082"/>
    <mergeCell ref="A2072:E2072"/>
    <mergeCell ref="F2072:G2072"/>
    <mergeCell ref="H2072:K2072"/>
    <mergeCell ref="M2072:N2072"/>
    <mergeCell ref="A2076:E2076"/>
    <mergeCell ref="A2073:B2073"/>
    <mergeCell ref="C2073:D2073"/>
    <mergeCell ref="A2075:E2075"/>
    <mergeCell ref="F2075:J2075"/>
    <mergeCell ref="K2075:L2075"/>
    <mergeCell ref="M2075:N2075"/>
    <mergeCell ref="F2070:J2070"/>
    <mergeCell ref="K2070:L2070"/>
    <mergeCell ref="A2071:E2071"/>
    <mergeCell ref="F2071:J2071"/>
    <mergeCell ref="K2071:L2071"/>
    <mergeCell ref="M2071:N2071"/>
    <mergeCell ref="A2068:B2068"/>
    <mergeCell ref="A2070:E2070"/>
    <mergeCell ref="M2070:N2070"/>
    <mergeCell ref="A2064:F2064"/>
    <mergeCell ref="G2064:I2064"/>
    <mergeCell ref="J2064:P2064"/>
    <mergeCell ref="C2068:D2068"/>
    <mergeCell ref="A2065:F2065"/>
    <mergeCell ref="G2065:I2065"/>
    <mergeCell ref="J2065:P2065"/>
    <mergeCell ref="A2066:F2066"/>
    <mergeCell ref="G2066:I2066"/>
    <mergeCell ref="J2066:P2066"/>
    <mergeCell ref="D2061:P2061"/>
    <mergeCell ref="A2062:P2062"/>
    <mergeCell ref="A2063:F2063"/>
    <mergeCell ref="G2063:I2063"/>
    <mergeCell ref="J2063:P2063"/>
    <mergeCell ref="A2059:O2059"/>
    <mergeCell ref="B2060:C2060"/>
    <mergeCell ref="D2060:P2060"/>
    <mergeCell ref="B2061:C2061"/>
    <mergeCell ref="A2053:E2053"/>
    <mergeCell ref="A2054:E2054"/>
    <mergeCell ref="F2054:J2054"/>
    <mergeCell ref="K2054:L2054"/>
    <mergeCell ref="A2055:E2055"/>
    <mergeCell ref="F2055:G2055"/>
    <mergeCell ref="H2055:K2055"/>
    <mergeCell ref="M2055:N2055"/>
    <mergeCell ref="I2057:M2057"/>
    <mergeCell ref="N2057:O2057"/>
    <mergeCell ref="M2053:N2053"/>
    <mergeCell ref="M2054:N2054"/>
    <mergeCell ref="F2053:J2053"/>
    <mergeCell ref="K2053:L2053"/>
    <mergeCell ref="F2050:G2050"/>
    <mergeCell ref="H2050:K2050"/>
    <mergeCell ref="M2050:N2050"/>
    <mergeCell ref="A2051:B2051"/>
    <mergeCell ref="C2051:D2051"/>
    <mergeCell ref="A2050:E2050"/>
    <mergeCell ref="A2048:E2048"/>
    <mergeCell ref="F2048:J2048"/>
    <mergeCell ref="K2048:L2048"/>
    <mergeCell ref="M2048:N2048"/>
    <mergeCell ref="A2049:E2049"/>
    <mergeCell ref="F2049:J2049"/>
    <mergeCell ref="K2049:L2049"/>
    <mergeCell ref="M2049:N2049"/>
    <mergeCell ref="F2045:G2045"/>
    <mergeCell ref="H2045:K2045"/>
    <mergeCell ref="M2045:N2045"/>
    <mergeCell ref="A2046:B2046"/>
    <mergeCell ref="C2046:D2046"/>
    <mergeCell ref="A2045:E2045"/>
    <mergeCell ref="A2043:E2043"/>
    <mergeCell ref="F2043:J2043"/>
    <mergeCell ref="K2043:L2043"/>
    <mergeCell ref="M2043:N2043"/>
    <mergeCell ref="A2044:E2044"/>
    <mergeCell ref="F2044:J2044"/>
    <mergeCell ref="K2044:L2044"/>
    <mergeCell ref="M2044:N2044"/>
    <mergeCell ref="F2040:G2040"/>
    <mergeCell ref="H2040:K2040"/>
    <mergeCell ref="M2040:N2040"/>
    <mergeCell ref="A2041:B2041"/>
    <mergeCell ref="C2041:D2041"/>
    <mergeCell ref="A2040:E2040"/>
    <mergeCell ref="A2038:E2038"/>
    <mergeCell ref="F2038:J2038"/>
    <mergeCell ref="K2038:L2038"/>
    <mergeCell ref="M2038:N2038"/>
    <mergeCell ref="A2039:E2039"/>
    <mergeCell ref="F2039:J2039"/>
    <mergeCell ref="A2032:F2032"/>
    <mergeCell ref="A2030:F2030"/>
    <mergeCell ref="A2031:F2031"/>
    <mergeCell ref="G2030:I2030"/>
    <mergeCell ref="J2030:P2030"/>
    <mergeCell ref="G2031:I2031"/>
    <mergeCell ref="J2031:P2031"/>
    <mergeCell ref="C2035:D2035"/>
    <mergeCell ref="G2032:I2032"/>
    <mergeCell ref="J2032:P2032"/>
    <mergeCell ref="A2033:F2033"/>
    <mergeCell ref="G2033:I2033"/>
    <mergeCell ref="J2033:P2033"/>
    <mergeCell ref="A2029:P2029"/>
    <mergeCell ref="A2021:E2021"/>
    <mergeCell ref="F2021:J2021"/>
    <mergeCell ref="K2021:L2021"/>
    <mergeCell ref="M2021:N2021"/>
    <mergeCell ref="A2022:E2022"/>
    <mergeCell ref="F2022:G2022"/>
    <mergeCell ref="H2022:K2022"/>
    <mergeCell ref="M2022:N2022"/>
    <mergeCell ref="I2024:M2024"/>
    <mergeCell ref="N2024:O2024"/>
    <mergeCell ref="A2026:O2026"/>
    <mergeCell ref="B2027:C2027"/>
    <mergeCell ref="D2027:P2027"/>
    <mergeCell ref="B2028:C2028"/>
    <mergeCell ref="D2028:P2028"/>
    <mergeCell ref="F2016:J2016"/>
    <mergeCell ref="K2016:L2016"/>
    <mergeCell ref="A2018:B2018"/>
    <mergeCell ref="C2018:D2018"/>
    <mergeCell ref="A2020:E2020"/>
    <mergeCell ref="F2020:J2020"/>
    <mergeCell ref="K2020:L2020"/>
    <mergeCell ref="M2020:N2020"/>
    <mergeCell ref="A2016:E2016"/>
    <mergeCell ref="A2015:E2015"/>
    <mergeCell ref="F2015:J2015"/>
    <mergeCell ref="K2015:L2015"/>
    <mergeCell ref="M2015:N2015"/>
    <mergeCell ref="M2016:N2016"/>
    <mergeCell ref="A2017:E2017"/>
    <mergeCell ref="F2017:G2017"/>
    <mergeCell ref="H2017:K2017"/>
    <mergeCell ref="M2017:N2017"/>
    <mergeCell ref="A2013:B2013"/>
    <mergeCell ref="C2013:D2013"/>
    <mergeCell ref="A2011:E2011"/>
    <mergeCell ref="A2008:B2008"/>
    <mergeCell ref="C2008:D2008"/>
    <mergeCell ref="A2010:E2010"/>
    <mergeCell ref="F2010:J2010"/>
    <mergeCell ref="K2010:L2010"/>
    <mergeCell ref="M2010:N2010"/>
    <mergeCell ref="F2011:J2011"/>
    <mergeCell ref="K2011:L2011"/>
    <mergeCell ref="M2011:N2011"/>
    <mergeCell ref="A2012:E2012"/>
    <mergeCell ref="F2012:G2012"/>
    <mergeCell ref="H2012:K2012"/>
    <mergeCell ref="M2012:N2012"/>
    <mergeCell ref="A2006:E2006"/>
    <mergeCell ref="A2003:B2003"/>
    <mergeCell ref="C2003:D2003"/>
    <mergeCell ref="A2005:E2005"/>
    <mergeCell ref="F2005:J2005"/>
    <mergeCell ref="K2005:L2005"/>
    <mergeCell ref="M2005:N2005"/>
    <mergeCell ref="F2006:J2006"/>
    <mergeCell ref="K2006:L2006"/>
    <mergeCell ref="M2006:N2006"/>
    <mergeCell ref="A2007:E2007"/>
    <mergeCell ref="F2007:G2007"/>
    <mergeCell ref="H2007:K2007"/>
    <mergeCell ref="M2007:N2007"/>
    <mergeCell ref="G1998:I1998"/>
    <mergeCell ref="J1998:P1998"/>
    <mergeCell ref="A1999:F1999"/>
    <mergeCell ref="G1999:I1999"/>
    <mergeCell ref="A2000:F2000"/>
    <mergeCell ref="G2000:I2000"/>
    <mergeCell ref="J2000:P2000"/>
    <mergeCell ref="A2001:F2001"/>
    <mergeCell ref="G2001:I2001"/>
    <mergeCell ref="J2001:P2001"/>
    <mergeCell ref="A1998:F1998"/>
    <mergeCell ref="J1999:P1999"/>
    <mergeCell ref="F1990:G1990"/>
    <mergeCell ref="H1990:K1990"/>
    <mergeCell ref="M1990:N1990"/>
    <mergeCell ref="I1992:M1992"/>
    <mergeCell ref="A1994:O1994"/>
    <mergeCell ref="B1995:C1995"/>
    <mergeCell ref="D1995:P1995"/>
    <mergeCell ref="B1996:C1996"/>
    <mergeCell ref="D1996:P1996"/>
    <mergeCell ref="A1997:P1997"/>
    <mergeCell ref="A1990:E1990"/>
    <mergeCell ref="N1992:O1992"/>
    <mergeCell ref="A1988:E1988"/>
    <mergeCell ref="A1985:E1985"/>
    <mergeCell ref="F1985:G1985"/>
    <mergeCell ref="H1985:K1985"/>
    <mergeCell ref="M1985:N1985"/>
    <mergeCell ref="A1986:B1986"/>
    <mergeCell ref="C1986:D1986"/>
    <mergeCell ref="F1988:J1988"/>
    <mergeCell ref="K1988:L1988"/>
    <mergeCell ref="M1988:N1988"/>
    <mergeCell ref="A1989:E1989"/>
    <mergeCell ref="F1989:J1989"/>
    <mergeCell ref="K1989:L1989"/>
    <mergeCell ref="M1989:N1989"/>
    <mergeCell ref="A1983:E1983"/>
    <mergeCell ref="A1980:E1980"/>
    <mergeCell ref="F1983:J1983"/>
    <mergeCell ref="K1983:L1983"/>
    <mergeCell ref="M1983:N1983"/>
    <mergeCell ref="A1984:E1984"/>
    <mergeCell ref="F1984:J1984"/>
    <mergeCell ref="K1984:L1984"/>
    <mergeCell ref="M1984:N1984"/>
    <mergeCell ref="K1978:L1978"/>
    <mergeCell ref="M1978:N1978"/>
    <mergeCell ref="A1979:E1979"/>
    <mergeCell ref="F1979:J1979"/>
    <mergeCell ref="K1979:L1979"/>
    <mergeCell ref="M1979:N1979"/>
    <mergeCell ref="F1980:G1980"/>
    <mergeCell ref="H1980:K1980"/>
    <mergeCell ref="M1980:N1980"/>
    <mergeCell ref="A1981:B1981"/>
    <mergeCell ref="C1981:D1981"/>
    <mergeCell ref="A1978:E1978"/>
    <mergeCell ref="F1978:J1978"/>
    <mergeCell ref="F1973:J1973"/>
    <mergeCell ref="K1973:L1973"/>
    <mergeCell ref="A1973:E1973"/>
    <mergeCell ref="A1974:E1974"/>
    <mergeCell ref="F1974:G1974"/>
    <mergeCell ref="H1974:K1974"/>
    <mergeCell ref="A1975:B1975"/>
    <mergeCell ref="C1975:D1975"/>
    <mergeCell ref="A1977:E1977"/>
    <mergeCell ref="F1977:J1977"/>
    <mergeCell ref="K1977:L1977"/>
    <mergeCell ref="M1977:N1977"/>
    <mergeCell ref="M1973:N1973"/>
    <mergeCell ref="M1974:N1974"/>
    <mergeCell ref="F1971:J1971"/>
    <mergeCell ref="K1971:L1971"/>
    <mergeCell ref="M1971:N1971"/>
    <mergeCell ref="A1972:E1972"/>
    <mergeCell ref="F1972:J1972"/>
    <mergeCell ref="K1972:L1972"/>
    <mergeCell ref="M1972:N1972"/>
    <mergeCell ref="K1970:L1970"/>
    <mergeCell ref="M1970:N1970"/>
    <mergeCell ref="A1971:E1971"/>
    <mergeCell ref="A1969:E1969"/>
    <mergeCell ref="F1969:J1969"/>
    <mergeCell ref="K1969:L1969"/>
    <mergeCell ref="M1969:N1969"/>
    <mergeCell ref="A1970:E1970"/>
    <mergeCell ref="F1970:J1970"/>
    <mergeCell ref="A1967:E1967"/>
    <mergeCell ref="A1964:B1964"/>
    <mergeCell ref="C1964:D1964"/>
    <mergeCell ref="A1966:E1966"/>
    <mergeCell ref="F1966:J1966"/>
    <mergeCell ref="K1966:L1966"/>
    <mergeCell ref="M1966:N1966"/>
    <mergeCell ref="F1967:J1967"/>
    <mergeCell ref="K1967:L1967"/>
    <mergeCell ref="M1967:N1967"/>
    <mergeCell ref="A1968:E1968"/>
    <mergeCell ref="F1968:J1968"/>
    <mergeCell ref="K1968:L1968"/>
    <mergeCell ref="M1968:N1968"/>
    <mergeCell ref="G1959:I1959"/>
    <mergeCell ref="J1959:P1959"/>
    <mergeCell ref="A1960:F1960"/>
    <mergeCell ref="G1960:I1960"/>
    <mergeCell ref="A1961:F1961"/>
    <mergeCell ref="G1961:I1961"/>
    <mergeCell ref="J1961:P1961"/>
    <mergeCell ref="A1962:F1962"/>
    <mergeCell ref="G1962:I1962"/>
    <mergeCell ref="J1962:P1962"/>
    <mergeCell ref="A1959:F1959"/>
    <mergeCell ref="J1960:P1960"/>
    <mergeCell ref="F1951:G1951"/>
    <mergeCell ref="H1951:K1951"/>
    <mergeCell ref="M1951:N1951"/>
    <mergeCell ref="I1953:M1953"/>
    <mergeCell ref="A1955:O1955"/>
    <mergeCell ref="B1956:C1956"/>
    <mergeCell ref="D1956:P1956"/>
    <mergeCell ref="B1957:C1957"/>
    <mergeCell ref="D1957:P1957"/>
    <mergeCell ref="A1958:P1958"/>
    <mergeCell ref="A1951:E1951"/>
    <mergeCell ref="N1953:O1953"/>
    <mergeCell ref="A1949:E1949"/>
    <mergeCell ref="A1946:E1946"/>
    <mergeCell ref="F1949:J1949"/>
    <mergeCell ref="K1949:L1949"/>
    <mergeCell ref="M1949:N1949"/>
    <mergeCell ref="A1950:E1950"/>
    <mergeCell ref="F1950:J1950"/>
    <mergeCell ref="K1950:L1950"/>
    <mergeCell ref="M1950:N1950"/>
    <mergeCell ref="K1944:L1944"/>
    <mergeCell ref="M1944:N1944"/>
    <mergeCell ref="A1945:E1945"/>
    <mergeCell ref="F1945:J1945"/>
    <mergeCell ref="K1945:L1945"/>
    <mergeCell ref="M1945:N1945"/>
    <mergeCell ref="F1946:G1946"/>
    <mergeCell ref="H1946:K1946"/>
    <mergeCell ref="M1946:N1946"/>
    <mergeCell ref="A1947:B1947"/>
    <mergeCell ref="C1947:D1947"/>
    <mergeCell ref="A1944:E1944"/>
    <mergeCell ref="F1944:J1944"/>
    <mergeCell ref="F1939:J1939"/>
    <mergeCell ref="K1939:L1939"/>
    <mergeCell ref="A1939:E1939"/>
    <mergeCell ref="A1940:E1940"/>
    <mergeCell ref="F1940:J1940"/>
    <mergeCell ref="K1940:L1940"/>
    <mergeCell ref="A1941:E1941"/>
    <mergeCell ref="F1941:G1941"/>
    <mergeCell ref="H1941:K1941"/>
    <mergeCell ref="M1941:N1941"/>
    <mergeCell ref="A1942:B1942"/>
    <mergeCell ref="C1942:D1942"/>
    <mergeCell ref="M1939:N1939"/>
    <mergeCell ref="M1940:N1940"/>
    <mergeCell ref="F1934:J1934"/>
    <mergeCell ref="K1934:L1934"/>
    <mergeCell ref="A1934:E1934"/>
    <mergeCell ref="A1935:E1935"/>
    <mergeCell ref="F1935:J1935"/>
    <mergeCell ref="K1935:L1935"/>
    <mergeCell ref="A1936:E1936"/>
    <mergeCell ref="F1936:G1936"/>
    <mergeCell ref="H1936:K1936"/>
    <mergeCell ref="M1936:N1936"/>
    <mergeCell ref="A1937:B1937"/>
    <mergeCell ref="C1937:D1937"/>
    <mergeCell ref="M1934:N1934"/>
    <mergeCell ref="M1935:N1935"/>
    <mergeCell ref="G1928:I1928"/>
    <mergeCell ref="J1928:P1928"/>
    <mergeCell ref="A1929:F1929"/>
    <mergeCell ref="G1929:I1929"/>
    <mergeCell ref="J1929:P1929"/>
    <mergeCell ref="A1931:B1931"/>
    <mergeCell ref="C1931:D1931"/>
    <mergeCell ref="A1933:E1933"/>
    <mergeCell ref="F1933:J1933"/>
    <mergeCell ref="K1933:L1933"/>
    <mergeCell ref="M1933:N1933"/>
    <mergeCell ref="A1928:F1928"/>
    <mergeCell ref="B1923:C1923"/>
    <mergeCell ref="D1923:P1923"/>
    <mergeCell ref="B1924:C1924"/>
    <mergeCell ref="D1924:P1924"/>
    <mergeCell ref="A1926:F1926"/>
    <mergeCell ref="G1926:I1926"/>
    <mergeCell ref="J1926:P1926"/>
    <mergeCell ref="A1927:F1927"/>
    <mergeCell ref="G1927:I1927"/>
    <mergeCell ref="J1927:P1927"/>
    <mergeCell ref="A1922:O1922"/>
    <mergeCell ref="A1925:P1925"/>
    <mergeCell ref="F1916:J1916"/>
    <mergeCell ref="K1916:L1916"/>
    <mergeCell ref="A1916:E1916"/>
    <mergeCell ref="A1917:E1917"/>
    <mergeCell ref="F1917:J1917"/>
    <mergeCell ref="K1917:L1917"/>
    <mergeCell ref="A1918:E1918"/>
    <mergeCell ref="F1918:G1918"/>
    <mergeCell ref="H1918:K1918"/>
    <mergeCell ref="M1918:N1918"/>
    <mergeCell ref="I1920:M1920"/>
    <mergeCell ref="N1920:O1920"/>
    <mergeCell ref="M1916:N1916"/>
    <mergeCell ref="M1917:N1917"/>
    <mergeCell ref="F1911:J1911"/>
    <mergeCell ref="K1911:L1911"/>
    <mergeCell ref="A1913:E1913"/>
    <mergeCell ref="F1913:G1913"/>
    <mergeCell ref="H1913:K1913"/>
    <mergeCell ref="M1913:N1913"/>
    <mergeCell ref="A1914:B1914"/>
    <mergeCell ref="C1914:D1914"/>
    <mergeCell ref="A1911:E1911"/>
    <mergeCell ref="A1906:E1906"/>
    <mergeCell ref="F1906:J1906"/>
    <mergeCell ref="A1907:E1907"/>
    <mergeCell ref="F1907:J1907"/>
    <mergeCell ref="A1912:E1912"/>
    <mergeCell ref="F1912:J1912"/>
    <mergeCell ref="A1908:E1908"/>
    <mergeCell ref="F1908:G1908"/>
    <mergeCell ref="H1908:K1908"/>
    <mergeCell ref="A1909:B1909"/>
    <mergeCell ref="C1909:D1909"/>
    <mergeCell ref="K1906:L1906"/>
    <mergeCell ref="K1907:L1907"/>
    <mergeCell ref="F1903:G1903"/>
    <mergeCell ref="H1903:K1903"/>
    <mergeCell ref="M1903:N1903"/>
    <mergeCell ref="A1904:B1904"/>
    <mergeCell ref="C1904:D1904"/>
    <mergeCell ref="K1902:L1902"/>
    <mergeCell ref="M1902:N1902"/>
    <mergeCell ref="A1903:E1903"/>
    <mergeCell ref="A1901:E1901"/>
    <mergeCell ref="F1901:J1901"/>
    <mergeCell ref="K1901:L1901"/>
    <mergeCell ref="M1901:N1901"/>
    <mergeCell ref="A1902:E1902"/>
    <mergeCell ref="F1902:J1902"/>
    <mergeCell ref="G1895:I1895"/>
    <mergeCell ref="J1895:P1895"/>
    <mergeCell ref="A1896:F1896"/>
    <mergeCell ref="G1896:I1896"/>
    <mergeCell ref="J1896:P1896"/>
    <mergeCell ref="A1898:B1898"/>
    <mergeCell ref="C1898:D1898"/>
    <mergeCell ref="A1900:E1900"/>
    <mergeCell ref="F1900:J1900"/>
    <mergeCell ref="K1900:L1900"/>
    <mergeCell ref="M1900:N1900"/>
    <mergeCell ref="A1895:F1895"/>
    <mergeCell ref="I1887:M1887"/>
    <mergeCell ref="N1887:O1887"/>
    <mergeCell ref="A1889:O1889"/>
    <mergeCell ref="B1890:C1890"/>
    <mergeCell ref="D1890:P1890"/>
    <mergeCell ref="B1891:C1891"/>
    <mergeCell ref="D1891:P1891"/>
    <mergeCell ref="A1892:P1892"/>
    <mergeCell ref="A1893:F1893"/>
    <mergeCell ref="G1893:I1893"/>
    <mergeCell ref="J1893:P1893"/>
    <mergeCell ref="A1894:F1894"/>
    <mergeCell ref="G1894:I1894"/>
    <mergeCell ref="J1894:P1894"/>
    <mergeCell ref="A1884:E1884"/>
    <mergeCell ref="A1881:B1881"/>
    <mergeCell ref="C1881:D1881"/>
    <mergeCell ref="A1883:E1883"/>
    <mergeCell ref="F1883:J1883"/>
    <mergeCell ref="K1883:L1883"/>
    <mergeCell ref="M1883:N1883"/>
    <mergeCell ref="F1884:J1884"/>
    <mergeCell ref="K1884:L1884"/>
    <mergeCell ref="M1884:N1884"/>
    <mergeCell ref="A1885:E1885"/>
    <mergeCell ref="F1885:G1885"/>
    <mergeCell ref="H1885:K1885"/>
    <mergeCell ref="M1885:N1885"/>
    <mergeCell ref="K1878:L1878"/>
    <mergeCell ref="M1878:N1878"/>
    <mergeCell ref="F1879:J1879"/>
    <mergeCell ref="K1879:L1879"/>
    <mergeCell ref="M1879:N1879"/>
    <mergeCell ref="A1880:E1880"/>
    <mergeCell ref="F1880:G1880"/>
    <mergeCell ref="H1880:K1880"/>
    <mergeCell ref="M1880:N1880"/>
    <mergeCell ref="A1874:E1874"/>
    <mergeCell ref="A1872:E1872"/>
    <mergeCell ref="F1874:J1874"/>
    <mergeCell ref="K1874:L1874"/>
    <mergeCell ref="M1874:N1874"/>
    <mergeCell ref="A1875:E1875"/>
    <mergeCell ref="F1875:G1875"/>
    <mergeCell ref="H1875:K1875"/>
    <mergeCell ref="M1875:N1875"/>
    <mergeCell ref="A1873:E1873"/>
    <mergeCell ref="A1869:E1869"/>
    <mergeCell ref="F1869:G1869"/>
    <mergeCell ref="H1869:K1869"/>
    <mergeCell ref="M1869:N1869"/>
    <mergeCell ref="A1870:B1870"/>
    <mergeCell ref="C1870:D1870"/>
    <mergeCell ref="K1912:L1912"/>
    <mergeCell ref="F1872:J1872"/>
    <mergeCell ref="K1872:L1872"/>
    <mergeCell ref="M1872:N1872"/>
    <mergeCell ref="F1873:J1873"/>
    <mergeCell ref="K1873:L1873"/>
    <mergeCell ref="M1873:N1873"/>
    <mergeCell ref="A1867:E1867"/>
    <mergeCell ref="A1864:B1864"/>
    <mergeCell ref="C1864:D1864"/>
    <mergeCell ref="A1866:E1866"/>
    <mergeCell ref="F1866:J1866"/>
    <mergeCell ref="K1866:L1866"/>
    <mergeCell ref="M1866:N1866"/>
    <mergeCell ref="F1867:J1867"/>
    <mergeCell ref="K1867:L1867"/>
    <mergeCell ref="M1867:N1867"/>
    <mergeCell ref="A1868:E1868"/>
    <mergeCell ref="F1868:J1868"/>
    <mergeCell ref="K1868:L1868"/>
    <mergeCell ref="M1868:N1868"/>
    <mergeCell ref="A1879:E1879"/>
    <mergeCell ref="A1876:B1876"/>
    <mergeCell ref="C1876:D1876"/>
    <mergeCell ref="A1878:E1878"/>
    <mergeCell ref="F1878:J1878"/>
    <mergeCell ref="A1859:F1859"/>
    <mergeCell ref="G1859:I1859"/>
    <mergeCell ref="A1861:F1861"/>
    <mergeCell ref="A1860:F1860"/>
    <mergeCell ref="G1860:I1860"/>
    <mergeCell ref="J1860:P1860"/>
    <mergeCell ref="G1861:I1861"/>
    <mergeCell ref="J1861:P1861"/>
    <mergeCell ref="A1862:F1862"/>
    <mergeCell ref="G1862:I1862"/>
    <mergeCell ref="J1862:P1862"/>
    <mergeCell ref="A1858:P1858"/>
    <mergeCell ref="J1859:P1859"/>
    <mergeCell ref="A1850:E1850"/>
    <mergeCell ref="F1850:J1850"/>
    <mergeCell ref="K1850:L1850"/>
    <mergeCell ref="M1850:N1850"/>
    <mergeCell ref="A1851:E1851"/>
    <mergeCell ref="F1851:G1851"/>
    <mergeCell ref="H1851:K1851"/>
    <mergeCell ref="M1851:N1851"/>
    <mergeCell ref="I1853:M1853"/>
    <mergeCell ref="N1853:O1853"/>
    <mergeCell ref="A1855:O1855"/>
    <mergeCell ref="B1856:C1856"/>
    <mergeCell ref="D1856:P1856"/>
    <mergeCell ref="B1857:C1857"/>
    <mergeCell ref="D1857:P1857"/>
    <mergeCell ref="A1846:E1846"/>
    <mergeCell ref="F1846:G1846"/>
    <mergeCell ref="H1846:K1846"/>
    <mergeCell ref="A1847:B1847"/>
    <mergeCell ref="C1847:D1847"/>
    <mergeCell ref="A1849:E1849"/>
    <mergeCell ref="F1849:J1849"/>
    <mergeCell ref="K1849:L1849"/>
    <mergeCell ref="M1849:N1849"/>
    <mergeCell ref="M1845:N1845"/>
    <mergeCell ref="M1846:N1846"/>
    <mergeCell ref="F1840:J1840"/>
    <mergeCell ref="K1840:L1840"/>
    <mergeCell ref="A1840:E1840"/>
    <mergeCell ref="A1841:E1841"/>
    <mergeCell ref="F1841:G1841"/>
    <mergeCell ref="H1841:K1841"/>
    <mergeCell ref="A1842:B1842"/>
    <mergeCell ref="C1842:D1842"/>
    <mergeCell ref="A1844:E1844"/>
    <mergeCell ref="F1844:J1844"/>
    <mergeCell ref="K1844:L1844"/>
    <mergeCell ref="M1844:N1844"/>
    <mergeCell ref="M1840:N1840"/>
    <mergeCell ref="M1841:N1841"/>
    <mergeCell ref="C1837:D1837"/>
    <mergeCell ref="A1839:E1839"/>
    <mergeCell ref="F1839:J1839"/>
    <mergeCell ref="K1839:L1839"/>
    <mergeCell ref="M1839:N1839"/>
    <mergeCell ref="A1835:E1835"/>
    <mergeCell ref="M1835:N1835"/>
    <mergeCell ref="M1836:N1836"/>
    <mergeCell ref="K2202:L2202"/>
    <mergeCell ref="M2202:N2202"/>
    <mergeCell ref="M1911:N1911"/>
    <mergeCell ref="M1912:N1912"/>
    <mergeCell ref="M1908:N1908"/>
    <mergeCell ref="M1906:N1906"/>
    <mergeCell ref="M1907:N1907"/>
    <mergeCell ref="F2077:G2077"/>
    <mergeCell ref="H2077:K2077"/>
    <mergeCell ref="A2202:E2202"/>
    <mergeCell ref="F2202:J2202"/>
    <mergeCell ref="F2076:J2076"/>
    <mergeCell ref="K2076:L2076"/>
    <mergeCell ref="M2076:N2076"/>
    <mergeCell ref="A2077:E2077"/>
    <mergeCell ref="M2077:N2077"/>
    <mergeCell ref="A2197:F2197"/>
    <mergeCell ref="G2197:I2197"/>
    <mergeCell ref="J2197:P2197"/>
    <mergeCell ref="A2198:F2198"/>
    <mergeCell ref="G2198:I2198"/>
    <mergeCell ref="F1845:J1845"/>
    <mergeCell ref="K1845:L1845"/>
    <mergeCell ref="A1845:E1845"/>
    <mergeCell ref="A1821:O1821"/>
    <mergeCell ref="A1824:P1824"/>
    <mergeCell ref="K1816:L1816"/>
    <mergeCell ref="M1816:N1816"/>
    <mergeCell ref="A1817:E1817"/>
    <mergeCell ref="F1817:G1817"/>
    <mergeCell ref="H1817:K1817"/>
    <mergeCell ref="M1817:N1817"/>
    <mergeCell ref="I1819:M1819"/>
    <mergeCell ref="N1819:O1819"/>
    <mergeCell ref="A1834:E1834"/>
    <mergeCell ref="F1834:J1834"/>
    <mergeCell ref="A1836:E1836"/>
    <mergeCell ref="F1836:G1836"/>
    <mergeCell ref="H1836:K1836"/>
    <mergeCell ref="A1833:E1833"/>
    <mergeCell ref="F1833:J1833"/>
    <mergeCell ref="K1833:L1833"/>
    <mergeCell ref="M1833:N1833"/>
    <mergeCell ref="K1834:L1834"/>
    <mergeCell ref="M1834:N1834"/>
    <mergeCell ref="A1830:B1830"/>
    <mergeCell ref="A1832:E1832"/>
    <mergeCell ref="F1832:J1832"/>
    <mergeCell ref="K1832:L1832"/>
    <mergeCell ref="M1832:N1832"/>
    <mergeCell ref="C1830:D1830"/>
    <mergeCell ref="F1835:J1835"/>
    <mergeCell ref="K1835:L1835"/>
    <mergeCell ref="A1815:E1815"/>
    <mergeCell ref="F1815:J1815"/>
    <mergeCell ref="K1815:L1815"/>
    <mergeCell ref="M1815:N1815"/>
    <mergeCell ref="A1816:E1816"/>
    <mergeCell ref="F1816:J1816"/>
    <mergeCell ref="F1810:J1810"/>
    <mergeCell ref="K1810:L1810"/>
    <mergeCell ref="A1810:E1810"/>
    <mergeCell ref="A1811:E1811"/>
    <mergeCell ref="F1811:J1811"/>
    <mergeCell ref="K1811:L1811"/>
    <mergeCell ref="A1812:E1812"/>
    <mergeCell ref="F1812:G1812"/>
    <mergeCell ref="H1812:K1812"/>
    <mergeCell ref="M1812:N1812"/>
    <mergeCell ref="A1813:B1813"/>
    <mergeCell ref="C1813:D1813"/>
    <mergeCell ref="M1810:N1810"/>
    <mergeCell ref="M1811:N1811"/>
    <mergeCell ref="F1805:J1805"/>
    <mergeCell ref="K1805:L1805"/>
    <mergeCell ref="A1807:E1807"/>
    <mergeCell ref="F1807:G1807"/>
    <mergeCell ref="H1807:K1807"/>
    <mergeCell ref="M1807:N1807"/>
    <mergeCell ref="A1808:B1808"/>
    <mergeCell ref="C1808:D1808"/>
    <mergeCell ref="A1805:E1805"/>
    <mergeCell ref="H1802:K1802"/>
    <mergeCell ref="M1802:N1802"/>
    <mergeCell ref="A1803:B1803"/>
    <mergeCell ref="C1803:D1803"/>
    <mergeCell ref="M1805:N1805"/>
    <mergeCell ref="A1806:E1806"/>
    <mergeCell ref="F1806:J1806"/>
    <mergeCell ref="K1806:L1806"/>
    <mergeCell ref="M1806:N1806"/>
    <mergeCell ref="A1802:E1802"/>
    <mergeCell ref="F1802:G1802"/>
    <mergeCell ref="F1800:J1800"/>
    <mergeCell ref="K1800:L1800"/>
    <mergeCell ref="M1800:N1800"/>
    <mergeCell ref="A1801:E1801"/>
    <mergeCell ref="F1801:J1801"/>
    <mergeCell ref="K1801:L1801"/>
    <mergeCell ref="M1801:N1801"/>
    <mergeCell ref="K1799:L1799"/>
    <mergeCell ref="M1799:N1799"/>
    <mergeCell ref="A1800:E1800"/>
    <mergeCell ref="A1798:E1798"/>
    <mergeCell ref="F1798:J1798"/>
    <mergeCell ref="K1798:L1798"/>
    <mergeCell ref="M1798:N1798"/>
    <mergeCell ref="A1799:E1799"/>
    <mergeCell ref="F1799:J1799"/>
    <mergeCell ref="G1792:I1792"/>
    <mergeCell ref="J1792:P1792"/>
    <mergeCell ref="A1793:F1793"/>
    <mergeCell ref="G1793:I1793"/>
    <mergeCell ref="J1793:P1793"/>
    <mergeCell ref="A1795:B1795"/>
    <mergeCell ref="C1795:D1795"/>
    <mergeCell ref="A1797:E1797"/>
    <mergeCell ref="F1797:J1797"/>
    <mergeCell ref="K1797:L1797"/>
    <mergeCell ref="M1797:N1797"/>
    <mergeCell ref="A1792:F1792"/>
    <mergeCell ref="B1787:C1787"/>
    <mergeCell ref="D1787:P1787"/>
    <mergeCell ref="B1788:C1788"/>
    <mergeCell ref="D1788:P1788"/>
    <mergeCell ref="A1790:F1790"/>
    <mergeCell ref="G1790:I1790"/>
    <mergeCell ref="J1790:P1790"/>
    <mergeCell ref="A1791:F1791"/>
    <mergeCell ref="G1791:I1791"/>
    <mergeCell ref="J1791:P1791"/>
    <mergeCell ref="A1786:O1786"/>
    <mergeCell ref="A1789:P1789"/>
    <mergeCell ref="F1780:J1780"/>
    <mergeCell ref="K1780:L1780"/>
    <mergeCell ref="A1780:E1780"/>
    <mergeCell ref="A1781:E1781"/>
    <mergeCell ref="F1781:J1781"/>
    <mergeCell ref="K1781:L1781"/>
    <mergeCell ref="A1782:E1782"/>
    <mergeCell ref="F1782:G1782"/>
    <mergeCell ref="H1782:K1782"/>
    <mergeCell ref="M1782:N1782"/>
    <mergeCell ref="I1784:M1784"/>
    <mergeCell ref="N1784:O1784"/>
    <mergeCell ref="M1780:N1780"/>
    <mergeCell ref="M1781:N1781"/>
    <mergeCell ref="F1775:J1775"/>
    <mergeCell ref="K1775:L1775"/>
    <mergeCell ref="A1775:E1775"/>
    <mergeCell ref="A1776:E1776"/>
    <mergeCell ref="F1776:J1776"/>
    <mergeCell ref="K1776:L1776"/>
    <mergeCell ref="A1777:E1777"/>
    <mergeCell ref="F1777:G1777"/>
    <mergeCell ref="H1777:K1777"/>
    <mergeCell ref="M1777:N1777"/>
    <mergeCell ref="A1778:B1778"/>
    <mergeCell ref="C1778:D1778"/>
    <mergeCell ref="M1775:N1775"/>
    <mergeCell ref="M1776:N1776"/>
    <mergeCell ref="F1770:J1770"/>
    <mergeCell ref="K1770:L1770"/>
    <mergeCell ref="A1772:E1772"/>
    <mergeCell ref="F1772:G1772"/>
    <mergeCell ref="H1772:K1772"/>
    <mergeCell ref="M1772:N1772"/>
    <mergeCell ref="A1773:B1773"/>
    <mergeCell ref="C1773:D1773"/>
    <mergeCell ref="A1770:E1770"/>
    <mergeCell ref="A1769:E1769"/>
    <mergeCell ref="F1769:J1769"/>
    <mergeCell ref="K1769:L1769"/>
    <mergeCell ref="M1769:N1769"/>
    <mergeCell ref="M1770:N1770"/>
    <mergeCell ref="A1771:E1771"/>
    <mergeCell ref="F1771:J1771"/>
    <mergeCell ref="K1771:L1771"/>
    <mergeCell ref="M1771:N1771"/>
    <mergeCell ref="A1767:B1767"/>
    <mergeCell ref="C1767:D1767"/>
    <mergeCell ref="A1765:E1765"/>
    <mergeCell ref="A1762:B1762"/>
    <mergeCell ref="C1762:D1762"/>
    <mergeCell ref="A1764:E1764"/>
    <mergeCell ref="F1764:J1764"/>
    <mergeCell ref="K1764:L1764"/>
    <mergeCell ref="M1764:N1764"/>
    <mergeCell ref="F1765:J1765"/>
    <mergeCell ref="K1765:L1765"/>
    <mergeCell ref="M1765:N1765"/>
    <mergeCell ref="A1766:E1766"/>
    <mergeCell ref="F1766:G1766"/>
    <mergeCell ref="H1766:K1766"/>
    <mergeCell ref="M1766:N1766"/>
    <mergeCell ref="G1757:I1757"/>
    <mergeCell ref="J1757:P1757"/>
    <mergeCell ref="A1758:F1758"/>
    <mergeCell ref="G1758:I1758"/>
    <mergeCell ref="A1759:F1759"/>
    <mergeCell ref="G1759:I1759"/>
    <mergeCell ref="J1759:P1759"/>
    <mergeCell ref="A1760:F1760"/>
    <mergeCell ref="G1760:I1760"/>
    <mergeCell ref="J1760:P1760"/>
    <mergeCell ref="A1757:F1757"/>
    <mergeCell ref="J1758:P1758"/>
    <mergeCell ref="F1749:G1749"/>
    <mergeCell ref="H1749:K1749"/>
    <mergeCell ref="M1749:N1749"/>
    <mergeCell ref="I1751:M1751"/>
    <mergeCell ref="A1753:O1753"/>
    <mergeCell ref="B1754:C1754"/>
    <mergeCell ref="D1754:P1754"/>
    <mergeCell ref="B1755:C1755"/>
    <mergeCell ref="D1755:P1755"/>
    <mergeCell ref="A1756:P1756"/>
    <mergeCell ref="A1749:E1749"/>
    <mergeCell ref="N1751:O1751"/>
    <mergeCell ref="A1747:E1747"/>
    <mergeCell ref="A1744:E1744"/>
    <mergeCell ref="F1744:G1744"/>
    <mergeCell ref="H1744:K1744"/>
    <mergeCell ref="M1744:N1744"/>
    <mergeCell ref="A1745:B1745"/>
    <mergeCell ref="C1745:D1745"/>
    <mergeCell ref="F1747:J1747"/>
    <mergeCell ref="K1747:L1747"/>
    <mergeCell ref="M1747:N1747"/>
    <mergeCell ref="A1748:E1748"/>
    <mergeCell ref="F1748:J1748"/>
    <mergeCell ref="K1748:L1748"/>
    <mergeCell ref="M1748:N1748"/>
    <mergeCell ref="A1742:E1742"/>
    <mergeCell ref="A1739:E1739"/>
    <mergeCell ref="F1739:G1739"/>
    <mergeCell ref="H1739:K1739"/>
    <mergeCell ref="M1739:N1739"/>
    <mergeCell ref="A1740:B1740"/>
    <mergeCell ref="C1740:D1740"/>
    <mergeCell ref="F1742:J1742"/>
    <mergeCell ref="K1742:L1742"/>
    <mergeCell ref="M1742:N1742"/>
    <mergeCell ref="A1743:E1743"/>
    <mergeCell ref="F1743:J1743"/>
    <mergeCell ref="K1743:L1743"/>
    <mergeCell ref="M1743:N1743"/>
    <mergeCell ref="A1737:E1737"/>
    <mergeCell ref="A1734:E1734"/>
    <mergeCell ref="F1737:J1737"/>
    <mergeCell ref="K1737:L1737"/>
    <mergeCell ref="M1737:N1737"/>
    <mergeCell ref="A1738:E1738"/>
    <mergeCell ref="F1738:J1738"/>
    <mergeCell ref="K1738:L1738"/>
    <mergeCell ref="M1738:N1738"/>
    <mergeCell ref="K1732:L1732"/>
    <mergeCell ref="M1732:N1732"/>
    <mergeCell ref="A1733:E1733"/>
    <mergeCell ref="F1733:J1733"/>
    <mergeCell ref="K1733:L1733"/>
    <mergeCell ref="M1733:N1733"/>
    <mergeCell ref="F1734:G1734"/>
    <mergeCell ref="H1734:K1734"/>
    <mergeCell ref="M1734:N1734"/>
    <mergeCell ref="A1735:B1735"/>
    <mergeCell ref="C1735:D1735"/>
    <mergeCell ref="A1732:E1732"/>
    <mergeCell ref="F1732:J1732"/>
    <mergeCell ref="A1730:E1730"/>
    <mergeCell ref="A1727:B1727"/>
    <mergeCell ref="C1727:D1727"/>
    <mergeCell ref="A1729:E1729"/>
    <mergeCell ref="F1729:J1729"/>
    <mergeCell ref="K1729:L1729"/>
    <mergeCell ref="M1729:N1729"/>
    <mergeCell ref="F1730:J1730"/>
    <mergeCell ref="K1730:L1730"/>
    <mergeCell ref="M1730:N1730"/>
    <mergeCell ref="A1731:E1731"/>
    <mergeCell ref="F1731:J1731"/>
    <mergeCell ref="K1731:L1731"/>
    <mergeCell ref="M1731:N1731"/>
    <mergeCell ref="G1722:I1722"/>
    <mergeCell ref="J1722:P1722"/>
    <mergeCell ref="A1723:F1723"/>
    <mergeCell ref="G1723:I1723"/>
    <mergeCell ref="A1724:F1724"/>
    <mergeCell ref="G1724:I1724"/>
    <mergeCell ref="J1724:P1724"/>
    <mergeCell ref="A1725:F1725"/>
    <mergeCell ref="G1725:I1725"/>
    <mergeCell ref="J1725:P1725"/>
    <mergeCell ref="A1722:F1722"/>
    <mergeCell ref="J1723:P1723"/>
    <mergeCell ref="F1714:G1714"/>
    <mergeCell ref="H1714:K1714"/>
    <mergeCell ref="M1714:N1714"/>
    <mergeCell ref="I1716:M1716"/>
    <mergeCell ref="A1718:O1718"/>
    <mergeCell ref="B1719:C1719"/>
    <mergeCell ref="D1719:P1719"/>
    <mergeCell ref="B1720:C1720"/>
    <mergeCell ref="D1720:P1720"/>
    <mergeCell ref="A1721:P1721"/>
    <mergeCell ref="A1714:E1714"/>
    <mergeCell ref="N1716:O1716"/>
    <mergeCell ref="A1712:E1712"/>
    <mergeCell ref="A1709:E1709"/>
    <mergeCell ref="F1709:G1709"/>
    <mergeCell ref="H1709:K1709"/>
    <mergeCell ref="M1709:N1709"/>
    <mergeCell ref="A1710:B1710"/>
    <mergeCell ref="C1710:D1710"/>
    <mergeCell ref="F1712:J1712"/>
    <mergeCell ref="K1712:L1712"/>
    <mergeCell ref="M1712:N1712"/>
    <mergeCell ref="A1713:E1713"/>
    <mergeCell ref="F1713:J1713"/>
    <mergeCell ref="K1713:L1713"/>
    <mergeCell ref="M1713:N1713"/>
    <mergeCell ref="A1707:E1707"/>
    <mergeCell ref="A1704:E1704"/>
    <mergeCell ref="F1704:G1704"/>
    <mergeCell ref="H1704:K1704"/>
    <mergeCell ref="M1704:N1704"/>
    <mergeCell ref="A1705:B1705"/>
    <mergeCell ref="C1705:D1705"/>
    <mergeCell ref="F1707:J1707"/>
    <mergeCell ref="K1707:L1707"/>
    <mergeCell ref="M1707:N1707"/>
    <mergeCell ref="A1708:E1708"/>
    <mergeCell ref="F1708:J1708"/>
    <mergeCell ref="K1708:L1708"/>
    <mergeCell ref="M1708:N1708"/>
    <mergeCell ref="A1702:E1702"/>
    <mergeCell ref="A1699:E1699"/>
    <mergeCell ref="F1702:J1702"/>
    <mergeCell ref="K1702:L1702"/>
    <mergeCell ref="M1702:N1702"/>
    <mergeCell ref="A1703:E1703"/>
    <mergeCell ref="F1703:J1703"/>
    <mergeCell ref="K1703:L1703"/>
    <mergeCell ref="M1703:N1703"/>
    <mergeCell ref="K1697:L1697"/>
    <mergeCell ref="M1697:N1697"/>
    <mergeCell ref="A1698:E1698"/>
    <mergeCell ref="F1698:J1698"/>
    <mergeCell ref="K1698:L1698"/>
    <mergeCell ref="M1698:N1698"/>
    <mergeCell ref="F1699:G1699"/>
    <mergeCell ref="H1699:K1699"/>
    <mergeCell ref="M1699:N1699"/>
    <mergeCell ref="A1700:B1700"/>
    <mergeCell ref="C1700:D1700"/>
    <mergeCell ref="A1697:E1697"/>
    <mergeCell ref="F1697:J1697"/>
    <mergeCell ref="G1691:I1691"/>
    <mergeCell ref="J1691:P1691"/>
    <mergeCell ref="A1692:F1692"/>
    <mergeCell ref="G1692:I1692"/>
    <mergeCell ref="J1692:P1692"/>
    <mergeCell ref="A1694:B1694"/>
    <mergeCell ref="C1694:D1694"/>
    <mergeCell ref="A1696:E1696"/>
    <mergeCell ref="F1696:J1696"/>
    <mergeCell ref="K1696:L1696"/>
    <mergeCell ref="M1696:N1696"/>
    <mergeCell ref="A1691:F1691"/>
    <mergeCell ref="B1686:C1686"/>
    <mergeCell ref="D1686:P1686"/>
    <mergeCell ref="B1687:C1687"/>
    <mergeCell ref="D1687:P1687"/>
    <mergeCell ref="A1689:F1689"/>
    <mergeCell ref="G1689:I1689"/>
    <mergeCell ref="J1689:P1689"/>
    <mergeCell ref="A1690:F1690"/>
    <mergeCell ref="G1690:I1690"/>
    <mergeCell ref="J1690:P1690"/>
    <mergeCell ref="A1685:O1685"/>
    <mergeCell ref="A1688:P1688"/>
    <mergeCell ref="F1679:J1679"/>
    <mergeCell ref="K1679:L1679"/>
    <mergeCell ref="A1679:E1679"/>
    <mergeCell ref="A1680:E1680"/>
    <mergeCell ref="F1680:J1680"/>
    <mergeCell ref="K1680:L1680"/>
    <mergeCell ref="A1681:E1681"/>
    <mergeCell ref="F1681:G1681"/>
    <mergeCell ref="H1681:K1681"/>
    <mergeCell ref="M1681:N1681"/>
    <mergeCell ref="I1683:M1683"/>
    <mergeCell ref="N1683:O1683"/>
    <mergeCell ref="M1679:N1679"/>
    <mergeCell ref="M1680:N1680"/>
    <mergeCell ref="F1674:J1674"/>
    <mergeCell ref="K1674:L1674"/>
    <mergeCell ref="A1674:E1674"/>
    <mergeCell ref="A1675:E1675"/>
    <mergeCell ref="F1675:J1675"/>
    <mergeCell ref="K1675:L1675"/>
    <mergeCell ref="A1676:E1676"/>
    <mergeCell ref="F1676:G1676"/>
    <mergeCell ref="H1676:K1676"/>
    <mergeCell ref="M1676:N1676"/>
    <mergeCell ref="A1677:B1677"/>
    <mergeCell ref="C1677:D1677"/>
    <mergeCell ref="M1674:N1674"/>
    <mergeCell ref="M1675:N1675"/>
    <mergeCell ref="F1669:J1669"/>
    <mergeCell ref="K1669:L1669"/>
    <mergeCell ref="A1669:E1669"/>
    <mergeCell ref="A1670:E1670"/>
    <mergeCell ref="F1670:J1670"/>
    <mergeCell ref="K1670:L1670"/>
    <mergeCell ref="A1671:E1671"/>
    <mergeCell ref="F1671:G1671"/>
    <mergeCell ref="H1671:K1671"/>
    <mergeCell ref="M1671:N1671"/>
    <mergeCell ref="A1672:B1672"/>
    <mergeCell ref="C1672:D1672"/>
    <mergeCell ref="M1669:N1669"/>
    <mergeCell ref="M1670:N1670"/>
    <mergeCell ref="F1664:J1664"/>
    <mergeCell ref="K1664:L1664"/>
    <mergeCell ref="A1666:B1666"/>
    <mergeCell ref="C1666:D1666"/>
    <mergeCell ref="A1668:E1668"/>
    <mergeCell ref="F1668:J1668"/>
    <mergeCell ref="K1668:L1668"/>
    <mergeCell ref="M1668:N1668"/>
    <mergeCell ref="A1664:E1664"/>
    <mergeCell ref="K1662:L1662"/>
    <mergeCell ref="M1662:N1662"/>
    <mergeCell ref="A1663:E1663"/>
    <mergeCell ref="F1663:J1663"/>
    <mergeCell ref="K1663:L1663"/>
    <mergeCell ref="M1663:N1663"/>
    <mergeCell ref="M1664:N1664"/>
    <mergeCell ref="A1665:E1665"/>
    <mergeCell ref="F1665:G1665"/>
    <mergeCell ref="H1665:K1665"/>
    <mergeCell ref="M1665:N1665"/>
    <mergeCell ref="A1662:E1662"/>
    <mergeCell ref="F1662:J1662"/>
    <mergeCell ref="G1656:I1656"/>
    <mergeCell ref="J1656:P1656"/>
    <mergeCell ref="A1657:F1657"/>
    <mergeCell ref="G1657:I1657"/>
    <mergeCell ref="J1657:P1657"/>
    <mergeCell ref="A1659:B1659"/>
    <mergeCell ref="C1659:D1659"/>
    <mergeCell ref="A1661:E1661"/>
    <mergeCell ref="F1661:J1661"/>
    <mergeCell ref="K1661:L1661"/>
    <mergeCell ref="M1661:N1661"/>
    <mergeCell ref="A1656:F1656"/>
    <mergeCell ref="B1651:C1651"/>
    <mergeCell ref="D1651:P1651"/>
    <mergeCell ref="B1652:C1652"/>
    <mergeCell ref="D1652:P1652"/>
    <mergeCell ref="A1654:F1654"/>
    <mergeCell ref="G1654:I1654"/>
    <mergeCell ref="J1654:P1654"/>
    <mergeCell ref="A1655:F1655"/>
    <mergeCell ref="G1655:I1655"/>
    <mergeCell ref="J1655:P1655"/>
    <mergeCell ref="A1650:O1650"/>
    <mergeCell ref="A1653:P1653"/>
    <mergeCell ref="F1644:J1644"/>
    <mergeCell ref="K1644:L1644"/>
    <mergeCell ref="A1644:E1644"/>
    <mergeCell ref="A1645:E1645"/>
    <mergeCell ref="F1645:J1645"/>
    <mergeCell ref="K1645:L1645"/>
    <mergeCell ref="A1646:E1646"/>
    <mergeCell ref="F1646:G1646"/>
    <mergeCell ref="H1646:K1646"/>
    <mergeCell ref="M1646:N1646"/>
    <mergeCell ref="I1648:M1648"/>
    <mergeCell ref="N1648:O1648"/>
    <mergeCell ref="M1644:N1644"/>
    <mergeCell ref="M1645:N1645"/>
    <mergeCell ref="F1639:J1639"/>
    <mergeCell ref="K1639:L1639"/>
    <mergeCell ref="A1639:E1639"/>
    <mergeCell ref="A1640:E1640"/>
    <mergeCell ref="F1640:J1640"/>
    <mergeCell ref="K1640:L1640"/>
    <mergeCell ref="A1641:E1641"/>
    <mergeCell ref="F1641:G1641"/>
    <mergeCell ref="H1641:K1641"/>
    <mergeCell ref="M1641:N1641"/>
    <mergeCell ref="A1642:B1642"/>
    <mergeCell ref="C1642:D1642"/>
    <mergeCell ref="M1639:N1639"/>
    <mergeCell ref="M1640:N1640"/>
    <mergeCell ref="F1634:J1634"/>
    <mergeCell ref="K1634:L1634"/>
    <mergeCell ref="A1634:E1634"/>
    <mergeCell ref="A1635:E1635"/>
    <mergeCell ref="F1635:J1635"/>
    <mergeCell ref="K1635:L1635"/>
    <mergeCell ref="A1636:E1636"/>
    <mergeCell ref="F1636:G1636"/>
    <mergeCell ref="H1636:K1636"/>
    <mergeCell ref="M1636:N1636"/>
    <mergeCell ref="A1637:B1637"/>
    <mergeCell ref="C1637:D1637"/>
    <mergeCell ref="M1634:N1634"/>
    <mergeCell ref="M1635:N1635"/>
    <mergeCell ref="F1629:J1629"/>
    <mergeCell ref="K1629:L1629"/>
    <mergeCell ref="A1631:B1631"/>
    <mergeCell ref="C1631:D1631"/>
    <mergeCell ref="A1633:E1633"/>
    <mergeCell ref="F1633:J1633"/>
    <mergeCell ref="K1633:L1633"/>
    <mergeCell ref="M1633:N1633"/>
    <mergeCell ref="A1629:E1629"/>
    <mergeCell ref="K1627:L1627"/>
    <mergeCell ref="M1627:N1627"/>
    <mergeCell ref="A1628:E1628"/>
    <mergeCell ref="F1628:J1628"/>
    <mergeCell ref="K1628:L1628"/>
    <mergeCell ref="M1628:N1628"/>
    <mergeCell ref="M1629:N1629"/>
    <mergeCell ref="A1630:E1630"/>
    <mergeCell ref="F1630:G1630"/>
    <mergeCell ref="H1630:K1630"/>
    <mergeCell ref="M1630:N1630"/>
    <mergeCell ref="A1627:E1627"/>
    <mergeCell ref="F1627:J1627"/>
    <mergeCell ref="G1621:I1621"/>
    <mergeCell ref="J1621:P1621"/>
    <mergeCell ref="A1622:F1622"/>
    <mergeCell ref="G1622:I1622"/>
    <mergeCell ref="J1622:P1622"/>
    <mergeCell ref="A1624:B1624"/>
    <mergeCell ref="C1624:D1624"/>
    <mergeCell ref="A1626:E1626"/>
    <mergeCell ref="F1626:J1626"/>
    <mergeCell ref="K1626:L1626"/>
    <mergeCell ref="M1626:N1626"/>
    <mergeCell ref="A1621:F1621"/>
    <mergeCell ref="B1616:C1616"/>
    <mergeCell ref="D1616:P1616"/>
    <mergeCell ref="B1617:C1617"/>
    <mergeCell ref="D1617:P1617"/>
    <mergeCell ref="A1619:F1619"/>
    <mergeCell ref="G1619:I1619"/>
    <mergeCell ref="J1619:P1619"/>
    <mergeCell ref="A1620:F1620"/>
    <mergeCell ref="G1620:I1620"/>
    <mergeCell ref="J1620:P1620"/>
    <mergeCell ref="A1615:O1615"/>
    <mergeCell ref="A1618:P1618"/>
    <mergeCell ref="F1609:J1609"/>
    <mergeCell ref="K1609:L1609"/>
    <mergeCell ref="A1609:E1609"/>
    <mergeCell ref="A1610:E1610"/>
    <mergeCell ref="F1610:J1610"/>
    <mergeCell ref="K1610:L1610"/>
    <mergeCell ref="A1611:E1611"/>
    <mergeCell ref="F1611:G1611"/>
    <mergeCell ref="H1611:K1611"/>
    <mergeCell ref="M1611:N1611"/>
    <mergeCell ref="I1613:M1613"/>
    <mergeCell ref="N1613:O1613"/>
    <mergeCell ref="M1609:N1609"/>
    <mergeCell ref="M1610:N1610"/>
    <mergeCell ref="F1604:J1604"/>
    <mergeCell ref="K1604:L1604"/>
    <mergeCell ref="A1604:E1604"/>
    <mergeCell ref="A1605:E1605"/>
    <mergeCell ref="F1605:J1605"/>
    <mergeCell ref="K1605:L1605"/>
    <mergeCell ref="A1606:E1606"/>
    <mergeCell ref="F1606:G1606"/>
    <mergeCell ref="H1606:K1606"/>
    <mergeCell ref="M1606:N1606"/>
    <mergeCell ref="A1607:B1607"/>
    <mergeCell ref="C1607:D1607"/>
    <mergeCell ref="M1604:N1604"/>
    <mergeCell ref="M1605:N1605"/>
    <mergeCell ref="F1599:J1599"/>
    <mergeCell ref="K1599:L1599"/>
    <mergeCell ref="A1599:E1599"/>
    <mergeCell ref="A1600:E1600"/>
    <mergeCell ref="F1600:J1600"/>
    <mergeCell ref="K1600:L1600"/>
    <mergeCell ref="A1601:E1601"/>
    <mergeCell ref="F1601:G1601"/>
    <mergeCell ref="H1601:K1601"/>
    <mergeCell ref="M1601:N1601"/>
    <mergeCell ref="A1602:B1602"/>
    <mergeCell ref="C1602:D1602"/>
    <mergeCell ref="M1599:N1599"/>
    <mergeCell ref="M1600:N1600"/>
    <mergeCell ref="F1594:J1594"/>
    <mergeCell ref="K1594:L1594"/>
    <mergeCell ref="A1596:E1596"/>
    <mergeCell ref="F1596:G1596"/>
    <mergeCell ref="H1596:K1596"/>
    <mergeCell ref="M1596:N1596"/>
    <mergeCell ref="A1597:B1597"/>
    <mergeCell ref="C1597:D1597"/>
    <mergeCell ref="A1594:E1594"/>
    <mergeCell ref="K1592:L1592"/>
    <mergeCell ref="M1592:N1592"/>
    <mergeCell ref="A1593:E1593"/>
    <mergeCell ref="F1593:J1593"/>
    <mergeCell ref="K1593:L1593"/>
    <mergeCell ref="M1593:N1593"/>
    <mergeCell ref="M1594:N1594"/>
    <mergeCell ref="A1595:E1595"/>
    <mergeCell ref="F1595:J1595"/>
    <mergeCell ref="K1595:L1595"/>
    <mergeCell ref="M1595:N1595"/>
    <mergeCell ref="A1592:E1592"/>
    <mergeCell ref="F1592:J1592"/>
    <mergeCell ref="F1590:J1590"/>
    <mergeCell ref="K1590:L1590"/>
    <mergeCell ref="M1590:N1590"/>
    <mergeCell ref="A1591:E1591"/>
    <mergeCell ref="F1591:J1591"/>
    <mergeCell ref="K1591:L1591"/>
    <mergeCell ref="M1591:N1591"/>
    <mergeCell ref="K1589:L1589"/>
    <mergeCell ref="M1589:N1589"/>
    <mergeCell ref="A1590:E1590"/>
    <mergeCell ref="A1588:E1588"/>
    <mergeCell ref="F1588:J1588"/>
    <mergeCell ref="K1588:L1588"/>
    <mergeCell ref="M1588:N1588"/>
    <mergeCell ref="A1589:E1589"/>
    <mergeCell ref="F1589:J1589"/>
    <mergeCell ref="G1582:I1582"/>
    <mergeCell ref="J1582:P1582"/>
    <mergeCell ref="A1583:F1583"/>
    <mergeCell ref="G1583:I1583"/>
    <mergeCell ref="J1583:P1583"/>
    <mergeCell ref="A1585:B1585"/>
    <mergeCell ref="C1585:D1585"/>
    <mergeCell ref="A1587:E1587"/>
    <mergeCell ref="F1587:J1587"/>
    <mergeCell ref="K1587:L1587"/>
    <mergeCell ref="M1587:N1587"/>
    <mergeCell ref="A1582:F1582"/>
    <mergeCell ref="B1577:C1577"/>
    <mergeCell ref="D1577:P1577"/>
    <mergeCell ref="B1578:C1578"/>
    <mergeCell ref="D1578:P1578"/>
    <mergeCell ref="A1580:F1580"/>
    <mergeCell ref="G1580:I1580"/>
    <mergeCell ref="J1580:P1580"/>
    <mergeCell ref="A1581:F1581"/>
    <mergeCell ref="G1581:I1581"/>
    <mergeCell ref="J1581:P1581"/>
    <mergeCell ref="A1576:O1576"/>
    <mergeCell ref="A1579:P1579"/>
    <mergeCell ref="F1570:J1570"/>
    <mergeCell ref="K1570:L1570"/>
    <mergeCell ref="A1570:E1570"/>
    <mergeCell ref="A1571:E1571"/>
    <mergeCell ref="F1571:J1571"/>
    <mergeCell ref="K1571:L1571"/>
    <mergeCell ref="A1572:E1572"/>
    <mergeCell ref="F1572:G1572"/>
    <mergeCell ref="H1572:K1572"/>
    <mergeCell ref="M1572:N1572"/>
    <mergeCell ref="I1574:M1574"/>
    <mergeCell ref="N1574:O1574"/>
    <mergeCell ref="M1570:N1570"/>
    <mergeCell ref="M1571:N1571"/>
    <mergeCell ref="F1565:J1565"/>
    <mergeCell ref="K1565:L1565"/>
    <mergeCell ref="A1565:E1565"/>
    <mergeCell ref="A1566:E1566"/>
    <mergeCell ref="F1566:J1566"/>
    <mergeCell ref="K1566:L1566"/>
    <mergeCell ref="A1567:E1567"/>
    <mergeCell ref="F1567:G1567"/>
    <mergeCell ref="H1567:K1567"/>
    <mergeCell ref="M1567:N1567"/>
    <mergeCell ref="A1568:B1568"/>
    <mergeCell ref="C1568:D1568"/>
    <mergeCell ref="M1565:N1565"/>
    <mergeCell ref="M1566:N1566"/>
    <mergeCell ref="F1560:J1560"/>
    <mergeCell ref="K1560:L1560"/>
    <mergeCell ref="A1562:E1562"/>
    <mergeCell ref="F1562:G1562"/>
    <mergeCell ref="H1562:K1562"/>
    <mergeCell ref="M1562:N1562"/>
    <mergeCell ref="A1563:B1563"/>
    <mergeCell ref="C1563:D1563"/>
    <mergeCell ref="A1560:E1560"/>
    <mergeCell ref="H1557:K1557"/>
    <mergeCell ref="M1557:N1557"/>
    <mergeCell ref="A1558:B1558"/>
    <mergeCell ref="C1558:D1558"/>
    <mergeCell ref="M1560:N1560"/>
    <mergeCell ref="A1561:E1561"/>
    <mergeCell ref="F1561:J1561"/>
    <mergeCell ref="K1561:L1561"/>
    <mergeCell ref="M1561:N1561"/>
    <mergeCell ref="A1557:E1557"/>
    <mergeCell ref="F1557:G1557"/>
    <mergeCell ref="F1555:J1555"/>
    <mergeCell ref="K1555:L1555"/>
    <mergeCell ref="M1555:N1555"/>
    <mergeCell ref="A1556:E1556"/>
    <mergeCell ref="F1556:J1556"/>
    <mergeCell ref="K1556:L1556"/>
    <mergeCell ref="M1556:N1556"/>
    <mergeCell ref="K1554:L1554"/>
    <mergeCell ref="M1554:N1554"/>
    <mergeCell ref="A1555:E1555"/>
    <mergeCell ref="A1553:E1553"/>
    <mergeCell ref="F1553:J1553"/>
    <mergeCell ref="K1553:L1553"/>
    <mergeCell ref="M1553:N1553"/>
    <mergeCell ref="A1554:E1554"/>
    <mergeCell ref="F1554:J1554"/>
    <mergeCell ref="G1547:I1547"/>
    <mergeCell ref="J1547:P1547"/>
    <mergeCell ref="A1548:F1548"/>
    <mergeCell ref="G1548:I1548"/>
    <mergeCell ref="J1548:P1548"/>
    <mergeCell ref="A1550:B1550"/>
    <mergeCell ref="C1550:D1550"/>
    <mergeCell ref="A1552:E1552"/>
    <mergeCell ref="F1552:J1552"/>
    <mergeCell ref="K1552:L1552"/>
    <mergeCell ref="M1552:N1552"/>
    <mergeCell ref="A1547:F1547"/>
    <mergeCell ref="I1539:M1539"/>
    <mergeCell ref="N1539:O1539"/>
    <mergeCell ref="A1541:O1541"/>
    <mergeCell ref="B1542:C1542"/>
    <mergeCell ref="D1542:P1542"/>
    <mergeCell ref="B1543:C1543"/>
    <mergeCell ref="D1543:P1543"/>
    <mergeCell ref="A1544:P1544"/>
    <mergeCell ref="A1545:F1545"/>
    <mergeCell ref="G1545:I1545"/>
    <mergeCell ref="J1545:P1545"/>
    <mergeCell ref="A1546:F1546"/>
    <mergeCell ref="G1546:I1546"/>
    <mergeCell ref="J1546:P1546"/>
    <mergeCell ref="F1536:J1536"/>
    <mergeCell ref="K1536:L1536"/>
    <mergeCell ref="M1536:N1536"/>
    <mergeCell ref="A1537:E1537"/>
    <mergeCell ref="F1537:G1537"/>
    <mergeCell ref="H1537:K1537"/>
    <mergeCell ref="M1537:N1537"/>
    <mergeCell ref="K1535:L1535"/>
    <mergeCell ref="M1535:N1535"/>
    <mergeCell ref="A1536:E1536"/>
    <mergeCell ref="A1534:E1534"/>
    <mergeCell ref="F1534:J1534"/>
    <mergeCell ref="K1534:L1534"/>
    <mergeCell ref="M1534:N1534"/>
    <mergeCell ref="A1535:E1535"/>
    <mergeCell ref="F1535:J1535"/>
    <mergeCell ref="F1529:J1529"/>
    <mergeCell ref="K1529:L1529"/>
    <mergeCell ref="A1529:E1529"/>
    <mergeCell ref="A1530:E1530"/>
    <mergeCell ref="F1530:J1530"/>
    <mergeCell ref="K1530:L1530"/>
    <mergeCell ref="A1531:E1531"/>
    <mergeCell ref="F1531:G1531"/>
    <mergeCell ref="H1531:K1531"/>
    <mergeCell ref="M1531:N1531"/>
    <mergeCell ref="A1532:B1532"/>
    <mergeCell ref="C1532:D1532"/>
    <mergeCell ref="M1529:N1529"/>
    <mergeCell ref="M1530:N1530"/>
    <mergeCell ref="F1524:J1524"/>
    <mergeCell ref="K1524:L1524"/>
    <mergeCell ref="A1526:E1526"/>
    <mergeCell ref="F1526:G1526"/>
    <mergeCell ref="H1526:K1526"/>
    <mergeCell ref="M1526:N1526"/>
    <mergeCell ref="A1527:B1527"/>
    <mergeCell ref="C1527:D1527"/>
    <mergeCell ref="A1524:E1524"/>
    <mergeCell ref="H1521:K1521"/>
    <mergeCell ref="M1521:N1521"/>
    <mergeCell ref="A1522:B1522"/>
    <mergeCell ref="C1522:D1522"/>
    <mergeCell ref="M1524:N1524"/>
    <mergeCell ref="A1525:E1525"/>
    <mergeCell ref="F1525:J1525"/>
    <mergeCell ref="K1525:L1525"/>
    <mergeCell ref="M1525:N1525"/>
    <mergeCell ref="A1521:E1521"/>
    <mergeCell ref="F1521:G1521"/>
    <mergeCell ref="F1519:J1519"/>
    <mergeCell ref="K1519:L1519"/>
    <mergeCell ref="M1519:N1519"/>
    <mergeCell ref="A1520:E1520"/>
    <mergeCell ref="F1520:J1520"/>
    <mergeCell ref="K1520:L1520"/>
    <mergeCell ref="M1520:N1520"/>
    <mergeCell ref="K1518:L1518"/>
    <mergeCell ref="M1518:N1518"/>
    <mergeCell ref="A1519:E1519"/>
    <mergeCell ref="A1517:E1517"/>
    <mergeCell ref="F1517:J1517"/>
    <mergeCell ref="K1517:L1517"/>
    <mergeCell ref="M1517:N1517"/>
    <mergeCell ref="A1518:E1518"/>
    <mergeCell ref="F1518:J1518"/>
    <mergeCell ref="G1511:I1511"/>
    <mergeCell ref="J1511:P1511"/>
    <mergeCell ref="A1512:F1512"/>
    <mergeCell ref="G1512:I1512"/>
    <mergeCell ref="J1512:P1512"/>
    <mergeCell ref="A1514:B1514"/>
    <mergeCell ref="C1514:D1514"/>
    <mergeCell ref="A1516:E1516"/>
    <mergeCell ref="F1516:J1516"/>
    <mergeCell ref="K1516:L1516"/>
    <mergeCell ref="M1516:N1516"/>
    <mergeCell ref="A1511:F1511"/>
    <mergeCell ref="B1506:C1506"/>
    <mergeCell ref="D1506:P1506"/>
    <mergeCell ref="B1507:C1507"/>
    <mergeCell ref="D1507:P1507"/>
    <mergeCell ref="A1509:F1509"/>
    <mergeCell ref="G1509:I1509"/>
    <mergeCell ref="J1509:P1509"/>
    <mergeCell ref="A1510:F1510"/>
    <mergeCell ref="G1510:I1510"/>
    <mergeCell ref="J1510:P1510"/>
    <mergeCell ref="A1505:O1505"/>
    <mergeCell ref="A1508:P1508"/>
    <mergeCell ref="F1499:J1499"/>
    <mergeCell ref="K1499:L1499"/>
    <mergeCell ref="A1499:E1499"/>
    <mergeCell ref="A1500:E1500"/>
    <mergeCell ref="F1500:J1500"/>
    <mergeCell ref="K1500:L1500"/>
    <mergeCell ref="A1501:E1501"/>
    <mergeCell ref="F1501:G1501"/>
    <mergeCell ref="H1501:K1501"/>
    <mergeCell ref="M1501:N1501"/>
    <mergeCell ref="I1503:M1503"/>
    <mergeCell ref="N1503:O1503"/>
    <mergeCell ref="M1499:N1499"/>
    <mergeCell ref="M1500:N1500"/>
    <mergeCell ref="F1494:J1494"/>
    <mergeCell ref="K1494:L1494"/>
    <mergeCell ref="A1494:E1494"/>
    <mergeCell ref="A1495:E1495"/>
    <mergeCell ref="F1495:J1495"/>
    <mergeCell ref="K1495:L1495"/>
    <mergeCell ref="A1496:E1496"/>
    <mergeCell ref="F1496:G1496"/>
    <mergeCell ref="H1496:K1496"/>
    <mergeCell ref="M1496:N1496"/>
    <mergeCell ref="A1497:B1497"/>
    <mergeCell ref="C1497:D1497"/>
    <mergeCell ref="M1494:N1494"/>
    <mergeCell ref="M1495:N1495"/>
    <mergeCell ref="F1489:J1489"/>
    <mergeCell ref="K1489:L1489"/>
    <mergeCell ref="A1491:E1491"/>
    <mergeCell ref="F1491:G1491"/>
    <mergeCell ref="H1491:K1491"/>
    <mergeCell ref="M1491:N1491"/>
    <mergeCell ref="A1492:B1492"/>
    <mergeCell ref="C1492:D1492"/>
    <mergeCell ref="A1489:E1489"/>
    <mergeCell ref="A1488:E1488"/>
    <mergeCell ref="F1488:J1488"/>
    <mergeCell ref="K1488:L1488"/>
    <mergeCell ref="M1488:N1488"/>
    <mergeCell ref="M1489:N1489"/>
    <mergeCell ref="A1490:E1490"/>
    <mergeCell ref="F1490:J1490"/>
    <mergeCell ref="K1490:L1490"/>
    <mergeCell ref="M1490:N1490"/>
    <mergeCell ref="A1486:B1486"/>
    <mergeCell ref="C1486:D1486"/>
    <mergeCell ref="F1484:J1484"/>
    <mergeCell ref="K1484:L1484"/>
    <mergeCell ref="M1484:N1484"/>
    <mergeCell ref="A1485:E1485"/>
    <mergeCell ref="F1485:G1485"/>
    <mergeCell ref="H1485:K1485"/>
    <mergeCell ref="M1485:N1485"/>
    <mergeCell ref="K1483:L1483"/>
    <mergeCell ref="M1483:N1483"/>
    <mergeCell ref="A1484:E1484"/>
    <mergeCell ref="A1482:E1482"/>
    <mergeCell ref="F1482:J1482"/>
    <mergeCell ref="K1482:L1482"/>
    <mergeCell ref="M1482:N1482"/>
    <mergeCell ref="A1483:E1483"/>
    <mergeCell ref="F1483:J1483"/>
    <mergeCell ref="G1476:I1476"/>
    <mergeCell ref="J1476:P1476"/>
    <mergeCell ref="A1477:F1477"/>
    <mergeCell ref="G1477:I1477"/>
    <mergeCell ref="J1477:P1477"/>
    <mergeCell ref="A1479:B1479"/>
    <mergeCell ref="C1479:D1479"/>
    <mergeCell ref="A1481:E1481"/>
    <mergeCell ref="F1481:J1481"/>
    <mergeCell ref="K1481:L1481"/>
    <mergeCell ref="M1481:N1481"/>
    <mergeCell ref="A1476:F1476"/>
    <mergeCell ref="B1471:C1471"/>
    <mergeCell ref="D1471:P1471"/>
    <mergeCell ref="B1472:C1472"/>
    <mergeCell ref="D1472:P1472"/>
    <mergeCell ref="A1474:F1474"/>
    <mergeCell ref="G1474:I1474"/>
    <mergeCell ref="J1474:P1474"/>
    <mergeCell ref="A1475:F1475"/>
    <mergeCell ref="G1475:I1475"/>
    <mergeCell ref="J1475:P1475"/>
    <mergeCell ref="A1470:O1470"/>
    <mergeCell ref="A1473:P1473"/>
    <mergeCell ref="F1464:J1464"/>
    <mergeCell ref="K1464:L1464"/>
    <mergeCell ref="A1464:E1464"/>
    <mergeCell ref="A1465:E1465"/>
    <mergeCell ref="F1465:J1465"/>
    <mergeCell ref="K1465:L1465"/>
    <mergeCell ref="A1466:E1466"/>
    <mergeCell ref="F1466:G1466"/>
    <mergeCell ref="H1466:K1466"/>
    <mergeCell ref="M1466:N1466"/>
    <mergeCell ref="I1468:M1468"/>
    <mergeCell ref="N1468:O1468"/>
    <mergeCell ref="M1464:N1464"/>
    <mergeCell ref="M1465:N1465"/>
    <mergeCell ref="F1459:J1459"/>
    <mergeCell ref="K1459:L1459"/>
    <mergeCell ref="A1459:E1459"/>
    <mergeCell ref="A1460:E1460"/>
    <mergeCell ref="F1460:J1460"/>
    <mergeCell ref="K1460:L1460"/>
    <mergeCell ref="A1461:E1461"/>
    <mergeCell ref="F1461:G1461"/>
    <mergeCell ref="H1461:K1461"/>
    <mergeCell ref="M1461:N1461"/>
    <mergeCell ref="A1462:B1462"/>
    <mergeCell ref="C1462:D1462"/>
    <mergeCell ref="M1459:N1459"/>
    <mergeCell ref="M1460:N1460"/>
    <mergeCell ref="F1454:J1454"/>
    <mergeCell ref="K1454:L1454"/>
    <mergeCell ref="A1456:E1456"/>
    <mergeCell ref="F1456:G1456"/>
    <mergeCell ref="H1456:K1456"/>
    <mergeCell ref="M1456:N1456"/>
    <mergeCell ref="A1457:B1457"/>
    <mergeCell ref="C1457:D1457"/>
    <mergeCell ref="A1454:E1454"/>
    <mergeCell ref="A1453:E1453"/>
    <mergeCell ref="F1453:J1453"/>
    <mergeCell ref="K1453:L1453"/>
    <mergeCell ref="M1453:N1453"/>
    <mergeCell ref="M1454:N1454"/>
    <mergeCell ref="A1455:E1455"/>
    <mergeCell ref="F1455:J1455"/>
    <mergeCell ref="K1455:L1455"/>
    <mergeCell ref="M1455:N1455"/>
    <mergeCell ref="A1451:B1451"/>
    <mergeCell ref="C1451:D1451"/>
    <mergeCell ref="F1449:J1449"/>
    <mergeCell ref="K1449:L1449"/>
    <mergeCell ref="M1449:N1449"/>
    <mergeCell ref="A1450:E1450"/>
    <mergeCell ref="F1450:G1450"/>
    <mergeCell ref="H1450:K1450"/>
    <mergeCell ref="M1450:N1450"/>
    <mergeCell ref="K1448:L1448"/>
    <mergeCell ref="M1448:N1448"/>
    <mergeCell ref="A1449:E1449"/>
    <mergeCell ref="A1447:E1447"/>
    <mergeCell ref="F1447:J1447"/>
    <mergeCell ref="K1447:L1447"/>
    <mergeCell ref="M1447:N1447"/>
    <mergeCell ref="A1448:E1448"/>
    <mergeCell ref="F1448:J1448"/>
    <mergeCell ref="G1441:I1441"/>
    <mergeCell ref="J1441:P1441"/>
    <mergeCell ref="A1442:F1442"/>
    <mergeCell ref="G1442:I1442"/>
    <mergeCell ref="J1442:P1442"/>
    <mergeCell ref="A1444:B1444"/>
    <mergeCell ref="C1444:D1444"/>
    <mergeCell ref="A1446:E1446"/>
    <mergeCell ref="F1446:J1446"/>
    <mergeCell ref="K1446:L1446"/>
    <mergeCell ref="M1446:N1446"/>
    <mergeCell ref="A1441:F1441"/>
    <mergeCell ref="B1436:C1436"/>
    <mergeCell ref="D1436:P1436"/>
    <mergeCell ref="B1437:C1437"/>
    <mergeCell ref="D1437:P1437"/>
    <mergeCell ref="A1439:F1439"/>
    <mergeCell ref="G1439:I1439"/>
    <mergeCell ref="J1439:P1439"/>
    <mergeCell ref="A1440:F1440"/>
    <mergeCell ref="G1440:I1440"/>
    <mergeCell ref="J1440:P1440"/>
    <mergeCell ref="A1435:O1435"/>
    <mergeCell ref="A1438:P1438"/>
    <mergeCell ref="F1429:J1429"/>
    <mergeCell ref="K1429:L1429"/>
    <mergeCell ref="A1429:E1429"/>
    <mergeCell ref="A1430:E1430"/>
    <mergeCell ref="F1430:J1430"/>
    <mergeCell ref="K1430:L1430"/>
    <mergeCell ref="A1431:E1431"/>
    <mergeCell ref="F1431:G1431"/>
    <mergeCell ref="H1431:K1431"/>
    <mergeCell ref="M1431:N1431"/>
    <mergeCell ref="I1433:M1433"/>
    <mergeCell ref="N1433:O1433"/>
    <mergeCell ref="M1429:N1429"/>
    <mergeCell ref="M1430:N1430"/>
    <mergeCell ref="F1424:J1424"/>
    <mergeCell ref="K1424:L1424"/>
    <mergeCell ref="A1424:E1424"/>
    <mergeCell ref="A1425:E1425"/>
    <mergeCell ref="F1425:J1425"/>
    <mergeCell ref="K1425:L1425"/>
    <mergeCell ref="A1426:E1426"/>
    <mergeCell ref="F1426:G1426"/>
    <mergeCell ref="H1426:K1426"/>
    <mergeCell ref="M1426:N1426"/>
    <mergeCell ref="A1427:B1427"/>
    <mergeCell ref="C1427:D1427"/>
    <mergeCell ref="M1424:N1424"/>
    <mergeCell ref="M1425:N1425"/>
    <mergeCell ref="F1419:J1419"/>
    <mergeCell ref="K1419:L1419"/>
    <mergeCell ref="A1421:E1421"/>
    <mergeCell ref="F1421:G1421"/>
    <mergeCell ref="H1421:K1421"/>
    <mergeCell ref="M1421:N1421"/>
    <mergeCell ref="A1422:B1422"/>
    <mergeCell ref="C1422:D1422"/>
    <mergeCell ref="A1419:E1419"/>
    <mergeCell ref="H1416:K1416"/>
    <mergeCell ref="M1416:N1416"/>
    <mergeCell ref="A1417:B1417"/>
    <mergeCell ref="C1417:D1417"/>
    <mergeCell ref="M1419:N1419"/>
    <mergeCell ref="A1420:E1420"/>
    <mergeCell ref="F1420:J1420"/>
    <mergeCell ref="K1420:L1420"/>
    <mergeCell ref="M1420:N1420"/>
    <mergeCell ref="A1416:E1416"/>
    <mergeCell ref="F1416:G1416"/>
    <mergeCell ref="F1414:J1414"/>
    <mergeCell ref="K1414:L1414"/>
    <mergeCell ref="M1414:N1414"/>
    <mergeCell ref="A1415:E1415"/>
    <mergeCell ref="F1415:J1415"/>
    <mergeCell ref="K1415:L1415"/>
    <mergeCell ref="M1415:N1415"/>
    <mergeCell ref="K1413:L1413"/>
    <mergeCell ref="M1413:N1413"/>
    <mergeCell ref="A1414:E1414"/>
    <mergeCell ref="A1412:E1412"/>
    <mergeCell ref="F1412:J1412"/>
    <mergeCell ref="K1412:L1412"/>
    <mergeCell ref="M1412:N1412"/>
    <mergeCell ref="A1413:E1413"/>
    <mergeCell ref="F1413:J1413"/>
    <mergeCell ref="G1406:I1406"/>
    <mergeCell ref="J1406:P1406"/>
    <mergeCell ref="A1407:F1407"/>
    <mergeCell ref="G1407:I1407"/>
    <mergeCell ref="J1407:P1407"/>
    <mergeCell ref="A1409:B1409"/>
    <mergeCell ref="C1409:D1409"/>
    <mergeCell ref="A1411:E1411"/>
    <mergeCell ref="F1411:J1411"/>
    <mergeCell ref="K1411:L1411"/>
    <mergeCell ref="M1411:N1411"/>
    <mergeCell ref="A1406:F1406"/>
    <mergeCell ref="I1398:M1398"/>
    <mergeCell ref="N1398:O1398"/>
    <mergeCell ref="A1400:O1400"/>
    <mergeCell ref="B1401:C1401"/>
    <mergeCell ref="D1401:P1401"/>
    <mergeCell ref="B1402:C1402"/>
    <mergeCell ref="D1402:P1402"/>
    <mergeCell ref="A1403:P1403"/>
    <mergeCell ref="A1404:F1404"/>
    <mergeCell ref="G1404:I1404"/>
    <mergeCell ref="J1404:P1404"/>
    <mergeCell ref="A1405:F1405"/>
    <mergeCell ref="G1405:I1405"/>
    <mergeCell ref="J1405:P1405"/>
    <mergeCell ref="A1395:E1395"/>
    <mergeCell ref="A1392:B1392"/>
    <mergeCell ref="C1392:D1392"/>
    <mergeCell ref="A1394:E1394"/>
    <mergeCell ref="F1394:J1394"/>
    <mergeCell ref="K1394:L1394"/>
    <mergeCell ref="M1394:N1394"/>
    <mergeCell ref="F1395:J1395"/>
    <mergeCell ref="K1395:L1395"/>
    <mergeCell ref="M1395:N1395"/>
    <mergeCell ref="A1396:E1396"/>
    <mergeCell ref="F1396:G1396"/>
    <mergeCell ref="H1396:K1396"/>
    <mergeCell ref="M1396:N1396"/>
    <mergeCell ref="A1390:E1390"/>
    <mergeCell ref="A1387:B1387"/>
    <mergeCell ref="C1387:D1387"/>
    <mergeCell ref="A1389:E1389"/>
    <mergeCell ref="F1389:J1389"/>
    <mergeCell ref="K1389:L1389"/>
    <mergeCell ref="M1389:N1389"/>
    <mergeCell ref="F1390:J1390"/>
    <mergeCell ref="K1390:L1390"/>
    <mergeCell ref="M1390:N1390"/>
    <mergeCell ref="A1391:E1391"/>
    <mergeCell ref="F1391:G1391"/>
    <mergeCell ref="H1391:K1391"/>
    <mergeCell ref="M1391:N1391"/>
    <mergeCell ref="A1385:E1385"/>
    <mergeCell ref="A1382:B1382"/>
    <mergeCell ref="F1385:J1385"/>
    <mergeCell ref="K1385:L1385"/>
    <mergeCell ref="M1385:N1385"/>
    <mergeCell ref="A1386:E1386"/>
    <mergeCell ref="F1386:G1386"/>
    <mergeCell ref="H1386:K1386"/>
    <mergeCell ref="M1386:N1386"/>
    <mergeCell ref="K1380:L1380"/>
    <mergeCell ref="M1380:N1380"/>
    <mergeCell ref="A1381:E1381"/>
    <mergeCell ref="F1381:G1381"/>
    <mergeCell ref="H1381:K1381"/>
    <mergeCell ref="M1381:N1381"/>
    <mergeCell ref="C1382:D1382"/>
    <mergeCell ref="A1384:E1384"/>
    <mergeCell ref="F1384:J1384"/>
    <mergeCell ref="K1384:L1384"/>
    <mergeCell ref="M1384:N1384"/>
    <mergeCell ref="A1380:E1380"/>
    <mergeCell ref="F1380:J1380"/>
    <mergeCell ref="A1378:E1378"/>
    <mergeCell ref="A1375:B1375"/>
    <mergeCell ref="C1375:D1375"/>
    <mergeCell ref="A1377:E1377"/>
    <mergeCell ref="F1377:J1377"/>
    <mergeCell ref="K1377:L1377"/>
    <mergeCell ref="M1377:N1377"/>
    <mergeCell ref="F1378:J1378"/>
    <mergeCell ref="K1378:L1378"/>
    <mergeCell ref="M1378:N1378"/>
    <mergeCell ref="A1379:E1379"/>
    <mergeCell ref="F1379:J1379"/>
    <mergeCell ref="K1379:L1379"/>
    <mergeCell ref="M1379:N1379"/>
    <mergeCell ref="G1370:I1370"/>
    <mergeCell ref="J1370:P1370"/>
    <mergeCell ref="A1371:F1371"/>
    <mergeCell ref="G1371:I1371"/>
    <mergeCell ref="A1372:F1372"/>
    <mergeCell ref="G1372:I1372"/>
    <mergeCell ref="J1372:P1372"/>
    <mergeCell ref="A1373:F1373"/>
    <mergeCell ref="G1373:I1373"/>
    <mergeCell ref="J1373:P1373"/>
    <mergeCell ref="A1370:F1370"/>
    <mergeCell ref="J1371:P1371"/>
    <mergeCell ref="F1362:G1362"/>
    <mergeCell ref="H1362:K1362"/>
    <mergeCell ref="M1362:N1362"/>
    <mergeCell ref="I1364:M1364"/>
    <mergeCell ref="A1366:O1366"/>
    <mergeCell ref="B1367:C1367"/>
    <mergeCell ref="D1367:P1367"/>
    <mergeCell ref="B1368:C1368"/>
    <mergeCell ref="D1368:P1368"/>
    <mergeCell ref="A1369:P1369"/>
    <mergeCell ref="A1362:E1362"/>
    <mergeCell ref="N1364:O1364"/>
    <mergeCell ref="A1360:E1360"/>
    <mergeCell ref="A1357:E1357"/>
    <mergeCell ref="F1357:G1357"/>
    <mergeCell ref="H1357:K1357"/>
    <mergeCell ref="M1357:N1357"/>
    <mergeCell ref="A1358:B1358"/>
    <mergeCell ref="C1358:D1358"/>
    <mergeCell ref="F1360:J1360"/>
    <mergeCell ref="K1360:L1360"/>
    <mergeCell ref="M1360:N1360"/>
    <mergeCell ref="A1361:E1361"/>
    <mergeCell ref="F1361:J1361"/>
    <mergeCell ref="K1361:L1361"/>
    <mergeCell ref="M1361:N1361"/>
    <mergeCell ref="A1355:E1355"/>
    <mergeCell ref="A1352:E1352"/>
    <mergeCell ref="F1352:G1352"/>
    <mergeCell ref="H1352:K1352"/>
    <mergeCell ref="M1352:N1352"/>
    <mergeCell ref="A1353:B1353"/>
    <mergeCell ref="C1353:D1353"/>
    <mergeCell ref="F1355:J1355"/>
    <mergeCell ref="K1355:L1355"/>
    <mergeCell ref="M1355:N1355"/>
    <mergeCell ref="A1356:E1356"/>
    <mergeCell ref="F1356:J1356"/>
    <mergeCell ref="K1356:L1356"/>
    <mergeCell ref="M1356:N1356"/>
    <mergeCell ref="A1350:E1350"/>
    <mergeCell ref="A1348:E1348"/>
    <mergeCell ref="F1350:J1350"/>
    <mergeCell ref="K1350:L1350"/>
    <mergeCell ref="M1350:N1350"/>
    <mergeCell ref="A1351:E1351"/>
    <mergeCell ref="F1351:J1351"/>
    <mergeCell ref="K1351:L1351"/>
    <mergeCell ref="M1351:N1351"/>
    <mergeCell ref="A1345:B1345"/>
    <mergeCell ref="C1345:D1345"/>
    <mergeCell ref="A1347:E1347"/>
    <mergeCell ref="F1347:J1347"/>
    <mergeCell ref="K1347:L1347"/>
    <mergeCell ref="M1347:N1347"/>
    <mergeCell ref="F1348:J1348"/>
    <mergeCell ref="K1348:L1348"/>
    <mergeCell ref="M1348:N1348"/>
    <mergeCell ref="A1349:E1349"/>
    <mergeCell ref="F1349:J1349"/>
    <mergeCell ref="K1349:L1349"/>
    <mergeCell ref="M1349:N1349"/>
    <mergeCell ref="A1343:E1343"/>
    <mergeCell ref="A1340:B1340"/>
    <mergeCell ref="C1340:D1340"/>
    <mergeCell ref="A1342:E1342"/>
    <mergeCell ref="F1342:J1342"/>
    <mergeCell ref="K1342:L1342"/>
    <mergeCell ref="M1342:N1342"/>
    <mergeCell ref="F1343:J1343"/>
    <mergeCell ref="K1343:L1343"/>
    <mergeCell ref="M1343:N1343"/>
    <mergeCell ref="A1344:E1344"/>
    <mergeCell ref="F1344:G1344"/>
    <mergeCell ref="H1344:K1344"/>
    <mergeCell ref="M1344:N1344"/>
    <mergeCell ref="A1335:F1335"/>
    <mergeCell ref="G1335:I1335"/>
    <mergeCell ref="A1337:F1337"/>
    <mergeCell ref="A1336:F1336"/>
    <mergeCell ref="G1336:I1336"/>
    <mergeCell ref="J1336:P1336"/>
    <mergeCell ref="G1337:I1337"/>
    <mergeCell ref="J1337:P1337"/>
    <mergeCell ref="A1338:F1338"/>
    <mergeCell ref="G1338:I1338"/>
    <mergeCell ref="J1338:P1338"/>
    <mergeCell ref="A1334:P1334"/>
    <mergeCell ref="J1335:P1335"/>
    <mergeCell ref="A1326:E1326"/>
    <mergeCell ref="F1326:J1326"/>
    <mergeCell ref="K1326:L1326"/>
    <mergeCell ref="M1326:N1326"/>
    <mergeCell ref="A1327:E1327"/>
    <mergeCell ref="F1327:G1327"/>
    <mergeCell ref="H1327:K1327"/>
    <mergeCell ref="M1327:N1327"/>
    <mergeCell ref="I1329:M1329"/>
    <mergeCell ref="N1329:O1329"/>
    <mergeCell ref="A1331:O1331"/>
    <mergeCell ref="B1332:C1332"/>
    <mergeCell ref="D1332:P1332"/>
    <mergeCell ref="B1333:C1333"/>
    <mergeCell ref="D1333:P1333"/>
    <mergeCell ref="F1321:J1321"/>
    <mergeCell ref="K1321:L1321"/>
    <mergeCell ref="A1321:E1321"/>
    <mergeCell ref="A1322:E1322"/>
    <mergeCell ref="F1322:G1322"/>
    <mergeCell ref="H1322:K1322"/>
    <mergeCell ref="A1323:B1323"/>
    <mergeCell ref="C1323:D1323"/>
    <mergeCell ref="A1325:E1325"/>
    <mergeCell ref="F1325:J1325"/>
    <mergeCell ref="K1325:L1325"/>
    <mergeCell ref="M1325:N1325"/>
    <mergeCell ref="M1321:N1321"/>
    <mergeCell ref="M1322:N1322"/>
    <mergeCell ref="F1316:J1316"/>
    <mergeCell ref="K1316:L1316"/>
    <mergeCell ref="A1316:E1316"/>
    <mergeCell ref="A1317:E1317"/>
    <mergeCell ref="F1317:G1317"/>
    <mergeCell ref="H1317:K1317"/>
    <mergeCell ref="A1318:B1318"/>
    <mergeCell ref="C1318:D1318"/>
    <mergeCell ref="A1320:E1320"/>
    <mergeCell ref="F1320:J1320"/>
    <mergeCell ref="K1320:L1320"/>
    <mergeCell ref="M1320:N1320"/>
    <mergeCell ref="M1316:N1316"/>
    <mergeCell ref="M1317:N1317"/>
    <mergeCell ref="A1314:E1314"/>
    <mergeCell ref="A1311:B1311"/>
    <mergeCell ref="F1314:J1314"/>
    <mergeCell ref="K1314:L1314"/>
    <mergeCell ref="M1314:N1314"/>
    <mergeCell ref="A1315:E1315"/>
    <mergeCell ref="F1315:J1315"/>
    <mergeCell ref="K1315:L1315"/>
    <mergeCell ref="M1315:N1315"/>
    <mergeCell ref="K1309:L1309"/>
    <mergeCell ref="M1309:N1309"/>
    <mergeCell ref="A1310:E1310"/>
    <mergeCell ref="F1310:G1310"/>
    <mergeCell ref="H1310:K1310"/>
    <mergeCell ref="M1310:N1310"/>
    <mergeCell ref="C1311:D1311"/>
    <mergeCell ref="A1313:E1313"/>
    <mergeCell ref="F1313:J1313"/>
    <mergeCell ref="K1313:L1313"/>
    <mergeCell ref="M1313:N1313"/>
    <mergeCell ref="A1309:E1309"/>
    <mergeCell ref="F1309:J1309"/>
    <mergeCell ref="G1303:I1303"/>
    <mergeCell ref="J1303:P1303"/>
    <mergeCell ref="A1304:F1304"/>
    <mergeCell ref="G1304:I1304"/>
    <mergeCell ref="J1304:P1304"/>
    <mergeCell ref="A1306:B1306"/>
    <mergeCell ref="C1306:D1306"/>
    <mergeCell ref="A1308:E1308"/>
    <mergeCell ref="F1308:J1308"/>
    <mergeCell ref="K1308:L1308"/>
    <mergeCell ref="M1308:N1308"/>
    <mergeCell ref="A1303:F1303"/>
    <mergeCell ref="B1298:C1298"/>
    <mergeCell ref="D1298:P1298"/>
    <mergeCell ref="B1299:C1299"/>
    <mergeCell ref="D1299:P1299"/>
    <mergeCell ref="A1301:F1301"/>
    <mergeCell ref="G1301:I1301"/>
    <mergeCell ref="J1301:P1301"/>
    <mergeCell ref="A1302:F1302"/>
    <mergeCell ref="G1302:I1302"/>
    <mergeCell ref="J1302:P1302"/>
    <mergeCell ref="A1297:O1297"/>
    <mergeCell ref="A1300:P1300"/>
    <mergeCell ref="F1291:J1291"/>
    <mergeCell ref="K1291:L1291"/>
    <mergeCell ref="A1291:E1291"/>
    <mergeCell ref="A1292:E1292"/>
    <mergeCell ref="F1292:J1292"/>
    <mergeCell ref="K1292:L1292"/>
    <mergeCell ref="A1293:E1293"/>
    <mergeCell ref="F1293:G1293"/>
    <mergeCell ref="H1293:K1293"/>
    <mergeCell ref="M1293:N1293"/>
    <mergeCell ref="I1295:M1295"/>
    <mergeCell ref="N1295:O1295"/>
    <mergeCell ref="M1291:N1291"/>
    <mergeCell ref="M1292:N1292"/>
    <mergeCell ref="F1286:J1286"/>
    <mergeCell ref="K1286:L1286"/>
    <mergeCell ref="A1286:E1286"/>
    <mergeCell ref="A1287:E1287"/>
    <mergeCell ref="F1287:J1287"/>
    <mergeCell ref="K1287:L1287"/>
    <mergeCell ref="A1288:E1288"/>
    <mergeCell ref="F1288:G1288"/>
    <mergeCell ref="H1288:K1288"/>
    <mergeCell ref="M1288:N1288"/>
    <mergeCell ref="A1289:B1289"/>
    <mergeCell ref="C1289:D1289"/>
    <mergeCell ref="M1286:N1286"/>
    <mergeCell ref="M1287:N1287"/>
    <mergeCell ref="F1281:J1281"/>
    <mergeCell ref="K1281:L1281"/>
    <mergeCell ref="A1281:E1281"/>
    <mergeCell ref="A1282:E1282"/>
    <mergeCell ref="F1282:J1282"/>
    <mergeCell ref="K1282:L1282"/>
    <mergeCell ref="A1283:E1283"/>
    <mergeCell ref="F1283:G1283"/>
    <mergeCell ref="H1283:K1283"/>
    <mergeCell ref="M1283:N1283"/>
    <mergeCell ref="A1284:B1284"/>
    <mergeCell ref="C1284:D1284"/>
    <mergeCell ref="M1281:N1281"/>
    <mergeCell ref="M1282:N1282"/>
    <mergeCell ref="F1276:J1276"/>
    <mergeCell ref="K1276:L1276"/>
    <mergeCell ref="A1278:E1278"/>
    <mergeCell ref="F1278:G1278"/>
    <mergeCell ref="H1278:K1278"/>
    <mergeCell ref="M1278:N1278"/>
    <mergeCell ref="A1279:B1279"/>
    <mergeCell ref="C1279:D1279"/>
    <mergeCell ref="A1276:E1276"/>
    <mergeCell ref="A1275:E1275"/>
    <mergeCell ref="F1275:J1275"/>
    <mergeCell ref="K1275:L1275"/>
    <mergeCell ref="M1275:N1275"/>
    <mergeCell ref="M1276:N1276"/>
    <mergeCell ref="A1277:E1277"/>
    <mergeCell ref="F1277:J1277"/>
    <mergeCell ref="K1277:L1277"/>
    <mergeCell ref="M1277:N1277"/>
    <mergeCell ref="A1273:B1273"/>
    <mergeCell ref="C1273:D1273"/>
    <mergeCell ref="G1268:I1268"/>
    <mergeCell ref="J1268:P1268"/>
    <mergeCell ref="A1269:F1269"/>
    <mergeCell ref="G1269:I1269"/>
    <mergeCell ref="A1270:F1270"/>
    <mergeCell ref="G1270:I1270"/>
    <mergeCell ref="J1270:P1270"/>
    <mergeCell ref="A1271:F1271"/>
    <mergeCell ref="G1271:I1271"/>
    <mergeCell ref="J1271:P1271"/>
    <mergeCell ref="A1268:F1268"/>
    <mergeCell ref="J1269:P1269"/>
    <mergeCell ref="F1260:G1260"/>
    <mergeCell ref="H1260:K1260"/>
    <mergeCell ref="M1260:N1260"/>
    <mergeCell ref="I1262:M1262"/>
    <mergeCell ref="A1264:O1264"/>
    <mergeCell ref="B1265:C1265"/>
    <mergeCell ref="D1265:P1265"/>
    <mergeCell ref="B1266:C1266"/>
    <mergeCell ref="D1266:P1266"/>
    <mergeCell ref="A1267:P1267"/>
    <mergeCell ref="A1260:E1260"/>
    <mergeCell ref="N1262:O1262"/>
    <mergeCell ref="A1258:E1258"/>
    <mergeCell ref="A1255:E1255"/>
    <mergeCell ref="F1255:G1255"/>
    <mergeCell ref="H1255:K1255"/>
    <mergeCell ref="M1255:N1255"/>
    <mergeCell ref="A1256:B1256"/>
    <mergeCell ref="C1256:D1256"/>
    <mergeCell ref="F1258:J1258"/>
    <mergeCell ref="K1258:L1258"/>
    <mergeCell ref="M1258:N1258"/>
    <mergeCell ref="A1259:E1259"/>
    <mergeCell ref="F1259:J1259"/>
    <mergeCell ref="K1259:L1259"/>
    <mergeCell ref="M1259:N1259"/>
    <mergeCell ref="A1253:E1253"/>
    <mergeCell ref="A1250:B1250"/>
    <mergeCell ref="C1250:D1250"/>
    <mergeCell ref="A1252:E1252"/>
    <mergeCell ref="F1252:J1252"/>
    <mergeCell ref="K1252:L1252"/>
    <mergeCell ref="M1252:N1252"/>
    <mergeCell ref="F1253:J1253"/>
    <mergeCell ref="K1253:L1253"/>
    <mergeCell ref="M1253:N1253"/>
    <mergeCell ref="A1254:E1254"/>
    <mergeCell ref="F1254:J1254"/>
    <mergeCell ref="K1254:L1254"/>
    <mergeCell ref="M1254:N1254"/>
    <mergeCell ref="F1248:J1248"/>
    <mergeCell ref="K1248:L1248"/>
    <mergeCell ref="M1248:N1248"/>
    <mergeCell ref="A1249:E1249"/>
    <mergeCell ref="F1249:G1249"/>
    <mergeCell ref="H1249:K1249"/>
    <mergeCell ref="M1249:N1249"/>
    <mergeCell ref="K1247:L1247"/>
    <mergeCell ref="M1247:N1247"/>
    <mergeCell ref="A1248:E1248"/>
    <mergeCell ref="A1246:E1246"/>
    <mergeCell ref="F1246:J1246"/>
    <mergeCell ref="K1246:L1246"/>
    <mergeCell ref="M1246:N1246"/>
    <mergeCell ref="A1247:E1247"/>
    <mergeCell ref="F1247:J1247"/>
    <mergeCell ref="A1244:E1244"/>
    <mergeCell ref="A1241:E1241"/>
    <mergeCell ref="F1244:J1244"/>
    <mergeCell ref="K1244:L1244"/>
    <mergeCell ref="M1244:N1244"/>
    <mergeCell ref="A1245:E1245"/>
    <mergeCell ref="F1245:J1245"/>
    <mergeCell ref="K1245:L1245"/>
    <mergeCell ref="M1245:N1245"/>
    <mergeCell ref="K1239:L1239"/>
    <mergeCell ref="M1239:N1239"/>
    <mergeCell ref="A1240:E1240"/>
    <mergeCell ref="F1240:J1240"/>
    <mergeCell ref="K1240:L1240"/>
    <mergeCell ref="M1240:N1240"/>
    <mergeCell ref="F1241:G1241"/>
    <mergeCell ref="H1241:K1241"/>
    <mergeCell ref="M1241:N1241"/>
    <mergeCell ref="A1242:B1242"/>
    <mergeCell ref="C1242:D1242"/>
    <mergeCell ref="A1239:E1239"/>
    <mergeCell ref="F1239:J1239"/>
    <mergeCell ref="G1233:I1233"/>
    <mergeCell ref="J1233:P1233"/>
    <mergeCell ref="A1234:F1234"/>
    <mergeCell ref="G1234:I1234"/>
    <mergeCell ref="J1234:P1234"/>
    <mergeCell ref="A1236:B1236"/>
    <mergeCell ref="C1236:D1236"/>
    <mergeCell ref="A1238:E1238"/>
    <mergeCell ref="F1238:J1238"/>
    <mergeCell ref="K1238:L1238"/>
    <mergeCell ref="M1238:N1238"/>
    <mergeCell ref="A1233:F1233"/>
    <mergeCell ref="B1228:C1228"/>
    <mergeCell ref="D1228:P1228"/>
    <mergeCell ref="B1229:C1229"/>
    <mergeCell ref="D1229:P1229"/>
    <mergeCell ref="A1231:F1231"/>
    <mergeCell ref="G1231:I1231"/>
    <mergeCell ref="J1231:P1231"/>
    <mergeCell ref="A1232:F1232"/>
    <mergeCell ref="G1232:I1232"/>
    <mergeCell ref="J1232:P1232"/>
    <mergeCell ref="A1227:O1227"/>
    <mergeCell ref="A1230:P1230"/>
    <mergeCell ref="F1221:J1221"/>
    <mergeCell ref="K1221:L1221"/>
    <mergeCell ref="A1221:E1221"/>
    <mergeCell ref="A1222:E1222"/>
    <mergeCell ref="F1222:J1222"/>
    <mergeCell ref="K1222:L1222"/>
    <mergeCell ref="A1223:E1223"/>
    <mergeCell ref="F1223:G1223"/>
    <mergeCell ref="H1223:K1223"/>
    <mergeCell ref="M1223:N1223"/>
    <mergeCell ref="I1225:M1225"/>
    <mergeCell ref="N1225:O1225"/>
    <mergeCell ref="M1221:N1221"/>
    <mergeCell ref="M1222:N1222"/>
    <mergeCell ref="F1216:J1216"/>
    <mergeCell ref="K1216:L1216"/>
    <mergeCell ref="A1216:E1216"/>
    <mergeCell ref="A1217:E1217"/>
    <mergeCell ref="F1217:J1217"/>
    <mergeCell ref="K1217:L1217"/>
    <mergeCell ref="A1218:E1218"/>
    <mergeCell ref="F1218:G1218"/>
    <mergeCell ref="H1218:K1218"/>
    <mergeCell ref="M1218:N1218"/>
    <mergeCell ref="A1219:B1219"/>
    <mergeCell ref="C1219:D1219"/>
    <mergeCell ref="M1216:N1216"/>
    <mergeCell ref="M1217:N1217"/>
    <mergeCell ref="F1211:J1211"/>
    <mergeCell ref="K1211:L1211"/>
    <mergeCell ref="A1211:E1211"/>
    <mergeCell ref="A1212:E1212"/>
    <mergeCell ref="F1212:G1212"/>
    <mergeCell ref="H1212:K1212"/>
    <mergeCell ref="A1213:B1213"/>
    <mergeCell ref="C1213:D1213"/>
    <mergeCell ref="A1215:E1215"/>
    <mergeCell ref="F1215:J1215"/>
    <mergeCell ref="K1215:L1215"/>
    <mergeCell ref="M1215:N1215"/>
    <mergeCell ref="M1211:N1211"/>
    <mergeCell ref="M1212:N1212"/>
    <mergeCell ref="A1209:E1209"/>
    <mergeCell ref="A1207:E1207"/>
    <mergeCell ref="F1209:J1209"/>
    <mergeCell ref="K1209:L1209"/>
    <mergeCell ref="M1209:N1209"/>
    <mergeCell ref="A1210:E1210"/>
    <mergeCell ref="F1210:J1210"/>
    <mergeCell ref="K1210:L1210"/>
    <mergeCell ref="M1210:N1210"/>
    <mergeCell ref="A1204:E1204"/>
    <mergeCell ref="F1204:G1204"/>
    <mergeCell ref="H1204:K1204"/>
    <mergeCell ref="M1204:N1204"/>
    <mergeCell ref="A1205:B1205"/>
    <mergeCell ref="C1205:D1205"/>
    <mergeCell ref="F1207:J1207"/>
    <mergeCell ref="K1207:L1207"/>
    <mergeCell ref="M1207:N1207"/>
    <mergeCell ref="A1208:E1208"/>
    <mergeCell ref="F1208:J1208"/>
    <mergeCell ref="K1208:L1208"/>
    <mergeCell ref="M1208:N1208"/>
    <mergeCell ref="A1202:E1202"/>
    <mergeCell ref="A1199:B1199"/>
    <mergeCell ref="C1199:D1199"/>
    <mergeCell ref="A1201:E1201"/>
    <mergeCell ref="F1201:J1201"/>
    <mergeCell ref="K1201:L1201"/>
    <mergeCell ref="M1201:N1201"/>
    <mergeCell ref="F1202:J1202"/>
    <mergeCell ref="K1202:L1202"/>
    <mergeCell ref="M1202:N1202"/>
    <mergeCell ref="A1203:E1203"/>
    <mergeCell ref="F1203:J1203"/>
    <mergeCell ref="K1203:L1203"/>
    <mergeCell ref="M1203:N1203"/>
    <mergeCell ref="G1194:I1194"/>
    <mergeCell ref="J1194:P1194"/>
    <mergeCell ref="A1195:F1195"/>
    <mergeCell ref="G1195:I1195"/>
    <mergeCell ref="A1196:F1196"/>
    <mergeCell ref="G1196:I1196"/>
    <mergeCell ref="J1196:P1196"/>
    <mergeCell ref="A1197:F1197"/>
    <mergeCell ref="G1197:I1197"/>
    <mergeCell ref="J1197:P1197"/>
    <mergeCell ref="A1194:F1194"/>
    <mergeCell ref="J1195:P1195"/>
    <mergeCell ref="F1186:G1186"/>
    <mergeCell ref="H1186:K1186"/>
    <mergeCell ref="M1186:N1186"/>
    <mergeCell ref="I1188:M1188"/>
    <mergeCell ref="A1190:O1190"/>
    <mergeCell ref="B1191:C1191"/>
    <mergeCell ref="D1191:P1191"/>
    <mergeCell ref="B1192:C1192"/>
    <mergeCell ref="D1192:P1192"/>
    <mergeCell ref="A1193:P1193"/>
    <mergeCell ref="A1186:E1186"/>
    <mergeCell ref="N1188:O1188"/>
    <mergeCell ref="A1184:E1184"/>
    <mergeCell ref="A1181:E1181"/>
    <mergeCell ref="F1181:G1181"/>
    <mergeCell ref="H1181:K1181"/>
    <mergeCell ref="M1181:N1181"/>
    <mergeCell ref="A1182:B1182"/>
    <mergeCell ref="C1182:D1182"/>
    <mergeCell ref="F1184:J1184"/>
    <mergeCell ref="K1184:L1184"/>
    <mergeCell ref="M1184:N1184"/>
    <mergeCell ref="A1185:E1185"/>
    <mergeCell ref="F1185:J1185"/>
    <mergeCell ref="K1185:L1185"/>
    <mergeCell ref="M1185:N1185"/>
    <mergeCell ref="A1179:E1179"/>
    <mergeCell ref="A1176:B1176"/>
    <mergeCell ref="C1176:D1176"/>
    <mergeCell ref="A1178:E1178"/>
    <mergeCell ref="F1178:J1178"/>
    <mergeCell ref="K1178:L1178"/>
    <mergeCell ref="M1178:N1178"/>
    <mergeCell ref="F1179:J1179"/>
    <mergeCell ref="K1179:L1179"/>
    <mergeCell ref="M1179:N1179"/>
    <mergeCell ref="A1180:E1180"/>
    <mergeCell ref="F1180:J1180"/>
    <mergeCell ref="K1180:L1180"/>
    <mergeCell ref="M1180:N1180"/>
    <mergeCell ref="A1174:E1174"/>
    <mergeCell ref="A1172:E1172"/>
    <mergeCell ref="F1174:J1174"/>
    <mergeCell ref="K1174:L1174"/>
    <mergeCell ref="M1174:N1174"/>
    <mergeCell ref="A1175:E1175"/>
    <mergeCell ref="F1175:G1175"/>
    <mergeCell ref="H1175:K1175"/>
    <mergeCell ref="M1175:N1175"/>
    <mergeCell ref="A1170:E1170"/>
    <mergeCell ref="F1170:J1170"/>
    <mergeCell ref="K1170:L1170"/>
    <mergeCell ref="M1170:N1170"/>
    <mergeCell ref="A1171:E1171"/>
    <mergeCell ref="F1171:J1171"/>
    <mergeCell ref="K1171:L1171"/>
    <mergeCell ref="M1171:N1171"/>
    <mergeCell ref="F1172:J1172"/>
    <mergeCell ref="K1172:L1172"/>
    <mergeCell ref="M1172:N1172"/>
    <mergeCell ref="A1173:E1173"/>
    <mergeCell ref="F1173:J1173"/>
    <mergeCell ref="K1173:L1173"/>
    <mergeCell ref="M1173:N1173"/>
    <mergeCell ref="F1165:J1165"/>
    <mergeCell ref="K1165:L1165"/>
    <mergeCell ref="A1165:E1165"/>
    <mergeCell ref="A1166:E1166"/>
    <mergeCell ref="F1166:J1166"/>
    <mergeCell ref="K1166:L1166"/>
    <mergeCell ref="A1167:E1167"/>
    <mergeCell ref="F1167:G1167"/>
    <mergeCell ref="H1167:K1167"/>
    <mergeCell ref="M1167:N1167"/>
    <mergeCell ref="A1168:B1168"/>
    <mergeCell ref="C1168:D1168"/>
    <mergeCell ref="M1165:N1165"/>
    <mergeCell ref="M1166:N1166"/>
    <mergeCell ref="G1159:I1159"/>
    <mergeCell ref="J1159:P1159"/>
    <mergeCell ref="A1160:F1160"/>
    <mergeCell ref="G1160:I1160"/>
    <mergeCell ref="J1160:P1160"/>
    <mergeCell ref="A1162:B1162"/>
    <mergeCell ref="C1162:D1162"/>
    <mergeCell ref="A1164:E1164"/>
    <mergeCell ref="F1164:J1164"/>
    <mergeCell ref="K1164:L1164"/>
    <mergeCell ref="M1164:N1164"/>
    <mergeCell ref="A1159:F1159"/>
    <mergeCell ref="B1154:C1154"/>
    <mergeCell ref="D1154:P1154"/>
    <mergeCell ref="B1155:C1155"/>
    <mergeCell ref="D1155:P1155"/>
    <mergeCell ref="A1157:F1157"/>
    <mergeCell ref="G1157:I1157"/>
    <mergeCell ref="J1157:P1157"/>
    <mergeCell ref="A1158:F1158"/>
    <mergeCell ref="G1158:I1158"/>
    <mergeCell ref="J1158:P1158"/>
    <mergeCell ref="A1153:O1153"/>
    <mergeCell ref="A1156:P1156"/>
    <mergeCell ref="F1147:J1147"/>
    <mergeCell ref="K1147:L1147"/>
    <mergeCell ref="A1147:E1147"/>
    <mergeCell ref="A1148:E1148"/>
    <mergeCell ref="F1148:J1148"/>
    <mergeCell ref="K1148:L1148"/>
    <mergeCell ref="A1149:E1149"/>
    <mergeCell ref="F1149:G1149"/>
    <mergeCell ref="H1149:K1149"/>
    <mergeCell ref="M1149:N1149"/>
    <mergeCell ref="I1151:M1151"/>
    <mergeCell ref="N1151:O1151"/>
    <mergeCell ref="M1147:N1147"/>
    <mergeCell ref="M1148:N1148"/>
    <mergeCell ref="F1142:J1142"/>
    <mergeCell ref="K1142:L1142"/>
    <mergeCell ref="A1142:E1142"/>
    <mergeCell ref="A1143:E1143"/>
    <mergeCell ref="F1143:J1143"/>
    <mergeCell ref="K1143:L1143"/>
    <mergeCell ref="A1144:E1144"/>
    <mergeCell ref="F1144:G1144"/>
    <mergeCell ref="H1144:K1144"/>
    <mergeCell ref="M1144:N1144"/>
    <mergeCell ref="A1145:B1145"/>
    <mergeCell ref="C1145:D1145"/>
    <mergeCell ref="M1142:N1142"/>
    <mergeCell ref="M1143:N1143"/>
    <mergeCell ref="F1137:J1137"/>
    <mergeCell ref="K1137:L1137"/>
    <mergeCell ref="A1139:E1139"/>
    <mergeCell ref="F1139:G1139"/>
    <mergeCell ref="H1139:K1139"/>
    <mergeCell ref="M1139:N1139"/>
    <mergeCell ref="A1140:B1140"/>
    <mergeCell ref="C1140:D1140"/>
    <mergeCell ref="A1137:E1137"/>
    <mergeCell ref="K1135:L1135"/>
    <mergeCell ref="M1135:N1135"/>
    <mergeCell ref="A1136:E1136"/>
    <mergeCell ref="F1136:J1136"/>
    <mergeCell ref="K1136:L1136"/>
    <mergeCell ref="M1136:N1136"/>
    <mergeCell ref="M1137:N1137"/>
    <mergeCell ref="A1138:E1138"/>
    <mergeCell ref="F1138:J1138"/>
    <mergeCell ref="K1138:L1138"/>
    <mergeCell ref="M1138:N1138"/>
    <mergeCell ref="A1135:E1135"/>
    <mergeCell ref="F1135:J1135"/>
    <mergeCell ref="F1130:J1130"/>
    <mergeCell ref="K1130:L1130"/>
    <mergeCell ref="A1130:E1130"/>
    <mergeCell ref="A1131:E1131"/>
    <mergeCell ref="F1131:G1131"/>
    <mergeCell ref="H1131:K1131"/>
    <mergeCell ref="A1132:B1132"/>
    <mergeCell ref="C1132:D1132"/>
    <mergeCell ref="A1134:E1134"/>
    <mergeCell ref="F1134:J1134"/>
    <mergeCell ref="K1134:L1134"/>
    <mergeCell ref="M1134:N1134"/>
    <mergeCell ref="M1130:N1130"/>
    <mergeCell ref="M1131:N1131"/>
    <mergeCell ref="G1124:I1124"/>
    <mergeCell ref="J1124:P1124"/>
    <mergeCell ref="A1125:F1125"/>
    <mergeCell ref="G1125:I1125"/>
    <mergeCell ref="J1125:P1125"/>
    <mergeCell ref="A1127:B1127"/>
    <mergeCell ref="C1127:D1127"/>
    <mergeCell ref="A1129:E1129"/>
    <mergeCell ref="F1129:J1129"/>
    <mergeCell ref="K1129:L1129"/>
    <mergeCell ref="M1129:N1129"/>
    <mergeCell ref="A1124:F1124"/>
    <mergeCell ref="I1116:M1116"/>
    <mergeCell ref="N1116:O1116"/>
    <mergeCell ref="A1118:O1118"/>
    <mergeCell ref="B1119:C1119"/>
    <mergeCell ref="D1119:P1119"/>
    <mergeCell ref="B1120:C1120"/>
    <mergeCell ref="D1120:P1120"/>
    <mergeCell ref="A1121:P1121"/>
    <mergeCell ref="A1122:F1122"/>
    <mergeCell ref="G1122:I1122"/>
    <mergeCell ref="J1122:P1122"/>
    <mergeCell ref="A1123:F1123"/>
    <mergeCell ref="G1123:I1123"/>
    <mergeCell ref="J1123:P1123"/>
    <mergeCell ref="A1113:E1113"/>
    <mergeCell ref="A1110:B1110"/>
    <mergeCell ref="C1110:D1110"/>
    <mergeCell ref="A1112:E1112"/>
    <mergeCell ref="F1112:J1112"/>
    <mergeCell ref="K1112:L1112"/>
    <mergeCell ref="M1112:N1112"/>
    <mergeCell ref="F1113:J1113"/>
    <mergeCell ref="K1113:L1113"/>
    <mergeCell ref="M1113:N1113"/>
    <mergeCell ref="A1114:E1114"/>
    <mergeCell ref="F1114:G1114"/>
    <mergeCell ref="H1114:K1114"/>
    <mergeCell ref="M1114:N1114"/>
    <mergeCell ref="A1108:E1108"/>
    <mergeCell ref="A1105:B1105"/>
    <mergeCell ref="C1105:D1105"/>
    <mergeCell ref="A1107:E1107"/>
    <mergeCell ref="F1107:J1107"/>
    <mergeCell ref="K1107:L1107"/>
    <mergeCell ref="M1107:N1107"/>
    <mergeCell ref="F1108:J1108"/>
    <mergeCell ref="K1108:L1108"/>
    <mergeCell ref="M1108:N1108"/>
    <mergeCell ref="A1109:E1109"/>
    <mergeCell ref="F1109:G1109"/>
    <mergeCell ref="H1109:K1109"/>
    <mergeCell ref="M1109:N1109"/>
    <mergeCell ref="A1103:E1103"/>
    <mergeCell ref="A1100:B1100"/>
    <mergeCell ref="F1103:J1103"/>
    <mergeCell ref="K1103:L1103"/>
    <mergeCell ref="M1103:N1103"/>
    <mergeCell ref="A1104:E1104"/>
    <mergeCell ref="F1104:G1104"/>
    <mergeCell ref="H1104:K1104"/>
    <mergeCell ref="M1104:N1104"/>
    <mergeCell ref="K1098:L1098"/>
    <mergeCell ref="M1098:N1098"/>
    <mergeCell ref="A1099:E1099"/>
    <mergeCell ref="F1099:G1099"/>
    <mergeCell ref="H1099:K1099"/>
    <mergeCell ref="M1099:N1099"/>
    <mergeCell ref="C1100:D1100"/>
    <mergeCell ref="A1102:E1102"/>
    <mergeCell ref="F1102:J1102"/>
    <mergeCell ref="K1102:L1102"/>
    <mergeCell ref="M1102:N1102"/>
    <mergeCell ref="A1098:E1098"/>
    <mergeCell ref="F1098:J1098"/>
    <mergeCell ref="G1092:I1092"/>
    <mergeCell ref="J1092:P1092"/>
    <mergeCell ref="A1093:F1093"/>
    <mergeCell ref="G1093:I1093"/>
    <mergeCell ref="J1093:P1093"/>
    <mergeCell ref="A1095:B1095"/>
    <mergeCell ref="C1095:D1095"/>
    <mergeCell ref="A1097:E1097"/>
    <mergeCell ref="F1097:J1097"/>
    <mergeCell ref="K1097:L1097"/>
    <mergeCell ref="M1097:N1097"/>
    <mergeCell ref="A1092:F1092"/>
    <mergeCell ref="B1087:C1087"/>
    <mergeCell ref="D1087:P1087"/>
    <mergeCell ref="B1088:C1088"/>
    <mergeCell ref="D1088:P1088"/>
    <mergeCell ref="A1090:F1090"/>
    <mergeCell ref="G1090:I1090"/>
    <mergeCell ref="J1090:P1090"/>
    <mergeCell ref="A1091:F1091"/>
    <mergeCell ref="G1091:I1091"/>
    <mergeCell ref="J1091:P1091"/>
    <mergeCell ref="A1086:O1086"/>
    <mergeCell ref="A1089:P1089"/>
    <mergeCell ref="F1080:J1080"/>
    <mergeCell ref="K1080:L1080"/>
    <mergeCell ref="A1080:E1080"/>
    <mergeCell ref="A1081:E1081"/>
    <mergeCell ref="F1081:J1081"/>
    <mergeCell ref="K1081:L1081"/>
    <mergeCell ref="A1082:E1082"/>
    <mergeCell ref="F1082:G1082"/>
    <mergeCell ref="H1082:K1082"/>
    <mergeCell ref="M1082:N1082"/>
    <mergeCell ref="I1084:M1084"/>
    <mergeCell ref="N1084:O1084"/>
    <mergeCell ref="M1080:N1080"/>
    <mergeCell ref="M1081:N1081"/>
    <mergeCell ref="F1075:J1075"/>
    <mergeCell ref="K1075:L1075"/>
    <mergeCell ref="A1075:E1075"/>
    <mergeCell ref="A1076:E1076"/>
    <mergeCell ref="F1076:J1076"/>
    <mergeCell ref="K1076:L1076"/>
    <mergeCell ref="A1077:E1077"/>
    <mergeCell ref="F1077:G1077"/>
    <mergeCell ref="H1077:K1077"/>
    <mergeCell ref="M1077:N1077"/>
    <mergeCell ref="A1078:B1078"/>
    <mergeCell ref="C1078:D1078"/>
    <mergeCell ref="M1075:N1075"/>
    <mergeCell ref="M1076:N1076"/>
    <mergeCell ref="F1070:J1070"/>
    <mergeCell ref="K1070:L1070"/>
    <mergeCell ref="A1070:E1070"/>
    <mergeCell ref="A1071:E1071"/>
    <mergeCell ref="F1071:J1071"/>
    <mergeCell ref="K1071:L1071"/>
    <mergeCell ref="A1072:E1072"/>
    <mergeCell ref="F1072:G1072"/>
    <mergeCell ref="H1072:K1072"/>
    <mergeCell ref="M1072:N1072"/>
    <mergeCell ref="A1073:B1073"/>
    <mergeCell ref="C1073:D1073"/>
    <mergeCell ref="M1070:N1070"/>
    <mergeCell ref="M1071:N1071"/>
    <mergeCell ref="F1065:J1065"/>
    <mergeCell ref="K1065:L1065"/>
    <mergeCell ref="A1067:B1067"/>
    <mergeCell ref="C1067:D1067"/>
    <mergeCell ref="A1069:E1069"/>
    <mergeCell ref="F1069:J1069"/>
    <mergeCell ref="K1069:L1069"/>
    <mergeCell ref="M1069:N1069"/>
    <mergeCell ref="A1065:E1065"/>
    <mergeCell ref="A1064:E1064"/>
    <mergeCell ref="F1064:J1064"/>
    <mergeCell ref="K1064:L1064"/>
    <mergeCell ref="M1064:N1064"/>
    <mergeCell ref="M1065:N1065"/>
    <mergeCell ref="A1066:E1066"/>
    <mergeCell ref="F1066:G1066"/>
    <mergeCell ref="H1066:K1066"/>
    <mergeCell ref="M1066:N1066"/>
    <mergeCell ref="A1062:B1062"/>
    <mergeCell ref="C1062:D1062"/>
    <mergeCell ref="G1057:I1057"/>
    <mergeCell ref="J1057:P1057"/>
    <mergeCell ref="A1058:F1058"/>
    <mergeCell ref="G1058:I1058"/>
    <mergeCell ref="A1059:F1059"/>
    <mergeCell ref="G1059:I1059"/>
    <mergeCell ref="J1059:P1059"/>
    <mergeCell ref="A1060:F1060"/>
    <mergeCell ref="G1060:I1060"/>
    <mergeCell ref="J1060:P1060"/>
    <mergeCell ref="A1057:F1057"/>
    <mergeCell ref="J1058:P1058"/>
    <mergeCell ref="F1049:G1049"/>
    <mergeCell ref="H1049:K1049"/>
    <mergeCell ref="M1049:N1049"/>
    <mergeCell ref="I1051:M1051"/>
    <mergeCell ref="A1053:O1053"/>
    <mergeCell ref="B1054:C1054"/>
    <mergeCell ref="D1054:P1054"/>
    <mergeCell ref="B1055:C1055"/>
    <mergeCell ref="D1055:P1055"/>
    <mergeCell ref="A1056:P1056"/>
    <mergeCell ref="A1049:E1049"/>
    <mergeCell ref="N1051:O1051"/>
    <mergeCell ref="A1047:E1047"/>
    <mergeCell ref="A1044:E1044"/>
    <mergeCell ref="F1044:G1044"/>
    <mergeCell ref="H1044:K1044"/>
    <mergeCell ref="M1044:N1044"/>
    <mergeCell ref="A1045:B1045"/>
    <mergeCell ref="C1045:D1045"/>
    <mergeCell ref="F1047:J1047"/>
    <mergeCell ref="K1047:L1047"/>
    <mergeCell ref="M1047:N1047"/>
    <mergeCell ref="A1048:E1048"/>
    <mergeCell ref="F1048:J1048"/>
    <mergeCell ref="K1048:L1048"/>
    <mergeCell ref="M1048:N1048"/>
    <mergeCell ref="A1042:E1042"/>
    <mergeCell ref="A1039:E1039"/>
    <mergeCell ref="F1039:G1039"/>
    <mergeCell ref="H1039:K1039"/>
    <mergeCell ref="M1039:N1039"/>
    <mergeCell ref="A1040:B1040"/>
    <mergeCell ref="C1040:D1040"/>
    <mergeCell ref="F1042:J1042"/>
    <mergeCell ref="K1042:L1042"/>
    <mergeCell ref="M1042:N1042"/>
    <mergeCell ref="A1043:E1043"/>
    <mergeCell ref="F1043:J1043"/>
    <mergeCell ref="K1043:L1043"/>
    <mergeCell ref="M1043:N1043"/>
    <mergeCell ref="A1037:E1037"/>
    <mergeCell ref="A1034:E1034"/>
    <mergeCell ref="F1034:G1034"/>
    <mergeCell ref="H1034:K1034"/>
    <mergeCell ref="M1034:N1034"/>
    <mergeCell ref="A1035:B1035"/>
    <mergeCell ref="C1035:D1035"/>
    <mergeCell ref="F1037:J1037"/>
    <mergeCell ref="K1037:L1037"/>
    <mergeCell ref="M1037:N1037"/>
    <mergeCell ref="A1038:E1038"/>
    <mergeCell ref="F1038:J1038"/>
    <mergeCell ref="K1038:L1038"/>
    <mergeCell ref="M1038:N1038"/>
    <mergeCell ref="A1032:E1032"/>
    <mergeCell ref="A1030:E1030"/>
    <mergeCell ref="F1032:J1032"/>
    <mergeCell ref="K1032:L1032"/>
    <mergeCell ref="M1032:N1032"/>
    <mergeCell ref="A1033:E1033"/>
    <mergeCell ref="F1033:J1033"/>
    <mergeCell ref="K1033:L1033"/>
    <mergeCell ref="M1033:N1033"/>
    <mergeCell ref="A1027:B1027"/>
    <mergeCell ref="C1027:D1027"/>
    <mergeCell ref="A1029:E1029"/>
    <mergeCell ref="F1029:J1029"/>
    <mergeCell ref="K1029:L1029"/>
    <mergeCell ref="M1029:N1029"/>
    <mergeCell ref="F1030:J1030"/>
    <mergeCell ref="K1030:L1030"/>
    <mergeCell ref="M1030:N1030"/>
    <mergeCell ref="A1031:E1031"/>
    <mergeCell ref="F1031:J1031"/>
    <mergeCell ref="K1031:L1031"/>
    <mergeCell ref="M1031:N1031"/>
    <mergeCell ref="G1022:I1022"/>
    <mergeCell ref="J1022:P1022"/>
    <mergeCell ref="A1023:F1023"/>
    <mergeCell ref="G1023:I1023"/>
    <mergeCell ref="A1024:F1024"/>
    <mergeCell ref="G1024:I1024"/>
    <mergeCell ref="J1024:P1024"/>
    <mergeCell ref="A1025:F1025"/>
    <mergeCell ref="G1025:I1025"/>
    <mergeCell ref="J1025:P1025"/>
    <mergeCell ref="A1022:F1022"/>
    <mergeCell ref="J1023:P1023"/>
    <mergeCell ref="F1014:G1014"/>
    <mergeCell ref="H1014:K1014"/>
    <mergeCell ref="M1014:N1014"/>
    <mergeCell ref="I1016:M1016"/>
    <mergeCell ref="A1018:O1018"/>
    <mergeCell ref="B1019:C1019"/>
    <mergeCell ref="D1019:P1019"/>
    <mergeCell ref="B1020:C1020"/>
    <mergeCell ref="D1020:P1020"/>
    <mergeCell ref="A1021:P1021"/>
    <mergeCell ref="A1014:E1014"/>
    <mergeCell ref="N1016:O1016"/>
    <mergeCell ref="A1012:E1012"/>
    <mergeCell ref="A1009:E1009"/>
    <mergeCell ref="F1009:G1009"/>
    <mergeCell ref="H1009:K1009"/>
    <mergeCell ref="M1009:N1009"/>
    <mergeCell ref="A1010:B1010"/>
    <mergeCell ref="C1010:D1010"/>
    <mergeCell ref="F1012:J1012"/>
    <mergeCell ref="K1012:L1012"/>
    <mergeCell ref="M1012:N1012"/>
    <mergeCell ref="A1013:E1013"/>
    <mergeCell ref="F1013:J1013"/>
    <mergeCell ref="K1013:L1013"/>
    <mergeCell ref="M1013:N1013"/>
    <mergeCell ref="A1007:E1007"/>
    <mergeCell ref="A1004:E1004"/>
    <mergeCell ref="F1004:G1004"/>
    <mergeCell ref="H1004:K1004"/>
    <mergeCell ref="M1004:N1004"/>
    <mergeCell ref="A1005:B1005"/>
    <mergeCell ref="C1005:D1005"/>
    <mergeCell ref="F1007:J1007"/>
    <mergeCell ref="K1007:L1007"/>
    <mergeCell ref="M1007:N1007"/>
    <mergeCell ref="A1008:E1008"/>
    <mergeCell ref="F1008:J1008"/>
    <mergeCell ref="K1008:L1008"/>
    <mergeCell ref="M1008:N1008"/>
    <mergeCell ref="A1002:E1002"/>
    <mergeCell ref="A999:E999"/>
    <mergeCell ref="F999:G999"/>
    <mergeCell ref="H999:K999"/>
    <mergeCell ref="M999:N999"/>
    <mergeCell ref="A1000:B1000"/>
    <mergeCell ref="C1000:D1000"/>
    <mergeCell ref="F1002:J1002"/>
    <mergeCell ref="K1002:L1002"/>
    <mergeCell ref="M1002:N1002"/>
    <mergeCell ref="A1003:E1003"/>
    <mergeCell ref="F1003:J1003"/>
    <mergeCell ref="K1003:L1003"/>
    <mergeCell ref="M1003:N1003"/>
    <mergeCell ref="A997:E997"/>
    <mergeCell ref="A995:E995"/>
    <mergeCell ref="F997:J997"/>
    <mergeCell ref="K997:L997"/>
    <mergeCell ref="M997:N997"/>
    <mergeCell ref="A998:E998"/>
    <mergeCell ref="F998:J998"/>
    <mergeCell ref="K998:L998"/>
    <mergeCell ref="M998:N998"/>
    <mergeCell ref="A992:B992"/>
    <mergeCell ref="C992:D992"/>
    <mergeCell ref="A994:E994"/>
    <mergeCell ref="F994:J994"/>
    <mergeCell ref="K994:L994"/>
    <mergeCell ref="M994:N994"/>
    <mergeCell ref="F995:J995"/>
    <mergeCell ref="K995:L995"/>
    <mergeCell ref="M995:N995"/>
    <mergeCell ref="A996:E996"/>
    <mergeCell ref="F996:J996"/>
    <mergeCell ref="K996:L996"/>
    <mergeCell ref="M996:N996"/>
    <mergeCell ref="A987:F987"/>
    <mergeCell ref="G987:I987"/>
    <mergeCell ref="A989:F989"/>
    <mergeCell ref="A988:F988"/>
    <mergeCell ref="G988:I988"/>
    <mergeCell ref="J988:P988"/>
    <mergeCell ref="G989:I989"/>
    <mergeCell ref="J989:P989"/>
    <mergeCell ref="A990:F990"/>
    <mergeCell ref="G990:I990"/>
    <mergeCell ref="J990:P990"/>
    <mergeCell ref="A986:P986"/>
    <mergeCell ref="J987:P987"/>
    <mergeCell ref="A978:E978"/>
    <mergeCell ref="F978:J978"/>
    <mergeCell ref="K978:L978"/>
    <mergeCell ref="M978:N978"/>
    <mergeCell ref="A979:E979"/>
    <mergeCell ref="F979:G979"/>
    <mergeCell ref="H979:K979"/>
    <mergeCell ref="M979:N979"/>
    <mergeCell ref="I981:M981"/>
    <mergeCell ref="N981:O981"/>
    <mergeCell ref="A983:O983"/>
    <mergeCell ref="B984:C984"/>
    <mergeCell ref="D984:P984"/>
    <mergeCell ref="B985:C985"/>
    <mergeCell ref="D985:P985"/>
    <mergeCell ref="F973:J973"/>
    <mergeCell ref="K973:L973"/>
    <mergeCell ref="A973:E973"/>
    <mergeCell ref="A974:E974"/>
    <mergeCell ref="F974:G974"/>
    <mergeCell ref="H974:K974"/>
    <mergeCell ref="A975:B975"/>
    <mergeCell ref="C975:D975"/>
    <mergeCell ref="A977:E977"/>
    <mergeCell ref="F977:J977"/>
    <mergeCell ref="K977:L977"/>
    <mergeCell ref="M977:N977"/>
    <mergeCell ref="M973:N973"/>
    <mergeCell ref="M974:N974"/>
    <mergeCell ref="F968:J968"/>
    <mergeCell ref="K968:L968"/>
    <mergeCell ref="A968:E968"/>
    <mergeCell ref="A969:E969"/>
    <mergeCell ref="F969:G969"/>
    <mergeCell ref="H969:K969"/>
    <mergeCell ref="A970:B970"/>
    <mergeCell ref="C970:D970"/>
    <mergeCell ref="A972:E972"/>
    <mergeCell ref="F972:J972"/>
    <mergeCell ref="K972:L972"/>
    <mergeCell ref="M972:N972"/>
    <mergeCell ref="M968:N968"/>
    <mergeCell ref="M969:N969"/>
    <mergeCell ref="F963:J963"/>
    <mergeCell ref="K963:L963"/>
    <mergeCell ref="A963:E963"/>
    <mergeCell ref="A964:E964"/>
    <mergeCell ref="F964:G964"/>
    <mergeCell ref="H964:K964"/>
    <mergeCell ref="A965:B965"/>
    <mergeCell ref="C965:D965"/>
    <mergeCell ref="A967:E967"/>
    <mergeCell ref="F967:J967"/>
    <mergeCell ref="K967:L967"/>
    <mergeCell ref="M967:N967"/>
    <mergeCell ref="M963:N963"/>
    <mergeCell ref="M964:N964"/>
    <mergeCell ref="A961:E961"/>
    <mergeCell ref="A959:E959"/>
    <mergeCell ref="F961:J961"/>
    <mergeCell ref="K961:L961"/>
    <mergeCell ref="M961:N961"/>
    <mergeCell ref="A962:E962"/>
    <mergeCell ref="F962:J962"/>
    <mergeCell ref="K962:L962"/>
    <mergeCell ref="M962:N962"/>
    <mergeCell ref="A956:B956"/>
    <mergeCell ref="C956:D956"/>
    <mergeCell ref="A958:E958"/>
    <mergeCell ref="F958:J958"/>
    <mergeCell ref="K958:L958"/>
    <mergeCell ref="M958:N958"/>
    <mergeCell ref="F959:J959"/>
    <mergeCell ref="K959:L959"/>
    <mergeCell ref="M959:N959"/>
    <mergeCell ref="A960:E960"/>
    <mergeCell ref="F960:J960"/>
    <mergeCell ref="K960:L960"/>
    <mergeCell ref="M960:N960"/>
    <mergeCell ref="A951:F951"/>
    <mergeCell ref="G951:I951"/>
    <mergeCell ref="A953:F953"/>
    <mergeCell ref="A952:F952"/>
    <mergeCell ref="G952:I952"/>
    <mergeCell ref="J952:P952"/>
    <mergeCell ref="G953:I953"/>
    <mergeCell ref="J953:P953"/>
    <mergeCell ref="A954:F954"/>
    <mergeCell ref="G954:I954"/>
    <mergeCell ref="J954:P954"/>
    <mergeCell ref="A950:P950"/>
    <mergeCell ref="J951:P951"/>
    <mergeCell ref="A942:E942"/>
    <mergeCell ref="F942:J942"/>
    <mergeCell ref="K942:L942"/>
    <mergeCell ref="M942:N942"/>
    <mergeCell ref="A943:E943"/>
    <mergeCell ref="F943:G943"/>
    <mergeCell ref="H943:K943"/>
    <mergeCell ref="M943:N943"/>
    <mergeCell ref="I945:M945"/>
    <mergeCell ref="N945:O945"/>
    <mergeCell ref="A947:O947"/>
    <mergeCell ref="B948:C948"/>
    <mergeCell ref="D948:P948"/>
    <mergeCell ref="B949:C949"/>
    <mergeCell ref="D949:P949"/>
    <mergeCell ref="F937:J937"/>
    <mergeCell ref="K937:L937"/>
    <mergeCell ref="A937:E937"/>
    <mergeCell ref="A938:E938"/>
    <mergeCell ref="F938:G938"/>
    <mergeCell ref="H938:K938"/>
    <mergeCell ref="A939:B939"/>
    <mergeCell ref="C939:D939"/>
    <mergeCell ref="A941:E941"/>
    <mergeCell ref="F941:J941"/>
    <mergeCell ref="K941:L941"/>
    <mergeCell ref="M941:N941"/>
    <mergeCell ref="M937:N937"/>
    <mergeCell ref="M938:N938"/>
    <mergeCell ref="F932:J932"/>
    <mergeCell ref="K932:L932"/>
    <mergeCell ref="A932:E932"/>
    <mergeCell ref="A933:E933"/>
    <mergeCell ref="F933:G933"/>
    <mergeCell ref="H933:K933"/>
    <mergeCell ref="A934:B934"/>
    <mergeCell ref="C934:D934"/>
    <mergeCell ref="A936:E936"/>
    <mergeCell ref="F936:J936"/>
    <mergeCell ref="K936:L936"/>
    <mergeCell ref="M936:N936"/>
    <mergeCell ref="M932:N932"/>
    <mergeCell ref="M933:N933"/>
    <mergeCell ref="F927:J927"/>
    <mergeCell ref="K927:L927"/>
    <mergeCell ref="A927:E927"/>
    <mergeCell ref="A928:E928"/>
    <mergeCell ref="F928:G928"/>
    <mergeCell ref="H928:K928"/>
    <mergeCell ref="A929:B929"/>
    <mergeCell ref="C929:D929"/>
    <mergeCell ref="A931:E931"/>
    <mergeCell ref="F931:J931"/>
    <mergeCell ref="K931:L931"/>
    <mergeCell ref="M931:N931"/>
    <mergeCell ref="M927:N927"/>
    <mergeCell ref="M928:N928"/>
    <mergeCell ref="A925:E925"/>
    <mergeCell ref="A923:E923"/>
    <mergeCell ref="F925:J925"/>
    <mergeCell ref="K925:L925"/>
    <mergeCell ref="M925:N925"/>
    <mergeCell ref="A926:E926"/>
    <mergeCell ref="F926:J926"/>
    <mergeCell ref="K926:L926"/>
    <mergeCell ref="M926:N926"/>
    <mergeCell ref="A920:B920"/>
    <mergeCell ref="C920:D920"/>
    <mergeCell ref="A922:E922"/>
    <mergeCell ref="F922:J922"/>
    <mergeCell ref="K922:L922"/>
    <mergeCell ref="M922:N922"/>
    <mergeCell ref="F923:J923"/>
    <mergeCell ref="K923:L923"/>
    <mergeCell ref="M923:N923"/>
    <mergeCell ref="A924:E924"/>
    <mergeCell ref="F924:J924"/>
    <mergeCell ref="K924:L924"/>
    <mergeCell ref="M924:N924"/>
    <mergeCell ref="G915:I915"/>
    <mergeCell ref="J915:P915"/>
    <mergeCell ref="A916:F916"/>
    <mergeCell ref="G916:I916"/>
    <mergeCell ref="A917:F917"/>
    <mergeCell ref="G917:I917"/>
    <mergeCell ref="J917:P917"/>
    <mergeCell ref="A918:F918"/>
    <mergeCell ref="G918:I918"/>
    <mergeCell ref="J918:P918"/>
    <mergeCell ref="A915:F915"/>
    <mergeCell ref="J916:P916"/>
    <mergeCell ref="C2200:D2200"/>
    <mergeCell ref="B2160:C2160"/>
    <mergeCell ref="D2160:P2160"/>
    <mergeCell ref="F2155:G2155"/>
    <mergeCell ref="H2155:K2155"/>
    <mergeCell ref="M2155:N2155"/>
    <mergeCell ref="I2157:M2157"/>
    <mergeCell ref="N2157:O2157"/>
    <mergeCell ref="K2039:L2039"/>
    <mergeCell ref="M2039:N2039"/>
    <mergeCell ref="A2035:B2035"/>
    <mergeCell ref="A2037:E2037"/>
    <mergeCell ref="F2037:J2037"/>
    <mergeCell ref="K2037:L2037"/>
    <mergeCell ref="M2037:N2037"/>
    <mergeCell ref="B1822:C1822"/>
    <mergeCell ref="D1822:P1822"/>
    <mergeCell ref="A1827:F1827"/>
    <mergeCell ref="G1827:I1827"/>
    <mergeCell ref="J1827:P1827"/>
    <mergeCell ref="A1828:F1828"/>
    <mergeCell ref="G1828:I1828"/>
    <mergeCell ref="J1828:P1828"/>
    <mergeCell ref="B1823:C1823"/>
    <mergeCell ref="D1823:P1823"/>
    <mergeCell ref="A1825:F1825"/>
    <mergeCell ref="G1825:I1825"/>
    <mergeCell ref="J1825:P1825"/>
    <mergeCell ref="A1826:F1826"/>
    <mergeCell ref="G1826:I1826"/>
    <mergeCell ref="J1826:P1826"/>
    <mergeCell ref="A1837:B1837"/>
    <mergeCell ref="M907:N907"/>
    <mergeCell ref="I909:M909"/>
    <mergeCell ref="N909:O909"/>
    <mergeCell ref="A905:E905"/>
    <mergeCell ref="F905:J905"/>
    <mergeCell ref="K905:L905"/>
    <mergeCell ref="M905:N905"/>
    <mergeCell ref="A906:E906"/>
    <mergeCell ref="F906:J906"/>
    <mergeCell ref="K906:L906"/>
    <mergeCell ref="M906:N906"/>
    <mergeCell ref="A902:E902"/>
    <mergeCell ref="F902:G902"/>
    <mergeCell ref="H902:K902"/>
    <mergeCell ref="M902:N902"/>
    <mergeCell ref="A903:B903"/>
    <mergeCell ref="C903:D903"/>
    <mergeCell ref="A891:E891"/>
    <mergeCell ref="F891:J891"/>
    <mergeCell ref="K891:L891"/>
    <mergeCell ref="M891:N891"/>
    <mergeCell ref="A887:B887"/>
    <mergeCell ref="C887:D887"/>
    <mergeCell ref="D913:P913"/>
    <mergeCell ref="A900:E900"/>
    <mergeCell ref="F900:J900"/>
    <mergeCell ref="K900:L900"/>
    <mergeCell ref="M900:N900"/>
    <mergeCell ref="A901:E901"/>
    <mergeCell ref="F901:J901"/>
    <mergeCell ref="K901:L901"/>
    <mergeCell ref="M901:N901"/>
    <mergeCell ref="A897:E897"/>
    <mergeCell ref="F897:G897"/>
    <mergeCell ref="H897:K897"/>
    <mergeCell ref="M897:N897"/>
    <mergeCell ref="A898:B898"/>
    <mergeCell ref="C898:D898"/>
    <mergeCell ref="A895:E895"/>
    <mergeCell ref="F895:J895"/>
    <mergeCell ref="K895:L895"/>
    <mergeCell ref="M895:N895"/>
    <mergeCell ref="A896:E896"/>
    <mergeCell ref="F896:J896"/>
    <mergeCell ref="K896:L896"/>
    <mergeCell ref="M896:N896"/>
    <mergeCell ref="A907:E907"/>
    <mergeCell ref="F907:G907"/>
    <mergeCell ref="H907:K907"/>
    <mergeCell ref="A914:P914"/>
    <mergeCell ref="A889:E889"/>
    <mergeCell ref="F889:J889"/>
    <mergeCell ref="K889:L889"/>
    <mergeCell ref="M889:N889"/>
    <mergeCell ref="A884:F884"/>
    <mergeCell ref="G884:I884"/>
    <mergeCell ref="J884:P884"/>
    <mergeCell ref="A885:F885"/>
    <mergeCell ref="G885:I885"/>
    <mergeCell ref="J885:P885"/>
    <mergeCell ref="A882:F882"/>
    <mergeCell ref="G882:I882"/>
    <mergeCell ref="A878:O878"/>
    <mergeCell ref="B879:C879"/>
    <mergeCell ref="J882:P882"/>
    <mergeCell ref="A883:F883"/>
    <mergeCell ref="G883:I883"/>
    <mergeCell ref="J883:P883"/>
    <mergeCell ref="D879:P879"/>
    <mergeCell ref="B880:C880"/>
    <mergeCell ref="D880:P880"/>
    <mergeCell ref="A892:E892"/>
    <mergeCell ref="F892:G892"/>
    <mergeCell ref="H892:K892"/>
    <mergeCell ref="M892:N892"/>
    <mergeCell ref="A893:B893"/>
    <mergeCell ref="C893:D893"/>
    <mergeCell ref="A890:E890"/>
    <mergeCell ref="F890:J890"/>
    <mergeCell ref="K890:L890"/>
    <mergeCell ref="M890:N890"/>
    <mergeCell ref="A872:E872"/>
    <mergeCell ref="F872:J872"/>
    <mergeCell ref="K872:L872"/>
    <mergeCell ref="M872:N872"/>
    <mergeCell ref="A873:E873"/>
    <mergeCell ref="F873:J873"/>
    <mergeCell ref="K873:L873"/>
    <mergeCell ref="M873:N873"/>
    <mergeCell ref="A869:E869"/>
    <mergeCell ref="F869:G869"/>
    <mergeCell ref="H869:K869"/>
    <mergeCell ref="M869:N869"/>
    <mergeCell ref="A870:B870"/>
    <mergeCell ref="C870:D870"/>
    <mergeCell ref="A867:E867"/>
    <mergeCell ref="F867:J867"/>
    <mergeCell ref="K867:L867"/>
    <mergeCell ref="M867:N867"/>
    <mergeCell ref="A868:E868"/>
    <mergeCell ref="F868:J868"/>
    <mergeCell ref="K868:L868"/>
    <mergeCell ref="M868:N868"/>
    <mergeCell ref="A864:E864"/>
    <mergeCell ref="F864:G864"/>
    <mergeCell ref="H864:K864"/>
    <mergeCell ref="M864:N864"/>
    <mergeCell ref="A865:B865"/>
    <mergeCell ref="C865:D865"/>
    <mergeCell ref="A862:E862"/>
    <mergeCell ref="F862:J862"/>
    <mergeCell ref="K862:L862"/>
    <mergeCell ref="M862:N862"/>
    <mergeCell ref="A863:E863"/>
    <mergeCell ref="F863:J863"/>
    <mergeCell ref="K863:L863"/>
    <mergeCell ref="M863:N863"/>
    <mergeCell ref="A859:E859"/>
    <mergeCell ref="F859:G859"/>
    <mergeCell ref="H859:K859"/>
    <mergeCell ref="M859:N859"/>
    <mergeCell ref="A860:B860"/>
    <mergeCell ref="C860:D860"/>
    <mergeCell ref="A857:E857"/>
    <mergeCell ref="F857:J857"/>
    <mergeCell ref="K857:L857"/>
    <mergeCell ref="M857:N857"/>
    <mergeCell ref="A858:E858"/>
    <mergeCell ref="F858:J858"/>
    <mergeCell ref="K858:L858"/>
    <mergeCell ref="M858:N858"/>
    <mergeCell ref="A854:B854"/>
    <mergeCell ref="C854:D854"/>
    <mergeCell ref="A856:E856"/>
    <mergeCell ref="F856:J856"/>
    <mergeCell ref="K856:L856"/>
    <mergeCell ref="M856:N856"/>
    <mergeCell ref="A851:F851"/>
    <mergeCell ref="G851:I851"/>
    <mergeCell ref="J851:P851"/>
    <mergeCell ref="A852:F852"/>
    <mergeCell ref="G852:I852"/>
    <mergeCell ref="J852:P852"/>
    <mergeCell ref="A848:P848"/>
    <mergeCell ref="A849:F849"/>
    <mergeCell ref="G849:I849"/>
    <mergeCell ref="J849:P849"/>
    <mergeCell ref="A850:F850"/>
    <mergeCell ref="G850:I850"/>
    <mergeCell ref="J850:P850"/>
    <mergeCell ref="I843:M843"/>
    <mergeCell ref="N843:O843"/>
    <mergeCell ref="A845:O845"/>
    <mergeCell ref="B846:C846"/>
    <mergeCell ref="D846:P846"/>
    <mergeCell ref="B847:C847"/>
    <mergeCell ref="D847:P847"/>
    <mergeCell ref="A840:E840"/>
    <mergeCell ref="F840:J840"/>
    <mergeCell ref="K840:L840"/>
    <mergeCell ref="M840:N840"/>
    <mergeCell ref="A841:E841"/>
    <mergeCell ref="F841:G841"/>
    <mergeCell ref="H841:K841"/>
    <mergeCell ref="M841:N841"/>
    <mergeCell ref="A839:E839"/>
    <mergeCell ref="F839:J839"/>
    <mergeCell ref="K839:L839"/>
    <mergeCell ref="M839:N839"/>
    <mergeCell ref="A835:E835"/>
    <mergeCell ref="F835:J835"/>
    <mergeCell ref="K835:L835"/>
    <mergeCell ref="M835:N835"/>
    <mergeCell ref="A836:E836"/>
    <mergeCell ref="F836:G836"/>
    <mergeCell ref="H836:K836"/>
    <mergeCell ref="M836:N836"/>
    <mergeCell ref="A832:B832"/>
    <mergeCell ref="C832:D832"/>
    <mergeCell ref="A834:E834"/>
    <mergeCell ref="F834:J834"/>
    <mergeCell ref="K834:L834"/>
    <mergeCell ref="M834:N834"/>
    <mergeCell ref="M831:N831"/>
    <mergeCell ref="A827:B827"/>
    <mergeCell ref="C827:D827"/>
    <mergeCell ref="A829:E829"/>
    <mergeCell ref="F829:J829"/>
    <mergeCell ref="K829:L829"/>
    <mergeCell ref="M829:N829"/>
    <mergeCell ref="A825:E825"/>
    <mergeCell ref="F825:J825"/>
    <mergeCell ref="K825:L825"/>
    <mergeCell ref="M825:N825"/>
    <mergeCell ref="A826:E826"/>
    <mergeCell ref="F826:G826"/>
    <mergeCell ref="H826:K826"/>
    <mergeCell ref="M826:N826"/>
    <mergeCell ref="A837:B837"/>
    <mergeCell ref="C837:D837"/>
    <mergeCell ref="A822:B822"/>
    <mergeCell ref="C822:D822"/>
    <mergeCell ref="A824:E824"/>
    <mergeCell ref="F824:J824"/>
    <mergeCell ref="K824:L824"/>
    <mergeCell ref="M824:N824"/>
    <mergeCell ref="A819:F819"/>
    <mergeCell ref="G819:I819"/>
    <mergeCell ref="J819:P819"/>
    <mergeCell ref="A820:F820"/>
    <mergeCell ref="G820:I820"/>
    <mergeCell ref="J820:P820"/>
    <mergeCell ref="A817:F817"/>
    <mergeCell ref="G817:I817"/>
    <mergeCell ref="J817:P817"/>
    <mergeCell ref="A818:F818"/>
    <mergeCell ref="A881:P881"/>
    <mergeCell ref="A874:E874"/>
    <mergeCell ref="F874:G874"/>
    <mergeCell ref="H874:K874"/>
    <mergeCell ref="M874:N874"/>
    <mergeCell ref="I876:M876"/>
    <mergeCell ref="N876:O876"/>
    <mergeCell ref="G818:I818"/>
    <mergeCell ref="J818:P818"/>
    <mergeCell ref="A830:E830"/>
    <mergeCell ref="F830:J830"/>
    <mergeCell ref="K830:L830"/>
    <mergeCell ref="M830:N830"/>
    <mergeCell ref="A831:E831"/>
    <mergeCell ref="F831:G831"/>
    <mergeCell ref="H831:K831"/>
    <mergeCell ref="A813:O813"/>
    <mergeCell ref="B814:C814"/>
    <mergeCell ref="D814:P814"/>
    <mergeCell ref="B815:C815"/>
    <mergeCell ref="D815:P815"/>
    <mergeCell ref="A807:E807"/>
    <mergeCell ref="F807:J807"/>
    <mergeCell ref="K807:L807"/>
    <mergeCell ref="M807:N807"/>
    <mergeCell ref="A808:E808"/>
    <mergeCell ref="F808:J808"/>
    <mergeCell ref="K808:L808"/>
    <mergeCell ref="M808:N808"/>
    <mergeCell ref="A804:E804"/>
    <mergeCell ref="F804:G804"/>
    <mergeCell ref="H804:K804"/>
    <mergeCell ref="M804:N804"/>
    <mergeCell ref="A805:B805"/>
    <mergeCell ref="C805:D805"/>
    <mergeCell ref="A802:E802"/>
    <mergeCell ref="F802:J802"/>
    <mergeCell ref="K802:L802"/>
    <mergeCell ref="M802:N802"/>
    <mergeCell ref="A803:E803"/>
    <mergeCell ref="F803:J803"/>
    <mergeCell ref="K803:L803"/>
    <mergeCell ref="M803:N803"/>
    <mergeCell ref="A799:E799"/>
    <mergeCell ref="F799:G799"/>
    <mergeCell ref="H799:K799"/>
    <mergeCell ref="M799:N799"/>
    <mergeCell ref="A800:B800"/>
    <mergeCell ref="C800:D800"/>
    <mergeCell ref="A797:E797"/>
    <mergeCell ref="F797:J797"/>
    <mergeCell ref="K797:L797"/>
    <mergeCell ref="M797:N797"/>
    <mergeCell ref="A798:E798"/>
    <mergeCell ref="F798:J798"/>
    <mergeCell ref="K798:L798"/>
    <mergeCell ref="M798:N798"/>
    <mergeCell ref="A794:B794"/>
    <mergeCell ref="C794:D794"/>
    <mergeCell ref="A796:E796"/>
    <mergeCell ref="F796:J796"/>
    <mergeCell ref="K796:L796"/>
    <mergeCell ref="M796:N796"/>
    <mergeCell ref="A792:E792"/>
    <mergeCell ref="F792:J792"/>
    <mergeCell ref="K792:L792"/>
    <mergeCell ref="M792:N792"/>
    <mergeCell ref="A793:E793"/>
    <mergeCell ref="F793:G793"/>
    <mergeCell ref="H793:K793"/>
    <mergeCell ref="M793:N793"/>
    <mergeCell ref="A790:E790"/>
    <mergeCell ref="F790:J790"/>
    <mergeCell ref="K790:L790"/>
    <mergeCell ref="M790:N790"/>
    <mergeCell ref="A791:E791"/>
    <mergeCell ref="F791:J791"/>
    <mergeCell ref="K791:L791"/>
    <mergeCell ref="M791:N791"/>
    <mergeCell ref="A787:B787"/>
    <mergeCell ref="C787:D787"/>
    <mergeCell ref="A789:E789"/>
    <mergeCell ref="F789:J789"/>
    <mergeCell ref="K789:L789"/>
    <mergeCell ref="M789:N789"/>
    <mergeCell ref="A784:F784"/>
    <mergeCell ref="G784:I784"/>
    <mergeCell ref="J784:P784"/>
    <mergeCell ref="A785:F785"/>
    <mergeCell ref="G785:I785"/>
    <mergeCell ref="J785:P785"/>
    <mergeCell ref="A781:P781"/>
    <mergeCell ref="A782:F782"/>
    <mergeCell ref="G782:I782"/>
    <mergeCell ref="J782:P782"/>
    <mergeCell ref="A783:F783"/>
    <mergeCell ref="G783:I783"/>
    <mergeCell ref="J783:P783"/>
    <mergeCell ref="I776:M776"/>
    <mergeCell ref="N776:O776"/>
    <mergeCell ref="A778:O778"/>
    <mergeCell ref="B779:C779"/>
    <mergeCell ref="D779:P779"/>
    <mergeCell ref="B780:C780"/>
    <mergeCell ref="D780:P780"/>
    <mergeCell ref="A773:E773"/>
    <mergeCell ref="F773:J773"/>
    <mergeCell ref="K773:L773"/>
    <mergeCell ref="M773:N773"/>
    <mergeCell ref="A774:E774"/>
    <mergeCell ref="F774:G774"/>
    <mergeCell ref="H774:K774"/>
    <mergeCell ref="M774:N774"/>
    <mergeCell ref="A770:B770"/>
    <mergeCell ref="C770:D770"/>
    <mergeCell ref="A772:E772"/>
    <mergeCell ref="F772:J772"/>
    <mergeCell ref="K772:L772"/>
    <mergeCell ref="M772:N772"/>
    <mergeCell ref="A768:E768"/>
    <mergeCell ref="F768:J768"/>
    <mergeCell ref="K768:L768"/>
    <mergeCell ref="M768:N768"/>
    <mergeCell ref="A769:E769"/>
    <mergeCell ref="F769:G769"/>
    <mergeCell ref="H769:K769"/>
    <mergeCell ref="M769:N769"/>
    <mergeCell ref="A765:B765"/>
    <mergeCell ref="C765:D765"/>
    <mergeCell ref="A767:E767"/>
    <mergeCell ref="F767:J767"/>
    <mergeCell ref="K767:L767"/>
    <mergeCell ref="M767:N767"/>
    <mergeCell ref="A763:E763"/>
    <mergeCell ref="F763:J763"/>
    <mergeCell ref="K763:L763"/>
    <mergeCell ref="M763:N763"/>
    <mergeCell ref="A764:E764"/>
    <mergeCell ref="F764:G764"/>
    <mergeCell ref="H764:K764"/>
    <mergeCell ref="M764:N764"/>
    <mergeCell ref="A760:B760"/>
    <mergeCell ref="C760:D760"/>
    <mergeCell ref="A762:E762"/>
    <mergeCell ref="F762:J762"/>
    <mergeCell ref="K762:L762"/>
    <mergeCell ref="M762:N762"/>
    <mergeCell ref="A758:E758"/>
    <mergeCell ref="F758:J758"/>
    <mergeCell ref="K758:L758"/>
    <mergeCell ref="M758:N758"/>
    <mergeCell ref="A759:E759"/>
    <mergeCell ref="F759:G759"/>
    <mergeCell ref="H759:K759"/>
    <mergeCell ref="M759:N759"/>
    <mergeCell ref="A756:E756"/>
    <mergeCell ref="F756:J756"/>
    <mergeCell ref="K756:L756"/>
    <mergeCell ref="M756:N756"/>
    <mergeCell ref="A757:E757"/>
    <mergeCell ref="F757:J757"/>
    <mergeCell ref="K757:L757"/>
    <mergeCell ref="M757:N757"/>
    <mergeCell ref="A753:B753"/>
    <mergeCell ref="C753:D753"/>
    <mergeCell ref="A755:E755"/>
    <mergeCell ref="F755:J755"/>
    <mergeCell ref="K755:L755"/>
    <mergeCell ref="M755:N755"/>
    <mergeCell ref="A750:F750"/>
    <mergeCell ref="G750:I750"/>
    <mergeCell ref="J750:P750"/>
    <mergeCell ref="A751:F751"/>
    <mergeCell ref="G751:I751"/>
    <mergeCell ref="J751:P751"/>
    <mergeCell ref="A747:P747"/>
    <mergeCell ref="A748:F748"/>
    <mergeCell ref="G748:I748"/>
    <mergeCell ref="J748:P748"/>
    <mergeCell ref="A749:F749"/>
    <mergeCell ref="G749:I749"/>
    <mergeCell ref="J749:P749"/>
    <mergeCell ref="I742:M742"/>
    <mergeCell ref="N742:O742"/>
    <mergeCell ref="A744:O744"/>
    <mergeCell ref="B745:C745"/>
    <mergeCell ref="D745:P745"/>
    <mergeCell ref="B746:C746"/>
    <mergeCell ref="D746:P746"/>
    <mergeCell ref="A739:E739"/>
    <mergeCell ref="F739:J739"/>
    <mergeCell ref="K739:L739"/>
    <mergeCell ref="M739:N739"/>
    <mergeCell ref="A740:E740"/>
    <mergeCell ref="F740:G740"/>
    <mergeCell ref="H740:K740"/>
    <mergeCell ref="M740:N740"/>
    <mergeCell ref="A736:B736"/>
    <mergeCell ref="C736:D736"/>
    <mergeCell ref="A738:E738"/>
    <mergeCell ref="F738:J738"/>
    <mergeCell ref="K738:L738"/>
    <mergeCell ref="M738:N738"/>
    <mergeCell ref="A734:E734"/>
    <mergeCell ref="F734:J734"/>
    <mergeCell ref="K734:L734"/>
    <mergeCell ref="M734:N734"/>
    <mergeCell ref="A735:E735"/>
    <mergeCell ref="F735:G735"/>
    <mergeCell ref="H735:K735"/>
    <mergeCell ref="M735:N735"/>
    <mergeCell ref="A731:B731"/>
    <mergeCell ref="C731:D731"/>
    <mergeCell ref="A733:E733"/>
    <mergeCell ref="F733:J733"/>
    <mergeCell ref="K733:L733"/>
    <mergeCell ref="M733:N733"/>
    <mergeCell ref="A729:E729"/>
    <mergeCell ref="F729:J729"/>
    <mergeCell ref="K729:L729"/>
    <mergeCell ref="M729:N729"/>
    <mergeCell ref="A730:E730"/>
    <mergeCell ref="F730:G730"/>
    <mergeCell ref="H730:K730"/>
    <mergeCell ref="M730:N730"/>
    <mergeCell ref="A726:B726"/>
    <mergeCell ref="C726:D726"/>
    <mergeCell ref="A728:E728"/>
    <mergeCell ref="F728:J728"/>
    <mergeCell ref="K728:L728"/>
    <mergeCell ref="M728:N728"/>
    <mergeCell ref="A724:E724"/>
    <mergeCell ref="F724:J724"/>
    <mergeCell ref="K724:L724"/>
    <mergeCell ref="M724:N724"/>
    <mergeCell ref="A725:E725"/>
    <mergeCell ref="F725:G725"/>
    <mergeCell ref="H725:K725"/>
    <mergeCell ref="M725:N725"/>
    <mergeCell ref="A721:B721"/>
    <mergeCell ref="C721:D721"/>
    <mergeCell ref="A723:E723"/>
    <mergeCell ref="F723:J723"/>
    <mergeCell ref="K723:L723"/>
    <mergeCell ref="M723:N723"/>
    <mergeCell ref="A718:F718"/>
    <mergeCell ref="G718:I718"/>
    <mergeCell ref="J718:P718"/>
    <mergeCell ref="A719:F719"/>
    <mergeCell ref="G719:I719"/>
    <mergeCell ref="J719:P719"/>
    <mergeCell ref="A715:P715"/>
    <mergeCell ref="A716:F716"/>
    <mergeCell ref="G716:I716"/>
    <mergeCell ref="J716:P716"/>
    <mergeCell ref="A717:F717"/>
    <mergeCell ref="G717:I717"/>
    <mergeCell ref="J717:P717"/>
    <mergeCell ref="I710:M710"/>
    <mergeCell ref="N710:O710"/>
    <mergeCell ref="A712:O712"/>
    <mergeCell ref="B713:C713"/>
    <mergeCell ref="D713:P713"/>
    <mergeCell ref="B714:C714"/>
    <mergeCell ref="D714:P714"/>
    <mergeCell ref="A707:E707"/>
    <mergeCell ref="F707:J707"/>
    <mergeCell ref="K707:L707"/>
    <mergeCell ref="M707:N707"/>
    <mergeCell ref="A708:E708"/>
    <mergeCell ref="F708:G708"/>
    <mergeCell ref="H708:K708"/>
    <mergeCell ref="M708:N708"/>
    <mergeCell ref="A704:B704"/>
    <mergeCell ref="C704:D704"/>
    <mergeCell ref="A706:E706"/>
    <mergeCell ref="F706:J706"/>
    <mergeCell ref="K706:L706"/>
    <mergeCell ref="M706:N706"/>
    <mergeCell ref="A702:E702"/>
    <mergeCell ref="F702:J702"/>
    <mergeCell ref="K702:L702"/>
    <mergeCell ref="M702:N702"/>
    <mergeCell ref="A703:E703"/>
    <mergeCell ref="F703:G703"/>
    <mergeCell ref="H703:K703"/>
    <mergeCell ref="M703:N703"/>
    <mergeCell ref="M691:N691"/>
    <mergeCell ref="A687:B687"/>
    <mergeCell ref="C687:D687"/>
    <mergeCell ref="A689:E689"/>
    <mergeCell ref="F689:J689"/>
    <mergeCell ref="K689:L689"/>
    <mergeCell ref="M689:N689"/>
    <mergeCell ref="A699:B699"/>
    <mergeCell ref="C699:D699"/>
    <mergeCell ref="A701:E701"/>
    <mergeCell ref="F701:J701"/>
    <mergeCell ref="K701:L701"/>
    <mergeCell ref="M701:N701"/>
    <mergeCell ref="A697:E697"/>
    <mergeCell ref="F697:J697"/>
    <mergeCell ref="K697:L697"/>
    <mergeCell ref="M697:N697"/>
    <mergeCell ref="A698:E698"/>
    <mergeCell ref="F698:G698"/>
    <mergeCell ref="H698:K698"/>
    <mergeCell ref="M698:N698"/>
    <mergeCell ref="A695:E695"/>
    <mergeCell ref="F695:J695"/>
    <mergeCell ref="K695:L695"/>
    <mergeCell ref="M695:N695"/>
    <mergeCell ref="A696:E696"/>
    <mergeCell ref="F696:J696"/>
    <mergeCell ref="K696:L696"/>
    <mergeCell ref="M696:N696"/>
    <mergeCell ref="A684:F684"/>
    <mergeCell ref="G684:I684"/>
    <mergeCell ref="J684:P684"/>
    <mergeCell ref="A685:F685"/>
    <mergeCell ref="G685:I685"/>
    <mergeCell ref="J685:P685"/>
    <mergeCell ref="A682:F682"/>
    <mergeCell ref="G682:I682"/>
    <mergeCell ref="J682:P682"/>
    <mergeCell ref="A683:F683"/>
    <mergeCell ref="A816:P816"/>
    <mergeCell ref="A809:E809"/>
    <mergeCell ref="F809:G809"/>
    <mergeCell ref="H809:K809"/>
    <mergeCell ref="M809:N809"/>
    <mergeCell ref="I811:M811"/>
    <mergeCell ref="N811:O811"/>
    <mergeCell ref="G683:I683"/>
    <mergeCell ref="J683:P683"/>
    <mergeCell ref="A692:B692"/>
    <mergeCell ref="C692:D692"/>
    <mergeCell ref="A694:E694"/>
    <mergeCell ref="F694:J694"/>
    <mergeCell ref="K694:L694"/>
    <mergeCell ref="M694:N694"/>
    <mergeCell ref="A690:E690"/>
    <mergeCell ref="F690:J690"/>
    <mergeCell ref="K690:L690"/>
    <mergeCell ref="M690:N690"/>
    <mergeCell ref="A691:E691"/>
    <mergeCell ref="F691:G691"/>
    <mergeCell ref="H691:K691"/>
    <mergeCell ref="A678:O678"/>
    <mergeCell ref="B679:C679"/>
    <mergeCell ref="D679:P679"/>
    <mergeCell ref="B680:C680"/>
    <mergeCell ref="D680:P680"/>
    <mergeCell ref="A672:E672"/>
    <mergeCell ref="F672:J672"/>
    <mergeCell ref="K672:L672"/>
    <mergeCell ref="M672:N672"/>
    <mergeCell ref="A673:E673"/>
    <mergeCell ref="F673:J673"/>
    <mergeCell ref="K673:L673"/>
    <mergeCell ref="M673:N673"/>
    <mergeCell ref="A669:E669"/>
    <mergeCell ref="F669:G669"/>
    <mergeCell ref="H669:K669"/>
    <mergeCell ref="M669:N669"/>
    <mergeCell ref="A670:B670"/>
    <mergeCell ref="C670:D670"/>
    <mergeCell ref="A667:E667"/>
    <mergeCell ref="F667:J667"/>
    <mergeCell ref="K667:L667"/>
    <mergeCell ref="M667:N667"/>
    <mergeCell ref="A668:E668"/>
    <mergeCell ref="F668:J668"/>
    <mergeCell ref="K668:L668"/>
    <mergeCell ref="M668:N668"/>
    <mergeCell ref="A664:E664"/>
    <mergeCell ref="F664:G664"/>
    <mergeCell ref="H664:K664"/>
    <mergeCell ref="M664:N664"/>
    <mergeCell ref="A665:B665"/>
    <mergeCell ref="C665:D665"/>
    <mergeCell ref="A662:E662"/>
    <mergeCell ref="F662:J662"/>
    <mergeCell ref="K662:L662"/>
    <mergeCell ref="M662:N662"/>
    <mergeCell ref="A663:E663"/>
    <mergeCell ref="F663:J663"/>
    <mergeCell ref="K663:L663"/>
    <mergeCell ref="M663:N663"/>
    <mergeCell ref="A659:B659"/>
    <mergeCell ref="C659:D659"/>
    <mergeCell ref="A661:E661"/>
    <mergeCell ref="F661:J661"/>
    <mergeCell ref="K661:L661"/>
    <mergeCell ref="M661:N661"/>
    <mergeCell ref="A657:E657"/>
    <mergeCell ref="F657:J657"/>
    <mergeCell ref="K657:L657"/>
    <mergeCell ref="M657:N657"/>
    <mergeCell ref="A658:E658"/>
    <mergeCell ref="F658:G658"/>
    <mergeCell ref="H658:K658"/>
    <mergeCell ref="M658:N658"/>
    <mergeCell ref="A654:B654"/>
    <mergeCell ref="C654:D654"/>
    <mergeCell ref="A656:E656"/>
    <mergeCell ref="F656:J656"/>
    <mergeCell ref="K656:L656"/>
    <mergeCell ref="M656:N656"/>
    <mergeCell ref="A651:F651"/>
    <mergeCell ref="G651:I651"/>
    <mergeCell ref="J651:P651"/>
    <mergeCell ref="A652:F652"/>
    <mergeCell ref="G652:I652"/>
    <mergeCell ref="J652:P652"/>
    <mergeCell ref="A648:P648"/>
    <mergeCell ref="A649:F649"/>
    <mergeCell ref="G649:I649"/>
    <mergeCell ref="J649:P649"/>
    <mergeCell ref="A650:F650"/>
    <mergeCell ref="G650:I650"/>
    <mergeCell ref="J650:P650"/>
    <mergeCell ref="I643:M643"/>
    <mergeCell ref="N643:O643"/>
    <mergeCell ref="A645:O645"/>
    <mergeCell ref="B646:C646"/>
    <mergeCell ref="D646:P646"/>
    <mergeCell ref="B647:C647"/>
    <mergeCell ref="D647:P647"/>
    <mergeCell ref="A640:E640"/>
    <mergeCell ref="F640:J640"/>
    <mergeCell ref="K640:L640"/>
    <mergeCell ref="M640:N640"/>
    <mergeCell ref="A641:E641"/>
    <mergeCell ref="F641:G641"/>
    <mergeCell ref="H641:K641"/>
    <mergeCell ref="M641:N641"/>
    <mergeCell ref="A637:B637"/>
    <mergeCell ref="C637:D637"/>
    <mergeCell ref="A639:E639"/>
    <mergeCell ref="F639:J639"/>
    <mergeCell ref="K639:L639"/>
    <mergeCell ref="M639:N639"/>
    <mergeCell ref="A635:E635"/>
    <mergeCell ref="F635:J635"/>
    <mergeCell ref="K635:L635"/>
    <mergeCell ref="M635:N635"/>
    <mergeCell ref="A636:E636"/>
    <mergeCell ref="F636:G636"/>
    <mergeCell ref="H636:K636"/>
    <mergeCell ref="M636:N636"/>
    <mergeCell ref="A632:B632"/>
    <mergeCell ref="C632:D632"/>
    <mergeCell ref="A634:E634"/>
    <mergeCell ref="F634:J634"/>
    <mergeCell ref="K634:L634"/>
    <mergeCell ref="M634:N634"/>
    <mergeCell ref="A630:E630"/>
    <mergeCell ref="F630:J630"/>
    <mergeCell ref="K630:L630"/>
    <mergeCell ref="M630:N630"/>
    <mergeCell ref="A631:E631"/>
    <mergeCell ref="F631:G631"/>
    <mergeCell ref="H631:K631"/>
    <mergeCell ref="M631:N631"/>
    <mergeCell ref="A628:E628"/>
    <mergeCell ref="F628:J628"/>
    <mergeCell ref="K628:L628"/>
    <mergeCell ref="M628:N628"/>
    <mergeCell ref="A629:E629"/>
    <mergeCell ref="F629:J629"/>
    <mergeCell ref="K629:L629"/>
    <mergeCell ref="M629:N629"/>
    <mergeCell ref="A625:B625"/>
    <mergeCell ref="C625:D625"/>
    <mergeCell ref="A627:E627"/>
    <mergeCell ref="F627:J627"/>
    <mergeCell ref="K627:L627"/>
    <mergeCell ref="M627:N627"/>
    <mergeCell ref="A623:E623"/>
    <mergeCell ref="F623:J623"/>
    <mergeCell ref="K623:L623"/>
    <mergeCell ref="M623:N623"/>
    <mergeCell ref="A624:E624"/>
    <mergeCell ref="F624:G624"/>
    <mergeCell ref="H624:K624"/>
    <mergeCell ref="M624:N624"/>
    <mergeCell ref="A620:B620"/>
    <mergeCell ref="C620:D620"/>
    <mergeCell ref="A622:E622"/>
    <mergeCell ref="F622:J622"/>
    <mergeCell ref="K622:L622"/>
    <mergeCell ref="M622:N622"/>
    <mergeCell ref="A617:F617"/>
    <mergeCell ref="G617:I617"/>
    <mergeCell ref="J617:P617"/>
    <mergeCell ref="A618:F618"/>
    <mergeCell ref="G618:I618"/>
    <mergeCell ref="J618:P618"/>
    <mergeCell ref="A614:P614"/>
    <mergeCell ref="A615:F615"/>
    <mergeCell ref="G615:I615"/>
    <mergeCell ref="J615:P615"/>
    <mergeCell ref="A616:F616"/>
    <mergeCell ref="G616:I616"/>
    <mergeCell ref="J616:P616"/>
    <mergeCell ref="I609:M609"/>
    <mergeCell ref="N609:O609"/>
    <mergeCell ref="A611:O611"/>
    <mergeCell ref="B612:C612"/>
    <mergeCell ref="D612:P612"/>
    <mergeCell ref="B613:C613"/>
    <mergeCell ref="D613:P613"/>
    <mergeCell ref="A606:E606"/>
    <mergeCell ref="F606:J606"/>
    <mergeCell ref="K606:L606"/>
    <mergeCell ref="M606:N606"/>
    <mergeCell ref="A607:E607"/>
    <mergeCell ref="F607:G607"/>
    <mergeCell ref="H607:K607"/>
    <mergeCell ref="M607:N607"/>
    <mergeCell ref="A603:B603"/>
    <mergeCell ref="C603:D603"/>
    <mergeCell ref="A605:E605"/>
    <mergeCell ref="F605:J605"/>
    <mergeCell ref="K605:L605"/>
    <mergeCell ref="M605:N605"/>
    <mergeCell ref="A601:E601"/>
    <mergeCell ref="F601:J601"/>
    <mergeCell ref="K601:L601"/>
    <mergeCell ref="M601:N601"/>
    <mergeCell ref="A602:E602"/>
    <mergeCell ref="F602:G602"/>
    <mergeCell ref="H602:K602"/>
    <mergeCell ref="M602:N602"/>
    <mergeCell ref="A598:B598"/>
    <mergeCell ref="C598:D598"/>
    <mergeCell ref="A600:E600"/>
    <mergeCell ref="F600:J600"/>
    <mergeCell ref="K600:L600"/>
    <mergeCell ref="M600:N600"/>
    <mergeCell ref="A596:E596"/>
    <mergeCell ref="F596:J596"/>
    <mergeCell ref="K596:L596"/>
    <mergeCell ref="M596:N596"/>
    <mergeCell ref="A597:E597"/>
    <mergeCell ref="F597:G597"/>
    <mergeCell ref="H597:K597"/>
    <mergeCell ref="M597:N597"/>
    <mergeCell ref="A593:B593"/>
    <mergeCell ref="C593:D593"/>
    <mergeCell ref="A595:E595"/>
    <mergeCell ref="F595:J595"/>
    <mergeCell ref="K595:L595"/>
    <mergeCell ref="M595:N595"/>
    <mergeCell ref="A591:E591"/>
    <mergeCell ref="F591:J591"/>
    <mergeCell ref="K591:L591"/>
    <mergeCell ref="M591:N591"/>
    <mergeCell ref="A592:E592"/>
    <mergeCell ref="F592:G592"/>
    <mergeCell ref="H592:K592"/>
    <mergeCell ref="M592:N592"/>
    <mergeCell ref="A588:B588"/>
    <mergeCell ref="C588:D588"/>
    <mergeCell ref="A590:E590"/>
    <mergeCell ref="F590:J590"/>
    <mergeCell ref="K590:L590"/>
    <mergeCell ref="M590:N590"/>
    <mergeCell ref="A585:F585"/>
    <mergeCell ref="G585:I585"/>
    <mergeCell ref="J585:P585"/>
    <mergeCell ref="A586:F586"/>
    <mergeCell ref="G586:I586"/>
    <mergeCell ref="J586:P586"/>
    <mergeCell ref="A582:P582"/>
    <mergeCell ref="A583:F583"/>
    <mergeCell ref="G583:I583"/>
    <mergeCell ref="J583:P583"/>
    <mergeCell ref="A584:F584"/>
    <mergeCell ref="G584:I584"/>
    <mergeCell ref="J584:P584"/>
    <mergeCell ref="I577:M577"/>
    <mergeCell ref="N577:O577"/>
    <mergeCell ref="A579:O579"/>
    <mergeCell ref="B580:C580"/>
    <mergeCell ref="D580:P580"/>
    <mergeCell ref="B581:C581"/>
    <mergeCell ref="D581:P581"/>
    <mergeCell ref="A574:E574"/>
    <mergeCell ref="F574:J574"/>
    <mergeCell ref="K574:L574"/>
    <mergeCell ref="M574:N574"/>
    <mergeCell ref="A575:E575"/>
    <mergeCell ref="F575:G575"/>
    <mergeCell ref="H575:K575"/>
    <mergeCell ref="M575:N575"/>
    <mergeCell ref="A571:B571"/>
    <mergeCell ref="C571:D571"/>
    <mergeCell ref="A573:E573"/>
    <mergeCell ref="F573:J573"/>
    <mergeCell ref="K573:L573"/>
    <mergeCell ref="M573:N573"/>
    <mergeCell ref="A569:E569"/>
    <mergeCell ref="F569:J569"/>
    <mergeCell ref="K569:L569"/>
    <mergeCell ref="M569:N569"/>
    <mergeCell ref="A570:E570"/>
    <mergeCell ref="F570:G570"/>
    <mergeCell ref="H570:K570"/>
    <mergeCell ref="M570:N570"/>
    <mergeCell ref="A566:B566"/>
    <mergeCell ref="C566:D566"/>
    <mergeCell ref="A568:E568"/>
    <mergeCell ref="F568:J568"/>
    <mergeCell ref="K568:L568"/>
    <mergeCell ref="M568:N568"/>
    <mergeCell ref="K556:L556"/>
    <mergeCell ref="M556:N556"/>
    <mergeCell ref="A551:F551"/>
    <mergeCell ref="G551:I551"/>
    <mergeCell ref="J551:P551"/>
    <mergeCell ref="A552:F552"/>
    <mergeCell ref="G552:I552"/>
    <mergeCell ref="J552:P552"/>
    <mergeCell ref="A564:E564"/>
    <mergeCell ref="F564:J564"/>
    <mergeCell ref="K564:L564"/>
    <mergeCell ref="M564:N564"/>
    <mergeCell ref="A565:E565"/>
    <mergeCell ref="F565:G565"/>
    <mergeCell ref="H565:K565"/>
    <mergeCell ref="M565:N565"/>
    <mergeCell ref="A561:B561"/>
    <mergeCell ref="C561:D561"/>
    <mergeCell ref="A563:E563"/>
    <mergeCell ref="F563:J563"/>
    <mergeCell ref="K563:L563"/>
    <mergeCell ref="M563:N563"/>
    <mergeCell ref="A559:E559"/>
    <mergeCell ref="F559:J559"/>
    <mergeCell ref="K559:L559"/>
    <mergeCell ref="M559:N559"/>
    <mergeCell ref="A560:E560"/>
    <mergeCell ref="F560:G560"/>
    <mergeCell ref="H560:K560"/>
    <mergeCell ref="M560:N560"/>
    <mergeCell ref="A548:P548"/>
    <mergeCell ref="A549:F549"/>
    <mergeCell ref="G549:I549"/>
    <mergeCell ref="J549:P549"/>
    <mergeCell ref="A550:F550"/>
    <mergeCell ref="G550:I550"/>
    <mergeCell ref="J550:P550"/>
    <mergeCell ref="I543:M543"/>
    <mergeCell ref="N543:O543"/>
    <mergeCell ref="A545:O545"/>
    <mergeCell ref="B546:C546"/>
    <mergeCell ref="D546:P546"/>
    <mergeCell ref="B547:C547"/>
    <mergeCell ref="A681:P681"/>
    <mergeCell ref="A674:E674"/>
    <mergeCell ref="F674:G674"/>
    <mergeCell ref="H674:K674"/>
    <mergeCell ref="M674:N674"/>
    <mergeCell ref="I676:M676"/>
    <mergeCell ref="N676:O676"/>
    <mergeCell ref="A557:E557"/>
    <mergeCell ref="F557:J557"/>
    <mergeCell ref="K557:L557"/>
    <mergeCell ref="M557:N557"/>
    <mergeCell ref="A558:E558"/>
    <mergeCell ref="F558:J558"/>
    <mergeCell ref="K558:L558"/>
    <mergeCell ref="M558:N558"/>
    <mergeCell ref="A554:B554"/>
    <mergeCell ref="C554:D554"/>
    <mergeCell ref="A556:E556"/>
    <mergeCell ref="F556:J556"/>
    <mergeCell ref="M540:N540"/>
    <mergeCell ref="M541:N541"/>
    <mergeCell ref="A537:B537"/>
    <mergeCell ref="C537:D537"/>
    <mergeCell ref="A539:E539"/>
    <mergeCell ref="F539:J539"/>
    <mergeCell ref="K539:L539"/>
    <mergeCell ref="M539:N539"/>
    <mergeCell ref="A535:E535"/>
    <mergeCell ref="F535:J535"/>
    <mergeCell ref="K535:L535"/>
    <mergeCell ref="M535:N535"/>
    <mergeCell ref="A536:E536"/>
    <mergeCell ref="F536:G536"/>
    <mergeCell ref="H536:K536"/>
    <mergeCell ref="M536:N536"/>
    <mergeCell ref="A532:B532"/>
    <mergeCell ref="C532:D532"/>
    <mergeCell ref="A534:E534"/>
    <mergeCell ref="F534:J534"/>
    <mergeCell ref="K534:L534"/>
    <mergeCell ref="M534:N534"/>
    <mergeCell ref="F522:J522"/>
    <mergeCell ref="K522:L522"/>
    <mergeCell ref="M522:N522"/>
    <mergeCell ref="A518:B518"/>
    <mergeCell ref="C518:D518"/>
    <mergeCell ref="A520:E520"/>
    <mergeCell ref="F520:J520"/>
    <mergeCell ref="K520:L520"/>
    <mergeCell ref="M520:N520"/>
    <mergeCell ref="A530:E530"/>
    <mergeCell ref="F530:J530"/>
    <mergeCell ref="K530:L530"/>
    <mergeCell ref="M530:N530"/>
    <mergeCell ref="A531:E531"/>
    <mergeCell ref="F531:G531"/>
    <mergeCell ref="H531:K531"/>
    <mergeCell ref="M531:N531"/>
    <mergeCell ref="A527:B527"/>
    <mergeCell ref="C527:D527"/>
    <mergeCell ref="A529:E529"/>
    <mergeCell ref="F529:J529"/>
    <mergeCell ref="K529:L529"/>
    <mergeCell ref="M529:N529"/>
    <mergeCell ref="A525:E525"/>
    <mergeCell ref="F525:J525"/>
    <mergeCell ref="K525:L525"/>
    <mergeCell ref="M525:N525"/>
    <mergeCell ref="A526:E526"/>
    <mergeCell ref="F526:G526"/>
    <mergeCell ref="H526:K526"/>
    <mergeCell ref="M526:N526"/>
    <mergeCell ref="A515:F515"/>
    <mergeCell ref="G515:I515"/>
    <mergeCell ref="D547:P547"/>
    <mergeCell ref="A540:E540"/>
    <mergeCell ref="F540:J540"/>
    <mergeCell ref="K540:L540"/>
    <mergeCell ref="A541:E541"/>
    <mergeCell ref="F541:G541"/>
    <mergeCell ref="H541:K541"/>
    <mergeCell ref="J515:P515"/>
    <mergeCell ref="A516:F516"/>
    <mergeCell ref="G516:I516"/>
    <mergeCell ref="J516:P516"/>
    <mergeCell ref="A513:F513"/>
    <mergeCell ref="G513:I513"/>
    <mergeCell ref="J513:P513"/>
    <mergeCell ref="A514:F514"/>
    <mergeCell ref="G514:I514"/>
    <mergeCell ref="J514:P514"/>
    <mergeCell ref="A523:E523"/>
    <mergeCell ref="F523:J523"/>
    <mergeCell ref="K523:L523"/>
    <mergeCell ref="M523:N523"/>
    <mergeCell ref="A524:E524"/>
    <mergeCell ref="F524:J524"/>
    <mergeCell ref="K524:L524"/>
    <mergeCell ref="M524:N524"/>
    <mergeCell ref="A521:E521"/>
    <mergeCell ref="F521:J521"/>
    <mergeCell ref="K521:L521"/>
    <mergeCell ref="M521:N521"/>
    <mergeCell ref="A522:E522"/>
    <mergeCell ref="M494:N494"/>
    <mergeCell ref="A509:O509"/>
    <mergeCell ref="B510:C510"/>
    <mergeCell ref="D510:P510"/>
    <mergeCell ref="B511:C511"/>
    <mergeCell ref="D511:P511"/>
    <mergeCell ref="A503:E503"/>
    <mergeCell ref="F503:J503"/>
    <mergeCell ref="K503:L503"/>
    <mergeCell ref="M503:N503"/>
    <mergeCell ref="A504:E504"/>
    <mergeCell ref="F504:J504"/>
    <mergeCell ref="K504:L504"/>
    <mergeCell ref="M504:N504"/>
    <mergeCell ref="A500:E500"/>
    <mergeCell ref="F500:G500"/>
    <mergeCell ref="H500:K500"/>
    <mergeCell ref="M500:N500"/>
    <mergeCell ref="A501:B501"/>
    <mergeCell ref="C501:D501"/>
    <mergeCell ref="F489:J489"/>
    <mergeCell ref="K489:L489"/>
    <mergeCell ref="M489:N489"/>
    <mergeCell ref="A486:E486"/>
    <mergeCell ref="F486:J486"/>
    <mergeCell ref="K486:L486"/>
    <mergeCell ref="M486:N486"/>
    <mergeCell ref="A487:E487"/>
    <mergeCell ref="F487:J487"/>
    <mergeCell ref="K487:L487"/>
    <mergeCell ref="M487:N487"/>
    <mergeCell ref="A498:E498"/>
    <mergeCell ref="F498:J498"/>
    <mergeCell ref="K498:L498"/>
    <mergeCell ref="M498:N498"/>
    <mergeCell ref="A499:E499"/>
    <mergeCell ref="F499:J499"/>
    <mergeCell ref="K499:L499"/>
    <mergeCell ref="M499:N499"/>
    <mergeCell ref="A495:E495"/>
    <mergeCell ref="F495:G495"/>
    <mergeCell ref="H495:K495"/>
    <mergeCell ref="M495:N495"/>
    <mergeCell ref="A496:B496"/>
    <mergeCell ref="C496:D496"/>
    <mergeCell ref="A493:E493"/>
    <mergeCell ref="F493:J493"/>
    <mergeCell ref="K493:L493"/>
    <mergeCell ref="M493:N493"/>
    <mergeCell ref="A494:E494"/>
    <mergeCell ref="F494:J494"/>
    <mergeCell ref="K494:L494"/>
    <mergeCell ref="A484:E484"/>
    <mergeCell ref="F484:J484"/>
    <mergeCell ref="K484:L484"/>
    <mergeCell ref="M484:N484"/>
    <mergeCell ref="A485:E485"/>
    <mergeCell ref="F485:J485"/>
    <mergeCell ref="K485:L485"/>
    <mergeCell ref="M485:N485"/>
    <mergeCell ref="A481:B481"/>
    <mergeCell ref="C481:D481"/>
    <mergeCell ref="A483:E483"/>
    <mergeCell ref="F483:J483"/>
    <mergeCell ref="K483:L483"/>
    <mergeCell ref="M483:N483"/>
    <mergeCell ref="A512:P512"/>
    <mergeCell ref="A505:E505"/>
    <mergeCell ref="F505:G505"/>
    <mergeCell ref="H505:K505"/>
    <mergeCell ref="M505:N505"/>
    <mergeCell ref="I507:M507"/>
    <mergeCell ref="N507:O507"/>
    <mergeCell ref="A490:E490"/>
    <mergeCell ref="F490:G490"/>
    <mergeCell ref="H490:K490"/>
    <mergeCell ref="M490:N490"/>
    <mergeCell ref="A491:B491"/>
    <mergeCell ref="C491:D491"/>
    <mergeCell ref="A488:E488"/>
    <mergeCell ref="F488:J488"/>
    <mergeCell ref="K488:L488"/>
    <mergeCell ref="M488:N488"/>
    <mergeCell ref="A489:E489"/>
    <mergeCell ref="A478:F478"/>
    <mergeCell ref="G478:I478"/>
    <mergeCell ref="J478:P478"/>
    <mergeCell ref="A479:F479"/>
    <mergeCell ref="G479:I479"/>
    <mergeCell ref="J479:P479"/>
    <mergeCell ref="A476:F476"/>
    <mergeCell ref="G476:I476"/>
    <mergeCell ref="J476:P476"/>
    <mergeCell ref="A477:F477"/>
    <mergeCell ref="G477:I477"/>
    <mergeCell ref="J477:P477"/>
    <mergeCell ref="A472:O472"/>
    <mergeCell ref="B473:C473"/>
    <mergeCell ref="D473:P473"/>
    <mergeCell ref="B474:C474"/>
    <mergeCell ref="D474:P474"/>
    <mergeCell ref="F457:J457"/>
    <mergeCell ref="K457:L457"/>
    <mergeCell ref="M457:N457"/>
    <mergeCell ref="A453:E453"/>
    <mergeCell ref="F453:G453"/>
    <mergeCell ref="H453:K453"/>
    <mergeCell ref="M453:N453"/>
    <mergeCell ref="A454:B454"/>
    <mergeCell ref="C454:D454"/>
    <mergeCell ref="A466:E466"/>
    <mergeCell ref="F466:J466"/>
    <mergeCell ref="K466:L466"/>
    <mergeCell ref="M466:N466"/>
    <mergeCell ref="A467:E467"/>
    <mergeCell ref="F467:J467"/>
    <mergeCell ref="K467:L467"/>
    <mergeCell ref="M467:N467"/>
    <mergeCell ref="A463:E463"/>
    <mergeCell ref="F463:G463"/>
    <mergeCell ref="H463:K463"/>
    <mergeCell ref="M463:N463"/>
    <mergeCell ref="A464:B464"/>
    <mergeCell ref="C464:D464"/>
    <mergeCell ref="A461:E461"/>
    <mergeCell ref="F461:J461"/>
    <mergeCell ref="K461:L461"/>
    <mergeCell ref="M461:N461"/>
    <mergeCell ref="A462:E462"/>
    <mergeCell ref="F462:J462"/>
    <mergeCell ref="K462:L462"/>
    <mergeCell ref="M462:N462"/>
    <mergeCell ref="A451:E451"/>
    <mergeCell ref="F451:J451"/>
    <mergeCell ref="K451:L451"/>
    <mergeCell ref="M451:N451"/>
    <mergeCell ref="A452:E452"/>
    <mergeCell ref="F452:J452"/>
    <mergeCell ref="K452:L452"/>
    <mergeCell ref="M452:N452"/>
    <mergeCell ref="A448:B448"/>
    <mergeCell ref="C448:D448"/>
    <mergeCell ref="A450:E450"/>
    <mergeCell ref="F450:J450"/>
    <mergeCell ref="K450:L450"/>
    <mergeCell ref="M450:N450"/>
    <mergeCell ref="A475:P475"/>
    <mergeCell ref="A468:E468"/>
    <mergeCell ref="F468:G468"/>
    <mergeCell ref="H468:K468"/>
    <mergeCell ref="M468:N468"/>
    <mergeCell ref="I470:M470"/>
    <mergeCell ref="N470:O470"/>
    <mergeCell ref="A458:E458"/>
    <mergeCell ref="F458:G458"/>
    <mergeCell ref="H458:K458"/>
    <mergeCell ref="M458:N458"/>
    <mergeCell ref="A459:B459"/>
    <mergeCell ref="C459:D459"/>
    <mergeCell ref="A456:E456"/>
    <mergeCell ref="F456:J456"/>
    <mergeCell ref="K456:L456"/>
    <mergeCell ref="M456:N456"/>
    <mergeCell ref="A457:E457"/>
    <mergeCell ref="A445:F445"/>
    <mergeCell ref="G445:I445"/>
    <mergeCell ref="J445:P445"/>
    <mergeCell ref="A446:F446"/>
    <mergeCell ref="G446:I446"/>
    <mergeCell ref="J446:P446"/>
    <mergeCell ref="A443:F443"/>
    <mergeCell ref="G443:I443"/>
    <mergeCell ref="J443:P443"/>
    <mergeCell ref="A444:F444"/>
    <mergeCell ref="G444:I444"/>
    <mergeCell ref="J444:P444"/>
    <mergeCell ref="A439:O439"/>
    <mergeCell ref="B440:C440"/>
    <mergeCell ref="D440:P440"/>
    <mergeCell ref="B441:C441"/>
    <mergeCell ref="D441:P441"/>
    <mergeCell ref="A433:E433"/>
    <mergeCell ref="F433:J433"/>
    <mergeCell ref="K433:L433"/>
    <mergeCell ref="M433:N433"/>
    <mergeCell ref="A434:E434"/>
    <mergeCell ref="F434:J434"/>
    <mergeCell ref="K434:L434"/>
    <mergeCell ref="M434:N434"/>
    <mergeCell ref="A430:E430"/>
    <mergeCell ref="F430:G430"/>
    <mergeCell ref="H430:K430"/>
    <mergeCell ref="M430:N430"/>
    <mergeCell ref="A431:B431"/>
    <mergeCell ref="C431:D431"/>
    <mergeCell ref="A428:E428"/>
    <mergeCell ref="F428:J428"/>
    <mergeCell ref="K428:L428"/>
    <mergeCell ref="M428:N428"/>
    <mergeCell ref="A429:E429"/>
    <mergeCell ref="F429:J429"/>
    <mergeCell ref="K429:L429"/>
    <mergeCell ref="M429:N429"/>
    <mergeCell ref="A425:E425"/>
    <mergeCell ref="F425:G425"/>
    <mergeCell ref="H425:K425"/>
    <mergeCell ref="M425:N425"/>
    <mergeCell ref="A426:B426"/>
    <mergeCell ref="C426:D426"/>
    <mergeCell ref="A423:E423"/>
    <mergeCell ref="F423:J423"/>
    <mergeCell ref="K423:L423"/>
    <mergeCell ref="M423:N423"/>
    <mergeCell ref="A424:E424"/>
    <mergeCell ref="F424:J424"/>
    <mergeCell ref="K424:L424"/>
    <mergeCell ref="M424:N424"/>
    <mergeCell ref="A421:E421"/>
    <mergeCell ref="F421:J421"/>
    <mergeCell ref="K421:L421"/>
    <mergeCell ref="M421:N421"/>
    <mergeCell ref="A422:E422"/>
    <mergeCell ref="F422:J422"/>
    <mergeCell ref="K422:L422"/>
    <mergeCell ref="M422:N422"/>
    <mergeCell ref="A419:B419"/>
    <mergeCell ref="C419:D419"/>
    <mergeCell ref="A416:E416"/>
    <mergeCell ref="F416:J416"/>
    <mergeCell ref="K416:L416"/>
    <mergeCell ref="M416:N416"/>
    <mergeCell ref="A417:E417"/>
    <mergeCell ref="F417:J417"/>
    <mergeCell ref="K417:L417"/>
    <mergeCell ref="M417:N417"/>
    <mergeCell ref="A414:E414"/>
    <mergeCell ref="F414:J414"/>
    <mergeCell ref="K414:L414"/>
    <mergeCell ref="M414:N414"/>
    <mergeCell ref="A415:E415"/>
    <mergeCell ref="F415:J415"/>
    <mergeCell ref="K415:L415"/>
    <mergeCell ref="M415:N415"/>
    <mergeCell ref="A410:E410"/>
    <mergeCell ref="F410:J410"/>
    <mergeCell ref="K410:L410"/>
    <mergeCell ref="M410:N410"/>
    <mergeCell ref="A411:E411"/>
    <mergeCell ref="F411:J411"/>
    <mergeCell ref="K411:L411"/>
    <mergeCell ref="M411:N411"/>
    <mergeCell ref="A407:B407"/>
    <mergeCell ref="C407:D407"/>
    <mergeCell ref="A409:E409"/>
    <mergeCell ref="F409:J409"/>
    <mergeCell ref="K409:L409"/>
    <mergeCell ref="M409:N409"/>
    <mergeCell ref="A418:E418"/>
    <mergeCell ref="F418:G418"/>
    <mergeCell ref="H418:K418"/>
    <mergeCell ref="M418:N418"/>
    <mergeCell ref="A404:F404"/>
    <mergeCell ref="G404:I404"/>
    <mergeCell ref="J404:P404"/>
    <mergeCell ref="A405:F405"/>
    <mergeCell ref="G405:I405"/>
    <mergeCell ref="J405:P405"/>
    <mergeCell ref="A402:F402"/>
    <mergeCell ref="G402:I402"/>
    <mergeCell ref="J402:P402"/>
    <mergeCell ref="A403:F403"/>
    <mergeCell ref="G403:I403"/>
    <mergeCell ref="J403:P403"/>
    <mergeCell ref="A398:O398"/>
    <mergeCell ref="B399:C399"/>
    <mergeCell ref="A442:P442"/>
    <mergeCell ref="A435:E435"/>
    <mergeCell ref="F435:G435"/>
    <mergeCell ref="H435:K435"/>
    <mergeCell ref="M435:N435"/>
    <mergeCell ref="I437:M437"/>
    <mergeCell ref="N437:O437"/>
    <mergeCell ref="D399:P399"/>
    <mergeCell ref="B400:C400"/>
    <mergeCell ref="D400:P400"/>
    <mergeCell ref="A412:E412"/>
    <mergeCell ref="F412:J412"/>
    <mergeCell ref="K412:L412"/>
    <mergeCell ref="M412:N412"/>
    <mergeCell ref="A413:E413"/>
    <mergeCell ref="F413:J413"/>
    <mergeCell ref="K413:L413"/>
    <mergeCell ref="M413:N413"/>
    <mergeCell ref="M393:N393"/>
    <mergeCell ref="A389:E389"/>
    <mergeCell ref="F389:G389"/>
    <mergeCell ref="H389:K389"/>
    <mergeCell ref="M389:N389"/>
    <mergeCell ref="A390:B390"/>
    <mergeCell ref="C390:D390"/>
    <mergeCell ref="A387:E387"/>
    <mergeCell ref="F387:J387"/>
    <mergeCell ref="K387:L387"/>
    <mergeCell ref="M387:N387"/>
    <mergeCell ref="A388:E388"/>
    <mergeCell ref="F388:J388"/>
    <mergeCell ref="K388:L388"/>
    <mergeCell ref="M388:N388"/>
    <mergeCell ref="A384:E384"/>
    <mergeCell ref="F384:G384"/>
    <mergeCell ref="H384:K384"/>
    <mergeCell ref="M384:N384"/>
    <mergeCell ref="A385:B385"/>
    <mergeCell ref="C385:D385"/>
    <mergeCell ref="A375:E375"/>
    <mergeCell ref="F375:J375"/>
    <mergeCell ref="A382:E382"/>
    <mergeCell ref="F382:J382"/>
    <mergeCell ref="K382:L382"/>
    <mergeCell ref="M382:N382"/>
    <mergeCell ref="A383:E383"/>
    <mergeCell ref="F383:J383"/>
    <mergeCell ref="K383:L383"/>
    <mergeCell ref="M383:N383"/>
    <mergeCell ref="A379:B379"/>
    <mergeCell ref="C379:D379"/>
    <mergeCell ref="A381:E381"/>
    <mergeCell ref="F381:J381"/>
    <mergeCell ref="K381:L381"/>
    <mergeCell ref="M381:N381"/>
    <mergeCell ref="A377:E377"/>
    <mergeCell ref="F377:J377"/>
    <mergeCell ref="K377:L377"/>
    <mergeCell ref="M377:N377"/>
    <mergeCell ref="A378:E378"/>
    <mergeCell ref="F378:G378"/>
    <mergeCell ref="H378:K378"/>
    <mergeCell ref="M378:N378"/>
    <mergeCell ref="K375:L375"/>
    <mergeCell ref="M375:N375"/>
    <mergeCell ref="A376:E376"/>
    <mergeCell ref="F376:J376"/>
    <mergeCell ref="K376:L376"/>
    <mergeCell ref="M376:N376"/>
  </mergeCells>
  <pageMargins left="0.7" right="0.7" top="0.75" bottom="0.75" header="0" footer="0"/>
  <pageSetup fitToHeight="0"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00"/>
  <sheetViews>
    <sheetView workbookViewId="0"/>
  </sheetViews>
  <sheetFormatPr baseColWidth="10" defaultColWidth="14.42578125" defaultRowHeight="15" customHeight="1"/>
  <cols>
    <col min="1" max="1" width="7.140625" customWidth="1"/>
    <col min="2" max="2" width="48.5703125" customWidth="1"/>
    <col min="3" max="3" width="13" customWidth="1"/>
    <col min="4" max="4" width="20.42578125" customWidth="1"/>
    <col min="5" max="5" width="29.85546875" customWidth="1"/>
    <col min="6" max="6" width="29.28515625" customWidth="1"/>
    <col min="7" max="7" width="3.28515625" customWidth="1"/>
    <col min="8" max="8" width="20.42578125" customWidth="1"/>
    <col min="9" max="9" width="40.85546875" customWidth="1"/>
    <col min="10" max="10" width="15.140625" customWidth="1"/>
    <col min="11" max="11" width="25.42578125" customWidth="1"/>
    <col min="12" max="12" width="24" customWidth="1"/>
    <col min="13" max="13" width="13.5703125" customWidth="1"/>
    <col min="14" max="16" width="11.42578125" customWidth="1"/>
  </cols>
  <sheetData>
    <row r="1" spans="1:16" ht="91.5" customHeight="1">
      <c r="A1" s="541"/>
      <c r="B1" s="520"/>
      <c r="C1" s="520"/>
      <c r="D1" s="520"/>
      <c r="E1" s="520"/>
      <c r="F1" s="516"/>
      <c r="G1" s="126"/>
      <c r="H1" s="290"/>
      <c r="I1" s="269"/>
      <c r="J1" s="269"/>
      <c r="K1" s="269"/>
      <c r="L1" s="269"/>
      <c r="M1" s="269"/>
      <c r="N1" s="126"/>
      <c r="O1" s="126"/>
      <c r="P1" s="126"/>
    </row>
    <row r="2" spans="1:16" ht="20.25" customHeight="1">
      <c r="A2" s="570" t="s">
        <v>2</v>
      </c>
      <c r="B2" s="520"/>
      <c r="C2" s="520"/>
      <c r="D2" s="520"/>
      <c r="E2" s="520"/>
      <c r="F2" s="516"/>
      <c r="G2" s="126"/>
      <c r="H2" s="290"/>
      <c r="I2" s="269"/>
      <c r="J2" s="269"/>
      <c r="K2" s="269"/>
      <c r="L2" s="269"/>
      <c r="M2" s="269"/>
      <c r="N2" s="126"/>
      <c r="O2" s="126"/>
      <c r="P2" s="126"/>
    </row>
    <row r="3" spans="1:16" ht="62.25" customHeight="1">
      <c r="A3" s="574" t="s">
        <v>1464</v>
      </c>
      <c r="B3" s="516"/>
      <c r="C3" s="575" t="s">
        <v>1465</v>
      </c>
      <c r="D3" s="520"/>
      <c r="E3" s="520"/>
      <c r="F3" s="516"/>
      <c r="G3" s="126"/>
      <c r="H3" s="290"/>
      <c r="I3" s="269"/>
      <c r="J3" s="269"/>
      <c r="K3" s="269"/>
      <c r="L3" s="269"/>
      <c r="M3" s="269"/>
      <c r="N3" s="126"/>
      <c r="O3" s="126"/>
      <c r="P3" s="126"/>
    </row>
    <row r="4" spans="1:16" ht="21">
      <c r="A4" s="571" t="s">
        <v>1466</v>
      </c>
      <c r="B4" s="572"/>
      <c r="C4" s="572"/>
      <c r="D4" s="572"/>
      <c r="E4" s="572"/>
      <c r="F4" s="573"/>
      <c r="G4" s="126"/>
      <c r="H4" s="290"/>
      <c r="I4" s="269"/>
      <c r="J4" s="269"/>
      <c r="K4" s="269"/>
      <c r="L4" s="269"/>
      <c r="M4" s="269"/>
      <c r="N4" s="126"/>
      <c r="O4" s="126"/>
      <c r="P4" s="126"/>
    </row>
    <row r="5" spans="1:16" ht="16.5" customHeight="1">
      <c r="A5" s="302"/>
      <c r="B5" s="255"/>
      <c r="C5" s="255"/>
      <c r="D5" s="255"/>
      <c r="E5" s="303" t="s">
        <v>1467</v>
      </c>
      <c r="F5" s="304">
        <f ca="1">TODAY()</f>
        <v>45758</v>
      </c>
      <c r="G5" s="126"/>
      <c r="H5" s="305"/>
      <c r="I5" s="306"/>
      <c r="J5" s="269"/>
      <c r="K5" s="269"/>
      <c r="L5" s="306"/>
      <c r="M5" s="269"/>
      <c r="N5" s="126"/>
      <c r="O5" s="126"/>
      <c r="P5" s="126"/>
    </row>
    <row r="6" spans="1:16" ht="19.5" customHeight="1">
      <c r="A6" s="302"/>
      <c r="B6" s="255"/>
      <c r="C6" s="155"/>
      <c r="D6" s="155"/>
      <c r="E6" s="255"/>
      <c r="F6" s="256"/>
      <c r="G6" s="126"/>
      <c r="H6" s="290"/>
      <c r="I6" s="269"/>
      <c r="J6" s="269"/>
      <c r="K6" s="269"/>
      <c r="L6" s="269"/>
      <c r="M6" s="269"/>
      <c r="N6" s="126"/>
      <c r="O6" s="126"/>
      <c r="P6" s="126"/>
    </row>
    <row r="7" spans="1:16" ht="15.75" customHeight="1">
      <c r="A7" s="577" t="s">
        <v>1468</v>
      </c>
      <c r="B7" s="572"/>
      <c r="C7" s="572"/>
      <c r="D7" s="572"/>
      <c r="E7" s="572"/>
      <c r="F7" s="573"/>
      <c r="G7" s="126"/>
      <c r="H7" s="578"/>
      <c r="I7" s="579"/>
      <c r="J7" s="579"/>
      <c r="K7" s="579"/>
      <c r="L7" s="579"/>
      <c r="M7" s="579"/>
      <c r="N7" s="126"/>
      <c r="O7" s="126"/>
      <c r="P7" s="126"/>
    </row>
    <row r="8" spans="1:16">
      <c r="A8" s="307" t="s">
        <v>1469</v>
      </c>
      <c r="B8" s="308" t="s">
        <v>1470</v>
      </c>
      <c r="C8" s="308" t="s">
        <v>1471</v>
      </c>
      <c r="D8" s="308" t="s">
        <v>1472</v>
      </c>
      <c r="E8" s="308" t="s">
        <v>455</v>
      </c>
      <c r="F8" s="309" t="s">
        <v>1473</v>
      </c>
      <c r="G8" s="126"/>
      <c r="H8" s="310" t="s">
        <v>1474</v>
      </c>
      <c r="I8" s="311" t="s">
        <v>1475</v>
      </c>
      <c r="J8" s="312" t="s">
        <v>1476</v>
      </c>
      <c r="K8" s="312" t="s">
        <v>1477</v>
      </c>
      <c r="L8" s="311" t="s">
        <v>1475</v>
      </c>
      <c r="M8" s="312" t="s">
        <v>1478</v>
      </c>
      <c r="N8" s="126"/>
      <c r="O8" s="126"/>
      <c r="P8" s="126"/>
    </row>
    <row r="9" spans="1:16" ht="15.75" customHeight="1">
      <c r="A9" s="313">
        <v>1.1000000000000001</v>
      </c>
      <c r="B9" s="314" t="s">
        <v>1479</v>
      </c>
      <c r="C9" s="315">
        <v>0</v>
      </c>
      <c r="D9" s="275" t="s">
        <v>1480</v>
      </c>
      <c r="E9" s="316">
        <f t="shared" ref="E9:E15" si="0">ROUNDUP(AVERAGE(J9,M9),0)</f>
        <v>4929352</v>
      </c>
      <c r="F9" s="317">
        <f t="shared" ref="F9:F16" si="1">C9*E9</f>
        <v>0</v>
      </c>
      <c r="G9" s="126"/>
      <c r="H9" s="318"/>
      <c r="I9" s="319"/>
      <c r="J9" s="320">
        <v>4929352</v>
      </c>
      <c r="K9" s="273"/>
      <c r="L9" s="319"/>
      <c r="M9" s="321"/>
      <c r="N9" s="126"/>
      <c r="O9" s="126"/>
      <c r="P9" s="126"/>
    </row>
    <row r="10" spans="1:16" ht="15.75" customHeight="1">
      <c r="A10" s="313">
        <v>1.2</v>
      </c>
      <c r="B10" s="314" t="s">
        <v>1481</v>
      </c>
      <c r="C10" s="315">
        <v>1</v>
      </c>
      <c r="D10" s="275" t="s">
        <v>1482</v>
      </c>
      <c r="E10" s="316">
        <f t="shared" si="0"/>
        <v>1247972</v>
      </c>
      <c r="F10" s="317">
        <f t="shared" si="1"/>
        <v>1247972</v>
      </c>
      <c r="G10" s="126"/>
      <c r="H10" s="318" t="s">
        <v>1483</v>
      </c>
      <c r="I10" s="322" t="s">
        <v>1484</v>
      </c>
      <c r="J10" s="321">
        <v>1500000</v>
      </c>
      <c r="K10" s="273" t="s">
        <v>1485</v>
      </c>
      <c r="L10" s="322"/>
      <c r="M10" s="321">
        <v>995943.21769620199</v>
      </c>
      <c r="N10" s="126"/>
      <c r="O10" s="126"/>
      <c r="P10" s="126"/>
    </row>
    <row r="11" spans="1:16" ht="27" customHeight="1">
      <c r="A11" s="313">
        <v>1.3</v>
      </c>
      <c r="B11" s="314" t="s">
        <v>1486</v>
      </c>
      <c r="C11" s="315">
        <v>1</v>
      </c>
      <c r="D11" s="275" t="s">
        <v>1482</v>
      </c>
      <c r="E11" s="316">
        <f t="shared" si="0"/>
        <v>981000</v>
      </c>
      <c r="F11" s="317">
        <f t="shared" si="1"/>
        <v>981000</v>
      </c>
      <c r="G11" s="126"/>
      <c r="H11" s="318" t="s">
        <v>1483</v>
      </c>
      <c r="I11" s="322" t="s">
        <v>1487</v>
      </c>
      <c r="J11" s="321">
        <v>1000000</v>
      </c>
      <c r="K11" s="273" t="s">
        <v>1485</v>
      </c>
      <c r="L11" s="322" t="s">
        <v>1488</v>
      </c>
      <c r="M11" s="321">
        <v>962000</v>
      </c>
      <c r="N11" s="126"/>
      <c r="O11" s="126"/>
      <c r="P11" s="126"/>
    </row>
    <row r="12" spans="1:16" ht="15.75" customHeight="1">
      <c r="A12" s="313">
        <v>1.4</v>
      </c>
      <c r="B12" s="314" t="s">
        <v>1489</v>
      </c>
      <c r="C12" s="315">
        <v>1</v>
      </c>
      <c r="D12" s="275" t="s">
        <v>1482</v>
      </c>
      <c r="E12" s="316">
        <f t="shared" si="0"/>
        <v>122400</v>
      </c>
      <c r="F12" s="317">
        <f t="shared" si="1"/>
        <v>122400</v>
      </c>
      <c r="G12" s="126"/>
      <c r="H12" s="318" t="s">
        <v>1483</v>
      </c>
      <c r="I12" s="322" t="s">
        <v>1490</v>
      </c>
      <c r="J12" s="321">
        <v>124900</v>
      </c>
      <c r="K12" s="273" t="s">
        <v>1485</v>
      </c>
      <c r="L12" s="322" t="s">
        <v>1491</v>
      </c>
      <c r="M12" s="321">
        <v>119900</v>
      </c>
      <c r="N12" s="126"/>
      <c r="O12" s="126"/>
      <c r="P12" s="126"/>
    </row>
    <row r="13" spans="1:16" ht="20.25" customHeight="1">
      <c r="A13" s="313">
        <v>1.5</v>
      </c>
      <c r="B13" s="314" t="s">
        <v>1492</v>
      </c>
      <c r="C13" s="315">
        <v>1</v>
      </c>
      <c r="D13" s="275" t="s">
        <v>1482</v>
      </c>
      <c r="E13" s="316">
        <f t="shared" si="0"/>
        <v>40900</v>
      </c>
      <c r="F13" s="317">
        <f t="shared" si="1"/>
        <v>40900</v>
      </c>
      <c r="G13" s="126"/>
      <c r="H13" s="318" t="s">
        <v>1483</v>
      </c>
      <c r="I13" s="322" t="s">
        <v>1493</v>
      </c>
      <c r="J13" s="321">
        <v>44900</v>
      </c>
      <c r="K13" s="273" t="s">
        <v>1485</v>
      </c>
      <c r="L13" s="322" t="s">
        <v>1494</v>
      </c>
      <c r="M13" s="321">
        <v>36900</v>
      </c>
      <c r="N13" s="126"/>
      <c r="O13" s="126"/>
      <c r="P13" s="126"/>
    </row>
    <row r="14" spans="1:16" ht="20.25" customHeight="1">
      <c r="A14" s="313">
        <v>1.6</v>
      </c>
      <c r="B14" s="314" t="s">
        <v>1495</v>
      </c>
      <c r="C14" s="315">
        <v>1</v>
      </c>
      <c r="D14" s="275" t="s">
        <v>1482</v>
      </c>
      <c r="E14" s="316">
        <f t="shared" si="0"/>
        <v>4539331</v>
      </c>
      <c r="F14" s="317">
        <f t="shared" si="1"/>
        <v>4539331</v>
      </c>
      <c r="G14" s="126"/>
      <c r="H14" s="323"/>
      <c r="I14" s="324"/>
      <c r="J14" s="325">
        <v>4539331</v>
      </c>
      <c r="K14" s="326"/>
      <c r="L14" s="324"/>
      <c r="M14" s="327"/>
      <c r="N14" s="126"/>
      <c r="O14" s="126"/>
      <c r="P14" s="126"/>
    </row>
    <row r="15" spans="1:16" ht="23.25" customHeight="1">
      <c r="A15" s="313">
        <v>1.7</v>
      </c>
      <c r="B15" s="314" t="s">
        <v>1496</v>
      </c>
      <c r="C15" s="315">
        <v>1</v>
      </c>
      <c r="D15" s="275" t="s">
        <v>1482</v>
      </c>
      <c r="E15" s="316">
        <f t="shared" si="0"/>
        <v>2304720</v>
      </c>
      <c r="F15" s="317">
        <f t="shared" si="1"/>
        <v>2304720</v>
      </c>
      <c r="G15" s="126"/>
      <c r="H15" s="323"/>
      <c r="I15" s="324"/>
      <c r="J15" s="325">
        <v>2304720</v>
      </c>
      <c r="K15" s="326"/>
      <c r="L15" s="324"/>
      <c r="M15" s="327"/>
      <c r="N15" s="126"/>
      <c r="O15" s="126"/>
      <c r="P15" s="126"/>
    </row>
    <row r="16" spans="1:16" ht="15.75" customHeight="1">
      <c r="A16" s="313">
        <v>1.8</v>
      </c>
      <c r="B16" s="328" t="s">
        <v>1497</v>
      </c>
      <c r="C16" s="329">
        <v>1</v>
      </c>
      <c r="D16" s="330" t="s">
        <v>1482</v>
      </c>
      <c r="E16" s="316">
        <v>810000</v>
      </c>
      <c r="F16" s="331">
        <f t="shared" si="1"/>
        <v>810000</v>
      </c>
      <c r="G16" s="126"/>
      <c r="H16" s="332" t="s">
        <v>1498</v>
      </c>
      <c r="I16" s="333"/>
      <c r="J16" s="334">
        <v>810000</v>
      </c>
      <c r="K16" s="335"/>
      <c r="L16" s="333"/>
      <c r="M16" s="334"/>
      <c r="N16" s="126"/>
      <c r="O16" s="126"/>
      <c r="P16" s="126"/>
    </row>
    <row r="17" spans="1:16">
      <c r="A17" s="302"/>
      <c r="B17" s="255"/>
      <c r="C17" s="155"/>
      <c r="D17" s="155"/>
      <c r="E17" s="336" t="s">
        <v>416</v>
      </c>
      <c r="F17" s="337">
        <f>ROUNDUP(SUM(F9:F16),0)</f>
        <v>10046323</v>
      </c>
      <c r="G17" s="338"/>
      <c r="H17" s="290"/>
      <c r="I17" s="269"/>
      <c r="J17" s="269"/>
      <c r="K17" s="269"/>
      <c r="L17" s="269"/>
      <c r="M17" s="269"/>
      <c r="N17" s="126"/>
      <c r="O17" s="126"/>
      <c r="P17" s="126"/>
    </row>
    <row r="18" spans="1:16" ht="14.25" customHeight="1">
      <c r="A18" s="302"/>
      <c r="B18" s="255"/>
      <c r="C18" s="155"/>
      <c r="D18" s="155"/>
      <c r="E18" s="255"/>
      <c r="F18" s="256"/>
      <c r="G18" s="126"/>
      <c r="H18" s="290"/>
      <c r="I18" s="269"/>
      <c r="J18" s="269"/>
      <c r="K18" s="269"/>
      <c r="L18" s="269"/>
      <c r="M18" s="269"/>
      <c r="N18" s="126"/>
      <c r="O18" s="126"/>
      <c r="P18" s="126"/>
    </row>
    <row r="19" spans="1:16" ht="30" customHeight="1">
      <c r="A19" s="302"/>
      <c r="B19" s="255"/>
      <c r="C19" s="155"/>
      <c r="D19" s="155"/>
      <c r="E19" s="339" t="e">
        <f>#REF!&amp;" "&amp;#REF!&amp;" "&amp;#REF!</f>
        <v>#REF!</v>
      </c>
      <c r="F19" s="340">
        <f>+F17</f>
        <v>10046323</v>
      </c>
      <c r="G19" s="126"/>
      <c r="H19" s="290"/>
      <c r="I19" s="269"/>
      <c r="J19" s="341"/>
      <c r="K19" s="269"/>
      <c r="L19" s="269"/>
      <c r="M19" s="269"/>
      <c r="N19" s="126"/>
      <c r="O19" s="126"/>
      <c r="P19" s="126"/>
    </row>
    <row r="20" spans="1:16" ht="15" customHeight="1">
      <c r="A20" s="302"/>
      <c r="B20" s="255"/>
      <c r="C20" s="155"/>
      <c r="D20" s="155"/>
      <c r="E20" s="255"/>
      <c r="F20" s="256"/>
      <c r="G20" s="126"/>
      <c r="H20" s="290"/>
      <c r="I20" s="269"/>
      <c r="J20" s="269"/>
      <c r="K20" s="269"/>
      <c r="L20" s="269"/>
      <c r="M20" s="269"/>
      <c r="N20" s="126"/>
      <c r="O20" s="126"/>
      <c r="P20" s="126"/>
    </row>
    <row r="21" spans="1:16" ht="18.75" customHeight="1">
      <c r="A21" s="302"/>
      <c r="B21" s="580" t="s">
        <v>1499</v>
      </c>
      <c r="C21" s="520"/>
      <c r="D21" s="520"/>
      <c r="E21" s="516"/>
      <c r="F21" s="342">
        <f>+F19</f>
        <v>10046323</v>
      </c>
      <c r="G21" s="126"/>
      <c r="H21" s="343"/>
      <c r="I21" s="344"/>
      <c r="J21" s="341"/>
      <c r="K21" s="269"/>
      <c r="L21" s="344"/>
      <c r="M21" s="269"/>
      <c r="N21" s="126"/>
      <c r="O21" s="126"/>
      <c r="P21" s="126"/>
    </row>
    <row r="22" spans="1:16" ht="15.75" customHeight="1">
      <c r="A22" s="302"/>
      <c r="B22" s="255"/>
      <c r="C22" s="155"/>
      <c r="D22" s="155"/>
      <c r="E22" s="255"/>
      <c r="F22" s="256"/>
      <c r="G22" s="126"/>
      <c r="H22" s="290"/>
      <c r="I22" s="269"/>
      <c r="J22" s="269"/>
      <c r="K22" s="269"/>
      <c r="L22" s="269"/>
      <c r="M22" s="269"/>
      <c r="N22" s="126"/>
      <c r="O22" s="126"/>
      <c r="P22" s="126"/>
    </row>
    <row r="23" spans="1:16" ht="15.75" customHeight="1">
      <c r="A23" s="576" t="s">
        <v>1500</v>
      </c>
      <c r="B23" s="525"/>
      <c r="C23" s="525"/>
      <c r="D23" s="525"/>
      <c r="E23" s="525"/>
      <c r="F23" s="526"/>
      <c r="G23" s="126"/>
      <c r="H23" s="290"/>
      <c r="I23" s="269"/>
      <c r="J23" s="269"/>
      <c r="K23" s="269"/>
      <c r="L23" s="269"/>
      <c r="M23" s="269"/>
      <c r="N23" s="126"/>
      <c r="O23" s="126"/>
      <c r="P23" s="126"/>
    </row>
    <row r="24" spans="1:16" ht="15.75" customHeight="1">
      <c r="A24" s="528"/>
      <c r="B24" s="466"/>
      <c r="C24" s="466"/>
      <c r="D24" s="466"/>
      <c r="E24" s="466"/>
      <c r="F24" s="518"/>
      <c r="G24" s="126"/>
      <c r="H24" s="290"/>
      <c r="I24" s="269"/>
      <c r="J24" s="269"/>
      <c r="K24" s="269"/>
      <c r="L24" s="269"/>
      <c r="M24" s="269"/>
      <c r="N24" s="126"/>
      <c r="O24" s="126"/>
      <c r="P24" s="126"/>
    </row>
    <row r="25" spans="1:16" ht="15.75" customHeight="1">
      <c r="A25" s="531"/>
      <c r="B25" s="532"/>
      <c r="C25" s="532"/>
      <c r="D25" s="532"/>
      <c r="E25" s="532"/>
      <c r="F25" s="533"/>
      <c r="G25" s="126"/>
      <c r="H25" s="290"/>
      <c r="I25" s="269"/>
      <c r="J25" s="269"/>
      <c r="K25" s="269"/>
      <c r="L25" s="269"/>
      <c r="M25" s="269"/>
      <c r="N25" s="126"/>
      <c r="O25" s="126"/>
      <c r="P25" s="126"/>
    </row>
    <row r="26" spans="1:16" ht="15.75" customHeight="1">
      <c r="A26" s="576" t="s">
        <v>1501</v>
      </c>
      <c r="B26" s="525"/>
      <c r="C26" s="525"/>
      <c r="D26" s="525"/>
      <c r="E26" s="525"/>
      <c r="F26" s="526"/>
      <c r="G26" s="126"/>
      <c r="H26" s="290"/>
      <c r="I26" s="269"/>
      <c r="J26" s="269"/>
      <c r="K26" s="269"/>
      <c r="L26" s="269"/>
      <c r="M26" s="269"/>
      <c r="N26" s="126"/>
      <c r="O26" s="126"/>
      <c r="P26" s="126"/>
    </row>
    <row r="27" spans="1:16" ht="15.75" customHeight="1">
      <c r="A27" s="528"/>
      <c r="B27" s="466"/>
      <c r="C27" s="466"/>
      <c r="D27" s="466"/>
      <c r="E27" s="466"/>
      <c r="F27" s="518"/>
      <c r="G27" s="126"/>
      <c r="H27" s="290"/>
      <c r="I27" s="269"/>
      <c r="J27" s="269"/>
      <c r="K27" s="269"/>
      <c r="L27" s="269"/>
      <c r="M27" s="269"/>
      <c r="N27" s="126"/>
      <c r="O27" s="126"/>
      <c r="P27" s="126"/>
    </row>
    <row r="28" spans="1:16" ht="15.75" customHeight="1">
      <c r="A28" s="531"/>
      <c r="B28" s="532"/>
      <c r="C28" s="532"/>
      <c r="D28" s="532"/>
      <c r="E28" s="532"/>
      <c r="F28" s="533"/>
      <c r="G28" s="126"/>
      <c r="H28" s="290"/>
      <c r="I28" s="269"/>
      <c r="J28" s="269"/>
      <c r="K28" s="269"/>
      <c r="L28" s="269"/>
      <c r="M28" s="269"/>
      <c r="N28" s="126"/>
      <c r="O28" s="126"/>
      <c r="P28" s="126"/>
    </row>
    <row r="29" spans="1:16" ht="15.75" customHeight="1">
      <c r="A29" s="255"/>
      <c r="B29" s="126"/>
      <c r="C29" s="124"/>
      <c r="D29" s="124"/>
      <c r="E29" s="126"/>
      <c r="F29" s="126"/>
      <c r="G29" s="126"/>
      <c r="H29" s="290"/>
      <c r="I29" s="269"/>
      <c r="J29" s="269"/>
      <c r="K29" s="269"/>
      <c r="L29" s="269"/>
      <c r="M29" s="269"/>
      <c r="N29" s="126"/>
      <c r="O29" s="126"/>
      <c r="P29" s="126"/>
    </row>
    <row r="30" spans="1:16" ht="15.75" customHeight="1">
      <c r="A30" s="255"/>
      <c r="B30" s="126"/>
      <c r="C30" s="124"/>
      <c r="D30" s="124"/>
      <c r="E30" s="126"/>
      <c r="F30" s="126"/>
      <c r="G30" s="126"/>
      <c r="H30" s="290"/>
      <c r="I30" s="269"/>
      <c r="J30" s="269"/>
      <c r="K30" s="269"/>
      <c r="L30" s="269"/>
      <c r="M30" s="269"/>
      <c r="N30" s="126"/>
      <c r="O30" s="126"/>
      <c r="P30" s="126"/>
    </row>
    <row r="31" spans="1:16" ht="15.75" customHeight="1">
      <c r="A31" s="255"/>
      <c r="B31" s="126"/>
      <c r="C31" s="124"/>
      <c r="D31" s="124"/>
      <c r="E31" s="126"/>
      <c r="F31" s="126"/>
      <c r="G31" s="126"/>
      <c r="H31" s="290"/>
      <c r="I31" s="269"/>
      <c r="J31" s="269"/>
      <c r="K31" s="269"/>
      <c r="L31" s="269"/>
      <c r="M31" s="269"/>
      <c r="N31" s="126"/>
      <c r="O31" s="126"/>
      <c r="P31" s="126"/>
    </row>
    <row r="32" spans="1:16" ht="15.75" customHeight="1">
      <c r="A32" s="255"/>
      <c r="B32" s="126"/>
      <c r="C32" s="124"/>
      <c r="D32" s="124"/>
      <c r="E32" s="126"/>
      <c r="F32" s="126"/>
      <c r="G32" s="126"/>
      <c r="H32" s="290"/>
      <c r="I32" s="269"/>
      <c r="J32" s="269"/>
      <c r="K32" s="269"/>
      <c r="L32" s="269"/>
      <c r="M32" s="269"/>
      <c r="N32" s="126"/>
      <c r="O32" s="126"/>
      <c r="P32" s="126"/>
    </row>
    <row r="33" spans="1:16" ht="15.75" customHeight="1">
      <c r="A33" s="255"/>
      <c r="B33" s="126"/>
      <c r="C33" s="124"/>
      <c r="D33" s="124"/>
      <c r="E33" s="126"/>
      <c r="F33" s="126"/>
      <c r="G33" s="126"/>
      <c r="H33" s="290"/>
      <c r="I33" s="269"/>
      <c r="J33" s="269"/>
      <c r="K33" s="269"/>
      <c r="L33" s="269"/>
      <c r="M33" s="269"/>
      <c r="N33" s="126"/>
      <c r="O33" s="126"/>
      <c r="P33" s="126"/>
    </row>
    <row r="34" spans="1:16" ht="15.75" customHeight="1">
      <c r="A34" s="255"/>
      <c r="B34" s="126"/>
      <c r="C34" s="124"/>
      <c r="D34" s="124"/>
      <c r="E34" s="126"/>
      <c r="F34" s="126"/>
      <c r="G34" s="126"/>
      <c r="H34" s="290"/>
      <c r="I34" s="269"/>
      <c r="J34" s="269"/>
      <c r="K34" s="269"/>
      <c r="L34" s="269"/>
      <c r="M34" s="269"/>
      <c r="N34" s="126"/>
      <c r="O34" s="126"/>
      <c r="P34" s="126"/>
    </row>
    <row r="35" spans="1:16" ht="15.75" customHeight="1">
      <c r="A35" s="255"/>
      <c r="B35" s="126"/>
      <c r="C35" s="124"/>
      <c r="D35" s="124"/>
      <c r="E35" s="126"/>
      <c r="F35" s="126"/>
      <c r="G35" s="126"/>
      <c r="H35" s="290"/>
      <c r="I35" s="269"/>
      <c r="J35" s="269"/>
      <c r="K35" s="269"/>
      <c r="L35" s="269"/>
      <c r="M35" s="269"/>
      <c r="N35" s="126"/>
      <c r="O35" s="126"/>
      <c r="P35" s="126"/>
    </row>
    <row r="36" spans="1:16" ht="15.75" customHeight="1">
      <c r="A36" s="255"/>
      <c r="B36" s="126"/>
      <c r="C36" s="124"/>
      <c r="D36" s="124"/>
      <c r="E36" s="126"/>
      <c r="F36" s="126"/>
      <c r="G36" s="126"/>
      <c r="H36" s="290"/>
      <c r="I36" s="269"/>
      <c r="J36" s="269"/>
      <c r="K36" s="269"/>
      <c r="L36" s="269"/>
      <c r="M36" s="269"/>
      <c r="N36" s="126"/>
      <c r="O36" s="126"/>
      <c r="P36" s="126"/>
    </row>
    <row r="37" spans="1:16" ht="15.75" customHeight="1">
      <c r="A37" s="255"/>
      <c r="B37" s="126"/>
      <c r="C37" s="124"/>
      <c r="D37" s="124"/>
      <c r="E37" s="126"/>
      <c r="F37" s="126"/>
      <c r="G37" s="126"/>
      <c r="H37" s="290"/>
      <c r="I37" s="269"/>
      <c r="J37" s="269"/>
      <c r="K37" s="269"/>
      <c r="L37" s="269"/>
      <c r="M37" s="269"/>
      <c r="N37" s="126"/>
      <c r="O37" s="126"/>
      <c r="P37" s="126"/>
    </row>
    <row r="38" spans="1:16" ht="15.75" customHeight="1">
      <c r="A38" s="255"/>
      <c r="B38" s="126"/>
      <c r="C38" s="124"/>
      <c r="D38" s="124"/>
      <c r="E38" s="126"/>
      <c r="F38" s="126"/>
      <c r="G38" s="126"/>
      <c r="H38" s="290"/>
      <c r="I38" s="269"/>
      <c r="J38" s="269"/>
      <c r="K38" s="269"/>
      <c r="L38" s="269"/>
      <c r="M38" s="269"/>
      <c r="N38" s="126"/>
      <c r="O38" s="126"/>
      <c r="P38" s="126"/>
    </row>
    <row r="39" spans="1:16" ht="15.75" customHeight="1">
      <c r="A39" s="255"/>
      <c r="B39" s="126"/>
      <c r="C39" s="124"/>
      <c r="D39" s="124"/>
      <c r="E39" s="126"/>
      <c r="F39" s="126"/>
      <c r="G39" s="126"/>
      <c r="H39" s="290"/>
      <c r="I39" s="269"/>
      <c r="J39" s="269"/>
      <c r="K39" s="269"/>
      <c r="L39" s="269"/>
      <c r="M39" s="269"/>
      <c r="N39" s="126"/>
      <c r="O39" s="126"/>
      <c r="P39" s="126"/>
    </row>
    <row r="40" spans="1:16" ht="15.75" customHeight="1">
      <c r="A40" s="255"/>
      <c r="B40" s="126"/>
      <c r="C40" s="124"/>
      <c r="D40" s="124"/>
      <c r="E40" s="126"/>
      <c r="F40" s="126"/>
      <c r="G40" s="126"/>
      <c r="H40" s="290"/>
      <c r="I40" s="269"/>
      <c r="J40" s="269"/>
      <c r="K40" s="269"/>
      <c r="L40" s="269"/>
      <c r="M40" s="269"/>
      <c r="N40" s="126"/>
      <c r="O40" s="126"/>
      <c r="P40" s="126"/>
    </row>
    <row r="41" spans="1:16" ht="15.75" customHeight="1">
      <c r="A41" s="255"/>
      <c r="B41" s="126"/>
      <c r="C41" s="124"/>
      <c r="D41" s="124"/>
      <c r="E41" s="126"/>
      <c r="F41" s="126"/>
      <c r="G41" s="126"/>
      <c r="H41" s="290"/>
      <c r="I41" s="269"/>
      <c r="J41" s="269"/>
      <c r="K41" s="269"/>
      <c r="L41" s="269"/>
      <c r="M41" s="269"/>
      <c r="N41" s="126"/>
      <c r="O41" s="126"/>
      <c r="P41" s="126"/>
    </row>
    <row r="42" spans="1:16" ht="15.75" customHeight="1">
      <c r="A42" s="255"/>
      <c r="B42" s="126"/>
      <c r="C42" s="124"/>
      <c r="D42" s="124"/>
      <c r="E42" s="126"/>
      <c r="F42" s="126"/>
      <c r="G42" s="126"/>
      <c r="H42" s="290"/>
      <c r="I42" s="269"/>
      <c r="J42" s="269"/>
      <c r="K42" s="269"/>
      <c r="L42" s="269"/>
      <c r="M42" s="269"/>
      <c r="N42" s="126"/>
      <c r="O42" s="126"/>
      <c r="P42" s="126"/>
    </row>
    <row r="43" spans="1:16" ht="15.75" customHeight="1">
      <c r="A43" s="255"/>
      <c r="B43" s="126"/>
      <c r="C43" s="124"/>
      <c r="D43" s="124"/>
      <c r="E43" s="126"/>
      <c r="F43" s="126"/>
      <c r="G43" s="126"/>
      <c r="H43" s="290"/>
      <c r="I43" s="269"/>
      <c r="J43" s="269"/>
      <c r="K43" s="269"/>
      <c r="L43" s="269"/>
      <c r="M43" s="269"/>
      <c r="N43" s="126"/>
      <c r="O43" s="126"/>
      <c r="P43" s="126"/>
    </row>
    <row r="44" spans="1:16" ht="15.75" customHeight="1">
      <c r="A44" s="255"/>
      <c r="B44" s="126"/>
      <c r="C44" s="124"/>
      <c r="D44" s="124"/>
      <c r="E44" s="126"/>
      <c r="F44" s="126"/>
      <c r="G44" s="126"/>
      <c r="H44" s="290"/>
      <c r="I44" s="269"/>
      <c r="J44" s="269"/>
      <c r="K44" s="269"/>
      <c r="L44" s="269"/>
      <c r="M44" s="269"/>
      <c r="N44" s="126"/>
      <c r="O44" s="126"/>
      <c r="P44" s="126"/>
    </row>
    <row r="45" spans="1:16" ht="15.75" customHeight="1">
      <c r="A45" s="255"/>
      <c r="B45" s="126"/>
      <c r="C45" s="124"/>
      <c r="D45" s="124"/>
      <c r="E45" s="126"/>
      <c r="F45" s="126"/>
      <c r="G45" s="126"/>
      <c r="H45" s="290"/>
      <c r="I45" s="269"/>
      <c r="J45" s="269"/>
      <c r="K45" s="269"/>
      <c r="L45" s="269"/>
      <c r="M45" s="269"/>
      <c r="N45" s="126"/>
      <c r="O45" s="126"/>
      <c r="P45" s="126"/>
    </row>
    <row r="46" spans="1:16" ht="15.75" customHeight="1">
      <c r="A46" s="255"/>
      <c r="B46" s="126"/>
      <c r="C46" s="124"/>
      <c r="D46" s="124"/>
      <c r="E46" s="126"/>
      <c r="F46" s="126"/>
      <c r="G46" s="126"/>
      <c r="H46" s="290"/>
      <c r="I46" s="269"/>
      <c r="J46" s="269"/>
      <c r="K46" s="269"/>
      <c r="L46" s="269"/>
      <c r="M46" s="269"/>
      <c r="N46" s="126"/>
      <c r="O46" s="126"/>
      <c r="P46" s="126"/>
    </row>
    <row r="47" spans="1:16" ht="15.75" customHeight="1">
      <c r="A47" s="255"/>
      <c r="B47" s="126"/>
      <c r="C47" s="124"/>
      <c r="D47" s="124"/>
      <c r="E47" s="126"/>
      <c r="F47" s="126"/>
      <c r="G47" s="126"/>
      <c r="H47" s="290"/>
      <c r="I47" s="269"/>
      <c r="J47" s="269"/>
      <c r="K47" s="269"/>
      <c r="L47" s="269"/>
      <c r="M47" s="269"/>
      <c r="N47" s="126"/>
      <c r="O47" s="126"/>
      <c r="P47" s="126"/>
    </row>
    <row r="48" spans="1:16" ht="15.75" customHeight="1">
      <c r="A48" s="255"/>
      <c r="B48" s="126"/>
      <c r="C48" s="124"/>
      <c r="D48" s="124"/>
      <c r="E48" s="126"/>
      <c r="F48" s="126"/>
      <c r="G48" s="126"/>
      <c r="H48" s="290"/>
      <c r="I48" s="269"/>
      <c r="J48" s="269"/>
      <c r="K48" s="269"/>
      <c r="L48" s="269"/>
      <c r="M48" s="269"/>
      <c r="N48" s="126"/>
      <c r="O48" s="126"/>
      <c r="P48" s="126"/>
    </row>
    <row r="49" spans="1:16" ht="15.75" customHeight="1">
      <c r="A49" s="255"/>
      <c r="B49" s="126"/>
      <c r="C49" s="124"/>
      <c r="D49" s="124"/>
      <c r="E49" s="126"/>
      <c r="F49" s="126"/>
      <c r="G49" s="126"/>
      <c r="H49" s="290"/>
      <c r="I49" s="269"/>
      <c r="J49" s="269"/>
      <c r="K49" s="269"/>
      <c r="L49" s="269"/>
      <c r="M49" s="269"/>
      <c r="N49" s="126"/>
      <c r="O49" s="126"/>
      <c r="P49" s="126"/>
    </row>
    <row r="50" spans="1:16" ht="15.75" customHeight="1">
      <c r="A50" s="255"/>
      <c r="B50" s="126"/>
      <c r="C50" s="124"/>
      <c r="D50" s="124"/>
      <c r="E50" s="126"/>
      <c r="F50" s="126"/>
      <c r="G50" s="126"/>
      <c r="H50" s="290"/>
      <c r="I50" s="269"/>
      <c r="J50" s="269"/>
      <c r="K50" s="269"/>
      <c r="L50" s="269"/>
      <c r="M50" s="269"/>
      <c r="N50" s="126"/>
      <c r="O50" s="126"/>
      <c r="P50" s="126"/>
    </row>
    <row r="51" spans="1:16" ht="15.75" customHeight="1">
      <c r="A51" s="255"/>
      <c r="B51" s="126"/>
      <c r="C51" s="124"/>
      <c r="D51" s="124"/>
      <c r="E51" s="126"/>
      <c r="F51" s="126"/>
      <c r="G51" s="126"/>
      <c r="H51" s="290"/>
      <c r="I51" s="269"/>
      <c r="J51" s="269"/>
      <c r="K51" s="269"/>
      <c r="L51" s="269"/>
      <c r="M51" s="269"/>
      <c r="N51" s="126"/>
      <c r="O51" s="126"/>
      <c r="P51" s="126"/>
    </row>
    <row r="52" spans="1:16" ht="15.75" customHeight="1">
      <c r="A52" s="255"/>
      <c r="B52" s="126"/>
      <c r="C52" s="124"/>
      <c r="D52" s="124"/>
      <c r="E52" s="126"/>
      <c r="F52" s="126"/>
      <c r="G52" s="126"/>
      <c r="H52" s="290"/>
      <c r="I52" s="269"/>
      <c r="J52" s="269"/>
      <c r="K52" s="269"/>
      <c r="L52" s="269"/>
      <c r="M52" s="269"/>
      <c r="N52" s="126"/>
      <c r="O52" s="126"/>
      <c r="P52" s="126"/>
    </row>
    <row r="53" spans="1:16" ht="15.75" customHeight="1">
      <c r="A53" s="255"/>
      <c r="B53" s="126"/>
      <c r="C53" s="124"/>
      <c r="D53" s="124"/>
      <c r="E53" s="126"/>
      <c r="F53" s="126"/>
      <c r="G53" s="126"/>
      <c r="H53" s="290"/>
      <c r="I53" s="269"/>
      <c r="J53" s="269"/>
      <c r="K53" s="269"/>
      <c r="L53" s="269"/>
      <c r="M53" s="269"/>
      <c r="N53" s="126"/>
      <c r="O53" s="126"/>
      <c r="P53" s="126"/>
    </row>
    <row r="54" spans="1:16" ht="15.75" customHeight="1">
      <c r="A54" s="255"/>
      <c r="B54" s="126"/>
      <c r="C54" s="124"/>
      <c r="D54" s="124"/>
      <c r="E54" s="126"/>
      <c r="F54" s="126"/>
      <c r="G54" s="126"/>
      <c r="H54" s="290"/>
      <c r="I54" s="269"/>
      <c r="J54" s="269"/>
      <c r="K54" s="269"/>
      <c r="L54" s="269"/>
      <c r="M54" s="269"/>
      <c r="N54" s="126"/>
      <c r="O54" s="126"/>
      <c r="P54" s="126"/>
    </row>
    <row r="55" spans="1:16" ht="15.75" customHeight="1">
      <c r="A55" s="255"/>
      <c r="B55" s="126"/>
      <c r="C55" s="124"/>
      <c r="D55" s="124"/>
      <c r="E55" s="126"/>
      <c r="F55" s="126"/>
      <c r="G55" s="126"/>
      <c r="H55" s="290"/>
      <c r="I55" s="269"/>
      <c r="J55" s="269"/>
      <c r="K55" s="269"/>
      <c r="L55" s="269"/>
      <c r="M55" s="269"/>
      <c r="N55" s="126"/>
      <c r="O55" s="126"/>
      <c r="P55" s="126"/>
    </row>
    <row r="56" spans="1:16" ht="15.75" customHeight="1">
      <c r="A56" s="255"/>
      <c r="B56" s="126"/>
      <c r="C56" s="124"/>
      <c r="D56" s="124"/>
      <c r="E56" s="126"/>
      <c r="F56" s="126"/>
      <c r="G56" s="126"/>
      <c r="H56" s="290"/>
      <c r="I56" s="269"/>
      <c r="J56" s="269"/>
      <c r="K56" s="269"/>
      <c r="L56" s="269"/>
      <c r="M56" s="269"/>
      <c r="N56" s="126"/>
      <c r="O56" s="126"/>
      <c r="P56" s="126"/>
    </row>
    <row r="57" spans="1:16" ht="15.75" customHeight="1">
      <c r="A57" s="255"/>
      <c r="B57" s="126"/>
      <c r="C57" s="124"/>
      <c r="D57" s="124"/>
      <c r="E57" s="126"/>
      <c r="F57" s="126"/>
      <c r="G57" s="126"/>
      <c r="H57" s="290"/>
      <c r="I57" s="269"/>
      <c r="J57" s="269"/>
      <c r="K57" s="269"/>
      <c r="L57" s="269"/>
      <c r="M57" s="269"/>
      <c r="N57" s="126"/>
      <c r="O57" s="126"/>
      <c r="P57" s="126"/>
    </row>
    <row r="58" spans="1:16" ht="15.75" customHeight="1">
      <c r="A58" s="255"/>
      <c r="B58" s="126"/>
      <c r="C58" s="124"/>
      <c r="D58" s="124"/>
      <c r="E58" s="126"/>
      <c r="F58" s="126"/>
      <c r="G58" s="126"/>
      <c r="H58" s="290"/>
      <c r="I58" s="269"/>
      <c r="J58" s="269"/>
      <c r="K58" s="269"/>
      <c r="L58" s="269"/>
      <c r="M58" s="269"/>
      <c r="N58" s="126"/>
      <c r="O58" s="126"/>
      <c r="P58" s="126"/>
    </row>
    <row r="59" spans="1:16" ht="15.75" customHeight="1">
      <c r="A59" s="255"/>
      <c r="B59" s="126"/>
      <c r="C59" s="124"/>
      <c r="D59" s="124"/>
      <c r="E59" s="126"/>
      <c r="F59" s="126"/>
      <c r="G59" s="126"/>
      <c r="H59" s="290"/>
      <c r="I59" s="269"/>
      <c r="J59" s="269"/>
      <c r="K59" s="269"/>
      <c r="L59" s="269"/>
      <c r="M59" s="269"/>
      <c r="N59" s="126"/>
      <c r="O59" s="126"/>
      <c r="P59" s="126"/>
    </row>
    <row r="60" spans="1:16" ht="15.75" customHeight="1">
      <c r="A60" s="255"/>
      <c r="B60" s="126"/>
      <c r="C60" s="124"/>
      <c r="D60" s="124"/>
      <c r="E60" s="126"/>
      <c r="F60" s="126"/>
      <c r="G60" s="126"/>
      <c r="H60" s="290"/>
      <c r="I60" s="269"/>
      <c r="J60" s="269"/>
      <c r="K60" s="269"/>
      <c r="L60" s="269"/>
      <c r="M60" s="269"/>
      <c r="N60" s="126"/>
      <c r="O60" s="126"/>
      <c r="P60" s="126"/>
    </row>
    <row r="61" spans="1:16" ht="15.75" customHeight="1">
      <c r="A61" s="255"/>
      <c r="B61" s="126"/>
      <c r="C61" s="124"/>
      <c r="D61" s="124"/>
      <c r="E61" s="126"/>
      <c r="F61" s="126"/>
      <c r="G61" s="126"/>
      <c r="H61" s="290"/>
      <c r="I61" s="269"/>
      <c r="J61" s="269"/>
      <c r="K61" s="269"/>
      <c r="L61" s="269"/>
      <c r="M61" s="269"/>
      <c r="N61" s="126"/>
      <c r="O61" s="126"/>
      <c r="P61" s="126"/>
    </row>
    <row r="62" spans="1:16" ht="15.75" customHeight="1">
      <c r="A62" s="255"/>
      <c r="B62" s="126"/>
      <c r="C62" s="124"/>
      <c r="D62" s="124"/>
      <c r="E62" s="126"/>
      <c r="F62" s="126"/>
      <c r="G62" s="126"/>
      <c r="H62" s="290"/>
      <c r="I62" s="269"/>
      <c r="J62" s="269"/>
      <c r="K62" s="269"/>
      <c r="L62" s="269"/>
      <c r="M62" s="269"/>
      <c r="N62" s="126"/>
      <c r="O62" s="126"/>
      <c r="P62" s="126"/>
    </row>
    <row r="63" spans="1:16" ht="15.75" customHeight="1">
      <c r="A63" s="255"/>
      <c r="B63" s="126"/>
      <c r="C63" s="124"/>
      <c r="D63" s="124"/>
      <c r="E63" s="126"/>
      <c r="F63" s="126"/>
      <c r="G63" s="126"/>
      <c r="H63" s="290"/>
      <c r="I63" s="269"/>
      <c r="J63" s="269"/>
      <c r="K63" s="269"/>
      <c r="L63" s="269"/>
      <c r="M63" s="269"/>
      <c r="N63" s="126"/>
      <c r="O63" s="126"/>
      <c r="P63" s="126"/>
    </row>
    <row r="64" spans="1:16" ht="15.75" customHeight="1">
      <c r="A64" s="255"/>
      <c r="B64" s="126"/>
      <c r="C64" s="124"/>
      <c r="D64" s="124"/>
      <c r="E64" s="126"/>
      <c r="F64" s="126"/>
      <c r="G64" s="126"/>
      <c r="H64" s="290"/>
      <c r="I64" s="269"/>
      <c r="J64" s="269"/>
      <c r="K64" s="269"/>
      <c r="L64" s="269"/>
      <c r="M64" s="269"/>
      <c r="N64" s="126"/>
      <c r="O64" s="126"/>
      <c r="P64" s="126"/>
    </row>
    <row r="65" spans="1:16" ht="15.75" customHeight="1">
      <c r="A65" s="255"/>
      <c r="B65" s="126"/>
      <c r="C65" s="124"/>
      <c r="D65" s="124"/>
      <c r="E65" s="126"/>
      <c r="F65" s="126"/>
      <c r="G65" s="126"/>
      <c r="H65" s="290"/>
      <c r="I65" s="269"/>
      <c r="J65" s="269"/>
      <c r="K65" s="269"/>
      <c r="L65" s="269"/>
      <c r="M65" s="269"/>
      <c r="N65" s="126"/>
      <c r="O65" s="126"/>
      <c r="P65" s="126"/>
    </row>
    <row r="66" spans="1:16" ht="15.75" customHeight="1">
      <c r="A66" s="255"/>
      <c r="B66" s="126"/>
      <c r="C66" s="124"/>
      <c r="D66" s="124"/>
      <c r="E66" s="126"/>
      <c r="F66" s="126"/>
      <c r="G66" s="126"/>
      <c r="H66" s="290"/>
      <c r="I66" s="269"/>
      <c r="J66" s="269"/>
      <c r="K66" s="269"/>
      <c r="L66" s="269"/>
      <c r="M66" s="269"/>
      <c r="N66" s="126"/>
      <c r="O66" s="126"/>
      <c r="P66" s="126"/>
    </row>
    <row r="67" spans="1:16" ht="15.75" customHeight="1">
      <c r="A67" s="255"/>
      <c r="B67" s="126"/>
      <c r="C67" s="124"/>
      <c r="D67" s="124"/>
      <c r="E67" s="126"/>
      <c r="F67" s="126"/>
      <c r="G67" s="126"/>
      <c r="H67" s="290"/>
      <c r="I67" s="269"/>
      <c r="J67" s="269"/>
      <c r="K67" s="269"/>
      <c r="L67" s="269"/>
      <c r="M67" s="269"/>
      <c r="N67" s="126"/>
      <c r="O67" s="126"/>
      <c r="P67" s="126"/>
    </row>
    <row r="68" spans="1:16" ht="15.75" customHeight="1">
      <c r="A68" s="255"/>
      <c r="B68" s="126"/>
      <c r="C68" s="124"/>
      <c r="D68" s="124"/>
      <c r="E68" s="126"/>
      <c r="F68" s="126"/>
      <c r="G68" s="126"/>
      <c r="H68" s="290"/>
      <c r="I68" s="269"/>
      <c r="J68" s="269"/>
      <c r="K68" s="269"/>
      <c r="L68" s="269"/>
      <c r="M68" s="269"/>
      <c r="N68" s="126"/>
      <c r="O68" s="126"/>
      <c r="P68" s="126"/>
    </row>
    <row r="69" spans="1:16" ht="15.75" customHeight="1">
      <c r="A69" s="255"/>
      <c r="B69" s="126"/>
      <c r="C69" s="124"/>
      <c r="D69" s="124"/>
      <c r="E69" s="126"/>
      <c r="F69" s="126"/>
      <c r="G69" s="126"/>
      <c r="H69" s="290"/>
      <c r="I69" s="269"/>
      <c r="J69" s="269"/>
      <c r="K69" s="269"/>
      <c r="L69" s="269"/>
      <c r="M69" s="269"/>
      <c r="N69" s="126"/>
      <c r="O69" s="126"/>
      <c r="P69" s="126"/>
    </row>
    <row r="70" spans="1:16" ht="15.75" customHeight="1">
      <c r="A70" s="255"/>
      <c r="B70" s="126"/>
      <c r="C70" s="124"/>
      <c r="D70" s="124"/>
      <c r="E70" s="126"/>
      <c r="F70" s="126"/>
      <c r="G70" s="126"/>
      <c r="H70" s="290"/>
      <c r="I70" s="269"/>
      <c r="J70" s="269"/>
      <c r="K70" s="269"/>
      <c r="L70" s="269"/>
      <c r="M70" s="269"/>
      <c r="N70" s="126"/>
      <c r="O70" s="126"/>
      <c r="P70" s="126"/>
    </row>
    <row r="71" spans="1:16" ht="15.75" customHeight="1">
      <c r="A71" s="255"/>
      <c r="B71" s="126"/>
      <c r="C71" s="124"/>
      <c r="D71" s="124"/>
      <c r="E71" s="126"/>
      <c r="F71" s="126"/>
      <c r="G71" s="126"/>
      <c r="H71" s="290"/>
      <c r="I71" s="269"/>
      <c r="J71" s="269"/>
      <c r="K71" s="269"/>
      <c r="L71" s="269"/>
      <c r="M71" s="269"/>
      <c r="N71" s="126"/>
      <c r="O71" s="126"/>
      <c r="P71" s="126"/>
    </row>
    <row r="72" spans="1:16" ht="15.75" customHeight="1">
      <c r="A72" s="255"/>
      <c r="B72" s="126"/>
      <c r="C72" s="124"/>
      <c r="D72" s="124"/>
      <c r="E72" s="126"/>
      <c r="F72" s="126"/>
      <c r="G72" s="126"/>
      <c r="H72" s="290"/>
      <c r="I72" s="269"/>
      <c r="J72" s="269"/>
      <c r="K72" s="269"/>
      <c r="L72" s="269"/>
      <c r="M72" s="269"/>
      <c r="N72" s="126"/>
      <c r="O72" s="126"/>
      <c r="P72" s="126"/>
    </row>
    <row r="73" spans="1:16" ht="15.75" customHeight="1">
      <c r="A73" s="255"/>
      <c r="B73" s="126"/>
      <c r="C73" s="124"/>
      <c r="D73" s="124"/>
      <c r="E73" s="126"/>
      <c r="F73" s="126"/>
      <c r="G73" s="126"/>
      <c r="H73" s="290"/>
      <c r="I73" s="269"/>
      <c r="J73" s="269"/>
      <c r="K73" s="269"/>
      <c r="L73" s="269"/>
      <c r="M73" s="269"/>
      <c r="N73" s="126"/>
      <c r="O73" s="126"/>
      <c r="P73" s="126"/>
    </row>
    <row r="74" spans="1:16" ht="15.75" customHeight="1">
      <c r="A74" s="255"/>
      <c r="B74" s="126"/>
      <c r="C74" s="124"/>
      <c r="D74" s="124"/>
      <c r="E74" s="126"/>
      <c r="F74" s="126"/>
      <c r="G74" s="126"/>
      <c r="H74" s="290"/>
      <c r="I74" s="269"/>
      <c r="J74" s="269"/>
      <c r="K74" s="269"/>
      <c r="L74" s="269"/>
      <c r="M74" s="269"/>
      <c r="N74" s="126"/>
      <c r="O74" s="126"/>
      <c r="P74" s="126"/>
    </row>
    <row r="75" spans="1:16" ht="15.75" customHeight="1">
      <c r="A75" s="255"/>
      <c r="B75" s="126"/>
      <c r="C75" s="124"/>
      <c r="D75" s="124"/>
      <c r="E75" s="126"/>
      <c r="F75" s="126"/>
      <c r="G75" s="126"/>
      <c r="H75" s="290"/>
      <c r="I75" s="269"/>
      <c r="J75" s="269"/>
      <c r="K75" s="269"/>
      <c r="L75" s="269"/>
      <c r="M75" s="269"/>
      <c r="N75" s="126"/>
      <c r="O75" s="126"/>
      <c r="P75" s="126"/>
    </row>
    <row r="76" spans="1:16" ht="15.75" customHeight="1">
      <c r="A76" s="255"/>
      <c r="B76" s="126"/>
      <c r="C76" s="124"/>
      <c r="D76" s="124"/>
      <c r="E76" s="126"/>
      <c r="F76" s="126"/>
      <c r="G76" s="126"/>
      <c r="H76" s="290"/>
      <c r="I76" s="269"/>
      <c r="J76" s="269"/>
      <c r="K76" s="269"/>
      <c r="L76" s="269"/>
      <c r="M76" s="269"/>
      <c r="N76" s="126"/>
      <c r="O76" s="126"/>
      <c r="P76" s="126"/>
    </row>
    <row r="77" spans="1:16" ht="15.75" customHeight="1">
      <c r="A77" s="255"/>
      <c r="B77" s="126"/>
      <c r="C77" s="124"/>
      <c r="D77" s="124"/>
      <c r="E77" s="126"/>
      <c r="F77" s="126"/>
      <c r="G77" s="126"/>
      <c r="H77" s="290"/>
      <c r="I77" s="269"/>
      <c r="J77" s="269"/>
      <c r="K77" s="269"/>
      <c r="L77" s="269"/>
      <c r="M77" s="269"/>
      <c r="N77" s="126"/>
      <c r="O77" s="126"/>
      <c r="P77" s="126"/>
    </row>
    <row r="78" spans="1:16" ht="15.75" customHeight="1">
      <c r="A78" s="255"/>
      <c r="B78" s="126"/>
      <c r="C78" s="124"/>
      <c r="D78" s="124"/>
      <c r="E78" s="126"/>
      <c r="F78" s="126"/>
      <c r="G78" s="126"/>
      <c r="H78" s="290"/>
      <c r="I78" s="269"/>
      <c r="J78" s="269"/>
      <c r="K78" s="269"/>
      <c r="L78" s="269"/>
      <c r="M78" s="269"/>
      <c r="N78" s="126"/>
      <c r="O78" s="126"/>
      <c r="P78" s="126"/>
    </row>
    <row r="79" spans="1:16" ht="15.75" customHeight="1">
      <c r="A79" s="255"/>
      <c r="B79" s="126"/>
      <c r="C79" s="124"/>
      <c r="D79" s="124"/>
      <c r="E79" s="126"/>
      <c r="F79" s="126"/>
      <c r="G79" s="126"/>
      <c r="H79" s="290"/>
      <c r="I79" s="269"/>
      <c r="J79" s="269"/>
      <c r="K79" s="269"/>
      <c r="L79" s="269"/>
      <c r="M79" s="269"/>
      <c r="N79" s="126"/>
      <c r="O79" s="126"/>
      <c r="P79" s="126"/>
    </row>
    <row r="80" spans="1:16" ht="15.75" customHeight="1">
      <c r="A80" s="255"/>
      <c r="B80" s="126"/>
      <c r="C80" s="124"/>
      <c r="D80" s="124"/>
      <c r="E80" s="126"/>
      <c r="F80" s="126"/>
      <c r="G80" s="126"/>
      <c r="H80" s="290"/>
      <c r="I80" s="269"/>
      <c r="J80" s="269"/>
      <c r="K80" s="269"/>
      <c r="L80" s="269"/>
      <c r="M80" s="269"/>
      <c r="N80" s="126"/>
      <c r="O80" s="126"/>
      <c r="P80" s="126"/>
    </row>
    <row r="81" spans="1:16" ht="15.75" customHeight="1">
      <c r="A81" s="255"/>
      <c r="B81" s="126"/>
      <c r="C81" s="124"/>
      <c r="D81" s="124"/>
      <c r="E81" s="126"/>
      <c r="F81" s="126"/>
      <c r="G81" s="126"/>
      <c r="H81" s="290"/>
      <c r="I81" s="269"/>
      <c r="J81" s="269"/>
      <c r="K81" s="269"/>
      <c r="L81" s="269"/>
      <c r="M81" s="269"/>
      <c r="N81" s="126"/>
      <c r="O81" s="126"/>
      <c r="P81" s="126"/>
    </row>
    <row r="82" spans="1:16" ht="15.75" customHeight="1">
      <c r="A82" s="255"/>
      <c r="B82" s="126"/>
      <c r="C82" s="124"/>
      <c r="D82" s="124"/>
      <c r="E82" s="126"/>
      <c r="F82" s="126"/>
      <c r="G82" s="126"/>
      <c r="H82" s="290"/>
      <c r="I82" s="269"/>
      <c r="J82" s="269"/>
      <c r="K82" s="269"/>
      <c r="L82" s="269"/>
      <c r="M82" s="269"/>
      <c r="N82" s="126"/>
      <c r="O82" s="126"/>
      <c r="P82" s="126"/>
    </row>
    <row r="83" spans="1:16" ht="15.75" customHeight="1">
      <c r="A83" s="255"/>
      <c r="B83" s="126"/>
      <c r="C83" s="124"/>
      <c r="D83" s="124"/>
      <c r="E83" s="126"/>
      <c r="F83" s="126"/>
      <c r="G83" s="126"/>
      <c r="H83" s="290"/>
      <c r="I83" s="269"/>
      <c r="J83" s="269"/>
      <c r="K83" s="269"/>
      <c r="L83" s="269"/>
      <c r="M83" s="269"/>
      <c r="N83" s="126"/>
      <c r="O83" s="126"/>
      <c r="P83" s="126"/>
    </row>
    <row r="84" spans="1:16" ht="15.75" customHeight="1">
      <c r="A84" s="255"/>
      <c r="B84" s="126"/>
      <c r="C84" s="124"/>
      <c r="D84" s="124"/>
      <c r="E84" s="126"/>
      <c r="F84" s="126"/>
      <c r="G84" s="126"/>
      <c r="H84" s="290"/>
      <c r="I84" s="269"/>
      <c r="J84" s="269"/>
      <c r="K84" s="269"/>
      <c r="L84" s="269"/>
      <c r="M84" s="269"/>
      <c r="N84" s="126"/>
      <c r="O84" s="126"/>
      <c r="P84" s="126"/>
    </row>
    <row r="85" spans="1:16" ht="15.75" customHeight="1">
      <c r="A85" s="255"/>
      <c r="B85" s="126"/>
      <c r="C85" s="124"/>
      <c r="D85" s="124"/>
      <c r="E85" s="126"/>
      <c r="F85" s="126"/>
      <c r="G85" s="126"/>
      <c r="H85" s="290"/>
      <c r="I85" s="269"/>
      <c r="J85" s="269"/>
      <c r="K85" s="269"/>
      <c r="L85" s="269"/>
      <c r="M85" s="269"/>
      <c r="N85" s="126"/>
      <c r="O85" s="126"/>
      <c r="P85" s="126"/>
    </row>
    <row r="86" spans="1:16" ht="15.75" customHeight="1">
      <c r="A86" s="255"/>
      <c r="B86" s="126"/>
      <c r="C86" s="124"/>
      <c r="D86" s="124"/>
      <c r="E86" s="126"/>
      <c r="F86" s="126"/>
      <c r="G86" s="126"/>
      <c r="H86" s="290"/>
      <c r="I86" s="269"/>
      <c r="J86" s="269"/>
      <c r="K86" s="269"/>
      <c r="L86" s="269"/>
      <c r="M86" s="269"/>
      <c r="N86" s="126"/>
      <c r="O86" s="126"/>
      <c r="P86" s="126"/>
    </row>
    <row r="87" spans="1:16" ht="15.75" customHeight="1">
      <c r="A87" s="255"/>
      <c r="B87" s="126"/>
      <c r="C87" s="124"/>
      <c r="D87" s="124"/>
      <c r="E87" s="126"/>
      <c r="F87" s="126"/>
      <c r="G87" s="126"/>
      <c r="H87" s="290"/>
      <c r="I87" s="269"/>
      <c r="J87" s="269"/>
      <c r="K87" s="269"/>
      <c r="L87" s="269"/>
      <c r="M87" s="269"/>
      <c r="N87" s="126"/>
      <c r="O87" s="126"/>
      <c r="P87" s="126"/>
    </row>
    <row r="88" spans="1:16" ht="15.75" customHeight="1">
      <c r="A88" s="255"/>
      <c r="B88" s="126"/>
      <c r="C88" s="124"/>
      <c r="D88" s="124"/>
      <c r="E88" s="126"/>
      <c r="F88" s="126"/>
      <c r="G88" s="126"/>
      <c r="H88" s="290"/>
      <c r="I88" s="269"/>
      <c r="J88" s="269"/>
      <c r="K88" s="269"/>
      <c r="L88" s="269"/>
      <c r="M88" s="269"/>
      <c r="N88" s="126"/>
      <c r="O88" s="126"/>
      <c r="P88" s="126"/>
    </row>
    <row r="89" spans="1:16" ht="15.75" customHeight="1">
      <c r="A89" s="255"/>
      <c r="B89" s="126"/>
      <c r="C89" s="124"/>
      <c r="D89" s="124"/>
      <c r="E89" s="126"/>
      <c r="F89" s="126"/>
      <c r="G89" s="126"/>
      <c r="H89" s="290"/>
      <c r="I89" s="269"/>
      <c r="J89" s="269"/>
      <c r="K89" s="269"/>
      <c r="L89" s="269"/>
      <c r="M89" s="269"/>
      <c r="N89" s="126"/>
      <c r="O89" s="126"/>
      <c r="P89" s="126"/>
    </row>
    <row r="90" spans="1:16" ht="15.75" customHeight="1">
      <c r="A90" s="255"/>
      <c r="B90" s="126"/>
      <c r="C90" s="124"/>
      <c r="D90" s="124"/>
      <c r="E90" s="126"/>
      <c r="F90" s="126"/>
      <c r="G90" s="126"/>
      <c r="H90" s="290"/>
      <c r="I90" s="269"/>
      <c r="J90" s="269"/>
      <c r="K90" s="269"/>
      <c r="L90" s="269"/>
      <c r="M90" s="269"/>
      <c r="N90" s="126"/>
      <c r="O90" s="126"/>
      <c r="P90" s="126"/>
    </row>
    <row r="91" spans="1:16" ht="15.75" customHeight="1">
      <c r="A91" s="255"/>
      <c r="B91" s="126"/>
      <c r="C91" s="124"/>
      <c r="D91" s="124"/>
      <c r="E91" s="126"/>
      <c r="F91" s="126"/>
      <c r="G91" s="126"/>
      <c r="H91" s="290"/>
      <c r="I91" s="269"/>
      <c r="J91" s="269"/>
      <c r="K91" s="269"/>
      <c r="L91" s="269"/>
      <c r="M91" s="269"/>
      <c r="N91" s="126"/>
      <c r="O91" s="126"/>
      <c r="P91" s="126"/>
    </row>
    <row r="92" spans="1:16" ht="15.75" customHeight="1">
      <c r="A92" s="255"/>
      <c r="B92" s="126"/>
      <c r="C92" s="124"/>
      <c r="D92" s="124"/>
      <c r="E92" s="126"/>
      <c r="F92" s="126"/>
      <c r="G92" s="126"/>
      <c r="H92" s="290"/>
      <c r="I92" s="269"/>
      <c r="J92" s="269"/>
      <c r="K92" s="269"/>
      <c r="L92" s="269"/>
      <c r="M92" s="269"/>
      <c r="N92" s="126"/>
      <c r="O92" s="126"/>
      <c r="P92" s="126"/>
    </row>
    <row r="93" spans="1:16" ht="15.75" customHeight="1">
      <c r="A93" s="255"/>
      <c r="B93" s="126"/>
      <c r="C93" s="124"/>
      <c r="D93" s="124"/>
      <c r="E93" s="126"/>
      <c r="F93" s="126"/>
      <c r="G93" s="126"/>
      <c r="H93" s="290"/>
      <c r="I93" s="269"/>
      <c r="J93" s="269"/>
      <c r="K93" s="269"/>
      <c r="L93" s="269"/>
      <c r="M93" s="269"/>
      <c r="N93" s="126"/>
      <c r="O93" s="126"/>
      <c r="P93" s="126"/>
    </row>
    <row r="94" spans="1:16" ht="15.75" customHeight="1">
      <c r="A94" s="255"/>
      <c r="B94" s="126"/>
      <c r="C94" s="124"/>
      <c r="D94" s="124"/>
      <c r="E94" s="126"/>
      <c r="F94" s="126"/>
      <c r="G94" s="126"/>
      <c r="H94" s="290"/>
      <c r="I94" s="269"/>
      <c r="J94" s="269"/>
      <c r="K94" s="269"/>
      <c r="L94" s="269"/>
      <c r="M94" s="269"/>
      <c r="N94" s="126"/>
      <c r="O94" s="126"/>
      <c r="P94" s="126"/>
    </row>
    <row r="95" spans="1:16" ht="15.75" customHeight="1">
      <c r="A95" s="255"/>
      <c r="B95" s="126"/>
      <c r="C95" s="124"/>
      <c r="D95" s="124"/>
      <c r="E95" s="126"/>
      <c r="F95" s="126"/>
      <c r="G95" s="126"/>
      <c r="H95" s="290"/>
      <c r="I95" s="269"/>
      <c r="J95" s="269"/>
      <c r="K95" s="269"/>
      <c r="L95" s="269"/>
      <c r="M95" s="269"/>
      <c r="N95" s="126"/>
      <c r="O95" s="126"/>
      <c r="P95" s="126"/>
    </row>
    <row r="96" spans="1:16" ht="15.75" customHeight="1">
      <c r="A96" s="255"/>
      <c r="B96" s="126"/>
      <c r="C96" s="124"/>
      <c r="D96" s="124"/>
      <c r="E96" s="126"/>
      <c r="F96" s="126"/>
      <c r="G96" s="126"/>
      <c r="H96" s="290"/>
      <c r="I96" s="269"/>
      <c r="J96" s="269"/>
      <c r="K96" s="269"/>
      <c r="L96" s="269"/>
      <c r="M96" s="269"/>
      <c r="N96" s="126"/>
      <c r="O96" s="126"/>
      <c r="P96" s="126"/>
    </row>
    <row r="97" spans="1:16" ht="15.75" customHeight="1">
      <c r="A97" s="255"/>
      <c r="B97" s="126"/>
      <c r="C97" s="124"/>
      <c r="D97" s="124"/>
      <c r="E97" s="126"/>
      <c r="F97" s="126"/>
      <c r="G97" s="126"/>
      <c r="H97" s="290"/>
      <c r="I97" s="269"/>
      <c r="J97" s="269"/>
      <c r="K97" s="269"/>
      <c r="L97" s="269"/>
      <c r="M97" s="269"/>
      <c r="N97" s="126"/>
      <c r="O97" s="126"/>
      <c r="P97" s="126"/>
    </row>
    <row r="98" spans="1:16" ht="15.75" customHeight="1">
      <c r="A98" s="255"/>
      <c r="B98" s="126"/>
      <c r="C98" s="124"/>
      <c r="D98" s="124"/>
      <c r="E98" s="126"/>
      <c r="F98" s="126"/>
      <c r="G98" s="126"/>
      <c r="H98" s="290"/>
      <c r="I98" s="269"/>
      <c r="J98" s="269"/>
      <c r="K98" s="269"/>
      <c r="L98" s="269"/>
      <c r="M98" s="269"/>
      <c r="N98" s="126"/>
      <c r="O98" s="126"/>
      <c r="P98" s="126"/>
    </row>
    <row r="99" spans="1:16" ht="15.75" customHeight="1">
      <c r="A99" s="255"/>
      <c r="B99" s="126"/>
      <c r="C99" s="124"/>
      <c r="D99" s="124"/>
      <c r="E99" s="126"/>
      <c r="F99" s="126"/>
      <c r="G99" s="126"/>
      <c r="H99" s="290"/>
      <c r="I99" s="269"/>
      <c r="J99" s="269"/>
      <c r="K99" s="269"/>
      <c r="L99" s="269"/>
      <c r="M99" s="269"/>
      <c r="N99" s="126"/>
      <c r="O99" s="126"/>
      <c r="P99" s="126"/>
    </row>
    <row r="100" spans="1:16" ht="15.75" customHeight="1">
      <c r="A100" s="255"/>
      <c r="B100" s="126"/>
      <c r="C100" s="124"/>
      <c r="D100" s="124"/>
      <c r="E100" s="126"/>
      <c r="F100" s="126"/>
      <c r="G100" s="126"/>
      <c r="H100" s="290"/>
      <c r="I100" s="269"/>
      <c r="J100" s="269"/>
      <c r="K100" s="269"/>
      <c r="L100" s="269"/>
      <c r="M100" s="269"/>
      <c r="N100" s="126"/>
      <c r="O100" s="126"/>
      <c r="P100" s="126"/>
    </row>
  </sheetData>
  <mergeCells count="10">
    <mergeCell ref="A26:F28"/>
    <mergeCell ref="A7:F7"/>
    <mergeCell ref="H7:M7"/>
    <mergeCell ref="B21:E21"/>
    <mergeCell ref="A23:F25"/>
    <mergeCell ref="A1:F1"/>
    <mergeCell ref="A2:F2"/>
    <mergeCell ref="A4:F4"/>
    <mergeCell ref="A3:B3"/>
    <mergeCell ref="C3:F3"/>
  </mergeCells>
  <hyperlinks>
    <hyperlink ref="I10" r:id="rId1" xr:uid="{00000000-0004-0000-0700-000000000000}"/>
  </hyperlinks>
  <pageMargins left="0.7" right="0.7" top="0.75" bottom="0.75" header="0" footer="0"/>
  <pageSetup scale="61" orientation="portrait"/>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100"/>
  <sheetViews>
    <sheetView workbookViewId="0"/>
  </sheetViews>
  <sheetFormatPr baseColWidth="10" defaultColWidth="14.42578125" defaultRowHeight="15" customHeight="1"/>
  <cols>
    <col min="1" max="1" width="7.140625" customWidth="1"/>
    <col min="2" max="2" width="45.28515625" customWidth="1"/>
    <col min="3" max="3" width="13" customWidth="1"/>
    <col min="4" max="4" width="20.42578125" customWidth="1"/>
    <col min="5" max="5" width="31.5703125" customWidth="1"/>
    <col min="6" max="6" width="22.140625" customWidth="1"/>
    <col min="7" max="7" width="3.28515625" customWidth="1"/>
    <col min="8" max="8" width="35.42578125" customWidth="1"/>
    <col min="9" max="9" width="21.28515625" customWidth="1"/>
    <col min="10" max="10" width="28" customWidth="1"/>
    <col min="11" max="11" width="17.7109375" customWidth="1"/>
    <col min="12" max="12" width="11.5703125" customWidth="1"/>
    <col min="13" max="14" width="7.28515625" customWidth="1"/>
    <col min="15" max="15" width="11.42578125" customWidth="1"/>
    <col min="16" max="16" width="16.5703125" customWidth="1"/>
    <col min="17" max="17" width="16.7109375" customWidth="1"/>
    <col min="18" max="19" width="11.42578125" customWidth="1"/>
    <col min="20" max="20" width="16.140625" customWidth="1"/>
    <col min="21" max="21" width="16.5703125" customWidth="1"/>
  </cols>
  <sheetData>
    <row r="1" spans="1:21" ht="91.5" customHeight="1">
      <c r="A1" s="541"/>
      <c r="B1" s="520"/>
      <c r="C1" s="520"/>
      <c r="D1" s="520"/>
      <c r="E1" s="520"/>
      <c r="F1" s="516"/>
      <c r="G1" s="126"/>
      <c r="H1" s="126"/>
      <c r="I1" s="126"/>
      <c r="J1" s="126"/>
      <c r="K1" s="126"/>
      <c r="L1" s="126"/>
      <c r="M1" s="126"/>
      <c r="N1" s="126"/>
      <c r="O1" s="126"/>
      <c r="P1" s="126"/>
      <c r="Q1" s="126"/>
      <c r="R1" s="126"/>
      <c r="S1" s="126"/>
      <c r="T1" s="126"/>
      <c r="U1" s="126"/>
    </row>
    <row r="2" spans="1:21" ht="20.25" customHeight="1">
      <c r="A2" s="570" t="str">
        <f>+'1.3 COSTOS DOTACIONALES'!A2:F2</f>
        <v>FUERZA AEROESPACIAL COLOMBIANA</v>
      </c>
      <c r="B2" s="520"/>
      <c r="C2" s="520"/>
      <c r="D2" s="520"/>
      <c r="E2" s="520"/>
      <c r="F2" s="516"/>
      <c r="G2" s="126"/>
      <c r="H2" s="126"/>
      <c r="I2" s="126"/>
      <c r="J2" s="126"/>
      <c r="K2" s="126"/>
      <c r="L2" s="126"/>
      <c r="M2" s="126"/>
      <c r="N2" s="126"/>
      <c r="O2" s="126"/>
      <c r="P2" s="126"/>
      <c r="Q2" s="126"/>
      <c r="R2" s="126"/>
      <c r="S2" s="126"/>
      <c r="T2" s="126"/>
      <c r="U2" s="126"/>
    </row>
    <row r="3" spans="1:21" ht="81.75" customHeight="1">
      <c r="A3" s="574" t="s">
        <v>1464</v>
      </c>
      <c r="B3" s="516"/>
      <c r="C3" s="575" t="str">
        <f>+'1.3 COSTOS DOTACIONALES'!C3:F3</f>
        <v xml:space="preserve">OBRA PUBLICA PARA "Diseño de una propuesta para el cálculo del A.I.U aplicable a los proyectos de infraestructura de la Fuerza Aeroespacial Colombiana bajo la modalidad de licitación pública, haciendo uso de elementos del marco de trabajo SCRUM". </v>
      </c>
      <c r="D3" s="520"/>
      <c r="E3" s="520"/>
      <c r="F3" s="516"/>
      <c r="G3" s="126"/>
      <c r="H3" s="126"/>
      <c r="I3" s="126"/>
      <c r="J3" s="126"/>
      <c r="K3" s="126"/>
      <c r="L3" s="126"/>
      <c r="M3" s="126"/>
      <c r="N3" s="126"/>
      <c r="O3" s="126"/>
      <c r="P3" s="126"/>
      <c r="Q3" s="126"/>
      <c r="R3" s="126"/>
      <c r="S3" s="126"/>
      <c r="T3" s="126"/>
      <c r="U3" s="126"/>
    </row>
    <row r="4" spans="1:21" ht="21">
      <c r="A4" s="581" t="s">
        <v>1502</v>
      </c>
      <c r="B4" s="520"/>
      <c r="C4" s="520"/>
      <c r="D4" s="520"/>
      <c r="E4" s="520"/>
      <c r="F4" s="516"/>
      <c r="G4" s="126"/>
      <c r="H4" s="126"/>
      <c r="I4" s="126"/>
      <c r="J4" s="126"/>
      <c r="K4" s="126"/>
      <c r="L4" s="126"/>
      <c r="M4" s="126"/>
      <c r="N4" s="126"/>
      <c r="O4" s="126"/>
      <c r="P4" s="126"/>
      <c r="Q4" s="126"/>
      <c r="R4" s="126"/>
      <c r="S4" s="126"/>
      <c r="T4" s="126"/>
      <c r="U4" s="126"/>
    </row>
    <row r="5" spans="1:21">
      <c r="A5" s="586"/>
      <c r="B5" s="510"/>
      <c r="C5" s="510"/>
      <c r="D5" s="510"/>
      <c r="E5" s="510"/>
      <c r="F5" s="587"/>
      <c r="G5" s="126"/>
      <c r="H5" s="345"/>
      <c r="I5" s="126"/>
      <c r="J5" s="126"/>
      <c r="K5" s="126"/>
      <c r="L5" s="126"/>
      <c r="M5" s="126"/>
      <c r="N5" s="126"/>
      <c r="O5" s="126"/>
      <c r="P5" s="126"/>
      <c r="Q5" s="126"/>
      <c r="R5" s="126"/>
      <c r="S5" s="126"/>
      <c r="T5" s="126"/>
      <c r="U5" s="126"/>
    </row>
    <row r="6" spans="1:21" ht="18.75">
      <c r="A6" s="302"/>
      <c r="B6" s="346" t="s">
        <v>1503</v>
      </c>
      <c r="C6" s="347"/>
      <c r="D6" s="588"/>
      <c r="E6" s="510"/>
      <c r="F6" s="587"/>
      <c r="G6" s="348"/>
      <c r="H6" s="345"/>
      <c r="I6" s="349" t="s">
        <v>22</v>
      </c>
      <c r="J6" s="350">
        <f>+PRESUPUESTO!D79</f>
        <v>89.25</v>
      </c>
      <c r="K6" s="349" t="s">
        <v>1504</v>
      </c>
      <c r="L6" s="126">
        <f>+J6/200</f>
        <v>0.44624999999999998</v>
      </c>
      <c r="M6" s="126">
        <v>1</v>
      </c>
      <c r="N6" s="126">
        <f>+M6+M7</f>
        <v>2</v>
      </c>
      <c r="O6" s="126"/>
      <c r="P6" s="126"/>
      <c r="Q6" s="126"/>
      <c r="R6" s="126"/>
      <c r="S6" s="126"/>
      <c r="T6" s="126"/>
      <c r="U6" s="126"/>
    </row>
    <row r="7" spans="1:21" ht="19.5" customHeight="1">
      <c r="A7" s="302"/>
      <c r="B7" s="255"/>
      <c r="C7" s="155"/>
      <c r="D7" s="588"/>
      <c r="E7" s="510"/>
      <c r="F7" s="587"/>
      <c r="G7" s="126"/>
      <c r="H7" s="126"/>
      <c r="I7" s="351" t="s">
        <v>148</v>
      </c>
      <c r="J7" s="350">
        <f>+PRESUPUESTO!D29+PRESUPUESTO!D30+PRESUPUESTO!D33</f>
        <v>16</v>
      </c>
      <c r="K7" s="349" t="s">
        <v>1505</v>
      </c>
      <c r="L7" s="126">
        <f>+J7/40</f>
        <v>0.4</v>
      </c>
      <c r="M7" s="126">
        <v>1</v>
      </c>
      <c r="N7" s="126"/>
      <c r="O7" s="126"/>
      <c r="P7" s="126"/>
      <c r="Q7" s="126"/>
      <c r="R7" s="126"/>
      <c r="S7" s="126"/>
      <c r="T7" s="126"/>
      <c r="U7" s="126"/>
    </row>
    <row r="8" spans="1:21" ht="15.75" customHeight="1">
      <c r="A8" s="589" t="s">
        <v>1506</v>
      </c>
      <c r="B8" s="579"/>
      <c r="C8" s="579"/>
      <c r="D8" s="579"/>
      <c r="E8" s="579"/>
      <c r="F8" s="552"/>
      <c r="G8" s="126"/>
      <c r="H8" s="578"/>
      <c r="I8" s="579"/>
      <c r="J8" s="579"/>
      <c r="K8" s="579"/>
      <c r="L8" s="579"/>
      <c r="M8" s="579"/>
      <c r="N8" s="579"/>
      <c r="O8" s="579"/>
      <c r="P8" s="552"/>
      <c r="Q8" s="126"/>
      <c r="R8" s="126"/>
      <c r="S8" s="126"/>
      <c r="T8" s="126"/>
      <c r="U8" s="126"/>
    </row>
    <row r="9" spans="1:21">
      <c r="A9" s="352" t="s">
        <v>1469</v>
      </c>
      <c r="B9" s="353" t="s">
        <v>1470</v>
      </c>
      <c r="C9" s="353" t="s">
        <v>1471</v>
      </c>
      <c r="D9" s="353" t="s">
        <v>1472</v>
      </c>
      <c r="E9" s="353" t="s">
        <v>1507</v>
      </c>
      <c r="F9" s="354" t="s">
        <v>1473</v>
      </c>
      <c r="G9" s="126"/>
      <c r="H9" s="355"/>
      <c r="I9" s="356" t="s">
        <v>1508</v>
      </c>
      <c r="J9" s="590" t="s">
        <v>1509</v>
      </c>
      <c r="K9" s="591"/>
      <c r="L9" s="591"/>
      <c r="M9" s="591"/>
      <c r="N9" s="592"/>
      <c r="O9" s="356"/>
      <c r="P9" s="357"/>
      <c r="Q9" s="126"/>
      <c r="R9" s="126"/>
      <c r="S9" s="126"/>
      <c r="T9" s="126"/>
      <c r="U9" s="126"/>
    </row>
    <row r="10" spans="1:21" ht="50.25" customHeight="1">
      <c r="A10" s="313" t="s">
        <v>16</v>
      </c>
      <c r="B10" s="358" t="s">
        <v>1510</v>
      </c>
      <c r="C10" s="275">
        <v>1</v>
      </c>
      <c r="D10" s="275" t="s">
        <v>1511</v>
      </c>
      <c r="E10" s="316">
        <f>+P10</f>
        <v>180000</v>
      </c>
      <c r="F10" s="317">
        <f t="shared" ref="F10:F16" si="0">+E10*C10</f>
        <v>180000</v>
      </c>
      <c r="G10" s="126"/>
      <c r="H10" s="359" t="s">
        <v>1510</v>
      </c>
      <c r="I10" s="360">
        <v>30000</v>
      </c>
      <c r="J10" s="585" t="s">
        <v>1512</v>
      </c>
      <c r="K10" s="470"/>
      <c r="L10" s="470"/>
      <c r="M10" s="470"/>
      <c r="N10" s="471"/>
      <c r="O10" s="361">
        <v>2</v>
      </c>
      <c r="P10" s="362">
        <f>+O10*I10*3</f>
        <v>180000</v>
      </c>
      <c r="Q10" s="583" t="s">
        <v>1513</v>
      </c>
      <c r="R10" s="466"/>
      <c r="S10" s="466"/>
      <c r="T10" s="126"/>
      <c r="U10" s="294"/>
    </row>
    <row r="11" spans="1:21" ht="38.25" customHeight="1">
      <c r="A11" s="313" t="s">
        <v>17</v>
      </c>
      <c r="B11" s="358" t="s">
        <v>1514</v>
      </c>
      <c r="C11" s="275">
        <v>1</v>
      </c>
      <c r="D11" s="275" t="s">
        <v>1511</v>
      </c>
      <c r="E11" s="316">
        <f>+P13</f>
        <v>1650000</v>
      </c>
      <c r="F11" s="317">
        <f t="shared" si="0"/>
        <v>1650000</v>
      </c>
      <c r="G11" s="126"/>
      <c r="H11" s="363" t="s">
        <v>1515</v>
      </c>
      <c r="I11" s="360">
        <v>1500000</v>
      </c>
      <c r="J11" s="585"/>
      <c r="K11" s="470"/>
      <c r="L11" s="470"/>
      <c r="M11" s="470"/>
      <c r="N11" s="471"/>
      <c r="O11" s="361">
        <v>1</v>
      </c>
      <c r="P11" s="364">
        <f>+I11</f>
        <v>1500000</v>
      </c>
      <c r="Q11" s="126"/>
      <c r="R11" s="126"/>
      <c r="S11" s="126"/>
      <c r="T11" s="126"/>
      <c r="U11" s="126"/>
    </row>
    <row r="12" spans="1:21" ht="68.25" customHeight="1">
      <c r="A12" s="313" t="s">
        <v>18</v>
      </c>
      <c r="B12" s="358" t="s">
        <v>1516</v>
      </c>
      <c r="C12" s="275">
        <v>1</v>
      </c>
      <c r="D12" s="275" t="s">
        <v>1511</v>
      </c>
      <c r="E12" s="316">
        <f t="shared" ref="E12:E13" si="1">+P11</f>
        <v>1500000</v>
      </c>
      <c r="F12" s="317">
        <f t="shared" si="0"/>
        <v>1500000</v>
      </c>
      <c r="G12" s="126"/>
      <c r="H12" s="359" t="s">
        <v>1517</v>
      </c>
      <c r="I12" s="360">
        <v>42000</v>
      </c>
      <c r="J12" s="585" t="s">
        <v>1518</v>
      </c>
      <c r="K12" s="470"/>
      <c r="L12" s="470"/>
      <c r="M12" s="470"/>
      <c r="N12" s="471"/>
      <c r="O12" s="361">
        <v>10</v>
      </c>
      <c r="P12" s="364">
        <f t="shared" ref="P12:P16" si="2">+O12*I12</f>
        <v>420000</v>
      </c>
      <c r="Q12" s="584" t="s">
        <v>1519</v>
      </c>
      <c r="R12" s="466"/>
      <c r="S12" s="466"/>
      <c r="T12" s="365" t="s">
        <v>1520</v>
      </c>
      <c r="U12" s="126"/>
    </row>
    <row r="13" spans="1:21" ht="45.75" customHeight="1">
      <c r="A13" s="313" t="s">
        <v>19</v>
      </c>
      <c r="B13" s="358" t="s">
        <v>1517</v>
      </c>
      <c r="C13" s="275">
        <v>1</v>
      </c>
      <c r="D13" s="275" t="s">
        <v>1511</v>
      </c>
      <c r="E13" s="316">
        <f t="shared" si="1"/>
        <v>420000</v>
      </c>
      <c r="F13" s="317">
        <f t="shared" si="0"/>
        <v>420000</v>
      </c>
      <c r="G13" s="126"/>
      <c r="H13" s="363" t="s">
        <v>1521</v>
      </c>
      <c r="I13" s="360">
        <v>1650000</v>
      </c>
      <c r="J13" s="585" t="s">
        <v>1522</v>
      </c>
      <c r="K13" s="470"/>
      <c r="L13" s="470"/>
      <c r="M13" s="470"/>
      <c r="N13" s="471"/>
      <c r="O13" s="361">
        <v>1</v>
      </c>
      <c r="P13" s="364">
        <f t="shared" si="2"/>
        <v>1650000</v>
      </c>
      <c r="Q13" s="126">
        <f>+PRESUPUESTO!D26+PRESUPUESTO!D67+PRESUPUESTO!D68+PRESUPUESTO!D69</f>
        <v>1081.71</v>
      </c>
      <c r="R13" s="126">
        <f>+Q13/2</f>
        <v>540.85500000000002</v>
      </c>
      <c r="S13" s="126">
        <f>+R13/6</f>
        <v>90.142499999999998</v>
      </c>
      <c r="T13" s="294"/>
      <c r="U13" s="126"/>
    </row>
    <row r="14" spans="1:21" ht="16.5" customHeight="1">
      <c r="A14" s="313" t="s">
        <v>20</v>
      </c>
      <c r="B14" s="358" t="s">
        <v>1523</v>
      </c>
      <c r="C14" s="275">
        <v>1</v>
      </c>
      <c r="D14" s="275" t="s">
        <v>1511</v>
      </c>
      <c r="E14" s="316">
        <f t="shared" ref="E14:E16" si="3">+P14</f>
        <v>479500</v>
      </c>
      <c r="F14" s="317">
        <f t="shared" si="0"/>
        <v>479500</v>
      </c>
      <c r="G14" s="126"/>
      <c r="H14" s="363" t="s">
        <v>1524</v>
      </c>
      <c r="I14" s="360">
        <v>479500</v>
      </c>
      <c r="J14" s="585"/>
      <c r="K14" s="470"/>
      <c r="L14" s="470"/>
      <c r="M14" s="470"/>
      <c r="N14" s="471"/>
      <c r="O14" s="361">
        <v>1</v>
      </c>
      <c r="P14" s="364">
        <f t="shared" si="2"/>
        <v>479500</v>
      </c>
      <c r="Q14" s="126"/>
      <c r="R14" s="126"/>
      <c r="S14" s="126"/>
      <c r="T14" s="126"/>
      <c r="U14" s="126"/>
    </row>
    <row r="15" spans="1:21" ht="16.5" customHeight="1">
      <c r="A15" s="313" t="s">
        <v>1525</v>
      </c>
      <c r="B15" s="358" t="s">
        <v>1526</v>
      </c>
      <c r="C15" s="275">
        <v>1</v>
      </c>
      <c r="D15" s="275" t="s">
        <v>1511</v>
      </c>
      <c r="E15" s="316">
        <f t="shared" si="3"/>
        <v>631000</v>
      </c>
      <c r="F15" s="317">
        <f t="shared" si="0"/>
        <v>631000</v>
      </c>
      <c r="G15" s="126"/>
      <c r="H15" s="363" t="s">
        <v>1527</v>
      </c>
      <c r="I15" s="360">
        <v>631000</v>
      </c>
      <c r="J15" s="585"/>
      <c r="K15" s="470"/>
      <c r="L15" s="470"/>
      <c r="M15" s="470"/>
      <c r="N15" s="471"/>
      <c r="O15" s="361">
        <v>1</v>
      </c>
      <c r="P15" s="364">
        <f t="shared" si="2"/>
        <v>631000</v>
      </c>
      <c r="Q15" s="126"/>
      <c r="R15" s="126"/>
      <c r="S15" s="126"/>
      <c r="T15" s="126"/>
      <c r="U15" s="294"/>
    </row>
    <row r="16" spans="1:21" ht="45" customHeight="1">
      <c r="A16" s="313" t="s">
        <v>1528</v>
      </c>
      <c r="B16" s="358" t="s">
        <v>1529</v>
      </c>
      <c r="C16" s="275">
        <v>1</v>
      </c>
      <c r="D16" s="275" t="s">
        <v>1511</v>
      </c>
      <c r="E16" s="316">
        <f t="shared" si="3"/>
        <v>258750</v>
      </c>
      <c r="F16" s="317">
        <f t="shared" si="0"/>
        <v>258750</v>
      </c>
      <c r="G16" s="126"/>
      <c r="H16" s="363" t="s">
        <v>1529</v>
      </c>
      <c r="I16" s="360">
        <v>258750</v>
      </c>
      <c r="J16" s="593"/>
      <c r="K16" s="457"/>
      <c r="L16" s="457"/>
      <c r="M16" s="457"/>
      <c r="N16" s="458"/>
      <c r="O16" s="361">
        <v>1</v>
      </c>
      <c r="P16" s="366">
        <f t="shared" si="2"/>
        <v>258750</v>
      </c>
      <c r="Q16" s="126"/>
      <c r="R16" s="126"/>
      <c r="S16" s="126"/>
      <c r="T16" s="126"/>
      <c r="U16" s="126"/>
    </row>
    <row r="17" spans="1:21">
      <c r="A17" s="367"/>
      <c r="B17" s="368"/>
      <c r="C17" s="369"/>
      <c r="D17" s="369"/>
      <c r="E17" s="370" t="s">
        <v>416</v>
      </c>
      <c r="F17" s="371">
        <f>ROUNDUP(SUM(F10:F16),0)</f>
        <v>5119250</v>
      </c>
      <c r="G17" s="338"/>
      <c r="H17" s="126"/>
      <c r="I17" s="126"/>
      <c r="J17" s="126"/>
      <c r="K17" s="126"/>
      <c r="L17" s="126"/>
      <c r="M17" s="126"/>
      <c r="N17" s="126"/>
      <c r="O17" s="126"/>
      <c r="P17" s="126"/>
      <c r="Q17" s="126"/>
      <c r="R17" s="126"/>
      <c r="S17" s="126"/>
      <c r="T17" s="126"/>
      <c r="U17" s="126"/>
    </row>
    <row r="18" spans="1:21" ht="14.25" customHeight="1">
      <c r="A18" s="302"/>
      <c r="B18" s="255"/>
      <c r="C18" s="155"/>
      <c r="D18" s="155"/>
      <c r="E18" s="256"/>
      <c r="F18" s="256"/>
      <c r="G18" s="126"/>
      <c r="H18" s="126" t="s">
        <v>1530</v>
      </c>
      <c r="I18" s="126"/>
      <c r="J18" s="126"/>
      <c r="K18" s="126"/>
      <c r="L18" s="126"/>
      <c r="M18" s="126"/>
      <c r="N18" s="126"/>
      <c r="O18" s="126"/>
      <c r="P18" s="126"/>
      <c r="Q18" s="126"/>
      <c r="R18" s="126"/>
      <c r="S18" s="126"/>
      <c r="T18" s="126"/>
      <c r="U18" s="126"/>
    </row>
    <row r="19" spans="1:21" ht="15" customHeight="1">
      <c r="A19" s="302"/>
      <c r="B19" s="255"/>
      <c r="C19" s="155"/>
      <c r="D19" s="155"/>
      <c r="E19" s="256"/>
      <c r="F19" s="256"/>
      <c r="G19" s="126"/>
      <c r="H19" s="126"/>
      <c r="I19" s="126"/>
      <c r="J19" s="126"/>
      <c r="K19" s="126"/>
      <c r="L19" s="126"/>
      <c r="M19" s="126"/>
      <c r="N19" s="126"/>
      <c r="O19" s="126"/>
      <c r="P19" s="126"/>
      <c r="Q19" s="126"/>
      <c r="R19" s="126"/>
      <c r="S19" s="126"/>
      <c r="T19" s="88"/>
      <c r="U19" s="126"/>
    </row>
    <row r="20" spans="1:21" ht="18.75" customHeight="1">
      <c r="A20" s="302"/>
      <c r="B20" s="594" t="s">
        <v>1531</v>
      </c>
      <c r="C20" s="520"/>
      <c r="D20" s="520"/>
      <c r="E20" s="516"/>
      <c r="F20" s="342">
        <f>+F17</f>
        <v>5119250</v>
      </c>
      <c r="G20" s="126"/>
      <c r="H20" s="126" t="s">
        <v>1532</v>
      </c>
      <c r="I20" s="338"/>
      <c r="J20" s="126"/>
      <c r="K20" s="126"/>
      <c r="L20" s="126"/>
      <c r="M20" s="126"/>
      <c r="N20" s="126"/>
      <c r="O20" s="126"/>
      <c r="P20" s="126"/>
      <c r="Q20" s="126"/>
      <c r="R20" s="126"/>
      <c r="S20" s="126"/>
      <c r="T20" s="88"/>
      <c r="U20" s="126"/>
    </row>
    <row r="21" spans="1:21" ht="15.75" customHeight="1">
      <c r="A21" s="302"/>
      <c r="B21" s="255"/>
      <c r="C21" s="155"/>
      <c r="D21" s="155"/>
      <c r="E21" s="256"/>
      <c r="F21" s="256"/>
      <c r="G21" s="126"/>
      <c r="H21" s="126"/>
      <c r="I21" s="338"/>
      <c r="J21" s="126"/>
      <c r="K21" s="126"/>
      <c r="L21" s="126"/>
      <c r="M21" s="126"/>
      <c r="N21" s="126"/>
      <c r="O21" s="126"/>
      <c r="P21" s="126"/>
      <c r="Q21" s="126"/>
      <c r="R21" s="126"/>
      <c r="S21" s="126"/>
      <c r="T21" s="126"/>
      <c r="U21" s="126"/>
    </row>
    <row r="22" spans="1:21" ht="15.75" customHeight="1">
      <c r="A22" s="582" t="s">
        <v>1533</v>
      </c>
      <c r="B22" s="525"/>
      <c r="C22" s="525"/>
      <c r="D22" s="525"/>
      <c r="E22" s="525"/>
      <c r="F22" s="526"/>
      <c r="G22" s="126"/>
      <c r="H22" s="126"/>
      <c r="I22" s="126"/>
      <c r="J22" s="126"/>
      <c r="K22" s="126"/>
      <c r="L22" s="126"/>
      <c r="M22" s="126"/>
      <c r="N22" s="126"/>
      <c r="O22" s="126"/>
      <c r="P22" s="126"/>
      <c r="Q22" s="126"/>
      <c r="R22" s="126"/>
      <c r="S22" s="126"/>
      <c r="T22" s="126"/>
      <c r="U22" s="126"/>
    </row>
    <row r="23" spans="1:21" ht="15.75" customHeight="1">
      <c r="A23" s="528"/>
      <c r="B23" s="466"/>
      <c r="C23" s="466"/>
      <c r="D23" s="466"/>
      <c r="E23" s="466"/>
      <c r="F23" s="518"/>
      <c r="G23" s="126"/>
      <c r="H23" s="126"/>
      <c r="I23" s="126"/>
      <c r="J23" s="126"/>
      <c r="K23" s="126"/>
      <c r="L23" s="126"/>
      <c r="M23" s="126"/>
      <c r="N23" s="126"/>
      <c r="O23" s="126"/>
      <c r="P23" s="126"/>
      <c r="Q23" s="126"/>
      <c r="R23" s="126"/>
      <c r="S23" s="126"/>
      <c r="T23" s="126"/>
      <c r="U23" s="126"/>
    </row>
    <row r="24" spans="1:21" ht="15.75" customHeight="1">
      <c r="A24" s="531"/>
      <c r="B24" s="532"/>
      <c r="C24" s="532"/>
      <c r="D24" s="532"/>
      <c r="E24" s="532"/>
      <c r="F24" s="533"/>
      <c r="G24" s="126"/>
      <c r="H24" s="126"/>
      <c r="I24" s="126"/>
      <c r="J24" s="126"/>
      <c r="K24" s="126"/>
      <c r="L24" s="126"/>
      <c r="M24" s="126"/>
      <c r="N24" s="126"/>
      <c r="O24" s="126"/>
      <c r="P24" s="126"/>
      <c r="Q24" s="126"/>
      <c r="R24" s="126"/>
      <c r="S24" s="126"/>
      <c r="T24" s="126"/>
      <c r="U24" s="126"/>
    </row>
    <row r="25" spans="1:21" ht="15.75" customHeight="1">
      <c r="A25" s="255"/>
      <c r="B25" s="126"/>
      <c r="C25" s="124"/>
      <c r="D25" s="124"/>
      <c r="E25" s="126"/>
      <c r="F25" s="126"/>
      <c r="G25" s="126"/>
      <c r="H25" s="126"/>
      <c r="I25" s="126"/>
      <c r="J25" s="126"/>
      <c r="K25" s="126"/>
      <c r="L25" s="126"/>
      <c r="M25" s="126"/>
      <c r="N25" s="126"/>
      <c r="O25" s="126"/>
      <c r="P25" s="126"/>
      <c r="Q25" s="126"/>
      <c r="R25" s="126"/>
      <c r="S25" s="126"/>
      <c r="T25" s="126"/>
      <c r="U25" s="126"/>
    </row>
    <row r="26" spans="1:21" ht="15.75" customHeight="1">
      <c r="A26" s="255"/>
      <c r="B26" s="126"/>
      <c r="C26" s="124"/>
      <c r="D26" s="124"/>
      <c r="E26" s="126"/>
      <c r="F26" s="126"/>
      <c r="G26" s="126"/>
      <c r="H26" s="126"/>
      <c r="I26" s="126"/>
      <c r="J26" s="126"/>
      <c r="K26" s="126"/>
      <c r="L26" s="126"/>
      <c r="M26" s="126"/>
      <c r="N26" s="126"/>
      <c r="O26" s="126"/>
      <c r="P26" s="126"/>
      <c r="Q26" s="126"/>
      <c r="R26" s="126"/>
      <c r="S26" s="126"/>
      <c r="T26" s="126"/>
      <c r="U26" s="126"/>
    </row>
    <row r="27" spans="1:21" ht="15.75" customHeight="1">
      <c r="A27" s="255"/>
      <c r="B27" s="126"/>
      <c r="C27" s="124"/>
      <c r="D27" s="124"/>
      <c r="E27" s="126"/>
      <c r="F27" s="126"/>
      <c r="G27" s="126"/>
      <c r="H27" s="126"/>
      <c r="I27" s="126"/>
      <c r="J27" s="126"/>
      <c r="K27" s="126"/>
      <c r="L27" s="126"/>
      <c r="M27" s="126"/>
      <c r="N27" s="126"/>
      <c r="O27" s="126"/>
      <c r="P27" s="126"/>
      <c r="Q27" s="126"/>
      <c r="R27" s="126"/>
      <c r="S27" s="126"/>
      <c r="T27" s="126"/>
      <c r="U27" s="126"/>
    </row>
    <row r="28" spans="1:21" ht="15.75" customHeight="1">
      <c r="A28" s="255"/>
      <c r="B28" s="126"/>
      <c r="C28" s="124"/>
      <c r="D28" s="124"/>
      <c r="E28" s="126"/>
      <c r="F28" s="126"/>
      <c r="G28" s="126"/>
      <c r="H28" s="126"/>
      <c r="I28" s="126"/>
      <c r="J28" s="126"/>
      <c r="K28" s="126"/>
      <c r="L28" s="126"/>
      <c r="M28" s="126"/>
      <c r="N28" s="126"/>
      <c r="O28" s="126"/>
      <c r="P28" s="126"/>
      <c r="Q28" s="126"/>
      <c r="R28" s="126"/>
      <c r="S28" s="126"/>
      <c r="T28" s="126"/>
      <c r="U28" s="126"/>
    </row>
    <row r="29" spans="1:21" ht="15.75" customHeight="1">
      <c r="A29" s="255"/>
      <c r="B29" s="126"/>
      <c r="C29" s="124"/>
      <c r="D29" s="124"/>
      <c r="E29" s="126"/>
      <c r="F29" s="126"/>
      <c r="G29" s="126"/>
      <c r="H29" s="126"/>
      <c r="I29" s="126"/>
      <c r="J29" s="126"/>
      <c r="K29" s="126"/>
      <c r="L29" s="126"/>
      <c r="M29" s="126"/>
      <c r="N29" s="126"/>
      <c r="O29" s="126"/>
      <c r="P29" s="126"/>
      <c r="Q29" s="126"/>
      <c r="R29" s="126"/>
      <c r="S29" s="126"/>
      <c r="T29" s="126"/>
      <c r="U29" s="126"/>
    </row>
    <row r="30" spans="1:21" ht="15.75" customHeight="1">
      <c r="A30" s="255"/>
      <c r="B30" s="126"/>
      <c r="C30" s="124"/>
      <c r="D30" s="124"/>
      <c r="E30" s="126"/>
      <c r="F30" s="126"/>
      <c r="G30" s="126"/>
      <c r="H30" s="126"/>
      <c r="I30" s="126"/>
      <c r="J30" s="126"/>
      <c r="K30" s="126"/>
      <c r="L30" s="126"/>
      <c r="M30" s="126"/>
      <c r="N30" s="126"/>
      <c r="O30" s="126"/>
      <c r="P30" s="126"/>
      <c r="Q30" s="126"/>
      <c r="R30" s="126"/>
      <c r="S30" s="126"/>
      <c r="T30" s="126"/>
      <c r="U30" s="126"/>
    </row>
    <row r="31" spans="1:21" ht="15.75" customHeight="1">
      <c r="A31" s="255"/>
      <c r="B31" s="126"/>
      <c r="C31" s="124"/>
      <c r="D31" s="124"/>
      <c r="E31" s="126"/>
      <c r="F31" s="126"/>
      <c r="G31" s="126"/>
      <c r="H31" s="126"/>
      <c r="I31" s="126"/>
      <c r="J31" s="126"/>
      <c r="K31" s="126"/>
      <c r="L31" s="126"/>
      <c r="M31" s="126"/>
      <c r="N31" s="126"/>
      <c r="O31" s="126"/>
      <c r="P31" s="126"/>
      <c r="Q31" s="126"/>
      <c r="R31" s="126"/>
      <c r="S31" s="126"/>
      <c r="T31" s="126"/>
      <c r="U31" s="126"/>
    </row>
    <row r="32" spans="1:21" ht="15.75" customHeight="1">
      <c r="A32" s="255"/>
      <c r="B32" s="126"/>
      <c r="C32" s="124"/>
      <c r="D32" s="124"/>
      <c r="E32" s="126"/>
      <c r="F32" s="126"/>
      <c r="G32" s="126"/>
      <c r="H32" s="126"/>
      <c r="I32" s="126"/>
      <c r="J32" s="126"/>
      <c r="K32" s="126"/>
      <c r="L32" s="126"/>
      <c r="M32" s="126"/>
      <c r="N32" s="126"/>
      <c r="O32" s="126"/>
      <c r="P32" s="126"/>
      <c r="Q32" s="126"/>
      <c r="R32" s="126"/>
      <c r="S32" s="126"/>
      <c r="T32" s="126"/>
      <c r="U32" s="126"/>
    </row>
    <row r="33" spans="1:21" ht="15.75" customHeight="1">
      <c r="A33" s="255"/>
      <c r="B33" s="126"/>
      <c r="C33" s="124"/>
      <c r="D33" s="124"/>
      <c r="E33" s="126"/>
      <c r="F33" s="126"/>
      <c r="G33" s="126"/>
      <c r="H33" s="126"/>
      <c r="I33" s="126"/>
      <c r="J33" s="126"/>
      <c r="K33" s="126"/>
      <c r="L33" s="126"/>
      <c r="M33" s="126"/>
      <c r="N33" s="126"/>
      <c r="O33" s="126"/>
      <c r="P33" s="126"/>
      <c r="Q33" s="126"/>
      <c r="R33" s="126"/>
      <c r="S33" s="126"/>
      <c r="T33" s="126"/>
      <c r="U33" s="126"/>
    </row>
    <row r="34" spans="1:21" ht="15.75" customHeight="1">
      <c r="A34" s="255"/>
      <c r="B34" s="126"/>
      <c r="C34" s="124"/>
      <c r="D34" s="124"/>
      <c r="E34" s="126"/>
      <c r="F34" s="126"/>
      <c r="G34" s="126"/>
      <c r="H34" s="126"/>
      <c r="I34" s="126"/>
      <c r="J34" s="126"/>
      <c r="K34" s="126"/>
      <c r="L34" s="126"/>
      <c r="M34" s="126"/>
      <c r="N34" s="126"/>
      <c r="O34" s="126"/>
      <c r="P34" s="126"/>
      <c r="Q34" s="126"/>
      <c r="R34" s="126"/>
      <c r="S34" s="126"/>
      <c r="T34" s="126"/>
      <c r="U34" s="126"/>
    </row>
    <row r="35" spans="1:21" ht="15.75" customHeight="1">
      <c r="A35" s="255"/>
      <c r="B35" s="126"/>
      <c r="C35" s="124"/>
      <c r="D35" s="124"/>
      <c r="E35" s="126"/>
      <c r="F35" s="126"/>
      <c r="G35" s="126"/>
      <c r="H35" s="126"/>
      <c r="I35" s="126"/>
      <c r="J35" s="126"/>
      <c r="K35" s="126"/>
      <c r="L35" s="126"/>
      <c r="M35" s="126"/>
      <c r="N35" s="126"/>
      <c r="O35" s="126"/>
      <c r="P35" s="126"/>
      <c r="Q35" s="126"/>
      <c r="R35" s="126"/>
      <c r="S35" s="126"/>
      <c r="T35" s="126"/>
      <c r="U35" s="126"/>
    </row>
    <row r="36" spans="1:21" ht="15.75" customHeight="1">
      <c r="A36" s="255"/>
      <c r="B36" s="126"/>
      <c r="C36" s="124"/>
      <c r="D36" s="124"/>
      <c r="E36" s="126"/>
      <c r="F36" s="126"/>
      <c r="G36" s="126"/>
      <c r="H36" s="126"/>
      <c r="I36" s="126"/>
      <c r="J36" s="126"/>
      <c r="K36" s="126"/>
      <c r="L36" s="126"/>
      <c r="M36" s="126"/>
      <c r="N36" s="126"/>
      <c r="O36" s="126"/>
      <c r="P36" s="126"/>
      <c r="Q36" s="126"/>
      <c r="R36" s="126"/>
      <c r="S36" s="126"/>
      <c r="T36" s="126"/>
      <c r="U36" s="126"/>
    </row>
    <row r="37" spans="1:21" ht="15.75" customHeight="1">
      <c r="A37" s="255"/>
      <c r="B37" s="126"/>
      <c r="C37" s="124"/>
      <c r="D37" s="124"/>
      <c r="E37" s="126"/>
      <c r="F37" s="126"/>
      <c r="G37" s="126"/>
      <c r="H37" s="126"/>
      <c r="I37" s="126"/>
      <c r="J37" s="126"/>
      <c r="K37" s="126"/>
      <c r="L37" s="126"/>
      <c r="M37" s="126"/>
      <c r="N37" s="126"/>
      <c r="O37" s="126"/>
      <c r="P37" s="126"/>
      <c r="Q37" s="126"/>
      <c r="R37" s="126"/>
      <c r="S37" s="126"/>
      <c r="T37" s="126"/>
      <c r="U37" s="126"/>
    </row>
    <row r="38" spans="1:21" ht="15.75" customHeight="1">
      <c r="A38" s="255"/>
      <c r="B38" s="126"/>
      <c r="C38" s="124"/>
      <c r="D38" s="124"/>
      <c r="E38" s="126"/>
      <c r="F38" s="126"/>
      <c r="G38" s="126"/>
      <c r="H38" s="126"/>
      <c r="I38" s="126"/>
      <c r="J38" s="126"/>
      <c r="K38" s="126"/>
      <c r="L38" s="126"/>
      <c r="M38" s="126"/>
      <c r="N38" s="126"/>
      <c r="O38" s="126"/>
      <c r="P38" s="126"/>
      <c r="Q38" s="126"/>
      <c r="R38" s="126"/>
      <c r="S38" s="126"/>
      <c r="T38" s="126"/>
      <c r="U38" s="126"/>
    </row>
    <row r="39" spans="1:21" ht="15.75" customHeight="1">
      <c r="A39" s="255"/>
      <c r="B39" s="126"/>
      <c r="C39" s="124"/>
      <c r="D39" s="124"/>
      <c r="E39" s="126"/>
      <c r="F39" s="126"/>
      <c r="G39" s="126"/>
      <c r="H39" s="126"/>
      <c r="I39" s="126"/>
      <c r="J39" s="126"/>
      <c r="K39" s="126"/>
      <c r="L39" s="126"/>
      <c r="M39" s="126"/>
      <c r="N39" s="126"/>
      <c r="O39" s="126"/>
      <c r="P39" s="126"/>
      <c r="Q39" s="126"/>
      <c r="R39" s="126"/>
      <c r="S39" s="126"/>
      <c r="T39" s="126"/>
      <c r="U39" s="126"/>
    </row>
    <row r="40" spans="1:21" ht="15.75" customHeight="1">
      <c r="A40" s="255"/>
      <c r="B40" s="126"/>
      <c r="C40" s="124"/>
      <c r="D40" s="124"/>
      <c r="E40" s="126"/>
      <c r="F40" s="126"/>
      <c r="G40" s="126"/>
      <c r="H40" s="126"/>
      <c r="I40" s="126"/>
      <c r="J40" s="126"/>
      <c r="K40" s="126"/>
      <c r="L40" s="126"/>
      <c r="M40" s="126"/>
      <c r="N40" s="126"/>
      <c r="O40" s="126"/>
      <c r="P40" s="126"/>
      <c r="Q40" s="126"/>
      <c r="R40" s="126"/>
      <c r="S40" s="126"/>
      <c r="T40" s="126"/>
      <c r="U40" s="126"/>
    </row>
    <row r="41" spans="1:21" ht="15.75" customHeight="1">
      <c r="A41" s="255"/>
      <c r="B41" s="126"/>
      <c r="C41" s="124"/>
      <c r="D41" s="124"/>
      <c r="E41" s="126"/>
      <c r="F41" s="126"/>
      <c r="G41" s="126"/>
      <c r="H41" s="126"/>
      <c r="I41" s="126"/>
      <c r="J41" s="126"/>
      <c r="K41" s="126"/>
      <c r="L41" s="126"/>
      <c r="M41" s="126"/>
      <c r="N41" s="126"/>
      <c r="O41" s="126"/>
      <c r="P41" s="126"/>
      <c r="Q41" s="126"/>
      <c r="R41" s="126"/>
      <c r="S41" s="126"/>
      <c r="T41" s="126"/>
      <c r="U41" s="126"/>
    </row>
    <row r="42" spans="1:21" ht="15.75" customHeight="1">
      <c r="A42" s="255"/>
      <c r="B42" s="126"/>
      <c r="C42" s="124"/>
      <c r="D42" s="124"/>
      <c r="E42" s="126"/>
      <c r="F42" s="126"/>
      <c r="G42" s="126"/>
      <c r="H42" s="126"/>
      <c r="I42" s="126"/>
      <c r="J42" s="126"/>
      <c r="K42" s="126"/>
      <c r="L42" s="126"/>
      <c r="M42" s="126"/>
      <c r="N42" s="126"/>
      <c r="O42" s="126"/>
      <c r="P42" s="126"/>
      <c r="Q42" s="126"/>
      <c r="R42" s="126"/>
      <c r="S42" s="126"/>
      <c r="T42" s="126"/>
      <c r="U42" s="126"/>
    </row>
    <row r="43" spans="1:21" ht="15.75" customHeight="1">
      <c r="A43" s="255"/>
      <c r="B43" s="126"/>
      <c r="C43" s="124"/>
      <c r="D43" s="124"/>
      <c r="E43" s="126"/>
      <c r="F43" s="126"/>
      <c r="G43" s="126"/>
      <c r="H43" s="126"/>
      <c r="I43" s="126"/>
      <c r="J43" s="126"/>
      <c r="K43" s="126"/>
      <c r="L43" s="126"/>
      <c r="M43" s="126"/>
      <c r="N43" s="126"/>
      <c r="O43" s="126"/>
      <c r="P43" s="126"/>
      <c r="Q43" s="126"/>
      <c r="R43" s="126"/>
      <c r="S43" s="126"/>
      <c r="T43" s="126"/>
      <c r="U43" s="126"/>
    </row>
    <row r="44" spans="1:21" ht="15.75" customHeight="1">
      <c r="A44" s="255"/>
      <c r="B44" s="126"/>
      <c r="C44" s="124"/>
      <c r="D44" s="124"/>
      <c r="E44" s="126"/>
      <c r="F44" s="126"/>
      <c r="G44" s="126"/>
      <c r="H44" s="126"/>
      <c r="I44" s="126"/>
      <c r="J44" s="126"/>
      <c r="K44" s="126"/>
      <c r="L44" s="126"/>
      <c r="M44" s="126"/>
      <c r="N44" s="126"/>
      <c r="O44" s="126"/>
      <c r="P44" s="126"/>
      <c r="Q44" s="126"/>
      <c r="R44" s="126"/>
      <c r="S44" s="126"/>
      <c r="T44" s="126"/>
      <c r="U44" s="126"/>
    </row>
    <row r="45" spans="1:21" ht="15.75" customHeight="1">
      <c r="A45" s="255"/>
      <c r="B45" s="126"/>
      <c r="C45" s="124"/>
      <c r="D45" s="124"/>
      <c r="E45" s="126"/>
      <c r="F45" s="126"/>
      <c r="G45" s="126"/>
      <c r="H45" s="126"/>
      <c r="I45" s="126"/>
      <c r="J45" s="126"/>
      <c r="K45" s="126"/>
      <c r="L45" s="126"/>
      <c r="M45" s="126"/>
      <c r="N45" s="126"/>
      <c r="O45" s="126"/>
      <c r="P45" s="126"/>
      <c r="Q45" s="126"/>
      <c r="R45" s="126"/>
      <c r="S45" s="126"/>
      <c r="T45" s="126"/>
      <c r="U45" s="126"/>
    </row>
    <row r="46" spans="1:21" ht="15.75" customHeight="1">
      <c r="A46" s="255"/>
      <c r="B46" s="126"/>
      <c r="C46" s="124"/>
      <c r="D46" s="124"/>
      <c r="E46" s="126"/>
      <c r="F46" s="126"/>
      <c r="G46" s="126"/>
      <c r="H46" s="126"/>
      <c r="I46" s="126"/>
      <c r="J46" s="126"/>
      <c r="K46" s="126"/>
      <c r="L46" s="126"/>
      <c r="M46" s="126"/>
      <c r="N46" s="126"/>
      <c r="O46" s="126"/>
      <c r="P46" s="126"/>
      <c r="Q46" s="126"/>
      <c r="R46" s="126"/>
      <c r="S46" s="126"/>
      <c r="T46" s="126"/>
      <c r="U46" s="126"/>
    </row>
    <row r="47" spans="1:21" ht="15.75" customHeight="1">
      <c r="A47" s="255"/>
      <c r="B47" s="126"/>
      <c r="C47" s="124"/>
      <c r="D47" s="124"/>
      <c r="E47" s="126"/>
      <c r="F47" s="126"/>
      <c r="G47" s="126"/>
      <c r="H47" s="126"/>
      <c r="I47" s="126"/>
      <c r="J47" s="126"/>
      <c r="K47" s="126"/>
      <c r="L47" s="126"/>
      <c r="M47" s="126"/>
      <c r="N47" s="126"/>
      <c r="O47" s="126"/>
      <c r="P47" s="126"/>
      <c r="Q47" s="126"/>
      <c r="R47" s="126"/>
      <c r="S47" s="126"/>
      <c r="T47" s="126"/>
      <c r="U47" s="126"/>
    </row>
    <row r="48" spans="1:21" ht="15.75" customHeight="1">
      <c r="A48" s="255"/>
      <c r="B48" s="126"/>
      <c r="C48" s="124"/>
      <c r="D48" s="124"/>
      <c r="E48" s="126"/>
      <c r="F48" s="126"/>
      <c r="G48" s="126"/>
      <c r="H48" s="126"/>
      <c r="I48" s="126"/>
      <c r="J48" s="126"/>
      <c r="K48" s="126"/>
      <c r="L48" s="126"/>
      <c r="M48" s="126"/>
      <c r="N48" s="126"/>
      <c r="O48" s="126"/>
      <c r="P48" s="126"/>
      <c r="Q48" s="126"/>
      <c r="R48" s="126"/>
      <c r="S48" s="126"/>
      <c r="T48" s="126"/>
      <c r="U48" s="126"/>
    </row>
    <row r="49" spans="1:21" ht="15.75" customHeight="1">
      <c r="A49" s="255"/>
      <c r="B49" s="126"/>
      <c r="C49" s="124"/>
      <c r="D49" s="124"/>
      <c r="E49" s="126"/>
      <c r="F49" s="126"/>
      <c r="G49" s="126"/>
      <c r="H49" s="126"/>
      <c r="I49" s="126"/>
      <c r="J49" s="126"/>
      <c r="K49" s="126"/>
      <c r="L49" s="126"/>
      <c r="M49" s="126"/>
      <c r="N49" s="126"/>
      <c r="O49" s="126"/>
      <c r="P49" s="126"/>
      <c r="Q49" s="126"/>
      <c r="R49" s="126"/>
      <c r="S49" s="126"/>
      <c r="T49" s="126"/>
      <c r="U49" s="126"/>
    </row>
    <row r="50" spans="1:21" ht="15.75" customHeight="1">
      <c r="A50" s="255"/>
      <c r="B50" s="126"/>
      <c r="C50" s="124"/>
      <c r="D50" s="124"/>
      <c r="E50" s="126"/>
      <c r="F50" s="126"/>
      <c r="G50" s="126"/>
      <c r="H50" s="126"/>
      <c r="I50" s="126"/>
      <c r="J50" s="126"/>
      <c r="K50" s="126"/>
      <c r="L50" s="126"/>
      <c r="M50" s="126"/>
      <c r="N50" s="126"/>
      <c r="O50" s="126"/>
      <c r="P50" s="126"/>
      <c r="Q50" s="126"/>
      <c r="R50" s="126"/>
      <c r="S50" s="126"/>
      <c r="T50" s="126"/>
      <c r="U50" s="126"/>
    </row>
    <row r="51" spans="1:21" ht="15.75" customHeight="1">
      <c r="A51" s="255"/>
      <c r="B51" s="126"/>
      <c r="C51" s="124"/>
      <c r="D51" s="124"/>
      <c r="E51" s="126"/>
      <c r="F51" s="126"/>
      <c r="G51" s="126"/>
      <c r="H51" s="126"/>
      <c r="I51" s="126"/>
      <c r="J51" s="126"/>
      <c r="K51" s="126"/>
      <c r="L51" s="126"/>
      <c r="M51" s="126"/>
      <c r="N51" s="126"/>
      <c r="O51" s="126"/>
      <c r="P51" s="126"/>
      <c r="Q51" s="126"/>
      <c r="R51" s="126"/>
      <c r="S51" s="126"/>
      <c r="T51" s="126"/>
      <c r="U51" s="126"/>
    </row>
    <row r="52" spans="1:21" ht="15.75" customHeight="1">
      <c r="A52" s="255"/>
      <c r="B52" s="126"/>
      <c r="C52" s="124"/>
      <c r="D52" s="124"/>
      <c r="E52" s="126"/>
      <c r="F52" s="126"/>
      <c r="G52" s="126"/>
      <c r="H52" s="126"/>
      <c r="I52" s="126"/>
      <c r="J52" s="126"/>
      <c r="K52" s="126"/>
      <c r="L52" s="126"/>
      <c r="M52" s="126"/>
      <c r="N52" s="126"/>
      <c r="O52" s="126"/>
      <c r="P52" s="126"/>
      <c r="Q52" s="126"/>
      <c r="R52" s="126"/>
      <c r="S52" s="126"/>
      <c r="T52" s="126"/>
      <c r="U52" s="126"/>
    </row>
    <row r="53" spans="1:21" ht="15.75" customHeight="1">
      <c r="A53" s="255"/>
      <c r="B53" s="126"/>
      <c r="C53" s="124"/>
      <c r="D53" s="124"/>
      <c r="E53" s="126"/>
      <c r="F53" s="126"/>
      <c r="G53" s="126"/>
      <c r="H53" s="126"/>
      <c r="I53" s="126"/>
      <c r="J53" s="126"/>
      <c r="K53" s="126"/>
      <c r="L53" s="126"/>
      <c r="M53" s="126"/>
      <c r="N53" s="126"/>
      <c r="O53" s="126"/>
      <c r="P53" s="126"/>
      <c r="Q53" s="126"/>
      <c r="R53" s="126"/>
      <c r="S53" s="126"/>
      <c r="T53" s="126"/>
      <c r="U53" s="126"/>
    </row>
    <row r="54" spans="1:21" ht="15.75" customHeight="1">
      <c r="A54" s="255"/>
      <c r="B54" s="126"/>
      <c r="C54" s="124"/>
      <c r="D54" s="124"/>
      <c r="E54" s="126"/>
      <c r="F54" s="126"/>
      <c r="G54" s="126"/>
      <c r="H54" s="126"/>
      <c r="I54" s="126"/>
      <c r="J54" s="126"/>
      <c r="K54" s="126"/>
      <c r="L54" s="126"/>
      <c r="M54" s="126"/>
      <c r="N54" s="126"/>
      <c r="O54" s="126"/>
      <c r="P54" s="126"/>
      <c r="Q54" s="126"/>
      <c r="R54" s="126"/>
      <c r="S54" s="126"/>
      <c r="T54" s="126"/>
      <c r="U54" s="126"/>
    </row>
    <row r="55" spans="1:21" ht="15.75" customHeight="1">
      <c r="A55" s="255"/>
      <c r="B55" s="126"/>
      <c r="C55" s="124"/>
      <c r="D55" s="124"/>
      <c r="E55" s="126"/>
      <c r="F55" s="126"/>
      <c r="G55" s="126"/>
      <c r="H55" s="126"/>
      <c r="I55" s="126"/>
      <c r="J55" s="126"/>
      <c r="K55" s="126"/>
      <c r="L55" s="126"/>
      <c r="M55" s="126"/>
      <c r="N55" s="126"/>
      <c r="O55" s="126"/>
      <c r="P55" s="126"/>
      <c r="Q55" s="126"/>
      <c r="R55" s="126"/>
      <c r="S55" s="126"/>
      <c r="T55" s="126"/>
      <c r="U55" s="126"/>
    </row>
    <row r="56" spans="1:21" ht="15.75" customHeight="1">
      <c r="A56" s="255"/>
      <c r="B56" s="126"/>
      <c r="C56" s="124"/>
      <c r="D56" s="124"/>
      <c r="E56" s="126"/>
      <c r="F56" s="126"/>
      <c r="G56" s="126"/>
      <c r="H56" s="126"/>
      <c r="I56" s="126"/>
      <c r="J56" s="126"/>
      <c r="K56" s="126"/>
      <c r="L56" s="126"/>
      <c r="M56" s="126"/>
      <c r="N56" s="126"/>
      <c r="O56" s="126"/>
      <c r="P56" s="126"/>
      <c r="Q56" s="126"/>
      <c r="R56" s="126"/>
      <c r="S56" s="126"/>
      <c r="T56" s="126"/>
      <c r="U56" s="126"/>
    </row>
    <row r="57" spans="1:21" ht="15.75" customHeight="1">
      <c r="A57" s="255"/>
      <c r="B57" s="126"/>
      <c r="C57" s="124"/>
      <c r="D57" s="124"/>
      <c r="E57" s="126"/>
      <c r="F57" s="126"/>
      <c r="G57" s="126"/>
      <c r="H57" s="126"/>
      <c r="I57" s="126"/>
      <c r="J57" s="126"/>
      <c r="K57" s="126"/>
      <c r="L57" s="126"/>
      <c r="M57" s="126"/>
      <c r="N57" s="126"/>
      <c r="O57" s="126"/>
      <c r="P57" s="126"/>
      <c r="Q57" s="126"/>
      <c r="R57" s="126"/>
      <c r="S57" s="126"/>
      <c r="T57" s="126"/>
      <c r="U57" s="126"/>
    </row>
    <row r="58" spans="1:21" ht="15.75" customHeight="1">
      <c r="A58" s="255"/>
      <c r="B58" s="126"/>
      <c r="C58" s="124"/>
      <c r="D58" s="124"/>
      <c r="E58" s="126"/>
      <c r="F58" s="126"/>
      <c r="G58" s="126"/>
      <c r="H58" s="126"/>
      <c r="I58" s="126"/>
      <c r="J58" s="126"/>
      <c r="K58" s="126"/>
      <c r="L58" s="126"/>
      <c r="M58" s="126"/>
      <c r="N58" s="126"/>
      <c r="O58" s="126"/>
      <c r="P58" s="126"/>
      <c r="Q58" s="126"/>
      <c r="R58" s="126"/>
      <c r="S58" s="126"/>
      <c r="T58" s="126"/>
      <c r="U58" s="126"/>
    </row>
    <row r="59" spans="1:21" ht="15.75" customHeight="1">
      <c r="A59" s="255"/>
      <c r="B59" s="126"/>
      <c r="C59" s="124"/>
      <c r="D59" s="124"/>
      <c r="E59" s="126"/>
      <c r="F59" s="126"/>
      <c r="G59" s="126"/>
      <c r="H59" s="126"/>
      <c r="I59" s="126"/>
      <c r="J59" s="126"/>
      <c r="K59" s="126"/>
      <c r="L59" s="126"/>
      <c r="M59" s="126"/>
      <c r="N59" s="126"/>
      <c r="O59" s="126"/>
      <c r="P59" s="126"/>
      <c r="Q59" s="126"/>
      <c r="R59" s="126"/>
      <c r="S59" s="126"/>
      <c r="T59" s="126"/>
      <c r="U59" s="126"/>
    </row>
    <row r="60" spans="1:21" ht="15.75" customHeight="1">
      <c r="A60" s="255"/>
      <c r="B60" s="126"/>
      <c r="C60" s="124"/>
      <c r="D60" s="124"/>
      <c r="E60" s="126"/>
      <c r="F60" s="126"/>
      <c r="G60" s="126"/>
      <c r="H60" s="126"/>
      <c r="I60" s="126"/>
      <c r="J60" s="126"/>
      <c r="K60" s="126"/>
      <c r="L60" s="126"/>
      <c r="M60" s="126"/>
      <c r="N60" s="126"/>
      <c r="O60" s="126"/>
      <c r="P60" s="126"/>
      <c r="Q60" s="126"/>
      <c r="R60" s="126"/>
      <c r="S60" s="126"/>
      <c r="T60" s="126"/>
      <c r="U60" s="126"/>
    </row>
    <row r="61" spans="1:21" ht="15.75" customHeight="1">
      <c r="A61" s="255"/>
      <c r="B61" s="126"/>
      <c r="C61" s="124"/>
      <c r="D61" s="124"/>
      <c r="E61" s="126"/>
      <c r="F61" s="126"/>
      <c r="G61" s="126"/>
      <c r="H61" s="126"/>
      <c r="I61" s="126"/>
      <c r="J61" s="126"/>
      <c r="K61" s="126"/>
      <c r="L61" s="126"/>
      <c r="M61" s="126"/>
      <c r="N61" s="126"/>
      <c r="O61" s="126"/>
      <c r="P61" s="126"/>
      <c r="Q61" s="126"/>
      <c r="R61" s="126"/>
      <c r="S61" s="126"/>
      <c r="T61" s="126"/>
      <c r="U61" s="126"/>
    </row>
    <row r="62" spans="1:21" ht="15.75" customHeight="1">
      <c r="A62" s="255"/>
      <c r="B62" s="126"/>
      <c r="C62" s="124"/>
      <c r="D62" s="124"/>
      <c r="E62" s="126"/>
      <c r="F62" s="126"/>
      <c r="G62" s="126"/>
      <c r="H62" s="126"/>
      <c r="I62" s="126"/>
      <c r="J62" s="126"/>
      <c r="K62" s="126"/>
      <c r="L62" s="126"/>
      <c r="M62" s="126"/>
      <c r="N62" s="126"/>
      <c r="O62" s="126"/>
      <c r="P62" s="126"/>
      <c r="Q62" s="126"/>
      <c r="R62" s="126"/>
      <c r="S62" s="126"/>
      <c r="T62" s="126"/>
      <c r="U62" s="126"/>
    </row>
    <row r="63" spans="1:21" ht="15.75" customHeight="1">
      <c r="A63" s="255"/>
      <c r="B63" s="126"/>
      <c r="C63" s="124"/>
      <c r="D63" s="124"/>
      <c r="E63" s="126"/>
      <c r="F63" s="126"/>
      <c r="G63" s="126"/>
      <c r="H63" s="126"/>
      <c r="I63" s="126"/>
      <c r="J63" s="126"/>
      <c r="K63" s="126"/>
      <c r="L63" s="126"/>
      <c r="M63" s="126"/>
      <c r="N63" s="126"/>
      <c r="O63" s="126"/>
      <c r="P63" s="126"/>
      <c r="Q63" s="126"/>
      <c r="R63" s="126"/>
      <c r="S63" s="126"/>
      <c r="T63" s="126"/>
      <c r="U63" s="126"/>
    </row>
    <row r="64" spans="1:21" ht="15.75" customHeight="1">
      <c r="A64" s="255"/>
      <c r="B64" s="126"/>
      <c r="C64" s="124"/>
      <c r="D64" s="124"/>
      <c r="E64" s="126"/>
      <c r="F64" s="126"/>
      <c r="G64" s="126"/>
      <c r="H64" s="126"/>
      <c r="I64" s="126"/>
      <c r="J64" s="126"/>
      <c r="K64" s="126"/>
      <c r="L64" s="126"/>
      <c r="M64" s="126"/>
      <c r="N64" s="126"/>
      <c r="O64" s="126"/>
      <c r="P64" s="126"/>
      <c r="Q64" s="126"/>
      <c r="R64" s="126"/>
      <c r="S64" s="126"/>
      <c r="T64" s="126"/>
      <c r="U64" s="126"/>
    </row>
    <row r="65" spans="1:21" ht="15.75" customHeight="1">
      <c r="A65" s="255"/>
      <c r="B65" s="126"/>
      <c r="C65" s="124"/>
      <c r="D65" s="124"/>
      <c r="E65" s="126"/>
      <c r="F65" s="126"/>
      <c r="G65" s="126"/>
      <c r="H65" s="126"/>
      <c r="I65" s="126"/>
      <c r="J65" s="126"/>
      <c r="K65" s="126"/>
      <c r="L65" s="126"/>
      <c r="M65" s="126"/>
      <c r="N65" s="126"/>
      <c r="O65" s="126"/>
      <c r="P65" s="126"/>
      <c r="Q65" s="126"/>
      <c r="R65" s="126"/>
      <c r="S65" s="126"/>
      <c r="T65" s="126"/>
      <c r="U65" s="126"/>
    </row>
    <row r="66" spans="1:21" ht="15.75" customHeight="1">
      <c r="A66" s="255"/>
      <c r="B66" s="126"/>
      <c r="C66" s="124"/>
      <c r="D66" s="124"/>
      <c r="E66" s="126"/>
      <c r="F66" s="126"/>
      <c r="G66" s="126"/>
      <c r="H66" s="126"/>
      <c r="I66" s="126"/>
      <c r="J66" s="126"/>
      <c r="K66" s="126"/>
      <c r="L66" s="126"/>
      <c r="M66" s="126"/>
      <c r="N66" s="126"/>
      <c r="O66" s="126"/>
      <c r="P66" s="126"/>
      <c r="Q66" s="126"/>
      <c r="R66" s="126"/>
      <c r="S66" s="126"/>
      <c r="T66" s="126"/>
      <c r="U66" s="126"/>
    </row>
    <row r="67" spans="1:21" ht="15.75" customHeight="1">
      <c r="A67" s="255"/>
      <c r="B67" s="126"/>
      <c r="C67" s="124"/>
      <c r="D67" s="124"/>
      <c r="E67" s="126"/>
      <c r="F67" s="126"/>
      <c r="G67" s="126"/>
      <c r="H67" s="126"/>
      <c r="I67" s="126"/>
      <c r="J67" s="126"/>
      <c r="K67" s="126"/>
      <c r="L67" s="126"/>
      <c r="M67" s="126"/>
      <c r="N67" s="126"/>
      <c r="O67" s="126"/>
      <c r="P67" s="126"/>
      <c r="Q67" s="126"/>
      <c r="R67" s="126"/>
      <c r="S67" s="126"/>
      <c r="T67" s="126"/>
      <c r="U67" s="126"/>
    </row>
    <row r="68" spans="1:21" ht="15.75" customHeight="1">
      <c r="A68" s="255"/>
      <c r="B68" s="126"/>
      <c r="C68" s="124"/>
      <c r="D68" s="124"/>
      <c r="E68" s="126"/>
      <c r="F68" s="126"/>
      <c r="G68" s="126"/>
      <c r="H68" s="126"/>
      <c r="I68" s="126"/>
      <c r="J68" s="126"/>
      <c r="K68" s="126"/>
      <c r="L68" s="126"/>
      <c r="M68" s="126"/>
      <c r="N68" s="126"/>
      <c r="O68" s="126"/>
      <c r="P68" s="126"/>
      <c r="Q68" s="126"/>
      <c r="R68" s="126"/>
      <c r="S68" s="126"/>
      <c r="T68" s="126"/>
      <c r="U68" s="126"/>
    </row>
    <row r="69" spans="1:21" ht="15.75" customHeight="1">
      <c r="A69" s="255"/>
      <c r="B69" s="126"/>
      <c r="C69" s="124"/>
      <c r="D69" s="124"/>
      <c r="E69" s="126"/>
      <c r="F69" s="126"/>
      <c r="G69" s="126"/>
      <c r="H69" s="126"/>
      <c r="I69" s="126"/>
      <c r="J69" s="126"/>
      <c r="K69" s="126"/>
      <c r="L69" s="126"/>
      <c r="M69" s="126"/>
      <c r="N69" s="126"/>
      <c r="O69" s="126"/>
      <c r="P69" s="126"/>
      <c r="Q69" s="126"/>
      <c r="R69" s="126"/>
      <c r="S69" s="126"/>
      <c r="T69" s="126"/>
      <c r="U69" s="126"/>
    </row>
    <row r="70" spans="1:21" ht="15.75" customHeight="1">
      <c r="A70" s="255"/>
      <c r="B70" s="126"/>
      <c r="C70" s="124"/>
      <c r="D70" s="124"/>
      <c r="E70" s="126"/>
      <c r="F70" s="126"/>
      <c r="G70" s="126"/>
      <c r="H70" s="126"/>
      <c r="I70" s="126"/>
      <c r="J70" s="126"/>
      <c r="K70" s="126"/>
      <c r="L70" s="126"/>
      <c r="M70" s="126"/>
      <c r="N70" s="126"/>
      <c r="O70" s="126"/>
      <c r="P70" s="126"/>
      <c r="Q70" s="126"/>
      <c r="R70" s="126"/>
      <c r="S70" s="126"/>
      <c r="T70" s="126"/>
      <c r="U70" s="126"/>
    </row>
    <row r="71" spans="1:21" ht="15.75" customHeight="1">
      <c r="A71" s="255"/>
      <c r="B71" s="126"/>
      <c r="C71" s="124"/>
      <c r="D71" s="124"/>
      <c r="E71" s="126"/>
      <c r="F71" s="126"/>
      <c r="G71" s="126"/>
      <c r="H71" s="126"/>
      <c r="I71" s="126"/>
      <c r="J71" s="126"/>
      <c r="K71" s="126"/>
      <c r="L71" s="126"/>
      <c r="M71" s="126"/>
      <c r="N71" s="126"/>
      <c r="O71" s="126"/>
      <c r="P71" s="126"/>
      <c r="Q71" s="126"/>
      <c r="R71" s="126"/>
      <c r="S71" s="126"/>
      <c r="T71" s="126"/>
      <c r="U71" s="126"/>
    </row>
    <row r="72" spans="1:21" ht="15.75" customHeight="1">
      <c r="A72" s="255"/>
      <c r="B72" s="126"/>
      <c r="C72" s="124"/>
      <c r="D72" s="124"/>
      <c r="E72" s="126"/>
      <c r="F72" s="126"/>
      <c r="G72" s="126"/>
      <c r="H72" s="126"/>
      <c r="I72" s="126"/>
      <c r="J72" s="126"/>
      <c r="K72" s="126"/>
      <c r="L72" s="126"/>
      <c r="M72" s="126"/>
      <c r="N72" s="126"/>
      <c r="O72" s="126"/>
      <c r="P72" s="126"/>
      <c r="Q72" s="126"/>
      <c r="R72" s="126"/>
      <c r="S72" s="126"/>
      <c r="T72" s="126"/>
      <c r="U72" s="126"/>
    </row>
    <row r="73" spans="1:21" ht="15.75" customHeight="1">
      <c r="A73" s="255"/>
      <c r="B73" s="126"/>
      <c r="C73" s="124"/>
      <c r="D73" s="124"/>
      <c r="E73" s="126"/>
      <c r="F73" s="126"/>
      <c r="G73" s="126"/>
      <c r="H73" s="126"/>
      <c r="I73" s="126"/>
      <c r="J73" s="126"/>
      <c r="K73" s="126"/>
      <c r="L73" s="126"/>
      <c r="M73" s="126"/>
      <c r="N73" s="126"/>
      <c r="O73" s="126"/>
      <c r="P73" s="126"/>
      <c r="Q73" s="126"/>
      <c r="R73" s="126"/>
      <c r="S73" s="126"/>
      <c r="T73" s="126"/>
      <c r="U73" s="126"/>
    </row>
    <row r="74" spans="1:21" ht="15.75" customHeight="1">
      <c r="A74" s="255"/>
      <c r="B74" s="126"/>
      <c r="C74" s="124"/>
      <c r="D74" s="124"/>
      <c r="E74" s="126"/>
      <c r="F74" s="126"/>
      <c r="G74" s="126"/>
      <c r="H74" s="126"/>
      <c r="I74" s="126"/>
      <c r="J74" s="126"/>
      <c r="K74" s="126"/>
      <c r="L74" s="126"/>
      <c r="M74" s="126"/>
      <c r="N74" s="126"/>
      <c r="O74" s="126"/>
      <c r="P74" s="126"/>
      <c r="Q74" s="126"/>
      <c r="R74" s="126"/>
      <c r="S74" s="126"/>
      <c r="T74" s="126"/>
      <c r="U74" s="126"/>
    </row>
    <row r="75" spans="1:21" ht="15.75" customHeight="1">
      <c r="A75" s="255"/>
      <c r="B75" s="126"/>
      <c r="C75" s="124"/>
      <c r="D75" s="124"/>
      <c r="E75" s="126"/>
      <c r="F75" s="126"/>
      <c r="G75" s="126"/>
      <c r="H75" s="126"/>
      <c r="I75" s="126"/>
      <c r="J75" s="126"/>
      <c r="K75" s="126"/>
      <c r="L75" s="126"/>
      <c r="M75" s="126"/>
      <c r="N75" s="126"/>
      <c r="O75" s="126"/>
      <c r="P75" s="126"/>
      <c r="Q75" s="126"/>
      <c r="R75" s="126"/>
      <c r="S75" s="126"/>
      <c r="T75" s="126"/>
      <c r="U75" s="126"/>
    </row>
    <row r="76" spans="1:21" ht="15.75" customHeight="1">
      <c r="A76" s="255"/>
      <c r="B76" s="126"/>
      <c r="C76" s="124"/>
      <c r="D76" s="124"/>
      <c r="E76" s="126"/>
      <c r="F76" s="126"/>
      <c r="G76" s="126"/>
      <c r="H76" s="126"/>
      <c r="I76" s="126"/>
      <c r="J76" s="126"/>
      <c r="K76" s="126"/>
      <c r="L76" s="126"/>
      <c r="M76" s="126"/>
      <c r="N76" s="126"/>
      <c r="O76" s="126"/>
      <c r="P76" s="126"/>
      <c r="Q76" s="126"/>
      <c r="R76" s="126"/>
      <c r="S76" s="126"/>
      <c r="T76" s="126"/>
      <c r="U76" s="126"/>
    </row>
    <row r="77" spans="1:21" ht="15.75" customHeight="1">
      <c r="A77" s="255"/>
      <c r="B77" s="126"/>
      <c r="C77" s="124"/>
      <c r="D77" s="124"/>
      <c r="E77" s="126"/>
      <c r="F77" s="126"/>
      <c r="G77" s="126"/>
      <c r="H77" s="126"/>
      <c r="I77" s="126"/>
      <c r="J77" s="126"/>
      <c r="K77" s="126"/>
      <c r="L77" s="126"/>
      <c r="M77" s="126"/>
      <c r="N77" s="126"/>
      <c r="O77" s="126"/>
      <c r="P77" s="126"/>
      <c r="Q77" s="126"/>
      <c r="R77" s="126"/>
      <c r="S77" s="126"/>
      <c r="T77" s="126"/>
      <c r="U77" s="126"/>
    </row>
    <row r="78" spans="1:21" ht="15.75" customHeight="1">
      <c r="A78" s="255"/>
      <c r="B78" s="126"/>
      <c r="C78" s="124"/>
      <c r="D78" s="124"/>
      <c r="E78" s="126"/>
      <c r="F78" s="126"/>
      <c r="G78" s="126"/>
      <c r="H78" s="126"/>
      <c r="I78" s="126"/>
      <c r="J78" s="126"/>
      <c r="K78" s="126"/>
      <c r="L78" s="126"/>
      <c r="M78" s="126"/>
      <c r="N78" s="126"/>
      <c r="O78" s="126"/>
      <c r="P78" s="126"/>
      <c r="Q78" s="126"/>
      <c r="R78" s="126"/>
      <c r="S78" s="126"/>
      <c r="T78" s="126"/>
      <c r="U78" s="126"/>
    </row>
    <row r="79" spans="1:21" ht="15.75" customHeight="1">
      <c r="A79" s="255"/>
      <c r="B79" s="126"/>
      <c r="C79" s="124"/>
      <c r="D79" s="124"/>
      <c r="E79" s="126"/>
      <c r="F79" s="126"/>
      <c r="G79" s="126"/>
      <c r="H79" s="126"/>
      <c r="I79" s="126"/>
      <c r="J79" s="126"/>
      <c r="K79" s="126"/>
      <c r="L79" s="126"/>
      <c r="M79" s="126"/>
      <c r="N79" s="126"/>
      <c r="O79" s="126"/>
      <c r="P79" s="126"/>
      <c r="Q79" s="126"/>
      <c r="R79" s="126"/>
      <c r="S79" s="126"/>
      <c r="T79" s="126"/>
      <c r="U79" s="126"/>
    </row>
    <row r="80" spans="1:21" ht="15.75" customHeight="1">
      <c r="A80" s="255"/>
      <c r="B80" s="126"/>
      <c r="C80" s="124"/>
      <c r="D80" s="124"/>
      <c r="E80" s="126"/>
      <c r="F80" s="126"/>
      <c r="G80" s="126"/>
      <c r="H80" s="126"/>
      <c r="I80" s="126"/>
      <c r="J80" s="126"/>
      <c r="K80" s="126"/>
      <c r="L80" s="126"/>
      <c r="M80" s="126"/>
      <c r="N80" s="126"/>
      <c r="O80" s="126"/>
      <c r="P80" s="126"/>
      <c r="Q80" s="126"/>
      <c r="R80" s="126"/>
      <c r="S80" s="126"/>
      <c r="T80" s="126"/>
      <c r="U80" s="126"/>
    </row>
    <row r="81" spans="1:21" ht="15.75" customHeight="1">
      <c r="A81" s="255"/>
      <c r="B81" s="126"/>
      <c r="C81" s="124"/>
      <c r="D81" s="124"/>
      <c r="E81" s="126"/>
      <c r="F81" s="126"/>
      <c r="G81" s="126"/>
      <c r="H81" s="126"/>
      <c r="I81" s="126"/>
      <c r="J81" s="126"/>
      <c r="K81" s="126"/>
      <c r="L81" s="126"/>
      <c r="M81" s="126"/>
      <c r="N81" s="126"/>
      <c r="O81" s="126"/>
      <c r="P81" s="126"/>
      <c r="Q81" s="126"/>
      <c r="R81" s="126"/>
      <c r="S81" s="126"/>
      <c r="T81" s="126"/>
      <c r="U81" s="126"/>
    </row>
    <row r="82" spans="1:21" ht="15.75" customHeight="1">
      <c r="A82" s="255"/>
      <c r="B82" s="126"/>
      <c r="C82" s="124"/>
      <c r="D82" s="124"/>
      <c r="E82" s="126"/>
      <c r="F82" s="126"/>
      <c r="G82" s="126"/>
      <c r="H82" s="126"/>
      <c r="I82" s="126"/>
      <c r="J82" s="126"/>
      <c r="K82" s="126"/>
      <c r="L82" s="126"/>
      <c r="M82" s="126"/>
      <c r="N82" s="126"/>
      <c r="O82" s="126"/>
      <c r="P82" s="126"/>
      <c r="Q82" s="126"/>
      <c r="R82" s="126"/>
      <c r="S82" s="126"/>
      <c r="T82" s="126"/>
      <c r="U82" s="126"/>
    </row>
    <row r="83" spans="1:21" ht="15.75" customHeight="1">
      <c r="A83" s="255"/>
      <c r="B83" s="126"/>
      <c r="C83" s="124"/>
      <c r="D83" s="124"/>
      <c r="E83" s="126"/>
      <c r="F83" s="126"/>
      <c r="G83" s="126"/>
      <c r="H83" s="126"/>
      <c r="I83" s="126"/>
      <c r="J83" s="126"/>
      <c r="K83" s="126"/>
      <c r="L83" s="126"/>
      <c r="M83" s="126"/>
      <c r="N83" s="126"/>
      <c r="O83" s="126"/>
      <c r="P83" s="126"/>
      <c r="Q83" s="126"/>
      <c r="R83" s="126"/>
      <c r="S83" s="126"/>
      <c r="T83" s="126"/>
      <c r="U83" s="126"/>
    </row>
    <row r="84" spans="1:21" ht="15.75" customHeight="1">
      <c r="A84" s="255"/>
      <c r="B84" s="126"/>
      <c r="C84" s="124"/>
      <c r="D84" s="124"/>
      <c r="E84" s="126"/>
      <c r="F84" s="126"/>
      <c r="G84" s="126"/>
      <c r="H84" s="126"/>
      <c r="I84" s="126"/>
      <c r="J84" s="126"/>
      <c r="K84" s="126"/>
      <c r="L84" s="126"/>
      <c r="M84" s="126"/>
      <c r="N84" s="126"/>
      <c r="O84" s="126"/>
      <c r="P84" s="126"/>
      <c r="Q84" s="126"/>
      <c r="R84" s="126"/>
      <c r="S84" s="126"/>
      <c r="T84" s="126"/>
      <c r="U84" s="126"/>
    </row>
    <row r="85" spans="1:21" ht="15.75" customHeight="1">
      <c r="A85" s="255"/>
      <c r="B85" s="126"/>
      <c r="C85" s="124"/>
      <c r="D85" s="124"/>
      <c r="E85" s="126"/>
      <c r="F85" s="126"/>
      <c r="G85" s="126"/>
      <c r="H85" s="126"/>
      <c r="I85" s="126"/>
      <c r="J85" s="126"/>
      <c r="K85" s="126"/>
      <c r="L85" s="126"/>
      <c r="M85" s="126"/>
      <c r="N85" s="126"/>
      <c r="O85" s="126"/>
      <c r="P85" s="126"/>
      <c r="Q85" s="126"/>
      <c r="R85" s="126"/>
      <c r="S85" s="126"/>
      <c r="T85" s="126"/>
      <c r="U85" s="126"/>
    </row>
    <row r="86" spans="1:21" ht="15.75" customHeight="1">
      <c r="A86" s="255"/>
      <c r="B86" s="126"/>
      <c r="C86" s="124"/>
      <c r="D86" s="124"/>
      <c r="E86" s="126"/>
      <c r="F86" s="126"/>
      <c r="G86" s="126"/>
      <c r="H86" s="126"/>
      <c r="I86" s="126"/>
      <c r="J86" s="126"/>
      <c r="K86" s="126"/>
      <c r="L86" s="126"/>
      <c r="M86" s="126"/>
      <c r="N86" s="126"/>
      <c r="O86" s="126"/>
      <c r="P86" s="126"/>
      <c r="Q86" s="126"/>
      <c r="R86" s="126"/>
      <c r="S86" s="126"/>
      <c r="T86" s="126"/>
      <c r="U86" s="126"/>
    </row>
    <row r="87" spans="1:21" ht="15.75" customHeight="1">
      <c r="A87" s="255"/>
      <c r="B87" s="126"/>
      <c r="C87" s="124"/>
      <c r="D87" s="124"/>
      <c r="E87" s="126"/>
      <c r="F87" s="126"/>
      <c r="G87" s="126"/>
      <c r="H87" s="126"/>
      <c r="I87" s="126"/>
      <c r="J87" s="126"/>
      <c r="K87" s="126"/>
      <c r="L87" s="126"/>
      <c r="M87" s="126"/>
      <c r="N87" s="126"/>
      <c r="O87" s="126"/>
      <c r="P87" s="126"/>
      <c r="Q87" s="126"/>
      <c r="R87" s="126"/>
      <c r="S87" s="126"/>
      <c r="T87" s="126"/>
      <c r="U87" s="126"/>
    </row>
    <row r="88" spans="1:21" ht="15.75" customHeight="1">
      <c r="A88" s="255"/>
      <c r="B88" s="126"/>
      <c r="C88" s="124"/>
      <c r="D88" s="124"/>
      <c r="E88" s="126"/>
      <c r="F88" s="126"/>
      <c r="G88" s="126"/>
      <c r="H88" s="126"/>
      <c r="I88" s="126"/>
      <c r="J88" s="126"/>
      <c r="K88" s="126"/>
      <c r="L88" s="126"/>
      <c r="M88" s="126"/>
      <c r="N88" s="126"/>
      <c r="O88" s="126"/>
      <c r="P88" s="126"/>
      <c r="Q88" s="126"/>
      <c r="R88" s="126"/>
      <c r="S88" s="126"/>
      <c r="T88" s="126"/>
      <c r="U88" s="126"/>
    </row>
    <row r="89" spans="1:21" ht="15.75" customHeight="1">
      <c r="A89" s="255"/>
      <c r="B89" s="126"/>
      <c r="C89" s="124"/>
      <c r="D89" s="124"/>
      <c r="E89" s="126"/>
      <c r="F89" s="126"/>
      <c r="G89" s="126"/>
      <c r="H89" s="126"/>
      <c r="I89" s="126"/>
      <c r="J89" s="126"/>
      <c r="K89" s="126"/>
      <c r="L89" s="126"/>
      <c r="M89" s="126"/>
      <c r="N89" s="126"/>
      <c r="O89" s="126"/>
      <c r="P89" s="126"/>
      <c r="Q89" s="126"/>
      <c r="R89" s="126"/>
      <c r="S89" s="126"/>
      <c r="T89" s="126"/>
      <c r="U89" s="126"/>
    </row>
    <row r="90" spans="1:21" ht="15.75" customHeight="1">
      <c r="A90" s="255"/>
      <c r="B90" s="126"/>
      <c r="C90" s="124"/>
      <c r="D90" s="124"/>
      <c r="E90" s="126"/>
      <c r="F90" s="126"/>
      <c r="G90" s="126"/>
      <c r="H90" s="126"/>
      <c r="I90" s="126"/>
      <c r="J90" s="126"/>
      <c r="K90" s="126"/>
      <c r="L90" s="126"/>
      <c r="M90" s="126"/>
      <c r="N90" s="126"/>
      <c r="O90" s="126"/>
      <c r="P90" s="126"/>
      <c r="Q90" s="126"/>
      <c r="R90" s="126"/>
      <c r="S90" s="126"/>
      <c r="T90" s="126"/>
      <c r="U90" s="126"/>
    </row>
    <row r="91" spans="1:21" ht="15.75" customHeight="1">
      <c r="A91" s="255"/>
      <c r="B91" s="126"/>
      <c r="C91" s="124"/>
      <c r="D91" s="124"/>
      <c r="E91" s="126"/>
      <c r="F91" s="126"/>
      <c r="G91" s="126"/>
      <c r="H91" s="126"/>
      <c r="I91" s="126"/>
      <c r="J91" s="126"/>
      <c r="K91" s="126"/>
      <c r="L91" s="126"/>
      <c r="M91" s="126"/>
      <c r="N91" s="126"/>
      <c r="O91" s="126"/>
      <c r="P91" s="126"/>
      <c r="Q91" s="126"/>
      <c r="R91" s="126"/>
      <c r="S91" s="126"/>
      <c r="T91" s="126"/>
      <c r="U91" s="126"/>
    </row>
    <row r="92" spans="1:21" ht="15.75" customHeight="1">
      <c r="A92" s="255"/>
      <c r="B92" s="126"/>
      <c r="C92" s="124"/>
      <c r="D92" s="124"/>
      <c r="E92" s="126"/>
      <c r="F92" s="126"/>
      <c r="G92" s="126"/>
      <c r="H92" s="126"/>
      <c r="I92" s="126"/>
      <c r="J92" s="126"/>
      <c r="K92" s="126"/>
      <c r="L92" s="126"/>
      <c r="M92" s="126"/>
      <c r="N92" s="126"/>
      <c r="O92" s="126"/>
      <c r="P92" s="126"/>
      <c r="Q92" s="126"/>
      <c r="R92" s="126"/>
      <c r="S92" s="126"/>
      <c r="T92" s="126"/>
      <c r="U92" s="126"/>
    </row>
    <row r="93" spans="1:21" ht="15.75" customHeight="1">
      <c r="A93" s="255"/>
      <c r="B93" s="126"/>
      <c r="C93" s="124"/>
      <c r="D93" s="124"/>
      <c r="E93" s="126"/>
      <c r="F93" s="126"/>
      <c r="G93" s="126"/>
      <c r="H93" s="126"/>
      <c r="I93" s="126"/>
      <c r="J93" s="126"/>
      <c r="K93" s="126"/>
      <c r="L93" s="126"/>
      <c r="M93" s="126"/>
      <c r="N93" s="126"/>
      <c r="O93" s="126"/>
      <c r="P93" s="126"/>
      <c r="Q93" s="126"/>
      <c r="R93" s="126"/>
      <c r="S93" s="126"/>
      <c r="T93" s="126"/>
      <c r="U93" s="126"/>
    </row>
    <row r="94" spans="1:21" ht="15.75" customHeight="1">
      <c r="A94" s="255"/>
      <c r="B94" s="126"/>
      <c r="C94" s="124"/>
      <c r="D94" s="124"/>
      <c r="E94" s="126"/>
      <c r="F94" s="126"/>
      <c r="G94" s="126"/>
      <c r="H94" s="126"/>
      <c r="I94" s="126"/>
      <c r="J94" s="126"/>
      <c r="K94" s="126"/>
      <c r="L94" s="126"/>
      <c r="M94" s="126"/>
      <c r="N94" s="126"/>
      <c r="O94" s="126"/>
      <c r="P94" s="126"/>
      <c r="Q94" s="126"/>
      <c r="R94" s="126"/>
      <c r="S94" s="126"/>
      <c r="T94" s="126"/>
      <c r="U94" s="126"/>
    </row>
    <row r="95" spans="1:21" ht="15.75" customHeight="1">
      <c r="A95" s="255"/>
      <c r="B95" s="126"/>
      <c r="C95" s="124"/>
      <c r="D95" s="124"/>
      <c r="E95" s="126"/>
      <c r="F95" s="126"/>
      <c r="G95" s="126"/>
      <c r="H95" s="126"/>
      <c r="I95" s="126"/>
      <c r="J95" s="126"/>
      <c r="K95" s="126"/>
      <c r="L95" s="126"/>
      <c r="M95" s="126"/>
      <c r="N95" s="126"/>
      <c r="O95" s="126"/>
      <c r="P95" s="126"/>
      <c r="Q95" s="126"/>
      <c r="R95" s="126"/>
      <c r="S95" s="126"/>
      <c r="T95" s="126"/>
      <c r="U95" s="126"/>
    </row>
    <row r="96" spans="1:21" ht="15.75" customHeight="1">
      <c r="A96" s="255"/>
      <c r="B96" s="126"/>
      <c r="C96" s="124"/>
      <c r="D96" s="124"/>
      <c r="E96" s="126"/>
      <c r="F96" s="126"/>
      <c r="G96" s="126"/>
      <c r="H96" s="126"/>
      <c r="I96" s="126"/>
      <c r="J96" s="126"/>
      <c r="K96" s="126"/>
      <c r="L96" s="126"/>
      <c r="M96" s="126"/>
      <c r="N96" s="126"/>
      <c r="O96" s="126"/>
      <c r="P96" s="126"/>
      <c r="Q96" s="126"/>
      <c r="R96" s="126"/>
      <c r="S96" s="126"/>
      <c r="T96" s="126"/>
      <c r="U96" s="126"/>
    </row>
    <row r="97" spans="1:21" ht="15.75" customHeight="1">
      <c r="A97" s="255"/>
      <c r="B97" s="126"/>
      <c r="C97" s="124"/>
      <c r="D97" s="124"/>
      <c r="E97" s="126"/>
      <c r="F97" s="126"/>
      <c r="G97" s="126"/>
      <c r="H97" s="126"/>
      <c r="I97" s="126"/>
      <c r="J97" s="126"/>
      <c r="K97" s="126"/>
      <c r="L97" s="126"/>
      <c r="M97" s="126"/>
      <c r="N97" s="126"/>
      <c r="O97" s="126"/>
      <c r="P97" s="126"/>
      <c r="Q97" s="126"/>
      <c r="R97" s="126"/>
      <c r="S97" s="126"/>
      <c r="T97" s="126"/>
      <c r="U97" s="126"/>
    </row>
    <row r="98" spans="1:21" ht="15.75" customHeight="1">
      <c r="A98" s="255"/>
      <c r="B98" s="126"/>
      <c r="C98" s="124"/>
      <c r="D98" s="124"/>
      <c r="E98" s="126"/>
      <c r="F98" s="126"/>
      <c r="G98" s="126"/>
      <c r="H98" s="126"/>
      <c r="I98" s="126"/>
      <c r="J98" s="126"/>
      <c r="K98" s="126"/>
      <c r="L98" s="126"/>
      <c r="M98" s="126"/>
      <c r="N98" s="126"/>
      <c r="O98" s="126"/>
      <c r="P98" s="126"/>
      <c r="Q98" s="126"/>
      <c r="R98" s="126"/>
      <c r="S98" s="126"/>
      <c r="T98" s="126"/>
      <c r="U98" s="126"/>
    </row>
    <row r="99" spans="1:21" ht="15.75" customHeight="1">
      <c r="A99" s="255"/>
      <c r="B99" s="126"/>
      <c r="C99" s="124"/>
      <c r="D99" s="124"/>
      <c r="E99" s="126"/>
      <c r="F99" s="126"/>
      <c r="G99" s="126"/>
      <c r="H99" s="126"/>
      <c r="I99" s="126"/>
      <c r="J99" s="126"/>
      <c r="K99" s="126"/>
      <c r="L99" s="126"/>
      <c r="M99" s="126"/>
      <c r="N99" s="126"/>
      <c r="O99" s="126"/>
      <c r="P99" s="126"/>
      <c r="Q99" s="126"/>
      <c r="R99" s="126"/>
      <c r="S99" s="126"/>
      <c r="T99" s="126"/>
      <c r="U99" s="126"/>
    </row>
    <row r="100" spans="1:21" ht="15.75" customHeight="1">
      <c r="A100" s="255"/>
      <c r="B100" s="126"/>
      <c r="C100" s="124"/>
      <c r="D100" s="124"/>
      <c r="E100" s="126"/>
      <c r="F100" s="126"/>
      <c r="G100" s="126"/>
      <c r="H100" s="126"/>
      <c r="I100" s="126"/>
      <c r="J100" s="126"/>
      <c r="K100" s="126"/>
      <c r="L100" s="126"/>
      <c r="M100" s="126"/>
      <c r="N100" s="126"/>
      <c r="O100" s="126"/>
      <c r="P100" s="126"/>
      <c r="Q100" s="126"/>
      <c r="R100" s="126"/>
      <c r="S100" s="126"/>
      <c r="T100" s="126"/>
      <c r="U100" s="126"/>
    </row>
  </sheetData>
  <mergeCells count="22">
    <mergeCell ref="B20:E20"/>
    <mergeCell ref="A22:F24"/>
    <mergeCell ref="Q10:S10"/>
    <mergeCell ref="Q12:S12"/>
    <mergeCell ref="J14:N14"/>
    <mergeCell ref="A5:F5"/>
    <mergeCell ref="J11:N11"/>
    <mergeCell ref="J10:N10"/>
    <mergeCell ref="D6:F6"/>
    <mergeCell ref="D7:F7"/>
    <mergeCell ref="A8:F8"/>
    <mergeCell ref="H8:P8"/>
    <mergeCell ref="J9:N9"/>
    <mergeCell ref="J12:N12"/>
    <mergeCell ref="J13:N13"/>
    <mergeCell ref="J15:N15"/>
    <mergeCell ref="J16:N16"/>
    <mergeCell ref="A1:F1"/>
    <mergeCell ref="A2:F2"/>
    <mergeCell ref="A3:B3"/>
    <mergeCell ref="C3:F3"/>
    <mergeCell ref="A4:F4"/>
  </mergeCells>
  <pageMargins left="0.7" right="0.7" top="0.75" bottom="0.75" header="0" footer="0"/>
  <pageSetup scale="55"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100"/>
  <sheetViews>
    <sheetView workbookViewId="0"/>
  </sheetViews>
  <sheetFormatPr baseColWidth="10" defaultColWidth="14.42578125" defaultRowHeight="15" customHeight="1"/>
  <cols>
    <col min="1" max="1" width="7.140625" customWidth="1"/>
    <col min="2" max="2" width="45.28515625" customWidth="1"/>
    <col min="3" max="3" width="13" customWidth="1"/>
    <col min="4" max="4" width="20.42578125" customWidth="1"/>
    <col min="5" max="5" width="29.85546875" customWidth="1"/>
    <col min="6" max="6" width="21" customWidth="1"/>
    <col min="7" max="7" width="3.28515625" customWidth="1"/>
    <col min="8" max="8" width="22.5703125" customWidth="1"/>
    <col min="9" max="9" width="15.140625" customWidth="1"/>
    <col min="10" max="10" width="18.85546875" customWidth="1"/>
    <col min="11" max="11" width="13.7109375" customWidth="1"/>
    <col min="12" max="12" width="18.5703125" customWidth="1"/>
    <col min="13" max="13" width="12.5703125" customWidth="1"/>
    <col min="14" max="15" width="11.42578125" customWidth="1"/>
    <col min="16" max="16" width="12" customWidth="1"/>
  </cols>
  <sheetData>
    <row r="1" spans="1:16" ht="91.5" customHeight="1">
      <c r="A1" s="541"/>
      <c r="B1" s="520"/>
      <c r="C1" s="520"/>
      <c r="D1" s="520"/>
      <c r="E1" s="520"/>
      <c r="F1" s="516"/>
      <c r="G1" s="126"/>
      <c r="H1" s="126"/>
      <c r="I1" s="126"/>
      <c r="J1" s="126"/>
      <c r="K1" s="126"/>
      <c r="L1" s="126"/>
      <c r="M1" s="126"/>
      <c r="N1" s="126"/>
      <c r="O1" s="126"/>
      <c r="P1" s="126"/>
    </row>
    <row r="2" spans="1:16" ht="20.25" customHeight="1">
      <c r="A2" s="570" t="str">
        <f>+'1.3 COSTOS DOTACIONALES'!$A$2:$F$2</f>
        <v>FUERZA AEROESPACIAL COLOMBIANA</v>
      </c>
      <c r="B2" s="520"/>
      <c r="C2" s="520"/>
      <c r="D2" s="520"/>
      <c r="E2" s="520"/>
      <c r="F2" s="516"/>
      <c r="G2" s="126"/>
      <c r="H2" s="126"/>
      <c r="I2" s="126"/>
      <c r="J2" s="126"/>
      <c r="K2" s="126"/>
      <c r="L2" s="126"/>
      <c r="M2" s="126"/>
      <c r="N2" s="126"/>
      <c r="O2" s="126"/>
      <c r="P2" s="126"/>
    </row>
    <row r="3" spans="1:16" ht="70.5" customHeight="1">
      <c r="A3" s="574" t="s">
        <v>1464</v>
      </c>
      <c r="B3" s="516"/>
      <c r="C3" s="575" t="str">
        <f>+'1.3 COSTOS DOTACIONALES'!$C$3:$F$3</f>
        <v xml:space="preserve">OBRA PUBLICA PARA "Diseño de una propuesta para el cálculo del A.I.U aplicable a los proyectos de infraestructura de la Fuerza Aeroespacial Colombiana bajo la modalidad de licitación pública, haciendo uso de elementos del marco de trabajo SCRUM". </v>
      </c>
      <c r="D3" s="520"/>
      <c r="E3" s="520"/>
      <c r="F3" s="516"/>
      <c r="G3" s="126"/>
      <c r="H3" s="126"/>
      <c r="I3" s="126"/>
      <c r="J3" s="126"/>
      <c r="K3" s="126"/>
      <c r="L3" s="126"/>
      <c r="M3" s="126"/>
      <c r="N3" s="126"/>
      <c r="O3" s="126"/>
      <c r="P3" s="126"/>
    </row>
    <row r="4" spans="1:16" ht="21">
      <c r="A4" s="581" t="s">
        <v>1534</v>
      </c>
      <c r="B4" s="520"/>
      <c r="C4" s="520"/>
      <c r="D4" s="520"/>
      <c r="E4" s="520"/>
      <c r="F4" s="516"/>
      <c r="G4" s="126"/>
      <c r="H4" s="126"/>
      <c r="I4" s="126"/>
      <c r="J4" s="126"/>
      <c r="K4" s="126"/>
      <c r="L4" s="126"/>
      <c r="M4" s="126"/>
      <c r="N4" s="126"/>
      <c r="O4" s="126"/>
      <c r="P4" s="126"/>
    </row>
    <row r="5" spans="1:16" ht="15.75" customHeight="1">
      <c r="A5" s="595" t="s">
        <v>1506</v>
      </c>
      <c r="B5" s="520"/>
      <c r="C5" s="520"/>
      <c r="D5" s="520"/>
      <c r="E5" s="520"/>
      <c r="F5" s="516"/>
      <c r="G5" s="126"/>
      <c r="H5" s="578"/>
      <c r="I5" s="579"/>
      <c r="J5" s="579"/>
      <c r="K5" s="579"/>
      <c r="L5" s="579"/>
      <c r="M5" s="579"/>
      <c r="N5" s="579"/>
      <c r="O5" s="579"/>
      <c r="P5" s="552"/>
    </row>
    <row r="6" spans="1:16" ht="30">
      <c r="A6" s="372" t="s">
        <v>1469</v>
      </c>
      <c r="B6" s="373" t="s">
        <v>1470</v>
      </c>
      <c r="C6" s="373" t="s">
        <v>1471</v>
      </c>
      <c r="D6" s="373" t="s">
        <v>1472</v>
      </c>
      <c r="E6" s="374" t="s">
        <v>1535</v>
      </c>
      <c r="F6" s="375" t="s">
        <v>1473</v>
      </c>
      <c r="G6" s="126"/>
      <c r="H6" s="355" t="s">
        <v>1474</v>
      </c>
      <c r="I6" s="356" t="s">
        <v>1475</v>
      </c>
      <c r="J6" s="376" t="s">
        <v>1476</v>
      </c>
      <c r="K6" s="376" t="s">
        <v>1477</v>
      </c>
      <c r="L6" s="356" t="s">
        <v>1475</v>
      </c>
      <c r="M6" s="376" t="s">
        <v>1478</v>
      </c>
      <c r="N6" s="376" t="s">
        <v>1536</v>
      </c>
      <c r="O6" s="356" t="s">
        <v>1475</v>
      </c>
      <c r="P6" s="357" t="s">
        <v>1537</v>
      </c>
    </row>
    <row r="7" spans="1:16" ht="21" customHeight="1">
      <c r="A7" s="377" t="s">
        <v>16</v>
      </c>
      <c r="B7" s="378" t="s">
        <v>1538</v>
      </c>
      <c r="C7" s="379">
        <v>2</v>
      </c>
      <c r="D7" s="380" t="s">
        <v>143</v>
      </c>
      <c r="E7" s="381">
        <f t="shared" ref="E7:E11" si="0">ROUNDUP(AVERAGE(J7,M7,P7),0)</f>
        <v>112600</v>
      </c>
      <c r="F7" s="382">
        <f t="shared" ref="F7:F11" si="1">ROUND(E7*C7,0)</f>
        <v>225200</v>
      </c>
      <c r="G7" s="126"/>
      <c r="H7" s="383" t="s">
        <v>1539</v>
      </c>
      <c r="I7" s="384" t="s">
        <v>1540</v>
      </c>
      <c r="J7" s="385">
        <v>108900</v>
      </c>
      <c r="K7" s="361" t="s">
        <v>1539</v>
      </c>
      <c r="L7" s="384" t="s">
        <v>1541</v>
      </c>
      <c r="M7" s="385">
        <v>116900</v>
      </c>
      <c r="N7" s="361" t="s">
        <v>1542</v>
      </c>
      <c r="O7" s="384" t="s">
        <v>1543</v>
      </c>
      <c r="P7" s="386">
        <v>112000</v>
      </c>
    </row>
    <row r="8" spans="1:16" ht="30" customHeight="1">
      <c r="A8" s="313" t="s">
        <v>17</v>
      </c>
      <c r="B8" s="358" t="s">
        <v>1544</v>
      </c>
      <c r="C8" s="315">
        <v>2</v>
      </c>
      <c r="D8" s="275" t="s">
        <v>143</v>
      </c>
      <c r="E8" s="316">
        <f t="shared" si="0"/>
        <v>206667</v>
      </c>
      <c r="F8" s="317">
        <f t="shared" si="1"/>
        <v>413334</v>
      </c>
      <c r="G8" s="126"/>
      <c r="H8" s="318" t="s">
        <v>1545</v>
      </c>
      <c r="I8" s="387" t="s">
        <v>1546</v>
      </c>
      <c r="J8" s="321">
        <v>215000</v>
      </c>
      <c r="K8" s="273" t="s">
        <v>1547</v>
      </c>
      <c r="L8" s="387" t="s">
        <v>1548</v>
      </c>
      <c r="M8" s="321">
        <v>185000</v>
      </c>
      <c r="N8" s="361" t="s">
        <v>1542</v>
      </c>
      <c r="O8" s="387" t="s">
        <v>1549</v>
      </c>
      <c r="P8" s="388">
        <v>220000</v>
      </c>
    </row>
    <row r="9" spans="1:16" ht="36.75" customHeight="1">
      <c r="A9" s="313" t="s">
        <v>18</v>
      </c>
      <c r="B9" s="358" t="s">
        <v>1550</v>
      </c>
      <c r="C9" s="315">
        <v>2</v>
      </c>
      <c r="D9" s="275" t="s">
        <v>143</v>
      </c>
      <c r="E9" s="316">
        <f t="shared" si="0"/>
        <v>221900</v>
      </c>
      <c r="F9" s="317">
        <f t="shared" si="1"/>
        <v>443800</v>
      </c>
      <c r="G9" s="126"/>
      <c r="H9" s="318" t="s">
        <v>1551</v>
      </c>
      <c r="I9" s="387" t="s">
        <v>1552</v>
      </c>
      <c r="J9" s="321">
        <v>221900</v>
      </c>
      <c r="K9" s="273" t="s">
        <v>1539</v>
      </c>
      <c r="L9" s="387" t="s">
        <v>1553</v>
      </c>
      <c r="M9" s="321">
        <v>221900</v>
      </c>
      <c r="N9" s="273"/>
      <c r="O9" s="387"/>
      <c r="P9" s="388"/>
    </row>
    <row r="10" spans="1:16" ht="21" customHeight="1">
      <c r="A10" s="313" t="s">
        <v>19</v>
      </c>
      <c r="B10" s="314" t="s">
        <v>1554</v>
      </c>
      <c r="C10" s="315">
        <v>2</v>
      </c>
      <c r="D10" s="275" t="s">
        <v>143</v>
      </c>
      <c r="E10" s="316">
        <f t="shared" si="0"/>
        <v>82267</v>
      </c>
      <c r="F10" s="317">
        <f t="shared" si="1"/>
        <v>164534</v>
      </c>
      <c r="G10" s="126"/>
      <c r="H10" s="318" t="s">
        <v>1555</v>
      </c>
      <c r="I10" s="387" t="s">
        <v>1556</v>
      </c>
      <c r="J10" s="321">
        <v>74900</v>
      </c>
      <c r="K10" s="273" t="s">
        <v>1539</v>
      </c>
      <c r="L10" s="387" t="s">
        <v>1557</v>
      </c>
      <c r="M10" s="321">
        <v>93900</v>
      </c>
      <c r="N10" s="273" t="s">
        <v>1558</v>
      </c>
      <c r="O10" s="387" t="s">
        <v>1559</v>
      </c>
      <c r="P10" s="388">
        <v>78000</v>
      </c>
    </row>
    <row r="11" spans="1:16" ht="21" customHeight="1">
      <c r="A11" s="389" t="s">
        <v>20</v>
      </c>
      <c r="B11" s="328" t="s">
        <v>1560</v>
      </c>
      <c r="C11" s="329">
        <v>1</v>
      </c>
      <c r="D11" s="330" t="s">
        <v>1561</v>
      </c>
      <c r="E11" s="390">
        <f t="shared" si="0"/>
        <v>25950</v>
      </c>
      <c r="F11" s="331">
        <f t="shared" si="1"/>
        <v>25950</v>
      </c>
      <c r="G11" s="126"/>
      <c r="H11" s="332" t="s">
        <v>1562</v>
      </c>
      <c r="I11" s="391" t="s">
        <v>1563</v>
      </c>
      <c r="J11" s="334">
        <v>27050</v>
      </c>
      <c r="K11" s="335" t="s">
        <v>1564</v>
      </c>
      <c r="L11" s="391" t="s">
        <v>1565</v>
      </c>
      <c r="M11" s="334">
        <v>25900</v>
      </c>
      <c r="N11" s="335" t="s">
        <v>1566</v>
      </c>
      <c r="O11" s="391" t="s">
        <v>1567</v>
      </c>
      <c r="P11" s="392">
        <v>24900</v>
      </c>
    </row>
    <row r="12" spans="1:16">
      <c r="A12" s="302"/>
      <c r="B12" s="255"/>
      <c r="C12" s="155"/>
      <c r="D12" s="155"/>
      <c r="E12" s="393" t="s">
        <v>416</v>
      </c>
      <c r="F12" s="394">
        <f>ROUNDUP(SUM(F7:F11),0)</f>
        <v>1272818</v>
      </c>
      <c r="G12" s="338"/>
      <c r="H12" s="126"/>
      <c r="I12" s="126"/>
      <c r="J12" s="126"/>
      <c r="K12" s="126"/>
      <c r="L12" s="126"/>
      <c r="M12" s="126"/>
      <c r="N12" s="126"/>
      <c r="O12" s="126"/>
      <c r="P12" s="126"/>
    </row>
    <row r="13" spans="1:16" ht="14.25" customHeight="1">
      <c r="A13" s="302"/>
      <c r="B13" s="255"/>
      <c r="C13" s="155"/>
      <c r="D13" s="155"/>
      <c r="E13" s="255"/>
      <c r="F13" s="256"/>
      <c r="G13" s="126"/>
      <c r="H13" s="126"/>
      <c r="I13" s="126"/>
      <c r="J13" s="126"/>
      <c r="K13" s="126"/>
      <c r="L13" s="126"/>
      <c r="M13" s="126"/>
      <c r="N13" s="126"/>
      <c r="O13" s="126"/>
      <c r="P13" s="126"/>
    </row>
    <row r="14" spans="1:16" ht="15" customHeight="1">
      <c r="A14" s="302"/>
      <c r="B14" s="255"/>
      <c r="C14" s="155"/>
      <c r="D14" s="155"/>
      <c r="E14" s="255"/>
      <c r="F14" s="256"/>
      <c r="G14" s="126"/>
      <c r="H14" s="126"/>
      <c r="I14" s="126"/>
      <c r="J14" s="126"/>
      <c r="K14" s="126"/>
      <c r="L14" s="126"/>
      <c r="M14" s="126"/>
      <c r="N14" s="126"/>
      <c r="O14" s="126"/>
      <c r="P14" s="126"/>
    </row>
    <row r="15" spans="1:16" ht="18.75" customHeight="1">
      <c r="A15" s="302"/>
      <c r="B15" s="580" t="s">
        <v>1499</v>
      </c>
      <c r="C15" s="520"/>
      <c r="D15" s="596"/>
      <c r="E15" s="395"/>
      <c r="F15" s="342">
        <f>+F12</f>
        <v>1272818</v>
      </c>
      <c r="G15" s="126"/>
      <c r="H15" s="126"/>
      <c r="I15" s="126"/>
      <c r="J15" s="126"/>
      <c r="K15" s="126"/>
      <c r="L15" s="126"/>
      <c r="M15" s="126"/>
      <c r="N15" s="126"/>
      <c r="O15" s="126"/>
      <c r="P15" s="126"/>
    </row>
    <row r="16" spans="1:16">
      <c r="A16" s="302"/>
      <c r="B16" s="255"/>
      <c r="C16" s="155"/>
      <c r="D16" s="155"/>
      <c r="E16" s="255"/>
      <c r="F16" s="256"/>
      <c r="G16" s="126"/>
      <c r="H16" s="126"/>
      <c r="I16" s="126"/>
      <c r="J16" s="126"/>
      <c r="K16" s="126"/>
      <c r="L16" s="126"/>
      <c r="M16" s="126"/>
      <c r="N16" s="126"/>
      <c r="O16" s="126"/>
      <c r="P16" s="126"/>
    </row>
    <row r="17" spans="1:16">
      <c r="A17" s="576" t="s">
        <v>1568</v>
      </c>
      <c r="B17" s="525"/>
      <c r="C17" s="525"/>
      <c r="D17" s="525"/>
      <c r="E17" s="525"/>
      <c r="F17" s="526"/>
      <c r="G17" s="126"/>
      <c r="H17" s="126"/>
      <c r="I17" s="126"/>
      <c r="J17" s="126"/>
      <c r="K17" s="126"/>
      <c r="L17" s="126"/>
      <c r="M17" s="126"/>
      <c r="N17" s="126"/>
      <c r="O17" s="126"/>
      <c r="P17" s="126"/>
    </row>
    <row r="18" spans="1:16">
      <c r="A18" s="528"/>
      <c r="B18" s="466"/>
      <c r="C18" s="466"/>
      <c r="D18" s="466"/>
      <c r="E18" s="466"/>
      <c r="F18" s="518"/>
      <c r="G18" s="126"/>
      <c r="H18" s="126"/>
      <c r="I18" s="126"/>
      <c r="J18" s="126"/>
      <c r="K18" s="126"/>
      <c r="L18" s="126"/>
      <c r="M18" s="126"/>
      <c r="N18" s="126"/>
      <c r="O18" s="126"/>
      <c r="P18" s="126"/>
    </row>
    <row r="19" spans="1:16">
      <c r="A19" s="531"/>
      <c r="B19" s="532"/>
      <c r="C19" s="532"/>
      <c r="D19" s="532"/>
      <c r="E19" s="532"/>
      <c r="F19" s="533"/>
      <c r="G19" s="126"/>
      <c r="H19" s="126"/>
      <c r="I19" s="126"/>
      <c r="J19" s="126"/>
      <c r="K19" s="126"/>
      <c r="L19" s="126"/>
      <c r="M19" s="126"/>
      <c r="N19" s="126"/>
      <c r="O19" s="126"/>
      <c r="P19" s="126"/>
    </row>
    <row r="20" spans="1:16">
      <c r="A20" s="255"/>
      <c r="B20" s="126"/>
      <c r="C20" s="124"/>
      <c r="D20" s="124"/>
      <c r="E20" s="126"/>
      <c r="F20" s="126"/>
      <c r="G20" s="126"/>
      <c r="H20" s="126"/>
      <c r="I20" s="126"/>
      <c r="J20" s="126"/>
      <c r="K20" s="126"/>
      <c r="L20" s="126"/>
      <c r="M20" s="126"/>
      <c r="N20" s="126"/>
      <c r="O20" s="126"/>
      <c r="P20" s="126"/>
    </row>
    <row r="21" spans="1:16" ht="15.75" customHeight="1">
      <c r="A21" s="255"/>
      <c r="B21" s="126"/>
      <c r="C21" s="124"/>
      <c r="D21" s="124"/>
      <c r="E21" s="126"/>
      <c r="F21" s="126"/>
      <c r="G21" s="126"/>
      <c r="H21" s="126"/>
      <c r="I21" s="126"/>
      <c r="J21" s="126"/>
      <c r="K21" s="126"/>
      <c r="L21" s="126"/>
      <c r="M21" s="126"/>
      <c r="N21" s="126"/>
      <c r="O21" s="126"/>
      <c r="P21" s="126"/>
    </row>
    <row r="22" spans="1:16" ht="15.75" customHeight="1">
      <c r="A22" s="255"/>
      <c r="B22" s="126"/>
      <c r="C22" s="124"/>
      <c r="D22" s="124"/>
      <c r="E22" s="126"/>
      <c r="F22" s="126"/>
      <c r="G22" s="126"/>
      <c r="H22" s="126"/>
      <c r="I22" s="126"/>
      <c r="J22" s="126"/>
      <c r="K22" s="126"/>
      <c r="L22" s="126"/>
      <c r="M22" s="126"/>
      <c r="N22" s="126"/>
      <c r="O22" s="126"/>
      <c r="P22" s="126"/>
    </row>
    <row r="23" spans="1:16" ht="15.75" customHeight="1">
      <c r="A23" s="255"/>
      <c r="B23" s="126"/>
      <c r="C23" s="124"/>
      <c r="D23" s="124"/>
      <c r="E23" s="126"/>
      <c r="F23" s="126"/>
      <c r="G23" s="126"/>
      <c r="H23" s="126"/>
      <c r="I23" s="126"/>
      <c r="J23" s="126"/>
      <c r="K23" s="126"/>
      <c r="L23" s="126"/>
      <c r="M23" s="126"/>
      <c r="N23" s="126"/>
      <c r="O23" s="126"/>
      <c r="P23" s="126"/>
    </row>
    <row r="24" spans="1:16" ht="15.75" customHeight="1">
      <c r="A24" s="255"/>
      <c r="B24" s="126"/>
      <c r="C24" s="124"/>
      <c r="D24" s="124"/>
      <c r="E24" s="126"/>
      <c r="F24" s="126"/>
      <c r="G24" s="126"/>
      <c r="H24" s="126"/>
      <c r="I24" s="126"/>
      <c r="J24" s="126"/>
      <c r="K24" s="126"/>
      <c r="L24" s="126"/>
      <c r="M24" s="126"/>
      <c r="N24" s="126"/>
      <c r="O24" s="126"/>
      <c r="P24" s="126"/>
    </row>
    <row r="25" spans="1:16" ht="15.75" customHeight="1">
      <c r="A25" s="255"/>
      <c r="B25" s="126"/>
      <c r="C25" s="124"/>
      <c r="D25" s="124"/>
      <c r="E25" s="126"/>
      <c r="F25" s="126"/>
      <c r="G25" s="126"/>
      <c r="H25" s="126"/>
      <c r="I25" s="126"/>
      <c r="J25" s="126"/>
      <c r="K25" s="126"/>
      <c r="L25" s="126"/>
      <c r="M25" s="126"/>
      <c r="N25" s="126"/>
      <c r="O25" s="126"/>
      <c r="P25" s="126"/>
    </row>
    <row r="26" spans="1:16" ht="15.75" customHeight="1">
      <c r="A26" s="255"/>
      <c r="B26" s="126"/>
      <c r="C26" s="124"/>
      <c r="D26" s="124"/>
      <c r="E26" s="126"/>
      <c r="F26" s="126"/>
      <c r="G26" s="126"/>
      <c r="H26" s="126"/>
      <c r="I26" s="126"/>
      <c r="J26" s="126"/>
      <c r="K26" s="126"/>
      <c r="L26" s="126"/>
      <c r="M26" s="126"/>
      <c r="N26" s="126"/>
      <c r="O26" s="126"/>
      <c r="P26" s="126"/>
    </row>
    <row r="27" spans="1:16" ht="15.75" customHeight="1">
      <c r="A27" s="255"/>
      <c r="B27" s="126"/>
      <c r="C27" s="124"/>
      <c r="D27" s="124"/>
      <c r="E27" s="126"/>
      <c r="F27" s="126"/>
      <c r="G27" s="126"/>
      <c r="H27" s="126"/>
      <c r="I27" s="126"/>
      <c r="J27" s="126"/>
      <c r="K27" s="126"/>
      <c r="L27" s="126"/>
      <c r="M27" s="126"/>
      <c r="N27" s="126"/>
      <c r="O27" s="126"/>
      <c r="P27" s="126"/>
    </row>
    <row r="28" spans="1:16" ht="15.75" customHeight="1">
      <c r="A28" s="255"/>
      <c r="B28" s="126"/>
      <c r="C28" s="124"/>
      <c r="D28" s="124"/>
      <c r="E28" s="126"/>
      <c r="F28" s="126"/>
      <c r="G28" s="126"/>
      <c r="H28" s="126"/>
      <c r="I28" s="126"/>
      <c r="J28" s="126"/>
      <c r="K28" s="126"/>
      <c r="L28" s="126"/>
      <c r="M28" s="126"/>
      <c r="N28" s="126"/>
      <c r="O28" s="126"/>
      <c r="P28" s="126"/>
    </row>
    <row r="29" spans="1:16" ht="15.75" customHeight="1">
      <c r="A29" s="255"/>
      <c r="B29" s="126"/>
      <c r="C29" s="124"/>
      <c r="D29" s="124"/>
      <c r="E29" s="126"/>
      <c r="F29" s="126"/>
      <c r="G29" s="126"/>
      <c r="H29" s="126"/>
      <c r="I29" s="126"/>
      <c r="J29" s="126"/>
      <c r="K29" s="126"/>
      <c r="L29" s="126"/>
      <c r="M29" s="126"/>
      <c r="N29" s="126"/>
      <c r="O29" s="126"/>
      <c r="P29" s="126"/>
    </row>
    <row r="30" spans="1:16" ht="15.75" customHeight="1">
      <c r="A30" s="255"/>
      <c r="B30" s="126"/>
      <c r="C30" s="124"/>
      <c r="D30" s="124"/>
      <c r="E30" s="126"/>
      <c r="F30" s="126"/>
      <c r="G30" s="126"/>
      <c r="H30" s="126"/>
      <c r="I30" s="126"/>
      <c r="J30" s="126"/>
      <c r="K30" s="126"/>
      <c r="L30" s="126"/>
      <c r="M30" s="126"/>
      <c r="N30" s="126"/>
      <c r="O30" s="126"/>
      <c r="P30" s="126"/>
    </row>
    <row r="31" spans="1:16" ht="15.75" customHeight="1">
      <c r="A31" s="255"/>
      <c r="B31" s="126"/>
      <c r="C31" s="124"/>
      <c r="D31" s="124"/>
      <c r="E31" s="126"/>
      <c r="F31" s="126"/>
      <c r="G31" s="126"/>
      <c r="H31" s="126"/>
      <c r="I31" s="126"/>
      <c r="J31" s="126"/>
      <c r="K31" s="126"/>
      <c r="L31" s="126"/>
      <c r="M31" s="126"/>
      <c r="N31" s="126"/>
      <c r="O31" s="126"/>
      <c r="P31" s="126"/>
    </row>
    <row r="32" spans="1:16" ht="15.75" customHeight="1">
      <c r="A32" s="255"/>
      <c r="B32" s="126"/>
      <c r="C32" s="124"/>
      <c r="D32" s="124"/>
      <c r="E32" s="126"/>
      <c r="F32" s="126"/>
      <c r="G32" s="126"/>
      <c r="H32" s="126"/>
      <c r="I32" s="126"/>
      <c r="J32" s="126"/>
      <c r="K32" s="126"/>
      <c r="L32" s="126"/>
      <c r="M32" s="126"/>
      <c r="N32" s="126"/>
      <c r="O32" s="126"/>
      <c r="P32" s="126"/>
    </row>
    <row r="33" spans="1:16" ht="15.75" customHeight="1">
      <c r="A33" s="255"/>
      <c r="B33" s="126"/>
      <c r="C33" s="124"/>
      <c r="D33" s="124"/>
      <c r="E33" s="126"/>
      <c r="F33" s="126"/>
      <c r="G33" s="126"/>
      <c r="H33" s="126"/>
      <c r="I33" s="126"/>
      <c r="J33" s="126"/>
      <c r="K33" s="126"/>
      <c r="L33" s="126"/>
      <c r="M33" s="126"/>
      <c r="N33" s="126"/>
      <c r="O33" s="126"/>
      <c r="P33" s="126"/>
    </row>
    <row r="34" spans="1:16" ht="15.75" customHeight="1">
      <c r="A34" s="255"/>
      <c r="B34" s="126"/>
      <c r="C34" s="124"/>
      <c r="D34" s="124"/>
      <c r="E34" s="126"/>
      <c r="F34" s="126"/>
      <c r="G34" s="126"/>
      <c r="H34" s="126"/>
      <c r="I34" s="126"/>
      <c r="J34" s="126"/>
      <c r="K34" s="126"/>
      <c r="L34" s="126"/>
      <c r="M34" s="126"/>
      <c r="N34" s="126"/>
      <c r="O34" s="126"/>
      <c r="P34" s="126"/>
    </row>
    <row r="35" spans="1:16" ht="15.75" customHeight="1">
      <c r="A35" s="255"/>
      <c r="B35" s="126"/>
      <c r="C35" s="124"/>
      <c r="D35" s="124"/>
      <c r="E35" s="126"/>
      <c r="F35" s="126"/>
      <c r="G35" s="126"/>
      <c r="H35" s="126"/>
      <c r="I35" s="126"/>
      <c r="J35" s="126"/>
      <c r="K35" s="126"/>
      <c r="L35" s="126"/>
      <c r="M35" s="126"/>
      <c r="N35" s="126"/>
      <c r="O35" s="126"/>
      <c r="P35" s="126"/>
    </row>
    <row r="36" spans="1:16" ht="15.75" customHeight="1">
      <c r="A36" s="255"/>
      <c r="B36" s="126"/>
      <c r="C36" s="124"/>
      <c r="D36" s="124"/>
      <c r="E36" s="126"/>
      <c r="F36" s="126"/>
      <c r="G36" s="126"/>
      <c r="H36" s="126"/>
      <c r="I36" s="126"/>
      <c r="J36" s="126"/>
      <c r="K36" s="126"/>
      <c r="L36" s="126"/>
      <c r="M36" s="126"/>
      <c r="N36" s="126"/>
      <c r="O36" s="126"/>
      <c r="P36" s="126"/>
    </row>
    <row r="37" spans="1:16" ht="15.75" customHeight="1">
      <c r="A37" s="255"/>
      <c r="B37" s="126"/>
      <c r="C37" s="124"/>
      <c r="D37" s="124"/>
      <c r="E37" s="126"/>
      <c r="F37" s="126"/>
      <c r="G37" s="126"/>
      <c r="H37" s="126"/>
      <c r="I37" s="126"/>
      <c r="J37" s="126"/>
      <c r="K37" s="126"/>
      <c r="L37" s="126"/>
      <c r="M37" s="126"/>
      <c r="N37" s="126"/>
      <c r="O37" s="126"/>
      <c r="P37" s="126"/>
    </row>
    <row r="38" spans="1:16" ht="15.75" customHeight="1">
      <c r="A38" s="255"/>
      <c r="B38" s="126"/>
      <c r="C38" s="124"/>
      <c r="D38" s="124"/>
      <c r="E38" s="126"/>
      <c r="F38" s="126"/>
      <c r="G38" s="126"/>
      <c r="H38" s="126"/>
      <c r="I38" s="126"/>
      <c r="J38" s="126"/>
      <c r="K38" s="126"/>
      <c r="L38" s="126"/>
      <c r="M38" s="126"/>
      <c r="N38" s="126"/>
      <c r="O38" s="126"/>
      <c r="P38" s="126"/>
    </row>
    <row r="39" spans="1:16" ht="15.75" customHeight="1">
      <c r="A39" s="255"/>
      <c r="B39" s="126"/>
      <c r="C39" s="124"/>
      <c r="D39" s="124"/>
      <c r="E39" s="126"/>
      <c r="F39" s="126"/>
      <c r="G39" s="126"/>
      <c r="H39" s="126"/>
      <c r="I39" s="126"/>
      <c r="J39" s="126"/>
      <c r="K39" s="126"/>
      <c r="L39" s="126"/>
      <c r="M39" s="126"/>
      <c r="N39" s="126"/>
      <c r="O39" s="126"/>
      <c r="P39" s="126"/>
    </row>
    <row r="40" spans="1:16" ht="15.75" customHeight="1">
      <c r="A40" s="255"/>
      <c r="B40" s="126"/>
      <c r="C40" s="124"/>
      <c r="D40" s="124"/>
      <c r="E40" s="126"/>
      <c r="F40" s="126"/>
      <c r="G40" s="126"/>
      <c r="H40" s="126"/>
      <c r="I40" s="126"/>
      <c r="J40" s="126"/>
      <c r="K40" s="126"/>
      <c r="L40" s="126"/>
      <c r="M40" s="126"/>
      <c r="N40" s="126"/>
      <c r="O40" s="126"/>
      <c r="P40" s="126"/>
    </row>
    <row r="41" spans="1:16" ht="15.75" customHeight="1">
      <c r="A41" s="255"/>
      <c r="B41" s="126"/>
      <c r="C41" s="124"/>
      <c r="D41" s="124"/>
      <c r="E41" s="126"/>
      <c r="F41" s="126"/>
      <c r="G41" s="126"/>
      <c r="H41" s="126"/>
      <c r="I41" s="126"/>
      <c r="J41" s="126"/>
      <c r="K41" s="126"/>
      <c r="L41" s="126"/>
      <c r="M41" s="126"/>
      <c r="N41" s="126"/>
      <c r="O41" s="126"/>
      <c r="P41" s="126"/>
    </row>
    <row r="42" spans="1:16" ht="15.75" customHeight="1">
      <c r="A42" s="255"/>
      <c r="B42" s="126"/>
      <c r="C42" s="124"/>
      <c r="D42" s="124"/>
      <c r="E42" s="126"/>
      <c r="F42" s="126"/>
      <c r="G42" s="126"/>
      <c r="H42" s="126"/>
      <c r="I42" s="126"/>
      <c r="J42" s="126"/>
      <c r="K42" s="126"/>
      <c r="L42" s="126"/>
      <c r="M42" s="126"/>
      <c r="N42" s="126"/>
      <c r="O42" s="126"/>
      <c r="P42" s="126"/>
    </row>
    <row r="43" spans="1:16" ht="15.75" customHeight="1">
      <c r="A43" s="255"/>
      <c r="B43" s="126"/>
      <c r="C43" s="124"/>
      <c r="D43" s="124"/>
      <c r="E43" s="126"/>
      <c r="F43" s="126"/>
      <c r="G43" s="126"/>
      <c r="H43" s="126"/>
      <c r="I43" s="126"/>
      <c r="J43" s="126"/>
      <c r="K43" s="126"/>
      <c r="L43" s="126"/>
      <c r="M43" s="126"/>
      <c r="N43" s="126"/>
      <c r="O43" s="126"/>
      <c r="P43" s="126"/>
    </row>
    <row r="44" spans="1:16" ht="15.75" customHeight="1">
      <c r="A44" s="255"/>
      <c r="B44" s="126"/>
      <c r="C44" s="124"/>
      <c r="D44" s="124"/>
      <c r="E44" s="126"/>
      <c r="F44" s="126"/>
      <c r="G44" s="126"/>
      <c r="H44" s="126"/>
      <c r="I44" s="126"/>
      <c r="J44" s="126"/>
      <c r="K44" s="126"/>
      <c r="L44" s="126"/>
      <c r="M44" s="126"/>
      <c r="N44" s="126"/>
      <c r="O44" s="126"/>
      <c r="P44" s="126"/>
    </row>
    <row r="45" spans="1:16" ht="15.75" customHeight="1">
      <c r="A45" s="255"/>
      <c r="B45" s="126"/>
      <c r="C45" s="124"/>
      <c r="D45" s="124"/>
      <c r="E45" s="126"/>
      <c r="F45" s="126"/>
      <c r="G45" s="126"/>
      <c r="H45" s="126"/>
      <c r="I45" s="126"/>
      <c r="J45" s="126"/>
      <c r="K45" s="126"/>
      <c r="L45" s="126"/>
      <c r="M45" s="126"/>
      <c r="N45" s="126"/>
      <c r="O45" s="126"/>
      <c r="P45" s="126"/>
    </row>
    <row r="46" spans="1:16" ht="15.75" customHeight="1">
      <c r="A46" s="255"/>
      <c r="B46" s="126"/>
      <c r="C46" s="124"/>
      <c r="D46" s="124"/>
      <c r="E46" s="126"/>
      <c r="F46" s="126"/>
      <c r="G46" s="126"/>
      <c r="H46" s="126"/>
      <c r="I46" s="126"/>
      <c r="J46" s="126"/>
      <c r="K46" s="126"/>
      <c r="L46" s="126"/>
      <c r="M46" s="126"/>
      <c r="N46" s="126"/>
      <c r="O46" s="126"/>
      <c r="P46" s="126"/>
    </row>
    <row r="47" spans="1:16" ht="15.75" customHeight="1">
      <c r="A47" s="255"/>
      <c r="B47" s="126"/>
      <c r="C47" s="124"/>
      <c r="D47" s="124"/>
      <c r="E47" s="126"/>
      <c r="F47" s="126"/>
      <c r="G47" s="126"/>
      <c r="H47" s="126"/>
      <c r="I47" s="126"/>
      <c r="J47" s="126"/>
      <c r="K47" s="126"/>
      <c r="L47" s="126"/>
      <c r="M47" s="126"/>
      <c r="N47" s="126"/>
      <c r="O47" s="126"/>
      <c r="P47" s="126"/>
    </row>
    <row r="48" spans="1:16" ht="15.75" customHeight="1">
      <c r="A48" s="255"/>
      <c r="B48" s="126"/>
      <c r="C48" s="124"/>
      <c r="D48" s="124"/>
      <c r="E48" s="126"/>
      <c r="F48" s="126"/>
      <c r="G48" s="126"/>
      <c r="H48" s="126"/>
      <c r="I48" s="126"/>
      <c r="J48" s="126"/>
      <c r="K48" s="126"/>
      <c r="L48" s="126"/>
      <c r="M48" s="126"/>
      <c r="N48" s="126"/>
      <c r="O48" s="126"/>
      <c r="P48" s="126"/>
    </row>
    <row r="49" spans="1:16" ht="15.75" customHeight="1">
      <c r="A49" s="255"/>
      <c r="B49" s="126"/>
      <c r="C49" s="124"/>
      <c r="D49" s="124"/>
      <c r="E49" s="126"/>
      <c r="F49" s="126"/>
      <c r="G49" s="126"/>
      <c r="H49" s="126"/>
      <c r="I49" s="126"/>
      <c r="J49" s="126"/>
      <c r="K49" s="126"/>
      <c r="L49" s="126"/>
      <c r="M49" s="126"/>
      <c r="N49" s="126"/>
      <c r="O49" s="126"/>
      <c r="P49" s="126"/>
    </row>
    <row r="50" spans="1:16" ht="15.75" customHeight="1">
      <c r="A50" s="255"/>
      <c r="B50" s="126"/>
      <c r="C50" s="124"/>
      <c r="D50" s="124"/>
      <c r="E50" s="126"/>
      <c r="F50" s="126"/>
      <c r="G50" s="126"/>
      <c r="H50" s="126"/>
      <c r="I50" s="126"/>
      <c r="J50" s="126"/>
      <c r="K50" s="126"/>
      <c r="L50" s="126"/>
      <c r="M50" s="126"/>
      <c r="N50" s="126"/>
      <c r="O50" s="126"/>
      <c r="P50" s="126"/>
    </row>
    <row r="51" spans="1:16" ht="15.75" customHeight="1">
      <c r="A51" s="255"/>
      <c r="B51" s="126"/>
      <c r="C51" s="124"/>
      <c r="D51" s="124"/>
      <c r="E51" s="126"/>
      <c r="F51" s="126"/>
      <c r="G51" s="126"/>
      <c r="H51" s="126"/>
      <c r="I51" s="126"/>
      <c r="J51" s="126"/>
      <c r="K51" s="126"/>
      <c r="L51" s="126"/>
      <c r="M51" s="126"/>
      <c r="N51" s="126"/>
      <c r="O51" s="126"/>
      <c r="P51" s="126"/>
    </row>
    <row r="52" spans="1:16" ht="15.75" customHeight="1">
      <c r="A52" s="255"/>
      <c r="B52" s="126"/>
      <c r="C52" s="124"/>
      <c r="D52" s="124"/>
      <c r="E52" s="126"/>
      <c r="F52" s="126"/>
      <c r="G52" s="126"/>
      <c r="H52" s="126"/>
      <c r="I52" s="126"/>
      <c r="J52" s="126"/>
      <c r="K52" s="126"/>
      <c r="L52" s="126"/>
      <c r="M52" s="126"/>
      <c r="N52" s="126"/>
      <c r="O52" s="126"/>
      <c r="P52" s="126"/>
    </row>
    <row r="53" spans="1:16" ht="15.75" customHeight="1">
      <c r="A53" s="255"/>
      <c r="B53" s="126"/>
      <c r="C53" s="124"/>
      <c r="D53" s="124"/>
      <c r="E53" s="126"/>
      <c r="F53" s="126"/>
      <c r="G53" s="126"/>
      <c r="H53" s="126"/>
      <c r="I53" s="126"/>
      <c r="J53" s="126"/>
      <c r="K53" s="126"/>
      <c r="L53" s="126"/>
      <c r="M53" s="126"/>
      <c r="N53" s="126"/>
      <c r="O53" s="126"/>
      <c r="P53" s="126"/>
    </row>
    <row r="54" spans="1:16" ht="15.75" customHeight="1">
      <c r="A54" s="255"/>
      <c r="B54" s="126"/>
      <c r="C54" s="124"/>
      <c r="D54" s="124"/>
      <c r="E54" s="126"/>
      <c r="F54" s="126"/>
      <c r="G54" s="126"/>
      <c r="H54" s="126"/>
      <c r="I54" s="126"/>
      <c r="J54" s="126"/>
      <c r="K54" s="126"/>
      <c r="L54" s="126"/>
      <c r="M54" s="126"/>
      <c r="N54" s="126"/>
      <c r="O54" s="126"/>
      <c r="P54" s="126"/>
    </row>
    <row r="55" spans="1:16" ht="15.75" customHeight="1">
      <c r="A55" s="255"/>
      <c r="B55" s="126"/>
      <c r="C55" s="124"/>
      <c r="D55" s="124"/>
      <c r="E55" s="126"/>
      <c r="F55" s="126"/>
      <c r="G55" s="126"/>
      <c r="H55" s="126"/>
      <c r="I55" s="126"/>
      <c r="J55" s="126"/>
      <c r="K55" s="126"/>
      <c r="L55" s="126"/>
      <c r="M55" s="126"/>
      <c r="N55" s="126"/>
      <c r="O55" s="126"/>
      <c r="P55" s="126"/>
    </row>
    <row r="56" spans="1:16" ht="15.75" customHeight="1">
      <c r="A56" s="255"/>
      <c r="B56" s="126"/>
      <c r="C56" s="124"/>
      <c r="D56" s="124"/>
      <c r="E56" s="126"/>
      <c r="F56" s="126"/>
      <c r="G56" s="126"/>
      <c r="H56" s="126"/>
      <c r="I56" s="126"/>
      <c r="J56" s="126"/>
      <c r="K56" s="126"/>
      <c r="L56" s="126"/>
      <c r="M56" s="126"/>
      <c r="N56" s="126"/>
      <c r="O56" s="126"/>
      <c r="P56" s="126"/>
    </row>
    <row r="57" spans="1:16" ht="15.75" customHeight="1">
      <c r="A57" s="255"/>
      <c r="B57" s="126"/>
      <c r="C57" s="124"/>
      <c r="D57" s="124"/>
      <c r="E57" s="126"/>
      <c r="F57" s="126"/>
      <c r="G57" s="126"/>
      <c r="H57" s="126"/>
      <c r="I57" s="126"/>
      <c r="J57" s="126"/>
      <c r="K57" s="126"/>
      <c r="L57" s="126"/>
      <c r="M57" s="126"/>
      <c r="N57" s="126"/>
      <c r="O57" s="126"/>
      <c r="P57" s="126"/>
    </row>
    <row r="58" spans="1:16" ht="15.75" customHeight="1">
      <c r="A58" s="255"/>
      <c r="B58" s="126"/>
      <c r="C58" s="124"/>
      <c r="D58" s="124"/>
      <c r="E58" s="126"/>
      <c r="F58" s="126"/>
      <c r="G58" s="126"/>
      <c r="H58" s="126"/>
      <c r="I58" s="126"/>
      <c r="J58" s="126"/>
      <c r="K58" s="126"/>
      <c r="L58" s="126"/>
      <c r="M58" s="126"/>
      <c r="N58" s="126"/>
      <c r="O58" s="126"/>
      <c r="P58" s="126"/>
    </row>
    <row r="59" spans="1:16" ht="15.75" customHeight="1">
      <c r="A59" s="255"/>
      <c r="B59" s="126"/>
      <c r="C59" s="124"/>
      <c r="D59" s="124"/>
      <c r="E59" s="126"/>
      <c r="F59" s="126"/>
      <c r="G59" s="126"/>
      <c r="H59" s="126"/>
      <c r="I59" s="126"/>
      <c r="J59" s="126"/>
      <c r="K59" s="126"/>
      <c r="L59" s="126"/>
      <c r="M59" s="126"/>
      <c r="N59" s="126"/>
      <c r="O59" s="126"/>
      <c r="P59" s="126"/>
    </row>
    <row r="60" spans="1:16" ht="15.75" customHeight="1">
      <c r="A60" s="255"/>
      <c r="B60" s="126"/>
      <c r="C60" s="124"/>
      <c r="D60" s="124"/>
      <c r="E60" s="126"/>
      <c r="F60" s="126"/>
      <c r="G60" s="126"/>
      <c r="H60" s="126"/>
      <c r="I60" s="126"/>
      <c r="J60" s="126"/>
      <c r="K60" s="126"/>
      <c r="L60" s="126"/>
      <c r="M60" s="126"/>
      <c r="N60" s="126"/>
      <c r="O60" s="126"/>
      <c r="P60" s="126"/>
    </row>
    <row r="61" spans="1:16" ht="15.75" customHeight="1">
      <c r="A61" s="255"/>
      <c r="B61" s="126"/>
      <c r="C61" s="124"/>
      <c r="D61" s="124"/>
      <c r="E61" s="126"/>
      <c r="F61" s="126"/>
      <c r="G61" s="126"/>
      <c r="H61" s="126"/>
      <c r="I61" s="126"/>
      <c r="J61" s="126"/>
      <c r="K61" s="126"/>
      <c r="L61" s="126"/>
      <c r="M61" s="126"/>
      <c r="N61" s="126"/>
      <c r="O61" s="126"/>
      <c r="P61" s="126"/>
    </row>
    <row r="62" spans="1:16" ht="15.75" customHeight="1">
      <c r="A62" s="255"/>
      <c r="B62" s="126"/>
      <c r="C62" s="124"/>
      <c r="D62" s="124"/>
      <c r="E62" s="126"/>
      <c r="F62" s="126"/>
      <c r="G62" s="126"/>
      <c r="H62" s="126"/>
      <c r="I62" s="126"/>
      <c r="J62" s="126"/>
      <c r="K62" s="126"/>
      <c r="L62" s="126"/>
      <c r="M62" s="126"/>
      <c r="N62" s="126"/>
      <c r="O62" s="126"/>
      <c r="P62" s="126"/>
    </row>
    <row r="63" spans="1:16" ht="15.75" customHeight="1">
      <c r="A63" s="255"/>
      <c r="B63" s="126"/>
      <c r="C63" s="124"/>
      <c r="D63" s="124"/>
      <c r="E63" s="126"/>
      <c r="F63" s="126"/>
      <c r="G63" s="126"/>
      <c r="H63" s="126"/>
      <c r="I63" s="126"/>
      <c r="J63" s="126"/>
      <c r="K63" s="126"/>
      <c r="L63" s="126"/>
      <c r="M63" s="126"/>
      <c r="N63" s="126"/>
      <c r="O63" s="126"/>
      <c r="P63" s="126"/>
    </row>
    <row r="64" spans="1:16" ht="15.75" customHeight="1">
      <c r="A64" s="255"/>
      <c r="B64" s="126"/>
      <c r="C64" s="124"/>
      <c r="D64" s="124"/>
      <c r="E64" s="126"/>
      <c r="F64" s="126"/>
      <c r="G64" s="126"/>
      <c r="H64" s="126"/>
      <c r="I64" s="126"/>
      <c r="J64" s="126"/>
      <c r="K64" s="126"/>
      <c r="L64" s="126"/>
      <c r="M64" s="126"/>
      <c r="N64" s="126"/>
      <c r="O64" s="126"/>
      <c r="P64" s="126"/>
    </row>
    <row r="65" spans="1:16" ht="15.75" customHeight="1">
      <c r="A65" s="255"/>
      <c r="B65" s="126"/>
      <c r="C65" s="124"/>
      <c r="D65" s="124"/>
      <c r="E65" s="126"/>
      <c r="F65" s="126"/>
      <c r="G65" s="126"/>
      <c r="H65" s="126"/>
      <c r="I65" s="126"/>
      <c r="J65" s="126"/>
      <c r="K65" s="126"/>
      <c r="L65" s="126"/>
      <c r="M65" s="126"/>
      <c r="N65" s="126"/>
      <c r="O65" s="126"/>
      <c r="P65" s="126"/>
    </row>
    <row r="66" spans="1:16" ht="15.75" customHeight="1">
      <c r="A66" s="255"/>
      <c r="B66" s="126"/>
      <c r="C66" s="124"/>
      <c r="D66" s="124"/>
      <c r="E66" s="126"/>
      <c r="F66" s="126"/>
      <c r="G66" s="126"/>
      <c r="H66" s="126"/>
      <c r="I66" s="126"/>
      <c r="J66" s="126"/>
      <c r="K66" s="126"/>
      <c r="L66" s="126"/>
      <c r="M66" s="126"/>
      <c r="N66" s="126"/>
      <c r="O66" s="126"/>
      <c r="P66" s="126"/>
    </row>
    <row r="67" spans="1:16" ht="15.75" customHeight="1">
      <c r="A67" s="255"/>
      <c r="B67" s="126"/>
      <c r="C67" s="124"/>
      <c r="D67" s="124"/>
      <c r="E67" s="126"/>
      <c r="F67" s="126"/>
      <c r="G67" s="126"/>
      <c r="H67" s="126"/>
      <c r="I67" s="126"/>
      <c r="J67" s="126"/>
      <c r="K67" s="126"/>
      <c r="L67" s="126"/>
      <c r="M67" s="126"/>
      <c r="N67" s="126"/>
      <c r="O67" s="126"/>
      <c r="P67" s="126"/>
    </row>
    <row r="68" spans="1:16" ht="15.75" customHeight="1">
      <c r="A68" s="255"/>
      <c r="B68" s="126"/>
      <c r="C68" s="124"/>
      <c r="D68" s="124"/>
      <c r="E68" s="126"/>
      <c r="F68" s="126"/>
      <c r="G68" s="126"/>
      <c r="H68" s="126"/>
      <c r="I68" s="126"/>
      <c r="J68" s="126"/>
      <c r="K68" s="126"/>
      <c r="L68" s="126"/>
      <c r="M68" s="126"/>
      <c r="N68" s="126"/>
      <c r="O68" s="126"/>
      <c r="P68" s="126"/>
    </row>
    <row r="69" spans="1:16" ht="15.75" customHeight="1">
      <c r="A69" s="255"/>
      <c r="B69" s="126"/>
      <c r="C69" s="124"/>
      <c r="D69" s="124"/>
      <c r="E69" s="126"/>
      <c r="F69" s="126"/>
      <c r="G69" s="126"/>
      <c r="H69" s="126"/>
      <c r="I69" s="126"/>
      <c r="J69" s="126"/>
      <c r="K69" s="126"/>
      <c r="L69" s="126"/>
      <c r="M69" s="126"/>
      <c r="N69" s="126"/>
      <c r="O69" s="126"/>
      <c r="P69" s="126"/>
    </row>
    <row r="70" spans="1:16" ht="15.75" customHeight="1">
      <c r="A70" s="255"/>
      <c r="B70" s="126"/>
      <c r="C70" s="124"/>
      <c r="D70" s="124"/>
      <c r="E70" s="126"/>
      <c r="F70" s="126"/>
      <c r="G70" s="126"/>
      <c r="H70" s="126"/>
      <c r="I70" s="126"/>
      <c r="J70" s="126"/>
      <c r="K70" s="126"/>
      <c r="L70" s="126"/>
      <c r="M70" s="126"/>
      <c r="N70" s="126"/>
      <c r="O70" s="126"/>
      <c r="P70" s="126"/>
    </row>
    <row r="71" spans="1:16" ht="15.75" customHeight="1">
      <c r="A71" s="255"/>
      <c r="B71" s="126"/>
      <c r="C71" s="124"/>
      <c r="D71" s="124"/>
      <c r="E71" s="126"/>
      <c r="F71" s="126"/>
      <c r="G71" s="126"/>
      <c r="H71" s="126"/>
      <c r="I71" s="126"/>
      <c r="J71" s="126"/>
      <c r="K71" s="126"/>
      <c r="L71" s="126"/>
      <c r="M71" s="126"/>
      <c r="N71" s="126"/>
      <c r="O71" s="126"/>
      <c r="P71" s="126"/>
    </row>
    <row r="72" spans="1:16" ht="15.75" customHeight="1">
      <c r="A72" s="255"/>
      <c r="B72" s="126"/>
      <c r="C72" s="124"/>
      <c r="D72" s="124"/>
      <c r="E72" s="126"/>
      <c r="F72" s="126"/>
      <c r="G72" s="126"/>
      <c r="H72" s="126"/>
      <c r="I72" s="126"/>
      <c r="J72" s="126"/>
      <c r="K72" s="126"/>
      <c r="L72" s="126"/>
      <c r="M72" s="126"/>
      <c r="N72" s="126"/>
      <c r="O72" s="126"/>
      <c r="P72" s="126"/>
    </row>
    <row r="73" spans="1:16" ht="15.75" customHeight="1">
      <c r="A73" s="255"/>
      <c r="B73" s="126"/>
      <c r="C73" s="124"/>
      <c r="D73" s="124"/>
      <c r="E73" s="126"/>
      <c r="F73" s="126"/>
      <c r="G73" s="126"/>
      <c r="H73" s="126"/>
      <c r="I73" s="126"/>
      <c r="J73" s="126"/>
      <c r="K73" s="126"/>
      <c r="L73" s="126"/>
      <c r="M73" s="126"/>
      <c r="N73" s="126"/>
      <c r="O73" s="126"/>
      <c r="P73" s="126"/>
    </row>
    <row r="74" spans="1:16" ht="15.75" customHeight="1">
      <c r="A74" s="255"/>
      <c r="B74" s="126"/>
      <c r="C74" s="124"/>
      <c r="D74" s="124"/>
      <c r="E74" s="126"/>
      <c r="F74" s="126"/>
      <c r="G74" s="126"/>
      <c r="H74" s="126"/>
      <c r="I74" s="126"/>
      <c r="J74" s="126"/>
      <c r="K74" s="126"/>
      <c r="L74" s="126"/>
      <c r="M74" s="126"/>
      <c r="N74" s="126"/>
      <c r="O74" s="126"/>
      <c r="P74" s="126"/>
    </row>
    <row r="75" spans="1:16" ht="15.75" customHeight="1">
      <c r="A75" s="255"/>
      <c r="B75" s="126"/>
      <c r="C75" s="124"/>
      <c r="D75" s="124"/>
      <c r="E75" s="126"/>
      <c r="F75" s="126"/>
      <c r="G75" s="126"/>
      <c r="H75" s="126"/>
      <c r="I75" s="126"/>
      <c r="J75" s="126"/>
      <c r="K75" s="126"/>
      <c r="L75" s="126"/>
      <c r="M75" s="126"/>
      <c r="N75" s="126"/>
      <c r="O75" s="126"/>
      <c r="P75" s="126"/>
    </row>
    <row r="76" spans="1:16" ht="15.75" customHeight="1">
      <c r="A76" s="255"/>
      <c r="B76" s="126"/>
      <c r="C76" s="124"/>
      <c r="D76" s="124"/>
      <c r="E76" s="126"/>
      <c r="F76" s="126"/>
      <c r="G76" s="126"/>
      <c r="H76" s="126"/>
      <c r="I76" s="126"/>
      <c r="J76" s="126"/>
      <c r="K76" s="126"/>
      <c r="L76" s="126"/>
      <c r="M76" s="126"/>
      <c r="N76" s="126"/>
      <c r="O76" s="126"/>
      <c r="P76" s="126"/>
    </row>
    <row r="77" spans="1:16" ht="15.75" customHeight="1">
      <c r="A77" s="255"/>
      <c r="B77" s="126"/>
      <c r="C77" s="124"/>
      <c r="D77" s="124"/>
      <c r="E77" s="126"/>
      <c r="F77" s="126"/>
      <c r="G77" s="126"/>
      <c r="H77" s="126"/>
      <c r="I77" s="126"/>
      <c r="J77" s="126"/>
      <c r="K77" s="126"/>
      <c r="L77" s="126"/>
      <c r="M77" s="126"/>
      <c r="N77" s="126"/>
      <c r="O77" s="126"/>
      <c r="P77" s="126"/>
    </row>
    <row r="78" spans="1:16" ht="15.75" customHeight="1">
      <c r="A78" s="255"/>
      <c r="B78" s="126"/>
      <c r="C78" s="124"/>
      <c r="D78" s="124"/>
      <c r="E78" s="126"/>
      <c r="F78" s="126"/>
      <c r="G78" s="126"/>
      <c r="H78" s="126"/>
      <c r="I78" s="126"/>
      <c r="J78" s="126"/>
      <c r="K78" s="126"/>
      <c r="L78" s="126"/>
      <c r="M78" s="126"/>
      <c r="N78" s="126"/>
      <c r="O78" s="126"/>
      <c r="P78" s="126"/>
    </row>
    <row r="79" spans="1:16" ht="15.75" customHeight="1">
      <c r="A79" s="255"/>
      <c r="B79" s="126"/>
      <c r="C79" s="124"/>
      <c r="D79" s="124"/>
      <c r="E79" s="126"/>
      <c r="F79" s="126"/>
      <c r="G79" s="126"/>
      <c r="H79" s="126"/>
      <c r="I79" s="126"/>
      <c r="J79" s="126"/>
      <c r="K79" s="126"/>
      <c r="L79" s="126"/>
      <c r="M79" s="126"/>
      <c r="N79" s="126"/>
      <c r="O79" s="126"/>
      <c r="P79" s="126"/>
    </row>
    <row r="80" spans="1:16" ht="15.75" customHeight="1">
      <c r="A80" s="255"/>
      <c r="B80" s="126"/>
      <c r="C80" s="124"/>
      <c r="D80" s="124"/>
      <c r="E80" s="126"/>
      <c r="F80" s="126"/>
      <c r="G80" s="126"/>
      <c r="H80" s="126"/>
      <c r="I80" s="126"/>
      <c r="J80" s="126"/>
      <c r="K80" s="126"/>
      <c r="L80" s="126"/>
      <c r="M80" s="126"/>
      <c r="N80" s="126"/>
      <c r="O80" s="126"/>
      <c r="P80" s="126"/>
    </row>
    <row r="81" spans="1:16" ht="15.75" customHeight="1">
      <c r="A81" s="255"/>
      <c r="B81" s="126"/>
      <c r="C81" s="124"/>
      <c r="D81" s="124"/>
      <c r="E81" s="126"/>
      <c r="F81" s="126"/>
      <c r="G81" s="126"/>
      <c r="H81" s="126"/>
      <c r="I81" s="126"/>
      <c r="J81" s="126"/>
      <c r="K81" s="126"/>
      <c r="L81" s="126"/>
      <c r="M81" s="126"/>
      <c r="N81" s="126"/>
      <c r="O81" s="126"/>
      <c r="P81" s="126"/>
    </row>
    <row r="82" spans="1:16" ht="15.75" customHeight="1">
      <c r="A82" s="255"/>
      <c r="B82" s="126"/>
      <c r="C82" s="124"/>
      <c r="D82" s="124"/>
      <c r="E82" s="126"/>
      <c r="F82" s="126"/>
      <c r="G82" s="126"/>
      <c r="H82" s="126"/>
      <c r="I82" s="126"/>
      <c r="J82" s="126"/>
      <c r="K82" s="126"/>
      <c r="L82" s="126"/>
      <c r="M82" s="126"/>
      <c r="N82" s="126"/>
      <c r="O82" s="126"/>
      <c r="P82" s="126"/>
    </row>
    <row r="83" spans="1:16" ht="15.75" customHeight="1">
      <c r="A83" s="255"/>
      <c r="B83" s="126"/>
      <c r="C83" s="124"/>
      <c r="D83" s="124"/>
      <c r="E83" s="126"/>
      <c r="F83" s="126"/>
      <c r="G83" s="126"/>
      <c r="H83" s="126"/>
      <c r="I83" s="126"/>
      <c r="J83" s="126"/>
      <c r="K83" s="126"/>
      <c r="L83" s="126"/>
      <c r="M83" s="126"/>
      <c r="N83" s="126"/>
      <c r="O83" s="126"/>
      <c r="P83" s="126"/>
    </row>
    <row r="84" spans="1:16" ht="15.75" customHeight="1">
      <c r="A84" s="255"/>
      <c r="B84" s="126"/>
      <c r="C84" s="124"/>
      <c r="D84" s="124"/>
      <c r="E84" s="126"/>
      <c r="F84" s="126"/>
      <c r="G84" s="126"/>
      <c r="H84" s="126"/>
      <c r="I84" s="126"/>
      <c r="J84" s="126"/>
      <c r="K84" s="126"/>
      <c r="L84" s="126"/>
      <c r="M84" s="126"/>
      <c r="N84" s="126"/>
      <c r="O84" s="126"/>
      <c r="P84" s="126"/>
    </row>
    <row r="85" spans="1:16" ht="15.75" customHeight="1">
      <c r="A85" s="255"/>
      <c r="B85" s="126"/>
      <c r="C85" s="124"/>
      <c r="D85" s="124"/>
      <c r="E85" s="126"/>
      <c r="F85" s="126"/>
      <c r="G85" s="126"/>
      <c r="H85" s="126"/>
      <c r="I85" s="126"/>
      <c r="J85" s="126"/>
      <c r="K85" s="126"/>
      <c r="L85" s="126"/>
      <c r="M85" s="126"/>
      <c r="N85" s="126"/>
      <c r="O85" s="126"/>
      <c r="P85" s="126"/>
    </row>
    <row r="86" spans="1:16" ht="15.75" customHeight="1">
      <c r="A86" s="255"/>
      <c r="B86" s="126"/>
      <c r="C86" s="124"/>
      <c r="D86" s="124"/>
      <c r="E86" s="126"/>
      <c r="F86" s="126"/>
      <c r="G86" s="126"/>
      <c r="H86" s="126"/>
      <c r="I86" s="126"/>
      <c r="J86" s="126"/>
      <c r="K86" s="126"/>
      <c r="L86" s="126"/>
      <c r="M86" s="126"/>
      <c r="N86" s="126"/>
      <c r="O86" s="126"/>
      <c r="P86" s="126"/>
    </row>
    <row r="87" spans="1:16" ht="15.75" customHeight="1">
      <c r="A87" s="255"/>
      <c r="B87" s="126"/>
      <c r="C87" s="124"/>
      <c r="D87" s="124"/>
      <c r="E87" s="126"/>
      <c r="F87" s="126"/>
      <c r="G87" s="126"/>
      <c r="H87" s="126"/>
      <c r="I87" s="126"/>
      <c r="J87" s="126"/>
      <c r="K87" s="126"/>
      <c r="L87" s="126"/>
      <c r="M87" s="126"/>
      <c r="N87" s="126"/>
      <c r="O87" s="126"/>
      <c r="P87" s="126"/>
    </row>
    <row r="88" spans="1:16" ht="15.75" customHeight="1">
      <c r="A88" s="255"/>
      <c r="B88" s="126"/>
      <c r="C88" s="124"/>
      <c r="D88" s="124"/>
      <c r="E88" s="126"/>
      <c r="F88" s="126"/>
      <c r="G88" s="126"/>
      <c r="H88" s="126"/>
      <c r="I88" s="126"/>
      <c r="J88" s="126"/>
      <c r="K88" s="126"/>
      <c r="L88" s="126"/>
      <c r="M88" s="126"/>
      <c r="N88" s="126"/>
      <c r="O88" s="126"/>
      <c r="P88" s="126"/>
    </row>
    <row r="89" spans="1:16" ht="15.75" customHeight="1">
      <c r="A89" s="255"/>
      <c r="B89" s="126"/>
      <c r="C89" s="124"/>
      <c r="D89" s="124"/>
      <c r="E89" s="126"/>
      <c r="F89" s="126"/>
      <c r="G89" s="126"/>
      <c r="H89" s="126"/>
      <c r="I89" s="126"/>
      <c r="J89" s="126"/>
      <c r="K89" s="126"/>
      <c r="L89" s="126"/>
      <c r="M89" s="126"/>
      <c r="N89" s="126"/>
      <c r="O89" s="126"/>
      <c r="P89" s="126"/>
    </row>
    <row r="90" spans="1:16" ht="15.75" customHeight="1">
      <c r="A90" s="255"/>
      <c r="B90" s="126"/>
      <c r="C90" s="124"/>
      <c r="D90" s="124"/>
      <c r="E90" s="126"/>
      <c r="F90" s="126"/>
      <c r="G90" s="126"/>
      <c r="H90" s="126"/>
      <c r="I90" s="126"/>
      <c r="J90" s="126"/>
      <c r="K90" s="126"/>
      <c r="L90" s="126"/>
      <c r="M90" s="126"/>
      <c r="N90" s="126"/>
      <c r="O90" s="126"/>
      <c r="P90" s="126"/>
    </row>
    <row r="91" spans="1:16" ht="15.75" customHeight="1">
      <c r="A91" s="255"/>
      <c r="B91" s="126"/>
      <c r="C91" s="124"/>
      <c r="D91" s="124"/>
      <c r="E91" s="126"/>
      <c r="F91" s="126"/>
      <c r="G91" s="126"/>
      <c r="H91" s="126"/>
      <c r="I91" s="126"/>
      <c r="J91" s="126"/>
      <c r="K91" s="126"/>
      <c r="L91" s="126"/>
      <c r="M91" s="126"/>
      <c r="N91" s="126"/>
      <c r="O91" s="126"/>
      <c r="P91" s="126"/>
    </row>
    <row r="92" spans="1:16" ht="15.75" customHeight="1">
      <c r="A92" s="255"/>
      <c r="B92" s="126"/>
      <c r="C92" s="124"/>
      <c r="D92" s="124"/>
      <c r="E92" s="126"/>
      <c r="F92" s="126"/>
      <c r="G92" s="126"/>
      <c r="H92" s="126"/>
      <c r="I92" s="126"/>
      <c r="J92" s="126"/>
      <c r="K92" s="126"/>
      <c r="L92" s="126"/>
      <c r="M92" s="126"/>
      <c r="N92" s="126"/>
      <c r="O92" s="126"/>
      <c r="P92" s="126"/>
    </row>
    <row r="93" spans="1:16" ht="15.75" customHeight="1">
      <c r="A93" s="255"/>
      <c r="B93" s="126"/>
      <c r="C93" s="124"/>
      <c r="D93" s="124"/>
      <c r="E93" s="126"/>
      <c r="F93" s="126"/>
      <c r="G93" s="126"/>
      <c r="H93" s="126"/>
      <c r="I93" s="126"/>
      <c r="J93" s="126"/>
      <c r="K93" s="126"/>
      <c r="L93" s="126"/>
      <c r="M93" s="126"/>
      <c r="N93" s="126"/>
      <c r="O93" s="126"/>
      <c r="P93" s="126"/>
    </row>
    <row r="94" spans="1:16" ht="15.75" customHeight="1">
      <c r="A94" s="255"/>
      <c r="B94" s="126"/>
      <c r="C94" s="124"/>
      <c r="D94" s="124"/>
      <c r="E94" s="126"/>
      <c r="F94" s="126"/>
      <c r="G94" s="126"/>
      <c r="H94" s="126"/>
      <c r="I94" s="126"/>
      <c r="J94" s="126"/>
      <c r="K94" s="126"/>
      <c r="L94" s="126"/>
      <c r="M94" s="126"/>
      <c r="N94" s="126"/>
      <c r="O94" s="126"/>
      <c r="P94" s="126"/>
    </row>
    <row r="95" spans="1:16" ht="15.75" customHeight="1">
      <c r="A95" s="255"/>
      <c r="B95" s="126"/>
      <c r="C95" s="124"/>
      <c r="D95" s="124"/>
      <c r="E95" s="126"/>
      <c r="F95" s="126"/>
      <c r="G95" s="126"/>
      <c r="H95" s="126"/>
      <c r="I95" s="126"/>
      <c r="J95" s="126"/>
      <c r="K95" s="126"/>
      <c r="L95" s="126"/>
      <c r="M95" s="126"/>
      <c r="N95" s="126"/>
      <c r="O95" s="126"/>
      <c r="P95" s="126"/>
    </row>
    <row r="96" spans="1:16" ht="15.75" customHeight="1">
      <c r="A96" s="255"/>
      <c r="B96" s="126"/>
      <c r="C96" s="124"/>
      <c r="D96" s="124"/>
      <c r="E96" s="126"/>
      <c r="F96" s="126"/>
      <c r="G96" s="126"/>
      <c r="H96" s="126"/>
      <c r="I96" s="126"/>
      <c r="J96" s="126"/>
      <c r="K96" s="126"/>
      <c r="L96" s="126"/>
      <c r="M96" s="126"/>
      <c r="N96" s="126"/>
      <c r="O96" s="126"/>
      <c r="P96" s="126"/>
    </row>
    <row r="97" spans="1:16" ht="15.75" customHeight="1">
      <c r="A97" s="255"/>
      <c r="B97" s="126"/>
      <c r="C97" s="124"/>
      <c r="D97" s="124"/>
      <c r="E97" s="126"/>
      <c r="F97" s="126"/>
      <c r="G97" s="126"/>
      <c r="H97" s="126"/>
      <c r="I97" s="126"/>
      <c r="J97" s="126"/>
      <c r="K97" s="126"/>
      <c r="L97" s="126"/>
      <c r="M97" s="126"/>
      <c r="N97" s="126"/>
      <c r="O97" s="126"/>
      <c r="P97" s="126"/>
    </row>
    <row r="98" spans="1:16" ht="15.75" customHeight="1">
      <c r="A98" s="255"/>
      <c r="B98" s="126"/>
      <c r="C98" s="124"/>
      <c r="D98" s="124"/>
      <c r="E98" s="126"/>
      <c r="F98" s="126"/>
      <c r="G98" s="126"/>
      <c r="H98" s="126"/>
      <c r="I98" s="126"/>
      <c r="J98" s="126"/>
      <c r="K98" s="126"/>
      <c r="L98" s="126"/>
      <c r="M98" s="126"/>
      <c r="N98" s="126"/>
      <c r="O98" s="126"/>
      <c r="P98" s="126"/>
    </row>
    <row r="99" spans="1:16" ht="15.75" customHeight="1">
      <c r="A99" s="255"/>
      <c r="B99" s="126"/>
      <c r="C99" s="124"/>
      <c r="D99" s="124"/>
      <c r="E99" s="126"/>
      <c r="F99" s="126"/>
      <c r="G99" s="126"/>
      <c r="H99" s="126"/>
      <c r="I99" s="126"/>
      <c r="J99" s="126"/>
      <c r="K99" s="126"/>
      <c r="L99" s="126"/>
      <c r="M99" s="126"/>
      <c r="N99" s="126"/>
      <c r="O99" s="126"/>
      <c r="P99" s="126"/>
    </row>
    <row r="100" spans="1:16" ht="15.75" customHeight="1">
      <c r="A100" s="255"/>
      <c r="B100" s="126"/>
      <c r="C100" s="124"/>
      <c r="D100" s="124"/>
      <c r="E100" s="126"/>
      <c r="F100" s="126"/>
      <c r="G100" s="126"/>
      <c r="H100" s="126"/>
      <c r="I100" s="126"/>
      <c r="J100" s="126"/>
      <c r="K100" s="126"/>
      <c r="L100" s="126"/>
      <c r="M100" s="126"/>
      <c r="N100" s="126"/>
      <c r="O100" s="126"/>
      <c r="P100" s="126"/>
    </row>
  </sheetData>
  <mergeCells count="9">
    <mergeCell ref="A5:F5"/>
    <mergeCell ref="H5:P5"/>
    <mergeCell ref="B15:D15"/>
    <mergeCell ref="A17:F19"/>
    <mergeCell ref="A1:F1"/>
    <mergeCell ref="A2:F2"/>
    <mergeCell ref="A3:B3"/>
    <mergeCell ref="C3:F3"/>
    <mergeCell ref="A4:F4"/>
  </mergeCells>
  <hyperlinks>
    <hyperlink ref="I7" r:id="rId1" xr:uid="{00000000-0004-0000-0900-000000000000}"/>
    <hyperlink ref="L7" r:id="rId2" xr:uid="{00000000-0004-0000-0900-000001000000}"/>
    <hyperlink ref="O7" r:id="rId3" xr:uid="{00000000-0004-0000-0900-000002000000}"/>
    <hyperlink ref="I8" r:id="rId4" xr:uid="{00000000-0004-0000-0900-000003000000}"/>
    <hyperlink ref="L8" r:id="rId5" xr:uid="{00000000-0004-0000-0900-000004000000}"/>
    <hyperlink ref="O8" r:id="rId6" xr:uid="{00000000-0004-0000-0900-000005000000}"/>
    <hyperlink ref="I9" r:id="rId7" xr:uid="{00000000-0004-0000-0900-000006000000}"/>
    <hyperlink ref="L9" r:id="rId8" xr:uid="{00000000-0004-0000-0900-000007000000}"/>
    <hyperlink ref="I10" r:id="rId9" xr:uid="{00000000-0004-0000-0900-000008000000}"/>
    <hyperlink ref="L10" r:id="rId10" xr:uid="{00000000-0004-0000-0900-000009000000}"/>
    <hyperlink ref="O10" r:id="rId11" xr:uid="{00000000-0004-0000-0900-00000A000000}"/>
    <hyperlink ref="I11" r:id="rId12" xr:uid="{00000000-0004-0000-0900-00000B000000}"/>
    <hyperlink ref="L11" r:id="rId13" xr:uid="{00000000-0004-0000-0900-00000C000000}"/>
    <hyperlink ref="O11" r:id="rId14" xr:uid="{00000000-0004-0000-0900-00000D000000}"/>
  </hyperlinks>
  <pageMargins left="0.7" right="0.7" top="0.75" bottom="0.75" header="0" footer="0"/>
  <pageSetup scale="55" orientation="portrait"/>
  <drawing r:id="rId1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100"/>
  <sheetViews>
    <sheetView workbookViewId="0"/>
  </sheetViews>
  <sheetFormatPr baseColWidth="10" defaultColWidth="14.42578125" defaultRowHeight="15" customHeight="1"/>
  <cols>
    <col min="1" max="1" width="7.140625" customWidth="1"/>
    <col min="2" max="2" width="51.42578125" customWidth="1"/>
    <col min="3" max="3" width="13" customWidth="1"/>
    <col min="4" max="4" width="20.42578125" customWidth="1"/>
    <col min="5" max="5" width="29.85546875" customWidth="1"/>
    <col min="6" max="6" width="22.85546875" customWidth="1"/>
    <col min="7" max="7" width="3.28515625" customWidth="1"/>
    <col min="8" max="8" width="35" customWidth="1"/>
    <col min="9" max="9" width="15.140625" customWidth="1"/>
    <col min="10" max="10" width="33.7109375" customWidth="1"/>
    <col min="11" max="15" width="11.42578125" customWidth="1"/>
  </cols>
  <sheetData>
    <row r="1" spans="1:15" ht="91.5" customHeight="1">
      <c r="A1" s="541"/>
      <c r="B1" s="520"/>
      <c r="C1" s="520"/>
      <c r="D1" s="520"/>
      <c r="E1" s="520"/>
      <c r="F1" s="516"/>
      <c r="G1" s="126"/>
      <c r="H1" s="126"/>
      <c r="I1" s="126"/>
      <c r="J1" s="126"/>
      <c r="K1" s="126"/>
      <c r="L1" s="126"/>
      <c r="M1" s="126"/>
      <c r="N1" s="126"/>
      <c r="O1" s="126"/>
    </row>
    <row r="2" spans="1:15" ht="20.25" customHeight="1">
      <c r="A2" s="570" t="str">
        <f>+'1.3 COSTOS DOTACIONALES'!A2:F2</f>
        <v>FUERZA AEROESPACIAL COLOMBIANA</v>
      </c>
      <c r="B2" s="520"/>
      <c r="C2" s="520"/>
      <c r="D2" s="520"/>
      <c r="E2" s="520"/>
      <c r="F2" s="516"/>
      <c r="G2" s="126"/>
      <c r="H2" s="126"/>
      <c r="I2" s="126"/>
      <c r="J2" s="126"/>
      <c r="K2" s="126"/>
      <c r="L2" s="126"/>
      <c r="M2" s="126"/>
      <c r="N2" s="126"/>
      <c r="O2" s="126"/>
    </row>
    <row r="3" spans="1:15" ht="72.75" customHeight="1">
      <c r="A3" s="574" t="s">
        <v>1464</v>
      </c>
      <c r="B3" s="516"/>
      <c r="C3" s="575" t="str">
        <f>+'1.3 COSTOS DOTACIONALES'!C3:F3</f>
        <v xml:space="preserve">OBRA PUBLICA PARA "Diseño de una propuesta para el cálculo del A.I.U aplicable a los proyectos de infraestructura de la Fuerza Aeroespacial Colombiana bajo la modalidad de licitación pública, haciendo uso de elementos del marco de trabajo SCRUM". </v>
      </c>
      <c r="D3" s="520"/>
      <c r="E3" s="520"/>
      <c r="F3" s="516"/>
      <c r="G3" s="126"/>
      <c r="H3" s="126"/>
      <c r="I3" s="126"/>
      <c r="J3" s="126"/>
      <c r="K3" s="126"/>
      <c r="L3" s="126"/>
      <c r="M3" s="126"/>
      <c r="N3" s="126"/>
      <c r="O3" s="126"/>
    </row>
    <row r="4" spans="1:15" ht="21">
      <c r="A4" s="581" t="s">
        <v>1569</v>
      </c>
      <c r="B4" s="520"/>
      <c r="C4" s="520"/>
      <c r="D4" s="520"/>
      <c r="E4" s="520"/>
      <c r="F4" s="516"/>
      <c r="G4" s="126"/>
      <c r="H4" s="126"/>
      <c r="I4" s="126"/>
      <c r="J4" s="126"/>
      <c r="K4" s="126"/>
      <c r="L4" s="126"/>
      <c r="M4" s="126"/>
      <c r="N4" s="126"/>
      <c r="O4" s="126"/>
    </row>
    <row r="5" spans="1:15">
      <c r="A5" s="586"/>
      <c r="B5" s="510"/>
      <c r="C5" s="510"/>
      <c r="D5" s="510"/>
      <c r="E5" s="510"/>
      <c r="F5" s="587"/>
      <c r="G5" s="126"/>
      <c r="H5" s="345" t="s">
        <v>1570</v>
      </c>
      <c r="I5" s="126"/>
      <c r="J5" s="126"/>
      <c r="K5" s="126"/>
      <c r="L5" s="126"/>
      <c r="M5" s="126"/>
      <c r="N5" s="126"/>
      <c r="O5" s="126"/>
    </row>
    <row r="6" spans="1:15" ht="18.75">
      <c r="A6" s="302"/>
      <c r="B6" s="346" t="s">
        <v>1503</v>
      </c>
      <c r="C6" s="347" t="e">
        <f>+'1.3 COSTOS DOTACIONALES'!#REF!</f>
        <v>#REF!</v>
      </c>
      <c r="D6" s="602"/>
      <c r="E6" s="510"/>
      <c r="F6" s="587"/>
      <c r="G6" s="348"/>
      <c r="H6" s="345" t="s">
        <v>1571</v>
      </c>
      <c r="I6" s="348"/>
      <c r="J6" s="126"/>
      <c r="K6" s="126"/>
      <c r="L6" s="126"/>
      <c r="M6" s="126"/>
      <c r="N6" s="126"/>
      <c r="O6" s="126"/>
    </row>
    <row r="7" spans="1:15">
      <c r="A7" s="302"/>
      <c r="B7" s="396" t="s">
        <v>1572</v>
      </c>
      <c r="C7" s="397">
        <v>15</v>
      </c>
      <c r="D7" s="398"/>
      <c r="E7" s="597" t="s">
        <v>1573</v>
      </c>
      <c r="F7" s="552"/>
      <c r="G7" s="348"/>
      <c r="H7" s="345" t="s">
        <v>1574</v>
      </c>
      <c r="I7" s="348"/>
      <c r="J7" s="126"/>
      <c r="K7" s="126"/>
      <c r="L7" s="126"/>
      <c r="M7" s="126"/>
      <c r="N7" s="126"/>
      <c r="O7" s="126"/>
    </row>
    <row r="8" spans="1:15">
      <c r="A8" s="302"/>
      <c r="B8" s="399" t="s">
        <v>1575</v>
      </c>
      <c r="C8" s="400">
        <v>2</v>
      </c>
      <c r="D8" s="398"/>
      <c r="E8" s="598" t="s">
        <v>1573</v>
      </c>
      <c r="F8" s="599"/>
      <c r="G8" s="348"/>
      <c r="H8" s="348"/>
      <c r="I8" s="348"/>
      <c r="J8" s="126"/>
      <c r="K8" s="126"/>
      <c r="L8" s="126"/>
      <c r="M8" s="126"/>
      <c r="N8" s="126"/>
      <c r="O8" s="126"/>
    </row>
    <row r="9" spans="1:15">
      <c r="A9" s="302"/>
      <c r="B9" s="399" t="s">
        <v>1576</v>
      </c>
      <c r="C9" s="400">
        <v>5</v>
      </c>
      <c r="D9" s="398"/>
      <c r="E9" s="600" t="s">
        <v>1577</v>
      </c>
      <c r="F9" s="601"/>
      <c r="G9" s="126"/>
      <c r="H9" s="126"/>
      <c r="I9" s="126"/>
      <c r="J9" s="126"/>
      <c r="K9" s="126"/>
      <c r="L9" s="126"/>
      <c r="M9" s="126"/>
      <c r="N9" s="126"/>
      <c r="O9" s="126"/>
    </row>
    <row r="10" spans="1:15">
      <c r="A10" s="302"/>
      <c r="B10" s="401" t="s">
        <v>1578</v>
      </c>
      <c r="C10" s="402">
        <f>((C7*C8)+(C9))</f>
        <v>35</v>
      </c>
      <c r="D10" s="403"/>
      <c r="E10" s="255"/>
      <c r="F10" s="404"/>
      <c r="G10" s="126"/>
      <c r="H10" s="126"/>
      <c r="I10" s="126"/>
      <c r="J10" s="126"/>
      <c r="K10" s="126"/>
      <c r="L10" s="126"/>
      <c r="M10" s="126"/>
      <c r="N10" s="126"/>
      <c r="O10" s="126"/>
    </row>
    <row r="11" spans="1:15" ht="19.5" customHeight="1">
      <c r="A11" s="302"/>
      <c r="B11" s="255"/>
      <c r="C11" s="155"/>
      <c r="D11" s="155"/>
      <c r="E11" s="255"/>
      <c r="F11" s="256"/>
      <c r="G11" s="126"/>
      <c r="H11" s="126"/>
      <c r="I11" s="126"/>
      <c r="J11" s="126"/>
      <c r="K11" s="126"/>
      <c r="L11" s="126"/>
      <c r="M11" s="126"/>
      <c r="N11" s="126"/>
      <c r="O11" s="126"/>
    </row>
    <row r="12" spans="1:15" ht="15.75" customHeight="1">
      <c r="A12" s="577" t="s">
        <v>1506</v>
      </c>
      <c r="B12" s="572"/>
      <c r="C12" s="572"/>
      <c r="D12" s="572"/>
      <c r="E12" s="572"/>
      <c r="F12" s="573"/>
      <c r="G12" s="126"/>
      <c r="H12" s="578"/>
      <c r="I12" s="579"/>
      <c r="J12" s="579"/>
      <c r="K12" s="126"/>
      <c r="L12" s="126"/>
      <c r="M12" s="126"/>
      <c r="N12" s="126"/>
      <c r="O12" s="126"/>
    </row>
    <row r="13" spans="1:15" ht="30">
      <c r="A13" s="307" t="s">
        <v>1469</v>
      </c>
      <c r="B13" s="308" t="s">
        <v>1470</v>
      </c>
      <c r="C13" s="308" t="s">
        <v>1471</v>
      </c>
      <c r="D13" s="308" t="s">
        <v>1472</v>
      </c>
      <c r="E13" s="308" t="s">
        <v>455</v>
      </c>
      <c r="F13" s="309" t="s">
        <v>1473</v>
      </c>
      <c r="G13" s="126"/>
      <c r="H13" s="355" t="s">
        <v>1474</v>
      </c>
      <c r="I13" s="356" t="s">
        <v>1475</v>
      </c>
      <c r="J13" s="376" t="s">
        <v>1476</v>
      </c>
      <c r="K13" s="126"/>
      <c r="L13" s="126"/>
      <c r="M13" s="126"/>
      <c r="N13" s="126"/>
      <c r="O13" s="126"/>
    </row>
    <row r="14" spans="1:15" ht="45" customHeight="1">
      <c r="A14" s="313">
        <v>1.1000000000000001</v>
      </c>
      <c r="B14" s="314" t="s">
        <v>1579</v>
      </c>
      <c r="C14" s="315">
        <v>5</v>
      </c>
      <c r="D14" s="275" t="s">
        <v>1482</v>
      </c>
      <c r="E14" s="316">
        <f t="shared" ref="E14:E20" si="0">+J14</f>
        <v>34900</v>
      </c>
      <c r="F14" s="317">
        <f t="shared" ref="F14:F20" si="1">C14*E14</f>
        <v>174500</v>
      </c>
      <c r="G14" s="126"/>
      <c r="H14" s="383" t="s">
        <v>1539</v>
      </c>
      <c r="I14" s="384" t="s">
        <v>1580</v>
      </c>
      <c r="J14" s="385">
        <v>34900</v>
      </c>
      <c r="K14" s="126"/>
      <c r="L14" s="405"/>
      <c r="M14" s="126"/>
      <c r="N14" s="126"/>
      <c r="O14" s="126"/>
    </row>
    <row r="15" spans="1:15" ht="21.75" customHeight="1">
      <c r="A15" s="313">
        <v>1.2</v>
      </c>
      <c r="B15" s="314" t="s">
        <v>1581</v>
      </c>
      <c r="C15" s="315">
        <v>5</v>
      </c>
      <c r="D15" s="275" t="s">
        <v>1482</v>
      </c>
      <c r="E15" s="316">
        <f t="shared" si="0"/>
        <v>29900</v>
      </c>
      <c r="F15" s="317">
        <f t="shared" si="1"/>
        <v>149500</v>
      </c>
      <c r="G15" s="126"/>
      <c r="H15" s="318" t="s">
        <v>1539</v>
      </c>
      <c r="I15" s="387" t="s">
        <v>1582</v>
      </c>
      <c r="J15" s="321">
        <v>29900</v>
      </c>
      <c r="K15" s="126"/>
      <c r="L15" s="405"/>
      <c r="M15" s="126"/>
      <c r="N15" s="126"/>
      <c r="O15" s="405"/>
    </row>
    <row r="16" spans="1:15" ht="27" customHeight="1">
      <c r="A16" s="313">
        <v>1.3</v>
      </c>
      <c r="B16" s="314" t="s">
        <v>1583</v>
      </c>
      <c r="C16" s="315">
        <v>5</v>
      </c>
      <c r="D16" s="275" t="s">
        <v>1482</v>
      </c>
      <c r="E16" s="316">
        <f t="shared" si="0"/>
        <v>79800</v>
      </c>
      <c r="F16" s="317">
        <f t="shared" si="1"/>
        <v>399000</v>
      </c>
      <c r="G16" s="126"/>
      <c r="H16" s="406" t="s">
        <v>1539</v>
      </c>
      <c r="I16" s="126" t="s">
        <v>1584</v>
      </c>
      <c r="J16" s="321">
        <v>79800</v>
      </c>
      <c r="K16" s="126"/>
      <c r="L16" s="126"/>
      <c r="M16" s="126"/>
      <c r="N16" s="126"/>
      <c r="O16" s="405"/>
    </row>
    <row r="17" spans="1:15" ht="18.75" customHeight="1">
      <c r="A17" s="313">
        <v>1.4</v>
      </c>
      <c r="B17" s="314" t="s">
        <v>1585</v>
      </c>
      <c r="C17" s="315">
        <v>0</v>
      </c>
      <c r="D17" s="275" t="s">
        <v>1482</v>
      </c>
      <c r="E17" s="316">
        <f t="shared" si="0"/>
        <v>79900</v>
      </c>
      <c r="F17" s="317">
        <f t="shared" si="1"/>
        <v>0</v>
      </c>
      <c r="G17" s="126"/>
      <c r="H17" s="318" t="s">
        <v>1539</v>
      </c>
      <c r="I17" s="387" t="s">
        <v>1586</v>
      </c>
      <c r="J17" s="321">
        <v>79900</v>
      </c>
      <c r="K17" s="126"/>
      <c r="L17" s="405"/>
      <c r="M17" s="126"/>
      <c r="N17" s="126"/>
      <c r="O17" s="405"/>
    </row>
    <row r="18" spans="1:15" ht="27.75" customHeight="1">
      <c r="A18" s="313">
        <v>1.5</v>
      </c>
      <c r="B18" s="314" t="s">
        <v>1587</v>
      </c>
      <c r="C18" s="315">
        <v>100</v>
      </c>
      <c r="D18" s="275" t="s">
        <v>1482</v>
      </c>
      <c r="E18" s="316">
        <f t="shared" si="0"/>
        <v>680</v>
      </c>
      <c r="F18" s="317">
        <f t="shared" si="1"/>
        <v>68000</v>
      </c>
      <c r="G18" s="126"/>
      <c r="H18" s="318" t="s">
        <v>1588</v>
      </c>
      <c r="I18" s="387" t="s">
        <v>1589</v>
      </c>
      <c r="J18" s="321">
        <f>68000/100</f>
        <v>680</v>
      </c>
      <c r="K18" s="126"/>
      <c r="L18" s="405"/>
      <c r="M18" s="126"/>
      <c r="N18" s="126"/>
      <c r="O18" s="126"/>
    </row>
    <row r="19" spans="1:15" ht="24" customHeight="1">
      <c r="A19" s="313">
        <v>1.6</v>
      </c>
      <c r="B19" s="314" t="s">
        <v>1590</v>
      </c>
      <c r="C19" s="315">
        <v>5</v>
      </c>
      <c r="D19" s="275" t="s">
        <v>1482</v>
      </c>
      <c r="E19" s="316">
        <f t="shared" si="0"/>
        <v>10200</v>
      </c>
      <c r="F19" s="317">
        <f t="shared" si="1"/>
        <v>51000</v>
      </c>
      <c r="G19" s="126"/>
      <c r="H19" s="318" t="s">
        <v>1539</v>
      </c>
      <c r="I19" s="387" t="s">
        <v>1591</v>
      </c>
      <c r="J19" s="321">
        <v>10200</v>
      </c>
      <c r="K19" s="126"/>
      <c r="L19" s="405"/>
      <c r="M19" s="126"/>
      <c r="N19" s="126"/>
      <c r="O19" s="405"/>
    </row>
    <row r="20" spans="1:15" ht="36" customHeight="1">
      <c r="A20" s="389">
        <v>1.7</v>
      </c>
      <c r="B20" s="328" t="s">
        <v>1592</v>
      </c>
      <c r="C20" s="329">
        <v>0</v>
      </c>
      <c r="D20" s="330" t="s">
        <v>1482</v>
      </c>
      <c r="E20" s="316">
        <f t="shared" si="0"/>
        <v>610900</v>
      </c>
      <c r="F20" s="331">
        <f t="shared" si="1"/>
        <v>0</v>
      </c>
      <c r="G20" s="126"/>
      <c r="H20" s="332" t="s">
        <v>1539</v>
      </c>
      <c r="I20" s="391" t="s">
        <v>1593</v>
      </c>
      <c r="J20" s="334">
        <v>610900</v>
      </c>
      <c r="K20" s="126"/>
      <c r="L20" s="405"/>
      <c r="M20" s="126"/>
      <c r="N20" s="126"/>
      <c r="O20" s="405"/>
    </row>
    <row r="21" spans="1:15" ht="15.75" customHeight="1">
      <c r="A21" s="302"/>
      <c r="B21" s="255"/>
      <c r="C21" s="155"/>
      <c r="D21" s="155"/>
      <c r="E21" s="336" t="s">
        <v>416</v>
      </c>
      <c r="F21" s="337">
        <f>ROUNDUP(SUM(F14:F20),0)</f>
        <v>842000</v>
      </c>
      <c r="G21" s="338"/>
      <c r="H21" s="126"/>
      <c r="I21" s="126"/>
      <c r="J21" s="126"/>
      <c r="K21" s="126"/>
      <c r="L21" s="126"/>
      <c r="M21" s="126"/>
      <c r="N21" s="126"/>
      <c r="O21" s="126"/>
    </row>
    <row r="22" spans="1:15" ht="14.25" customHeight="1">
      <c r="A22" s="302"/>
      <c r="B22" s="255"/>
      <c r="C22" s="155"/>
      <c r="D22" s="155"/>
      <c r="E22" s="255"/>
      <c r="F22" s="256"/>
      <c r="G22" s="126"/>
      <c r="H22" s="126"/>
      <c r="I22" s="126"/>
      <c r="J22" s="126"/>
      <c r="K22" s="126"/>
      <c r="L22" s="126"/>
      <c r="M22" s="126"/>
      <c r="N22" s="126"/>
      <c r="O22" s="126"/>
    </row>
    <row r="23" spans="1:15" ht="15" customHeight="1">
      <c r="A23" s="302"/>
      <c r="B23" s="255"/>
      <c r="C23" s="155"/>
      <c r="D23" s="155"/>
      <c r="E23" s="255"/>
      <c r="F23" s="256"/>
      <c r="G23" s="126"/>
      <c r="H23" s="126"/>
      <c r="I23" s="126"/>
      <c r="J23" s="126"/>
      <c r="K23" s="126"/>
      <c r="L23" s="126"/>
      <c r="M23" s="126"/>
      <c r="N23" s="126"/>
      <c r="O23" s="126"/>
    </row>
    <row r="24" spans="1:15" ht="18.75" customHeight="1">
      <c r="A24" s="302"/>
      <c r="B24" s="580" t="s">
        <v>1594</v>
      </c>
      <c r="C24" s="520"/>
      <c r="D24" s="520"/>
      <c r="E24" s="516"/>
      <c r="F24" s="342">
        <f>+F21</f>
        <v>842000</v>
      </c>
      <c r="G24" s="126"/>
      <c r="H24" s="294"/>
      <c r="I24" s="338"/>
      <c r="J24" s="126"/>
      <c r="K24" s="126"/>
      <c r="L24" s="126"/>
      <c r="M24" s="126"/>
      <c r="N24" s="126"/>
      <c r="O24" s="126"/>
    </row>
    <row r="25" spans="1:15" ht="15.75" customHeight="1">
      <c r="A25" s="302"/>
      <c r="B25" s="255"/>
      <c r="C25" s="155"/>
      <c r="D25" s="155"/>
      <c r="E25" s="255"/>
      <c r="F25" s="256"/>
      <c r="G25" s="126"/>
      <c r="H25" s="126"/>
      <c r="I25" s="126"/>
      <c r="J25" s="126"/>
      <c r="K25" s="126"/>
      <c r="L25" s="126"/>
      <c r="M25" s="126"/>
      <c r="N25" s="126"/>
      <c r="O25" s="126"/>
    </row>
    <row r="26" spans="1:15" ht="15.75" customHeight="1">
      <c r="A26" s="576" t="s">
        <v>1595</v>
      </c>
      <c r="B26" s="525"/>
      <c r="C26" s="525"/>
      <c r="D26" s="525"/>
      <c r="E26" s="525"/>
      <c r="F26" s="526"/>
      <c r="G26" s="126"/>
      <c r="H26" s="126"/>
      <c r="I26" s="126"/>
      <c r="J26" s="126"/>
      <c r="K26" s="126"/>
      <c r="L26" s="126"/>
      <c r="M26" s="126"/>
      <c r="N26" s="126"/>
      <c r="O26" s="126"/>
    </row>
    <row r="27" spans="1:15" ht="15.75" customHeight="1">
      <c r="A27" s="528"/>
      <c r="B27" s="466"/>
      <c r="C27" s="466"/>
      <c r="D27" s="466"/>
      <c r="E27" s="466"/>
      <c r="F27" s="518"/>
      <c r="G27" s="126"/>
      <c r="H27" s="126"/>
      <c r="I27" s="126"/>
      <c r="J27" s="126"/>
      <c r="K27" s="126"/>
      <c r="L27" s="126"/>
      <c r="M27" s="126"/>
      <c r="N27" s="126"/>
      <c r="O27" s="126"/>
    </row>
    <row r="28" spans="1:15" ht="15.75" customHeight="1">
      <c r="A28" s="531"/>
      <c r="B28" s="532"/>
      <c r="C28" s="532"/>
      <c r="D28" s="532"/>
      <c r="E28" s="532"/>
      <c r="F28" s="533"/>
      <c r="G28" s="126"/>
      <c r="H28" s="126"/>
      <c r="I28" s="126"/>
      <c r="J28" s="126"/>
      <c r="K28" s="126"/>
      <c r="L28" s="126"/>
      <c r="M28" s="126"/>
      <c r="N28" s="126"/>
      <c r="O28" s="126"/>
    </row>
    <row r="29" spans="1:15" ht="15.75" customHeight="1">
      <c r="A29" s="255"/>
      <c r="B29" s="126"/>
      <c r="C29" s="124"/>
      <c r="D29" s="124"/>
      <c r="E29" s="126"/>
      <c r="F29" s="126"/>
      <c r="G29" s="126"/>
      <c r="H29" s="126"/>
      <c r="I29" s="126"/>
      <c r="J29" s="126"/>
      <c r="K29" s="126"/>
      <c r="L29" s="126"/>
      <c r="M29" s="126"/>
      <c r="N29" s="126"/>
      <c r="O29" s="126"/>
    </row>
    <row r="30" spans="1:15" ht="15.75" customHeight="1">
      <c r="A30" s="255"/>
      <c r="B30" s="126"/>
      <c r="C30" s="124"/>
      <c r="D30" s="124"/>
      <c r="E30" s="126"/>
      <c r="F30" s="126"/>
      <c r="G30" s="126"/>
      <c r="H30" s="126"/>
      <c r="I30" s="126"/>
      <c r="J30" s="126"/>
      <c r="K30" s="126"/>
      <c r="L30" s="126"/>
      <c r="M30" s="126"/>
      <c r="N30" s="126"/>
      <c r="O30" s="126"/>
    </row>
    <row r="31" spans="1:15" ht="15.75" customHeight="1">
      <c r="A31" s="255"/>
      <c r="B31" s="126"/>
      <c r="C31" s="124"/>
      <c r="D31" s="124"/>
      <c r="E31" s="126"/>
      <c r="F31" s="126"/>
      <c r="G31" s="126"/>
      <c r="H31" s="126"/>
      <c r="I31" s="126"/>
      <c r="J31" s="126"/>
      <c r="K31" s="126"/>
      <c r="L31" s="126"/>
      <c r="M31" s="126"/>
      <c r="N31" s="126"/>
      <c r="O31" s="126"/>
    </row>
    <row r="32" spans="1:15" ht="15.75" customHeight="1">
      <c r="A32" s="255"/>
      <c r="B32" s="126"/>
      <c r="C32" s="124"/>
      <c r="D32" s="124"/>
      <c r="E32" s="126"/>
      <c r="F32" s="126"/>
      <c r="G32" s="126"/>
      <c r="H32" s="126"/>
      <c r="I32" s="126"/>
      <c r="J32" s="126"/>
      <c r="K32" s="126"/>
      <c r="L32" s="126"/>
      <c r="M32" s="126"/>
      <c r="N32" s="126"/>
      <c r="O32" s="126"/>
    </row>
    <row r="33" spans="1:15" ht="15.75" customHeight="1">
      <c r="A33" s="255"/>
      <c r="B33" s="126"/>
      <c r="C33" s="124"/>
      <c r="D33" s="124"/>
      <c r="E33" s="126"/>
      <c r="F33" s="126"/>
      <c r="G33" s="126"/>
      <c r="H33" s="126"/>
      <c r="I33" s="126"/>
      <c r="J33" s="126"/>
      <c r="K33" s="126"/>
      <c r="L33" s="126"/>
      <c r="M33" s="126"/>
      <c r="N33" s="126"/>
      <c r="O33" s="126"/>
    </row>
    <row r="34" spans="1:15" ht="15.75" customHeight="1">
      <c r="A34" s="255"/>
      <c r="B34" s="126"/>
      <c r="C34" s="124"/>
      <c r="D34" s="124"/>
      <c r="E34" s="126"/>
      <c r="F34" s="126"/>
      <c r="G34" s="126"/>
      <c r="H34" s="126"/>
      <c r="I34" s="126"/>
      <c r="J34" s="126"/>
      <c r="K34" s="126"/>
      <c r="L34" s="126"/>
      <c r="M34" s="126"/>
      <c r="N34" s="126"/>
      <c r="O34" s="126"/>
    </row>
    <row r="35" spans="1:15" ht="15.75" customHeight="1">
      <c r="A35" s="255"/>
      <c r="B35" s="126"/>
      <c r="C35" s="124"/>
      <c r="D35" s="124"/>
      <c r="E35" s="126"/>
      <c r="F35" s="126"/>
      <c r="G35" s="126"/>
      <c r="H35" s="126"/>
      <c r="I35" s="126"/>
      <c r="J35" s="126"/>
      <c r="K35" s="126"/>
      <c r="L35" s="126"/>
      <c r="M35" s="126"/>
      <c r="N35" s="126"/>
      <c r="O35" s="126"/>
    </row>
    <row r="36" spans="1:15" ht="15.75" customHeight="1">
      <c r="A36" s="255"/>
      <c r="B36" s="126"/>
      <c r="C36" s="124"/>
      <c r="D36" s="124"/>
      <c r="E36" s="126"/>
      <c r="F36" s="126"/>
      <c r="G36" s="126"/>
      <c r="H36" s="126"/>
      <c r="I36" s="126"/>
      <c r="J36" s="126"/>
      <c r="K36" s="126"/>
      <c r="L36" s="126"/>
      <c r="M36" s="126"/>
      <c r="N36" s="126"/>
      <c r="O36" s="126"/>
    </row>
    <row r="37" spans="1:15" ht="15.75" customHeight="1">
      <c r="A37" s="255"/>
      <c r="B37" s="126"/>
      <c r="C37" s="124"/>
      <c r="D37" s="124"/>
      <c r="E37" s="126"/>
      <c r="F37" s="126"/>
      <c r="G37" s="126"/>
      <c r="H37" s="126"/>
      <c r="I37" s="126"/>
      <c r="J37" s="126"/>
      <c r="K37" s="126"/>
      <c r="L37" s="126"/>
      <c r="M37" s="126"/>
      <c r="N37" s="126"/>
      <c r="O37" s="126"/>
    </row>
    <row r="38" spans="1:15" ht="15.75" customHeight="1">
      <c r="A38" s="255"/>
      <c r="B38" s="126"/>
      <c r="C38" s="124"/>
      <c r="D38" s="124"/>
      <c r="E38" s="126"/>
      <c r="F38" s="126"/>
      <c r="G38" s="126"/>
      <c r="H38" s="126"/>
      <c r="I38" s="126"/>
      <c r="J38" s="126"/>
      <c r="K38" s="126"/>
      <c r="L38" s="126"/>
      <c r="M38" s="126"/>
      <c r="N38" s="126"/>
      <c r="O38" s="126"/>
    </row>
    <row r="39" spans="1:15" ht="15.75" customHeight="1">
      <c r="A39" s="255"/>
      <c r="B39" s="126"/>
      <c r="C39" s="124"/>
      <c r="D39" s="124"/>
      <c r="E39" s="126"/>
      <c r="F39" s="126"/>
      <c r="G39" s="126"/>
      <c r="H39" s="126"/>
      <c r="I39" s="126"/>
      <c r="J39" s="126"/>
      <c r="K39" s="126"/>
      <c r="L39" s="126"/>
      <c r="M39" s="126"/>
      <c r="N39" s="126"/>
      <c r="O39" s="126"/>
    </row>
    <row r="40" spans="1:15" ht="15.75" customHeight="1">
      <c r="A40" s="255"/>
      <c r="B40" s="126"/>
      <c r="C40" s="124"/>
      <c r="D40" s="124"/>
      <c r="E40" s="126"/>
      <c r="F40" s="126"/>
      <c r="G40" s="126"/>
      <c r="H40" s="126"/>
      <c r="I40" s="126"/>
      <c r="J40" s="126"/>
      <c r="K40" s="126"/>
      <c r="L40" s="126"/>
      <c r="M40" s="126"/>
      <c r="N40" s="126"/>
      <c r="O40" s="126"/>
    </row>
    <row r="41" spans="1:15" ht="15.75" customHeight="1">
      <c r="A41" s="255"/>
      <c r="B41" s="126"/>
      <c r="C41" s="124"/>
      <c r="D41" s="124"/>
      <c r="E41" s="126"/>
      <c r="F41" s="126"/>
      <c r="G41" s="126"/>
      <c r="H41" s="126"/>
      <c r="I41" s="126"/>
      <c r="J41" s="126"/>
      <c r="K41" s="126"/>
      <c r="L41" s="126"/>
      <c r="M41" s="126"/>
      <c r="N41" s="126"/>
      <c r="O41" s="126"/>
    </row>
    <row r="42" spans="1:15" ht="15.75" customHeight="1">
      <c r="A42" s="255"/>
      <c r="B42" s="126"/>
      <c r="C42" s="124"/>
      <c r="D42" s="124"/>
      <c r="E42" s="126"/>
      <c r="F42" s="126"/>
      <c r="G42" s="126"/>
      <c r="H42" s="126"/>
      <c r="I42" s="126"/>
      <c r="J42" s="126"/>
      <c r="K42" s="126"/>
      <c r="L42" s="126"/>
      <c r="M42" s="126"/>
      <c r="N42" s="126"/>
      <c r="O42" s="126"/>
    </row>
    <row r="43" spans="1:15" ht="15.75" customHeight="1">
      <c r="A43" s="255"/>
      <c r="B43" s="126"/>
      <c r="C43" s="124"/>
      <c r="D43" s="124"/>
      <c r="E43" s="126"/>
      <c r="F43" s="126"/>
      <c r="G43" s="126"/>
      <c r="H43" s="126"/>
      <c r="I43" s="126"/>
      <c r="J43" s="126"/>
      <c r="K43" s="126"/>
      <c r="L43" s="126"/>
      <c r="M43" s="126"/>
      <c r="N43" s="126"/>
      <c r="O43" s="126"/>
    </row>
    <row r="44" spans="1:15" ht="15.75" customHeight="1">
      <c r="A44" s="255"/>
      <c r="B44" s="126"/>
      <c r="C44" s="124"/>
      <c r="D44" s="124"/>
      <c r="E44" s="126"/>
      <c r="F44" s="126"/>
      <c r="G44" s="126"/>
      <c r="H44" s="126"/>
      <c r="I44" s="126"/>
      <c r="J44" s="126"/>
      <c r="K44" s="126"/>
      <c r="L44" s="126"/>
      <c r="M44" s="126"/>
      <c r="N44" s="126"/>
      <c r="O44" s="126"/>
    </row>
    <row r="45" spans="1:15" ht="15.75" customHeight="1">
      <c r="A45" s="255"/>
      <c r="B45" s="126"/>
      <c r="C45" s="124"/>
      <c r="D45" s="124"/>
      <c r="E45" s="126"/>
      <c r="F45" s="126"/>
      <c r="G45" s="126"/>
      <c r="H45" s="126"/>
      <c r="I45" s="126"/>
      <c r="J45" s="126"/>
      <c r="K45" s="126"/>
      <c r="L45" s="126"/>
      <c r="M45" s="126"/>
      <c r="N45" s="126"/>
      <c r="O45" s="126"/>
    </row>
    <row r="46" spans="1:15" ht="15.75" customHeight="1">
      <c r="A46" s="255"/>
      <c r="B46" s="126"/>
      <c r="C46" s="124"/>
      <c r="D46" s="124"/>
      <c r="E46" s="126"/>
      <c r="F46" s="126"/>
      <c r="G46" s="126"/>
      <c r="H46" s="126"/>
      <c r="I46" s="126"/>
      <c r="J46" s="126"/>
      <c r="K46" s="126"/>
      <c r="L46" s="126"/>
      <c r="M46" s="126"/>
      <c r="N46" s="126"/>
      <c r="O46" s="126"/>
    </row>
    <row r="47" spans="1:15" ht="15.75" customHeight="1">
      <c r="A47" s="255"/>
      <c r="B47" s="126"/>
      <c r="C47" s="124"/>
      <c r="D47" s="124"/>
      <c r="E47" s="126"/>
      <c r="F47" s="126"/>
      <c r="G47" s="126"/>
      <c r="H47" s="126"/>
      <c r="I47" s="126"/>
      <c r="J47" s="126"/>
      <c r="K47" s="126"/>
      <c r="L47" s="126"/>
      <c r="M47" s="126"/>
      <c r="N47" s="126"/>
      <c r="O47" s="126"/>
    </row>
    <row r="48" spans="1:15" ht="15.75" customHeight="1">
      <c r="A48" s="255"/>
      <c r="B48" s="126"/>
      <c r="C48" s="124"/>
      <c r="D48" s="124"/>
      <c r="E48" s="126"/>
      <c r="F48" s="126"/>
      <c r="G48" s="126"/>
      <c r="H48" s="126"/>
      <c r="I48" s="126"/>
      <c r="J48" s="126"/>
      <c r="K48" s="126"/>
      <c r="L48" s="126"/>
      <c r="M48" s="126"/>
      <c r="N48" s="126"/>
      <c r="O48" s="126"/>
    </row>
    <row r="49" spans="1:15" ht="15.75" customHeight="1">
      <c r="A49" s="255"/>
      <c r="B49" s="126"/>
      <c r="C49" s="124"/>
      <c r="D49" s="124"/>
      <c r="E49" s="126"/>
      <c r="F49" s="126"/>
      <c r="G49" s="126"/>
      <c r="H49" s="126"/>
      <c r="I49" s="126"/>
      <c r="J49" s="126"/>
      <c r="K49" s="126"/>
      <c r="L49" s="126"/>
      <c r="M49" s="126"/>
      <c r="N49" s="126"/>
      <c r="O49" s="126"/>
    </row>
    <row r="50" spans="1:15" ht="15.75" customHeight="1">
      <c r="A50" s="255"/>
      <c r="B50" s="126"/>
      <c r="C50" s="124"/>
      <c r="D50" s="124"/>
      <c r="E50" s="126"/>
      <c r="F50" s="126"/>
      <c r="G50" s="126"/>
      <c r="H50" s="126"/>
      <c r="I50" s="126"/>
      <c r="J50" s="126"/>
      <c r="K50" s="126"/>
      <c r="L50" s="126"/>
      <c r="M50" s="126"/>
      <c r="N50" s="126"/>
      <c r="O50" s="126"/>
    </row>
    <row r="51" spans="1:15" ht="15.75" customHeight="1">
      <c r="A51" s="255"/>
      <c r="B51" s="126"/>
      <c r="C51" s="124"/>
      <c r="D51" s="124"/>
      <c r="E51" s="126"/>
      <c r="F51" s="126"/>
      <c r="G51" s="126"/>
      <c r="H51" s="126"/>
      <c r="I51" s="126"/>
      <c r="J51" s="126"/>
      <c r="K51" s="126"/>
      <c r="L51" s="126"/>
      <c r="M51" s="126"/>
      <c r="N51" s="126"/>
      <c r="O51" s="126"/>
    </row>
    <row r="52" spans="1:15" ht="15.75" customHeight="1">
      <c r="A52" s="255"/>
      <c r="B52" s="126"/>
      <c r="C52" s="124"/>
      <c r="D52" s="124"/>
      <c r="E52" s="126"/>
      <c r="F52" s="126"/>
      <c r="G52" s="126"/>
      <c r="H52" s="126"/>
      <c r="I52" s="126"/>
      <c r="J52" s="126"/>
      <c r="K52" s="126"/>
      <c r="L52" s="126"/>
      <c r="M52" s="126"/>
      <c r="N52" s="126"/>
      <c r="O52" s="126"/>
    </row>
    <row r="53" spans="1:15" ht="15.75" customHeight="1">
      <c r="A53" s="255"/>
      <c r="B53" s="126"/>
      <c r="C53" s="124"/>
      <c r="D53" s="124"/>
      <c r="E53" s="126"/>
      <c r="F53" s="126"/>
      <c r="G53" s="126"/>
      <c r="H53" s="126"/>
      <c r="I53" s="126"/>
      <c r="J53" s="126"/>
      <c r="K53" s="126"/>
      <c r="L53" s="126"/>
      <c r="M53" s="126"/>
      <c r="N53" s="126"/>
      <c r="O53" s="126"/>
    </row>
    <row r="54" spans="1:15" ht="15.75" customHeight="1">
      <c r="A54" s="255"/>
      <c r="B54" s="126"/>
      <c r="C54" s="124"/>
      <c r="D54" s="124"/>
      <c r="E54" s="126"/>
      <c r="F54" s="126"/>
      <c r="G54" s="126"/>
      <c r="H54" s="126"/>
      <c r="I54" s="126"/>
      <c r="J54" s="126"/>
      <c r="K54" s="126"/>
      <c r="L54" s="126"/>
      <c r="M54" s="126"/>
      <c r="N54" s="126"/>
      <c r="O54" s="126"/>
    </row>
    <row r="55" spans="1:15" ht="15.75" customHeight="1">
      <c r="A55" s="255"/>
      <c r="B55" s="126"/>
      <c r="C55" s="124"/>
      <c r="D55" s="124"/>
      <c r="E55" s="126"/>
      <c r="F55" s="126"/>
      <c r="G55" s="126"/>
      <c r="H55" s="126"/>
      <c r="I55" s="126"/>
      <c r="J55" s="126"/>
      <c r="K55" s="126"/>
      <c r="L55" s="126"/>
      <c r="M55" s="126"/>
      <c r="N55" s="126"/>
      <c r="O55" s="126"/>
    </row>
    <row r="56" spans="1:15" ht="15.75" customHeight="1">
      <c r="A56" s="255"/>
      <c r="B56" s="126"/>
      <c r="C56" s="124"/>
      <c r="D56" s="124"/>
      <c r="E56" s="126"/>
      <c r="F56" s="126"/>
      <c r="G56" s="126"/>
      <c r="H56" s="126"/>
      <c r="I56" s="126"/>
      <c r="J56" s="126"/>
      <c r="K56" s="126"/>
      <c r="L56" s="126"/>
      <c r="M56" s="126"/>
      <c r="N56" s="126"/>
      <c r="O56" s="126"/>
    </row>
    <row r="57" spans="1:15" ht="15.75" customHeight="1">
      <c r="A57" s="255"/>
      <c r="B57" s="126"/>
      <c r="C57" s="124"/>
      <c r="D57" s="124"/>
      <c r="E57" s="126"/>
      <c r="F57" s="126"/>
      <c r="G57" s="126"/>
      <c r="H57" s="126"/>
      <c r="I57" s="126"/>
      <c r="J57" s="126"/>
      <c r="K57" s="126"/>
      <c r="L57" s="126"/>
      <c r="M57" s="126"/>
      <c r="N57" s="126"/>
      <c r="O57" s="126"/>
    </row>
    <row r="58" spans="1:15" ht="15.75" customHeight="1">
      <c r="A58" s="255"/>
      <c r="B58" s="126"/>
      <c r="C58" s="124"/>
      <c r="D58" s="124"/>
      <c r="E58" s="126"/>
      <c r="F58" s="126"/>
      <c r="G58" s="126"/>
      <c r="H58" s="126"/>
      <c r="I58" s="126"/>
      <c r="J58" s="126"/>
      <c r="K58" s="126"/>
      <c r="L58" s="126"/>
      <c r="M58" s="126"/>
      <c r="N58" s="126"/>
      <c r="O58" s="126"/>
    </row>
    <row r="59" spans="1:15" ht="15.75" customHeight="1">
      <c r="A59" s="255"/>
      <c r="B59" s="126"/>
      <c r="C59" s="124"/>
      <c r="D59" s="124"/>
      <c r="E59" s="126"/>
      <c r="F59" s="126"/>
      <c r="G59" s="126"/>
      <c r="H59" s="126"/>
      <c r="I59" s="126"/>
      <c r="J59" s="126"/>
      <c r="K59" s="126"/>
      <c r="L59" s="126"/>
      <c r="M59" s="126"/>
      <c r="N59" s="126"/>
      <c r="O59" s="126"/>
    </row>
    <row r="60" spans="1:15" ht="15.75" customHeight="1">
      <c r="A60" s="255"/>
      <c r="B60" s="126"/>
      <c r="C60" s="124"/>
      <c r="D60" s="124"/>
      <c r="E60" s="126"/>
      <c r="F60" s="126"/>
      <c r="G60" s="126"/>
      <c r="H60" s="126"/>
      <c r="I60" s="126"/>
      <c r="J60" s="126"/>
      <c r="K60" s="126"/>
      <c r="L60" s="126"/>
      <c r="M60" s="126"/>
      <c r="N60" s="126"/>
      <c r="O60" s="126"/>
    </row>
    <row r="61" spans="1:15" ht="15.75" customHeight="1">
      <c r="A61" s="255"/>
      <c r="B61" s="126"/>
      <c r="C61" s="124"/>
      <c r="D61" s="124"/>
      <c r="E61" s="126"/>
      <c r="F61" s="126"/>
      <c r="G61" s="126"/>
      <c r="H61" s="126"/>
      <c r="I61" s="126"/>
      <c r="J61" s="126"/>
      <c r="K61" s="126"/>
      <c r="L61" s="126"/>
      <c r="M61" s="126"/>
      <c r="N61" s="126"/>
      <c r="O61" s="126"/>
    </row>
    <row r="62" spans="1:15" ht="15.75" customHeight="1">
      <c r="A62" s="255"/>
      <c r="B62" s="126"/>
      <c r="C62" s="124"/>
      <c r="D62" s="124"/>
      <c r="E62" s="126"/>
      <c r="F62" s="126"/>
      <c r="G62" s="126"/>
      <c r="H62" s="126"/>
      <c r="I62" s="126"/>
      <c r="J62" s="126"/>
      <c r="K62" s="126"/>
      <c r="L62" s="126"/>
      <c r="M62" s="126"/>
      <c r="N62" s="126"/>
      <c r="O62" s="126"/>
    </row>
    <row r="63" spans="1:15" ht="15.75" customHeight="1">
      <c r="A63" s="255"/>
      <c r="B63" s="126"/>
      <c r="C63" s="124"/>
      <c r="D63" s="124"/>
      <c r="E63" s="126"/>
      <c r="F63" s="126"/>
      <c r="G63" s="126"/>
      <c r="H63" s="126"/>
      <c r="I63" s="126"/>
      <c r="J63" s="126"/>
      <c r="K63" s="126"/>
      <c r="L63" s="126"/>
      <c r="M63" s="126"/>
      <c r="N63" s="126"/>
      <c r="O63" s="126"/>
    </row>
    <row r="64" spans="1:15" ht="15.75" customHeight="1">
      <c r="A64" s="255"/>
      <c r="B64" s="126"/>
      <c r="C64" s="124"/>
      <c r="D64" s="124"/>
      <c r="E64" s="126"/>
      <c r="F64" s="126"/>
      <c r="G64" s="126"/>
      <c r="H64" s="126"/>
      <c r="I64" s="126"/>
      <c r="J64" s="126"/>
      <c r="K64" s="126"/>
      <c r="L64" s="126"/>
      <c r="M64" s="126"/>
      <c r="N64" s="126"/>
      <c r="O64" s="126"/>
    </row>
    <row r="65" spans="1:15" ht="15.75" customHeight="1">
      <c r="A65" s="255"/>
      <c r="B65" s="126"/>
      <c r="C65" s="124"/>
      <c r="D65" s="124"/>
      <c r="E65" s="126"/>
      <c r="F65" s="126"/>
      <c r="G65" s="126"/>
      <c r="H65" s="126"/>
      <c r="I65" s="126"/>
      <c r="J65" s="126"/>
      <c r="K65" s="126"/>
      <c r="L65" s="126"/>
      <c r="M65" s="126"/>
      <c r="N65" s="126"/>
      <c r="O65" s="126"/>
    </row>
    <row r="66" spans="1:15" ht="15.75" customHeight="1">
      <c r="A66" s="255"/>
      <c r="B66" s="126"/>
      <c r="C66" s="124"/>
      <c r="D66" s="124"/>
      <c r="E66" s="126"/>
      <c r="F66" s="126"/>
      <c r="G66" s="126"/>
      <c r="H66" s="126"/>
      <c r="I66" s="126"/>
      <c r="J66" s="126"/>
      <c r="K66" s="126"/>
      <c r="L66" s="126"/>
      <c r="M66" s="126"/>
      <c r="N66" s="126"/>
      <c r="O66" s="126"/>
    </row>
    <row r="67" spans="1:15" ht="15.75" customHeight="1">
      <c r="A67" s="255"/>
      <c r="B67" s="126"/>
      <c r="C67" s="124"/>
      <c r="D67" s="124"/>
      <c r="E67" s="126"/>
      <c r="F67" s="126"/>
      <c r="G67" s="126"/>
      <c r="H67" s="126"/>
      <c r="I67" s="126"/>
      <c r="J67" s="126"/>
      <c r="K67" s="126"/>
      <c r="L67" s="126"/>
      <c r="M67" s="126"/>
      <c r="N67" s="126"/>
      <c r="O67" s="126"/>
    </row>
    <row r="68" spans="1:15" ht="15.75" customHeight="1">
      <c r="A68" s="255"/>
      <c r="B68" s="126"/>
      <c r="C68" s="124"/>
      <c r="D68" s="124"/>
      <c r="E68" s="126"/>
      <c r="F68" s="126"/>
      <c r="G68" s="126"/>
      <c r="H68" s="126"/>
      <c r="I68" s="126"/>
      <c r="J68" s="126"/>
      <c r="K68" s="126"/>
      <c r="L68" s="126"/>
      <c r="M68" s="126"/>
      <c r="N68" s="126"/>
      <c r="O68" s="126"/>
    </row>
    <row r="69" spans="1:15" ht="15.75" customHeight="1">
      <c r="A69" s="255"/>
      <c r="B69" s="126"/>
      <c r="C69" s="124"/>
      <c r="D69" s="124"/>
      <c r="E69" s="126"/>
      <c r="F69" s="126"/>
      <c r="G69" s="126"/>
      <c r="H69" s="126"/>
      <c r="I69" s="126"/>
      <c r="J69" s="126"/>
      <c r="K69" s="126"/>
      <c r="L69" s="126"/>
      <c r="M69" s="126"/>
      <c r="N69" s="126"/>
      <c r="O69" s="126"/>
    </row>
    <row r="70" spans="1:15" ht="15.75" customHeight="1">
      <c r="A70" s="255"/>
      <c r="B70" s="126"/>
      <c r="C70" s="124"/>
      <c r="D70" s="124"/>
      <c r="E70" s="126"/>
      <c r="F70" s="126"/>
      <c r="G70" s="126"/>
      <c r="H70" s="126"/>
      <c r="I70" s="126"/>
      <c r="J70" s="126"/>
      <c r="K70" s="126"/>
      <c r="L70" s="126"/>
      <c r="M70" s="126"/>
      <c r="N70" s="126"/>
      <c r="O70" s="126"/>
    </row>
    <row r="71" spans="1:15" ht="15.75" customHeight="1">
      <c r="A71" s="255"/>
      <c r="B71" s="126"/>
      <c r="C71" s="124"/>
      <c r="D71" s="124"/>
      <c r="E71" s="126"/>
      <c r="F71" s="126"/>
      <c r="G71" s="126"/>
      <c r="H71" s="126"/>
      <c r="I71" s="126"/>
      <c r="J71" s="126"/>
      <c r="K71" s="126"/>
      <c r="L71" s="126"/>
      <c r="M71" s="126"/>
      <c r="N71" s="126"/>
      <c r="O71" s="126"/>
    </row>
    <row r="72" spans="1:15" ht="15.75" customHeight="1">
      <c r="A72" s="255"/>
      <c r="B72" s="126"/>
      <c r="C72" s="124"/>
      <c r="D72" s="124"/>
      <c r="E72" s="126"/>
      <c r="F72" s="126"/>
      <c r="G72" s="126"/>
      <c r="H72" s="126"/>
      <c r="I72" s="126"/>
      <c r="J72" s="126"/>
      <c r="K72" s="126"/>
      <c r="L72" s="126"/>
      <c r="M72" s="126"/>
      <c r="N72" s="126"/>
      <c r="O72" s="126"/>
    </row>
    <row r="73" spans="1:15" ht="15.75" customHeight="1">
      <c r="A73" s="255"/>
      <c r="B73" s="126"/>
      <c r="C73" s="124"/>
      <c r="D73" s="124"/>
      <c r="E73" s="126"/>
      <c r="F73" s="126"/>
      <c r="G73" s="126"/>
      <c r="H73" s="126"/>
      <c r="I73" s="126"/>
      <c r="J73" s="126"/>
      <c r="K73" s="126"/>
      <c r="L73" s="126"/>
      <c r="M73" s="126"/>
      <c r="N73" s="126"/>
      <c r="O73" s="126"/>
    </row>
    <row r="74" spans="1:15" ht="15.75" customHeight="1">
      <c r="A74" s="255"/>
      <c r="B74" s="126"/>
      <c r="C74" s="124"/>
      <c r="D74" s="124"/>
      <c r="E74" s="126"/>
      <c r="F74" s="126"/>
      <c r="G74" s="126"/>
      <c r="H74" s="126"/>
      <c r="I74" s="126"/>
      <c r="J74" s="126"/>
      <c r="K74" s="126"/>
      <c r="L74" s="126"/>
      <c r="M74" s="126"/>
      <c r="N74" s="126"/>
      <c r="O74" s="126"/>
    </row>
    <row r="75" spans="1:15" ht="15.75" customHeight="1">
      <c r="A75" s="255"/>
      <c r="B75" s="126"/>
      <c r="C75" s="124"/>
      <c r="D75" s="124"/>
      <c r="E75" s="126"/>
      <c r="F75" s="126"/>
      <c r="G75" s="126"/>
      <c r="H75" s="126"/>
      <c r="I75" s="126"/>
      <c r="J75" s="126"/>
      <c r="K75" s="126"/>
      <c r="L75" s="126"/>
      <c r="M75" s="126"/>
      <c r="N75" s="126"/>
      <c r="O75" s="126"/>
    </row>
    <row r="76" spans="1:15" ht="15.75" customHeight="1">
      <c r="A76" s="255"/>
      <c r="B76" s="126"/>
      <c r="C76" s="124"/>
      <c r="D76" s="124"/>
      <c r="E76" s="126"/>
      <c r="F76" s="126"/>
      <c r="G76" s="126"/>
      <c r="H76" s="126"/>
      <c r="I76" s="126"/>
      <c r="J76" s="126"/>
      <c r="K76" s="126"/>
      <c r="L76" s="126"/>
      <c r="M76" s="126"/>
      <c r="N76" s="126"/>
      <c r="O76" s="126"/>
    </row>
    <row r="77" spans="1:15" ht="15.75" customHeight="1">
      <c r="A77" s="255"/>
      <c r="B77" s="126"/>
      <c r="C77" s="124"/>
      <c r="D77" s="124"/>
      <c r="E77" s="126"/>
      <c r="F77" s="126"/>
      <c r="G77" s="126"/>
      <c r="H77" s="126"/>
      <c r="I77" s="126"/>
      <c r="J77" s="126"/>
      <c r="K77" s="126"/>
      <c r="L77" s="126"/>
      <c r="M77" s="126"/>
      <c r="N77" s="126"/>
      <c r="O77" s="126"/>
    </row>
    <row r="78" spans="1:15" ht="15.75" customHeight="1">
      <c r="A78" s="255"/>
      <c r="B78" s="126"/>
      <c r="C78" s="124"/>
      <c r="D78" s="124"/>
      <c r="E78" s="126"/>
      <c r="F78" s="126"/>
      <c r="G78" s="126"/>
      <c r="H78" s="126"/>
      <c r="I78" s="126"/>
      <c r="J78" s="126"/>
      <c r="K78" s="126"/>
      <c r="L78" s="126"/>
      <c r="M78" s="126"/>
      <c r="N78" s="126"/>
      <c r="O78" s="126"/>
    </row>
    <row r="79" spans="1:15" ht="15.75" customHeight="1">
      <c r="A79" s="255"/>
      <c r="B79" s="126"/>
      <c r="C79" s="124"/>
      <c r="D79" s="124"/>
      <c r="E79" s="126"/>
      <c r="F79" s="126"/>
      <c r="G79" s="126"/>
      <c r="H79" s="126"/>
      <c r="I79" s="126"/>
      <c r="J79" s="126"/>
      <c r="K79" s="126"/>
      <c r="L79" s="126"/>
      <c r="M79" s="126"/>
      <c r="N79" s="126"/>
      <c r="O79" s="126"/>
    </row>
    <row r="80" spans="1:15" ht="15.75" customHeight="1">
      <c r="A80" s="255"/>
      <c r="B80" s="126"/>
      <c r="C80" s="124"/>
      <c r="D80" s="124"/>
      <c r="E80" s="126"/>
      <c r="F80" s="126"/>
      <c r="G80" s="126"/>
      <c r="H80" s="126"/>
      <c r="I80" s="126"/>
      <c r="J80" s="126"/>
      <c r="K80" s="126"/>
      <c r="L80" s="126"/>
      <c r="M80" s="126"/>
      <c r="N80" s="126"/>
      <c r="O80" s="126"/>
    </row>
    <row r="81" spans="1:15" ht="15.75" customHeight="1">
      <c r="A81" s="255"/>
      <c r="B81" s="126"/>
      <c r="C81" s="124"/>
      <c r="D81" s="124"/>
      <c r="E81" s="126"/>
      <c r="F81" s="126"/>
      <c r="G81" s="126"/>
      <c r="H81" s="126"/>
      <c r="I81" s="126"/>
      <c r="J81" s="126"/>
      <c r="K81" s="126"/>
      <c r="L81" s="126"/>
      <c r="M81" s="126"/>
      <c r="N81" s="126"/>
      <c r="O81" s="126"/>
    </row>
    <row r="82" spans="1:15" ht="15.75" customHeight="1">
      <c r="A82" s="255"/>
      <c r="B82" s="126"/>
      <c r="C82" s="124"/>
      <c r="D82" s="124"/>
      <c r="E82" s="126"/>
      <c r="F82" s="126"/>
      <c r="G82" s="126"/>
      <c r="H82" s="126"/>
      <c r="I82" s="126"/>
      <c r="J82" s="126"/>
      <c r="K82" s="126"/>
      <c r="L82" s="126"/>
      <c r="M82" s="126"/>
      <c r="N82" s="126"/>
      <c r="O82" s="126"/>
    </row>
    <row r="83" spans="1:15" ht="15.75" customHeight="1">
      <c r="A83" s="255"/>
      <c r="B83" s="126"/>
      <c r="C83" s="124"/>
      <c r="D83" s="124"/>
      <c r="E83" s="126"/>
      <c r="F83" s="126"/>
      <c r="G83" s="126"/>
      <c r="H83" s="126"/>
      <c r="I83" s="126"/>
      <c r="J83" s="126"/>
      <c r="K83" s="126"/>
      <c r="L83" s="126"/>
      <c r="M83" s="126"/>
      <c r="N83" s="126"/>
      <c r="O83" s="126"/>
    </row>
    <row r="84" spans="1:15" ht="15.75" customHeight="1">
      <c r="A84" s="255"/>
      <c r="B84" s="126"/>
      <c r="C84" s="124"/>
      <c r="D84" s="124"/>
      <c r="E84" s="126"/>
      <c r="F84" s="126"/>
      <c r="G84" s="126"/>
      <c r="H84" s="126"/>
      <c r="I84" s="126"/>
      <c r="J84" s="126"/>
      <c r="K84" s="126"/>
      <c r="L84" s="126"/>
      <c r="M84" s="126"/>
      <c r="N84" s="126"/>
      <c r="O84" s="126"/>
    </row>
    <row r="85" spans="1:15" ht="15.75" customHeight="1">
      <c r="A85" s="255"/>
      <c r="B85" s="126"/>
      <c r="C85" s="124"/>
      <c r="D85" s="124"/>
      <c r="E85" s="126"/>
      <c r="F85" s="126"/>
      <c r="G85" s="126"/>
      <c r="H85" s="126"/>
      <c r="I85" s="126"/>
      <c r="J85" s="126"/>
      <c r="K85" s="126"/>
      <c r="L85" s="126"/>
      <c r="M85" s="126"/>
      <c r="N85" s="126"/>
      <c r="O85" s="126"/>
    </row>
    <row r="86" spans="1:15" ht="15.75" customHeight="1">
      <c r="A86" s="255"/>
      <c r="B86" s="126"/>
      <c r="C86" s="124"/>
      <c r="D86" s="124"/>
      <c r="E86" s="126"/>
      <c r="F86" s="126"/>
      <c r="G86" s="126"/>
      <c r="H86" s="126"/>
      <c r="I86" s="126"/>
      <c r="J86" s="126"/>
      <c r="K86" s="126"/>
      <c r="L86" s="126"/>
      <c r="M86" s="126"/>
      <c r="N86" s="126"/>
      <c r="O86" s="126"/>
    </row>
    <row r="87" spans="1:15" ht="15.75" customHeight="1">
      <c r="A87" s="255"/>
      <c r="B87" s="126"/>
      <c r="C87" s="124"/>
      <c r="D87" s="124"/>
      <c r="E87" s="126"/>
      <c r="F87" s="126"/>
      <c r="G87" s="126"/>
      <c r="H87" s="126"/>
      <c r="I87" s="126"/>
      <c r="J87" s="126"/>
      <c r="K87" s="126"/>
      <c r="L87" s="126"/>
      <c r="M87" s="126"/>
      <c r="N87" s="126"/>
      <c r="O87" s="126"/>
    </row>
    <row r="88" spans="1:15" ht="15.75" customHeight="1">
      <c r="A88" s="255"/>
      <c r="B88" s="126"/>
      <c r="C88" s="124"/>
      <c r="D88" s="124"/>
      <c r="E88" s="126"/>
      <c r="F88" s="126"/>
      <c r="G88" s="126"/>
      <c r="H88" s="126"/>
      <c r="I88" s="126"/>
      <c r="J88" s="126"/>
      <c r="K88" s="126"/>
      <c r="L88" s="126"/>
      <c r="M88" s="126"/>
      <c r="N88" s="126"/>
      <c r="O88" s="126"/>
    </row>
    <row r="89" spans="1:15" ht="15.75" customHeight="1">
      <c r="A89" s="255"/>
      <c r="B89" s="126"/>
      <c r="C89" s="124"/>
      <c r="D89" s="124"/>
      <c r="E89" s="126"/>
      <c r="F89" s="126"/>
      <c r="G89" s="126"/>
      <c r="H89" s="126"/>
      <c r="I89" s="126"/>
      <c r="J89" s="126"/>
      <c r="K89" s="126"/>
      <c r="L89" s="126"/>
      <c r="M89" s="126"/>
      <c r="N89" s="126"/>
      <c r="O89" s="126"/>
    </row>
    <row r="90" spans="1:15" ht="15.75" customHeight="1">
      <c r="A90" s="255"/>
      <c r="B90" s="126"/>
      <c r="C90" s="124"/>
      <c r="D90" s="124"/>
      <c r="E90" s="126"/>
      <c r="F90" s="126"/>
      <c r="G90" s="126"/>
      <c r="H90" s="126"/>
      <c r="I90" s="126"/>
      <c r="J90" s="126"/>
      <c r="K90" s="126"/>
      <c r="L90" s="126"/>
      <c r="M90" s="126"/>
      <c r="N90" s="126"/>
      <c r="O90" s="126"/>
    </row>
    <row r="91" spans="1:15" ht="15.75" customHeight="1">
      <c r="A91" s="255"/>
      <c r="B91" s="126"/>
      <c r="C91" s="124"/>
      <c r="D91" s="124"/>
      <c r="E91" s="126"/>
      <c r="F91" s="126"/>
      <c r="G91" s="126"/>
      <c r="H91" s="126"/>
      <c r="I91" s="126"/>
      <c r="J91" s="126"/>
      <c r="K91" s="126"/>
      <c r="L91" s="126"/>
      <c r="M91" s="126"/>
      <c r="N91" s="126"/>
      <c r="O91" s="126"/>
    </row>
    <row r="92" spans="1:15" ht="15.75" customHeight="1">
      <c r="A92" s="255"/>
      <c r="B92" s="126"/>
      <c r="C92" s="124"/>
      <c r="D92" s="124"/>
      <c r="E92" s="126"/>
      <c r="F92" s="126"/>
      <c r="G92" s="126"/>
      <c r="H92" s="126"/>
      <c r="I92" s="126"/>
      <c r="J92" s="126"/>
      <c r="K92" s="126"/>
      <c r="L92" s="126"/>
      <c r="M92" s="126"/>
      <c r="N92" s="126"/>
      <c r="O92" s="126"/>
    </row>
    <row r="93" spans="1:15" ht="15.75" customHeight="1">
      <c r="A93" s="255"/>
      <c r="B93" s="126"/>
      <c r="C93" s="124"/>
      <c r="D93" s="124"/>
      <c r="E93" s="126"/>
      <c r="F93" s="126"/>
      <c r="G93" s="126"/>
      <c r="H93" s="126"/>
      <c r="I93" s="126"/>
      <c r="J93" s="126"/>
      <c r="K93" s="126"/>
      <c r="L93" s="126"/>
      <c r="M93" s="126"/>
      <c r="N93" s="126"/>
      <c r="O93" s="126"/>
    </row>
    <row r="94" spans="1:15" ht="15.75" customHeight="1">
      <c r="A94" s="255"/>
      <c r="B94" s="126"/>
      <c r="C94" s="124"/>
      <c r="D94" s="124"/>
      <c r="E94" s="126"/>
      <c r="F94" s="126"/>
      <c r="G94" s="126"/>
      <c r="H94" s="126"/>
      <c r="I94" s="126"/>
      <c r="J94" s="126"/>
      <c r="K94" s="126"/>
      <c r="L94" s="126"/>
      <c r="M94" s="126"/>
      <c r="N94" s="126"/>
      <c r="O94" s="126"/>
    </row>
    <row r="95" spans="1:15" ht="15.75" customHeight="1">
      <c r="A95" s="255"/>
      <c r="B95" s="126"/>
      <c r="C95" s="124"/>
      <c r="D95" s="124"/>
      <c r="E95" s="126"/>
      <c r="F95" s="126"/>
      <c r="G95" s="126"/>
      <c r="H95" s="126"/>
      <c r="I95" s="126"/>
      <c r="J95" s="126"/>
      <c r="K95" s="126"/>
      <c r="L95" s="126"/>
      <c r="M95" s="126"/>
      <c r="N95" s="126"/>
      <c r="O95" s="126"/>
    </row>
    <row r="96" spans="1:15" ht="15.75" customHeight="1">
      <c r="A96" s="255"/>
      <c r="B96" s="126"/>
      <c r="C96" s="124"/>
      <c r="D96" s="124"/>
      <c r="E96" s="126"/>
      <c r="F96" s="126"/>
      <c r="G96" s="126"/>
      <c r="H96" s="126"/>
      <c r="I96" s="126"/>
      <c r="J96" s="126"/>
      <c r="K96" s="126"/>
      <c r="L96" s="126"/>
      <c r="M96" s="126"/>
      <c r="N96" s="126"/>
      <c r="O96" s="126"/>
    </row>
    <row r="97" spans="1:15" ht="15.75" customHeight="1">
      <c r="A97" s="255"/>
      <c r="B97" s="126"/>
      <c r="C97" s="124"/>
      <c r="D97" s="124"/>
      <c r="E97" s="126"/>
      <c r="F97" s="126"/>
      <c r="G97" s="126"/>
      <c r="H97" s="126"/>
      <c r="I97" s="126"/>
      <c r="J97" s="126"/>
      <c r="K97" s="126"/>
      <c r="L97" s="126"/>
      <c r="M97" s="126"/>
      <c r="N97" s="126"/>
      <c r="O97" s="126"/>
    </row>
    <row r="98" spans="1:15" ht="15.75" customHeight="1">
      <c r="A98" s="255"/>
      <c r="B98" s="126"/>
      <c r="C98" s="124"/>
      <c r="D98" s="124"/>
      <c r="E98" s="126"/>
      <c r="F98" s="126"/>
      <c r="G98" s="126"/>
      <c r="H98" s="126"/>
      <c r="I98" s="126"/>
      <c r="J98" s="126"/>
      <c r="K98" s="126"/>
      <c r="L98" s="126"/>
      <c r="M98" s="126"/>
      <c r="N98" s="126"/>
      <c r="O98" s="126"/>
    </row>
    <row r="99" spans="1:15" ht="15.75" customHeight="1">
      <c r="A99" s="255"/>
      <c r="B99" s="126"/>
      <c r="C99" s="124"/>
      <c r="D99" s="124"/>
      <c r="E99" s="126"/>
      <c r="F99" s="126"/>
      <c r="G99" s="126"/>
      <c r="H99" s="126"/>
      <c r="I99" s="126"/>
      <c r="J99" s="126"/>
      <c r="K99" s="126"/>
      <c r="L99" s="126"/>
      <c r="M99" s="126"/>
      <c r="N99" s="126"/>
      <c r="O99" s="126"/>
    </row>
    <row r="100" spans="1:15" ht="15.75" customHeight="1">
      <c r="A100" s="255"/>
      <c r="B100" s="126"/>
      <c r="C100" s="124"/>
      <c r="D100" s="124"/>
      <c r="E100" s="126"/>
      <c r="F100" s="126"/>
      <c r="G100" s="126"/>
      <c r="H100" s="126"/>
      <c r="I100" s="126"/>
      <c r="J100" s="126"/>
      <c r="K100" s="126"/>
      <c r="L100" s="126"/>
      <c r="M100" s="126"/>
      <c r="N100" s="126"/>
      <c r="O100" s="126"/>
    </row>
  </sheetData>
  <mergeCells count="14">
    <mergeCell ref="D6:F6"/>
    <mergeCell ref="A1:F1"/>
    <mergeCell ref="A2:F2"/>
    <mergeCell ref="A3:B3"/>
    <mergeCell ref="C3:F3"/>
    <mergeCell ref="A4:F4"/>
    <mergeCell ref="A5:F5"/>
    <mergeCell ref="H12:J12"/>
    <mergeCell ref="B24:E24"/>
    <mergeCell ref="A26:F28"/>
    <mergeCell ref="E7:F7"/>
    <mergeCell ref="E8:F8"/>
    <mergeCell ref="E9:F9"/>
    <mergeCell ref="A12:F12"/>
  </mergeCells>
  <hyperlinks>
    <hyperlink ref="I14" r:id="rId1" xr:uid="{00000000-0004-0000-0A00-000000000000}"/>
    <hyperlink ref="L14" r:id="rId2" display="https://agrofarbef.com/producto/casco-de-seguridad-eco-ratchet/?gclid=EAIaIQobChMIkrLpvryRgQMVGjHUAR25HwBbEAQYAiABEgJYPPD_BwE" xr:uid="{00000000-0004-0000-0A00-000001000000}"/>
    <hyperlink ref="I15" r:id="rId3" xr:uid="{00000000-0004-0000-0A00-000002000000}"/>
    <hyperlink ref="L15" r:id="rId4" display="https://agrofarbef.com/producto/protector-auditivo-o-tapa-oido-diaema-samurai-steelpro/?gclid=EAIaIQobChMIy8fLu72RgQMVIQ19Ch140g5UEAQYCCABEgJ8N_D_BwE" xr:uid="{00000000-0004-0000-0A00-000003000000}"/>
    <hyperlink ref="O15" r:id="rId5" display="https://articulo.mercadolibre.com.co/MCO-614691759-protector-auditivo-tipo-copa-insertar-casco-steelpro-cm501-_JM?matt_tool=13515679&amp;matt_word=&amp;matt_source=google&amp;matt_campaign_id=14633851803&amp;matt_ad_group_id=150386021974&amp;matt_match_type=&amp;matt_network=g&amp;matt_device=c&amp;matt_creative=666908964360&amp;matt_keyword=&amp;matt_ad_position=&amp;matt_ad_type=pla&amp;matt_merchant_id=5065236840&amp;matt_product_id=MCO614691759&amp;matt_product_partition_id=2173817805591&amp;matt_target_id=pla-2173817805591&amp;gclid=EAIaIQobChMIy8fLu72RgQMVIQ19Ch140g5UEAQYByABEgIrFvD_BwE" xr:uid="{00000000-0004-0000-0A00-000004000000}"/>
    <hyperlink ref="O16" r:id="rId6" display="https://www.homecenter.com.co/homecenter-co/product/886191/bota-seguridad-gris-talla-39/886192/" xr:uid="{00000000-0004-0000-0A00-000005000000}"/>
    <hyperlink ref="I17" r:id="rId7" xr:uid="{00000000-0004-0000-0A00-000006000000}"/>
    <hyperlink ref="L17" r:id="rId8" display="https://agrofarbef.com/producto/overol-o-braga-de-seguridad-para-trabajo-industrial-en-drill/?attribute_pa_talla=xl&amp;gclid=EAIaIQobChMI6MXi7cKRgQMVwptaBR2QjAx6EAQYASABEgLpsPD_BwE" xr:uid="{00000000-0004-0000-0A00-000007000000}"/>
    <hyperlink ref="O17" r:id="rId9" display="https://patuca.co/producto/overol-en-dril/" xr:uid="{00000000-0004-0000-0A00-000008000000}"/>
    <hyperlink ref="I18" r:id="rId10" xr:uid="{00000000-0004-0000-0A00-000009000000}"/>
    <hyperlink ref="L18" r:id="rId11" display="https://agrofarbef.com/producto/tapabocas-industrial-negro-con-antifluido/?gclid=EAIaIQobChMI8rSDucORgQMVjfSUCR0JvAtqEAQYASABEgJywfD_BwE" xr:uid="{00000000-0004-0000-0A00-00000A000000}"/>
    <hyperlink ref="I19" r:id="rId12" xr:uid="{00000000-0004-0000-0A00-00000B000000}"/>
    <hyperlink ref="L19" r:id="rId13" display="https://agrofarbef.com/producto/guante-de-seguridad-de-vaqueta-sencillo/?gclid=EAIaIQobChMIqt_EgMSRgQMVhtXICh3qrgD3EAQYASABEgLYHPD_BwE" xr:uid="{00000000-0004-0000-0A00-00000C000000}"/>
    <hyperlink ref="O19" r:id="rId14" location="position=1&amp;search_layout=stack&amp;type=item&amp;tracking_id=84a7fa3d-b15e-4be5-b88f-44cfabeb2028" display="https://articulo.mercadolibre.com.co/MCO-455553169-guante-carnaza-vaqueta-_JM - position=1&amp;search_layout=stack&amp;type=item&amp;tracking_id=84a7fa3d-b15e-4be5-b88f-44cfabeb2028" xr:uid="{00000000-0004-0000-0A00-00000D000000}"/>
    <hyperlink ref="I20" r:id="rId15" xr:uid="{00000000-0004-0000-0A00-00000E000000}"/>
    <hyperlink ref="L20" r:id="rId16" display="https://agrofarbef.com/producto/arnes-dielectrico-4-argollas-en-x-steelpro-con-faja/?gclid=EAIaIQobChMInM_64sSRgQMVRppaBR3-xACeEAQYASABEgLJlPD_BwE" xr:uid="{00000000-0004-0000-0A00-00000F000000}"/>
    <hyperlink ref="O20" r:id="rId17" display="https://almaceneshj.mercadoshops.com.co/MCO-555392532-arnes-multiproposito-4-argollas-certificado-50-12-epi-_JM?variation=70521176938&amp;gclid=EAIaIQobChMIwrmu5sSRgQMVGhOtBh1nGQuPEAQYAiABEgKF4fD_BwE" xr:uid="{00000000-0004-0000-0A00-000010000000}"/>
  </hyperlinks>
  <pageMargins left="0.7" right="0.7" top="0.75" bottom="0.75" header="0" footer="0"/>
  <pageSetup scale="64" orientation="portrait"/>
  <drawing r:id="rId18"/>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100"/>
  <sheetViews>
    <sheetView workbookViewId="0"/>
  </sheetViews>
  <sheetFormatPr baseColWidth="10" defaultColWidth="14.42578125" defaultRowHeight="15" customHeight="1"/>
  <cols>
    <col min="1" max="1" width="7.140625" customWidth="1"/>
    <col min="2" max="2" width="45.28515625" customWidth="1"/>
    <col min="3" max="3" width="13" customWidth="1"/>
    <col min="4" max="4" width="20.42578125" customWidth="1"/>
    <col min="5" max="5" width="31.5703125" customWidth="1"/>
    <col min="6" max="6" width="21" customWidth="1"/>
    <col min="7" max="7" width="3.28515625" customWidth="1"/>
    <col min="8" max="8" width="21.42578125" customWidth="1"/>
    <col min="9" max="9" width="15.140625" customWidth="1"/>
    <col min="10" max="10" width="28" customWidth="1"/>
    <col min="11" max="11" width="21.5703125" customWidth="1"/>
    <col min="12" max="12" width="17.85546875" customWidth="1"/>
    <col min="13" max="13" width="12.5703125" customWidth="1"/>
    <col min="14" max="14" width="18.28515625" customWidth="1"/>
    <col min="15" max="15" width="11.42578125" customWidth="1"/>
    <col min="16" max="16" width="12.7109375" customWidth="1"/>
  </cols>
  <sheetData>
    <row r="1" spans="1:16" ht="91.5" customHeight="1">
      <c r="A1" s="541"/>
      <c r="B1" s="520"/>
      <c r="C1" s="520"/>
      <c r="D1" s="520"/>
      <c r="E1" s="520"/>
      <c r="F1" s="516"/>
      <c r="G1" s="126"/>
      <c r="H1" s="126"/>
      <c r="I1" s="126"/>
      <c r="J1" s="126"/>
      <c r="K1" s="126"/>
      <c r="L1" s="126"/>
      <c r="M1" s="126"/>
      <c r="N1" s="126"/>
      <c r="O1" s="126"/>
      <c r="P1" s="126"/>
    </row>
    <row r="2" spans="1:16" ht="20.25" customHeight="1">
      <c r="A2" s="570" t="str">
        <f>+'1.3 COSTOS DOTACIONALES'!A2:F2</f>
        <v>FUERZA AEROESPACIAL COLOMBIANA</v>
      </c>
      <c r="B2" s="520"/>
      <c r="C2" s="520"/>
      <c r="D2" s="520"/>
      <c r="E2" s="520"/>
      <c r="F2" s="516"/>
      <c r="G2" s="126"/>
      <c r="H2" s="126"/>
      <c r="I2" s="126"/>
      <c r="J2" s="126"/>
      <c r="K2" s="126"/>
      <c r="L2" s="126"/>
      <c r="M2" s="126"/>
      <c r="N2" s="126"/>
      <c r="O2" s="126"/>
      <c r="P2" s="126"/>
    </row>
    <row r="3" spans="1:16" ht="81.75" customHeight="1">
      <c r="A3" s="574" t="s">
        <v>1464</v>
      </c>
      <c r="B3" s="516"/>
      <c r="C3" s="575" t="str">
        <f>+'1.3 COSTOS DOTACIONALES'!C3:F3</f>
        <v xml:space="preserve">OBRA PUBLICA PARA "Diseño de una propuesta para el cálculo del A.I.U aplicable a los proyectos de infraestructura de la Fuerza Aeroespacial Colombiana bajo la modalidad de licitación pública, haciendo uso de elementos del marco de trabajo SCRUM". </v>
      </c>
      <c r="D3" s="520"/>
      <c r="E3" s="520"/>
      <c r="F3" s="516"/>
      <c r="G3" s="126"/>
      <c r="H3" s="126"/>
      <c r="I3" s="126"/>
      <c r="J3" s="126"/>
      <c r="K3" s="126"/>
      <c r="L3" s="126"/>
      <c r="M3" s="126"/>
      <c r="N3" s="126"/>
      <c r="O3" s="126"/>
      <c r="P3" s="126"/>
    </row>
    <row r="4" spans="1:16" ht="21">
      <c r="A4" s="581" t="s">
        <v>1596</v>
      </c>
      <c r="B4" s="520"/>
      <c r="C4" s="520"/>
      <c r="D4" s="520"/>
      <c r="E4" s="520"/>
      <c r="F4" s="516"/>
      <c r="G4" s="126"/>
      <c r="H4" s="126"/>
      <c r="I4" s="126"/>
      <c r="J4" s="126"/>
      <c r="K4" s="126"/>
      <c r="L4" s="126"/>
      <c r="M4" s="126"/>
      <c r="N4" s="126"/>
      <c r="O4" s="126"/>
      <c r="P4" s="126"/>
    </row>
    <row r="5" spans="1:16">
      <c r="A5" s="586"/>
      <c r="B5" s="510"/>
      <c r="C5" s="510"/>
      <c r="D5" s="510"/>
      <c r="E5" s="510"/>
      <c r="F5" s="587"/>
      <c r="G5" s="126"/>
      <c r="H5" s="345" t="s">
        <v>1570</v>
      </c>
      <c r="I5" s="126"/>
      <c r="J5" s="126"/>
      <c r="K5" s="126"/>
      <c r="L5" s="126"/>
      <c r="M5" s="126"/>
      <c r="N5" s="126"/>
      <c r="O5" s="126"/>
      <c r="P5" s="126"/>
    </row>
    <row r="6" spans="1:16" ht="18.75">
      <c r="A6" s="302"/>
      <c r="B6" s="346" t="s">
        <v>1503</v>
      </c>
      <c r="C6" s="347" t="e">
        <f>+#REF!</f>
        <v>#REF!</v>
      </c>
      <c r="D6" s="588"/>
      <c r="E6" s="510"/>
      <c r="F6" s="587"/>
      <c r="G6" s="348"/>
      <c r="H6" s="345" t="s">
        <v>1571</v>
      </c>
      <c r="I6" s="348"/>
      <c r="J6" s="126"/>
      <c r="K6" s="126"/>
      <c r="L6" s="126"/>
      <c r="M6" s="126"/>
      <c r="N6" s="126"/>
      <c r="O6" s="126"/>
      <c r="P6" s="126"/>
    </row>
    <row r="7" spans="1:16" ht="19.5" customHeight="1">
      <c r="A7" s="302"/>
      <c r="B7" s="255"/>
      <c r="C7" s="155"/>
      <c r="D7" s="588"/>
      <c r="E7" s="510"/>
      <c r="F7" s="587"/>
      <c r="G7" s="126"/>
      <c r="H7" s="126"/>
      <c r="I7" s="126"/>
      <c r="J7" s="126"/>
      <c r="K7" s="126"/>
      <c r="L7" s="126"/>
      <c r="M7" s="126"/>
      <c r="N7" s="126"/>
      <c r="O7" s="126"/>
      <c r="P7" s="126"/>
    </row>
    <row r="8" spans="1:16" ht="15.75" customHeight="1">
      <c r="A8" s="589" t="s">
        <v>1506</v>
      </c>
      <c r="B8" s="579"/>
      <c r="C8" s="579"/>
      <c r="D8" s="579"/>
      <c r="E8" s="579"/>
      <c r="F8" s="552"/>
      <c r="G8" s="126"/>
      <c r="H8" s="578"/>
      <c r="I8" s="579"/>
      <c r="J8" s="579"/>
      <c r="K8" s="579"/>
      <c r="L8" s="579"/>
      <c r="M8" s="579"/>
      <c r="N8" s="579"/>
      <c r="O8" s="579"/>
      <c r="P8" s="552"/>
    </row>
    <row r="9" spans="1:16" ht="30">
      <c r="A9" s="407" t="s">
        <v>1469</v>
      </c>
      <c r="B9" s="408" t="s">
        <v>1470</v>
      </c>
      <c r="C9" s="408" t="s">
        <v>1471</v>
      </c>
      <c r="D9" s="408" t="s">
        <v>1472</v>
      </c>
      <c r="E9" s="408" t="s">
        <v>1507</v>
      </c>
      <c r="F9" s="409" t="s">
        <v>1473</v>
      </c>
      <c r="G9" s="126"/>
      <c r="H9" s="355" t="s">
        <v>1474</v>
      </c>
      <c r="I9" s="356" t="s">
        <v>1475</v>
      </c>
      <c r="J9" s="376" t="s">
        <v>1476</v>
      </c>
      <c r="K9" s="376" t="s">
        <v>1477</v>
      </c>
      <c r="L9" s="356" t="s">
        <v>1475</v>
      </c>
      <c r="M9" s="376" t="s">
        <v>1478</v>
      </c>
      <c r="N9" s="376" t="s">
        <v>1536</v>
      </c>
      <c r="O9" s="356" t="s">
        <v>1475</v>
      </c>
      <c r="P9" s="357" t="s">
        <v>1537</v>
      </c>
    </row>
    <row r="10" spans="1:16" ht="16.5" customHeight="1">
      <c r="A10" s="377" t="s">
        <v>16</v>
      </c>
      <c r="B10" s="378" t="s">
        <v>1597</v>
      </c>
      <c r="C10" s="410">
        <v>2</v>
      </c>
      <c r="D10" s="380" t="s">
        <v>1482</v>
      </c>
      <c r="E10" s="381">
        <f t="shared" ref="E10:E17" si="0">ROUNDUP(AVERAGE(J10,M10,P10),0)</f>
        <v>22900</v>
      </c>
      <c r="F10" s="382">
        <f t="shared" ref="F10:F17" si="1">C10*E10</f>
        <v>45800</v>
      </c>
      <c r="G10" s="126"/>
      <c r="H10" s="383" t="s">
        <v>1598</v>
      </c>
      <c r="I10" s="384"/>
      <c r="J10" s="360">
        <v>19900</v>
      </c>
      <c r="K10" s="361" t="s">
        <v>1599</v>
      </c>
      <c r="L10" s="384"/>
      <c r="M10" s="360">
        <v>24900</v>
      </c>
      <c r="N10" s="361" t="s">
        <v>1600</v>
      </c>
      <c r="O10" s="384"/>
      <c r="P10" s="362">
        <v>23900</v>
      </c>
    </row>
    <row r="11" spans="1:16" ht="38.25" customHeight="1">
      <c r="A11" s="313" t="s">
        <v>17</v>
      </c>
      <c r="B11" s="358" t="s">
        <v>1601</v>
      </c>
      <c r="C11" s="411">
        <v>1</v>
      </c>
      <c r="D11" s="275" t="s">
        <v>1482</v>
      </c>
      <c r="E11" s="316">
        <f t="shared" si="0"/>
        <v>160534</v>
      </c>
      <c r="F11" s="317">
        <f t="shared" si="1"/>
        <v>160534</v>
      </c>
      <c r="G11" s="126"/>
      <c r="H11" s="318" t="s">
        <v>1602</v>
      </c>
      <c r="I11" s="387"/>
      <c r="J11" s="412">
        <v>155900</v>
      </c>
      <c r="K11" s="273" t="s">
        <v>1603</v>
      </c>
      <c r="L11" s="387"/>
      <c r="M11" s="412">
        <v>155800</v>
      </c>
      <c r="N11" s="273" t="s">
        <v>1604</v>
      </c>
      <c r="O11" s="387"/>
      <c r="P11" s="364">
        <v>169900</v>
      </c>
    </row>
    <row r="12" spans="1:16" ht="16.5" customHeight="1">
      <c r="A12" s="313" t="s">
        <v>18</v>
      </c>
      <c r="B12" s="314" t="s">
        <v>1605</v>
      </c>
      <c r="C12" s="411">
        <v>2</v>
      </c>
      <c r="D12" s="275" t="s">
        <v>1482</v>
      </c>
      <c r="E12" s="316">
        <f t="shared" si="0"/>
        <v>9922</v>
      </c>
      <c r="F12" s="317">
        <f t="shared" si="1"/>
        <v>19844</v>
      </c>
      <c r="G12" s="126"/>
      <c r="H12" s="318" t="s">
        <v>1598</v>
      </c>
      <c r="I12" s="387"/>
      <c r="J12" s="412">
        <v>11000</v>
      </c>
      <c r="K12" s="273" t="s">
        <v>1606</v>
      </c>
      <c r="L12" s="387"/>
      <c r="M12" s="412">
        <v>8300</v>
      </c>
      <c r="N12" s="273" t="s">
        <v>1607</v>
      </c>
      <c r="O12" s="387"/>
      <c r="P12" s="364">
        <v>10465</v>
      </c>
    </row>
    <row r="13" spans="1:16" ht="16.5" customHeight="1">
      <c r="A13" s="313" t="s">
        <v>19</v>
      </c>
      <c r="B13" s="314" t="s">
        <v>1608</v>
      </c>
      <c r="C13" s="411">
        <v>10</v>
      </c>
      <c r="D13" s="275" t="s">
        <v>1482</v>
      </c>
      <c r="E13" s="316">
        <f t="shared" si="0"/>
        <v>357</v>
      </c>
      <c r="F13" s="317">
        <f t="shared" si="1"/>
        <v>3570</v>
      </c>
      <c r="G13" s="126"/>
      <c r="H13" s="318" t="s">
        <v>1609</v>
      </c>
      <c r="I13" s="387"/>
      <c r="J13" s="412">
        <v>400</v>
      </c>
      <c r="K13" s="273" t="s">
        <v>1610</v>
      </c>
      <c r="L13" s="387"/>
      <c r="M13" s="412">
        <v>300</v>
      </c>
      <c r="N13" s="273" t="s">
        <v>1611</v>
      </c>
      <c r="O13" s="387"/>
      <c r="P13" s="364">
        <v>370</v>
      </c>
    </row>
    <row r="14" spans="1:16" ht="16.5" customHeight="1">
      <c r="A14" s="313" t="s">
        <v>20</v>
      </c>
      <c r="B14" s="314" t="s">
        <v>1612</v>
      </c>
      <c r="C14" s="411">
        <v>1</v>
      </c>
      <c r="D14" s="275" t="s">
        <v>1482</v>
      </c>
      <c r="E14" s="316">
        <f t="shared" si="0"/>
        <v>21830</v>
      </c>
      <c r="F14" s="317">
        <f t="shared" si="1"/>
        <v>21830</v>
      </c>
      <c r="G14" s="126"/>
      <c r="H14" s="318" t="s">
        <v>1609</v>
      </c>
      <c r="I14" s="387"/>
      <c r="J14" s="412">
        <v>15350</v>
      </c>
      <c r="K14" s="273" t="s">
        <v>1600</v>
      </c>
      <c r="L14" s="387"/>
      <c r="M14" s="412">
        <v>13237.5</v>
      </c>
      <c r="N14" s="273" t="s">
        <v>1613</v>
      </c>
      <c r="O14" s="387"/>
      <c r="P14" s="364">
        <v>36900</v>
      </c>
    </row>
    <row r="15" spans="1:16" ht="16.5" customHeight="1">
      <c r="A15" s="313" t="s">
        <v>1525</v>
      </c>
      <c r="B15" s="314" t="s">
        <v>1614</v>
      </c>
      <c r="C15" s="411">
        <v>2</v>
      </c>
      <c r="D15" s="275" t="s">
        <v>1482</v>
      </c>
      <c r="E15" s="316">
        <f t="shared" si="0"/>
        <v>12900</v>
      </c>
      <c r="F15" s="317">
        <f t="shared" si="1"/>
        <v>25800</v>
      </c>
      <c r="G15" s="126"/>
      <c r="H15" s="318" t="s">
        <v>1615</v>
      </c>
      <c r="I15" s="273"/>
      <c r="J15" s="412">
        <v>18900</v>
      </c>
      <c r="K15" s="273" t="s">
        <v>1604</v>
      </c>
      <c r="L15" s="273"/>
      <c r="M15" s="412">
        <v>11500</v>
      </c>
      <c r="N15" s="273" t="s">
        <v>1616</v>
      </c>
      <c r="O15" s="273"/>
      <c r="P15" s="364">
        <v>8300</v>
      </c>
    </row>
    <row r="16" spans="1:16" ht="16.5" customHeight="1">
      <c r="A16" s="313" t="s">
        <v>1528</v>
      </c>
      <c r="B16" s="314" t="s">
        <v>1617</v>
      </c>
      <c r="C16" s="411">
        <v>1</v>
      </c>
      <c r="D16" s="275" t="s">
        <v>1482</v>
      </c>
      <c r="E16" s="316">
        <f t="shared" si="0"/>
        <v>22044</v>
      </c>
      <c r="F16" s="317">
        <f t="shared" si="1"/>
        <v>22044</v>
      </c>
      <c r="G16" s="126"/>
      <c r="H16" s="413" t="s">
        <v>1618</v>
      </c>
      <c r="I16" s="316"/>
      <c r="J16" s="414">
        <v>17990</v>
      </c>
      <c r="K16" s="316" t="s">
        <v>1619</v>
      </c>
      <c r="L16" s="275"/>
      <c r="M16" s="414">
        <v>16650</v>
      </c>
      <c r="N16" s="415" t="s">
        <v>1620</v>
      </c>
      <c r="O16" s="349"/>
      <c r="P16" s="366">
        <v>31490</v>
      </c>
    </row>
    <row r="17" spans="1:16" ht="16.5" customHeight="1">
      <c r="A17" s="389" t="s">
        <v>1621</v>
      </c>
      <c r="B17" s="328" t="s">
        <v>1622</v>
      </c>
      <c r="C17" s="416">
        <v>1</v>
      </c>
      <c r="D17" s="330" t="s">
        <v>1623</v>
      </c>
      <c r="E17" s="390">
        <f t="shared" si="0"/>
        <v>12930</v>
      </c>
      <c r="F17" s="331">
        <f t="shared" si="1"/>
        <v>12930</v>
      </c>
      <c r="G17" s="126"/>
      <c r="H17" s="413" t="s">
        <v>1620</v>
      </c>
      <c r="I17" s="316"/>
      <c r="J17" s="414">
        <v>13900</v>
      </c>
      <c r="K17" s="316" t="s">
        <v>1624</v>
      </c>
      <c r="L17" s="275"/>
      <c r="M17" s="414">
        <v>12990</v>
      </c>
      <c r="N17" s="415" t="s">
        <v>1606</v>
      </c>
      <c r="O17" s="349"/>
      <c r="P17" s="366">
        <v>11900</v>
      </c>
    </row>
    <row r="18" spans="1:16">
      <c r="A18" s="302"/>
      <c r="B18" s="255"/>
      <c r="C18" s="155"/>
      <c r="D18" s="155"/>
      <c r="E18" s="336" t="s">
        <v>416</v>
      </c>
      <c r="F18" s="337">
        <f>ROUNDUP(SUM(F10:F17),0)</f>
        <v>312352</v>
      </c>
      <c r="G18" s="338"/>
      <c r="H18" s="126"/>
      <c r="I18" s="126"/>
      <c r="J18" s="126"/>
      <c r="K18" s="126"/>
      <c r="L18" s="126"/>
      <c r="M18" s="126"/>
      <c r="N18" s="126"/>
      <c r="O18" s="126"/>
      <c r="P18" s="126"/>
    </row>
    <row r="19" spans="1:16" ht="14.25" customHeight="1">
      <c r="A19" s="302"/>
      <c r="B19" s="255"/>
      <c r="C19" s="155"/>
      <c r="D19" s="155"/>
      <c r="E19" s="256"/>
      <c r="F19" s="256"/>
      <c r="G19" s="126"/>
      <c r="H19" s="126"/>
      <c r="I19" s="126"/>
      <c r="J19" s="126"/>
      <c r="K19" s="126"/>
      <c r="L19" s="126"/>
      <c r="M19" s="126"/>
      <c r="N19" s="126"/>
      <c r="O19" s="126"/>
      <c r="P19" s="126"/>
    </row>
    <row r="20" spans="1:16" ht="15" customHeight="1">
      <c r="A20" s="302"/>
      <c r="B20" s="255"/>
      <c r="C20" s="155"/>
      <c r="D20" s="155"/>
      <c r="E20" s="256"/>
      <c r="F20" s="256"/>
      <c r="G20" s="126"/>
      <c r="H20" s="126"/>
      <c r="I20" s="126"/>
      <c r="J20" s="126"/>
      <c r="K20" s="126"/>
      <c r="L20" s="126"/>
      <c r="M20" s="126"/>
      <c r="N20" s="126"/>
      <c r="O20" s="126"/>
      <c r="P20" s="126"/>
    </row>
    <row r="21" spans="1:16" ht="18.75" customHeight="1">
      <c r="A21" s="302"/>
      <c r="B21" s="594" t="s">
        <v>1625</v>
      </c>
      <c r="C21" s="520"/>
      <c r="D21" s="520"/>
      <c r="E21" s="516"/>
      <c r="F21" s="342">
        <f>+F18</f>
        <v>312352</v>
      </c>
      <c r="G21" s="126"/>
      <c r="H21" s="294"/>
      <c r="I21" s="338"/>
      <c r="J21" s="126"/>
      <c r="K21" s="126"/>
      <c r="L21" s="126"/>
      <c r="M21" s="126"/>
      <c r="N21" s="126"/>
      <c r="O21" s="126"/>
      <c r="P21" s="126"/>
    </row>
    <row r="22" spans="1:16" ht="15.75" customHeight="1">
      <c r="A22" s="302"/>
      <c r="B22" s="255"/>
      <c r="C22" s="155"/>
      <c r="D22" s="155"/>
      <c r="E22" s="256"/>
      <c r="F22" s="256"/>
      <c r="G22" s="126"/>
      <c r="H22" s="126"/>
      <c r="I22" s="338"/>
      <c r="J22" s="126"/>
      <c r="K22" s="126"/>
      <c r="L22" s="126"/>
      <c r="M22" s="126"/>
      <c r="N22" s="126"/>
      <c r="O22" s="126"/>
      <c r="P22" s="126"/>
    </row>
    <row r="23" spans="1:16" ht="15.75" customHeight="1">
      <c r="A23" s="582" t="s">
        <v>1626</v>
      </c>
      <c r="B23" s="525"/>
      <c r="C23" s="525"/>
      <c r="D23" s="525"/>
      <c r="E23" s="525"/>
      <c r="F23" s="526"/>
      <c r="G23" s="126"/>
      <c r="H23" s="126"/>
      <c r="I23" s="126"/>
      <c r="J23" s="126"/>
      <c r="K23" s="126"/>
      <c r="L23" s="126"/>
      <c r="M23" s="126"/>
      <c r="N23" s="126"/>
      <c r="O23" s="126"/>
      <c r="P23" s="126"/>
    </row>
    <row r="24" spans="1:16" ht="15.75" customHeight="1">
      <c r="A24" s="528"/>
      <c r="B24" s="466"/>
      <c r="C24" s="466"/>
      <c r="D24" s="466"/>
      <c r="E24" s="466"/>
      <c r="F24" s="518"/>
      <c r="G24" s="126"/>
      <c r="H24" s="126"/>
      <c r="I24" s="126"/>
      <c r="J24" s="126"/>
      <c r="K24" s="126"/>
      <c r="L24" s="126"/>
      <c r="M24" s="126"/>
      <c r="N24" s="126"/>
      <c r="O24" s="126"/>
      <c r="P24" s="126"/>
    </row>
    <row r="25" spans="1:16" ht="15.75" customHeight="1">
      <c r="A25" s="531"/>
      <c r="B25" s="532"/>
      <c r="C25" s="532"/>
      <c r="D25" s="532"/>
      <c r="E25" s="532"/>
      <c r="F25" s="533"/>
      <c r="G25" s="126"/>
      <c r="H25" s="126"/>
      <c r="I25" s="126"/>
      <c r="J25" s="126"/>
      <c r="K25" s="126"/>
      <c r="L25" s="126"/>
      <c r="M25" s="126"/>
      <c r="N25" s="126"/>
      <c r="O25" s="126"/>
      <c r="P25" s="126"/>
    </row>
    <row r="26" spans="1:16" ht="15.75" customHeight="1">
      <c r="A26" s="255"/>
      <c r="B26" s="126"/>
      <c r="C26" s="124"/>
      <c r="D26" s="124"/>
      <c r="E26" s="126"/>
      <c r="F26" s="126"/>
      <c r="G26" s="126"/>
      <c r="H26" s="126"/>
      <c r="I26" s="126"/>
      <c r="J26" s="126"/>
      <c r="K26" s="126"/>
      <c r="L26" s="126"/>
      <c r="M26" s="126"/>
      <c r="N26" s="126"/>
      <c r="O26" s="126"/>
      <c r="P26" s="126"/>
    </row>
    <row r="27" spans="1:16" ht="15.75" customHeight="1">
      <c r="A27" s="255"/>
      <c r="B27" s="126"/>
      <c r="C27" s="124"/>
      <c r="D27" s="124"/>
      <c r="E27" s="126"/>
      <c r="F27" s="126"/>
      <c r="G27" s="126"/>
      <c r="H27" s="126"/>
      <c r="I27" s="126"/>
      <c r="J27" s="126"/>
      <c r="K27" s="126"/>
      <c r="L27" s="126"/>
      <c r="M27" s="126"/>
      <c r="N27" s="126"/>
      <c r="O27" s="126"/>
      <c r="P27" s="126"/>
    </row>
    <row r="28" spans="1:16" ht="15.75" customHeight="1">
      <c r="A28" s="255"/>
      <c r="B28" s="126"/>
      <c r="C28" s="124"/>
      <c r="D28" s="124"/>
      <c r="E28" s="126"/>
      <c r="F28" s="126"/>
      <c r="G28" s="126"/>
      <c r="H28" s="126"/>
      <c r="I28" s="126"/>
      <c r="J28" s="126"/>
      <c r="K28" s="126"/>
      <c r="L28" s="126"/>
      <c r="M28" s="126"/>
      <c r="N28" s="126"/>
      <c r="O28" s="126"/>
      <c r="P28" s="126"/>
    </row>
    <row r="29" spans="1:16" ht="15.75" customHeight="1">
      <c r="A29" s="255"/>
      <c r="B29" s="126"/>
      <c r="C29" s="124"/>
      <c r="D29" s="124"/>
      <c r="E29" s="126"/>
      <c r="F29" s="126"/>
      <c r="G29" s="126"/>
      <c r="H29" s="126"/>
      <c r="I29" s="126"/>
      <c r="J29" s="126"/>
      <c r="K29" s="126"/>
      <c r="L29" s="126"/>
      <c r="M29" s="126"/>
      <c r="N29" s="126"/>
      <c r="O29" s="126"/>
      <c r="P29" s="126"/>
    </row>
    <row r="30" spans="1:16" ht="15.75" customHeight="1">
      <c r="A30" s="255"/>
      <c r="B30" s="126"/>
      <c r="C30" s="124"/>
      <c r="D30" s="124"/>
      <c r="E30" s="126"/>
      <c r="F30" s="126"/>
      <c r="G30" s="126"/>
      <c r="H30" s="126"/>
      <c r="I30" s="126"/>
      <c r="J30" s="126"/>
      <c r="K30" s="126"/>
      <c r="L30" s="126"/>
      <c r="M30" s="126"/>
      <c r="N30" s="126"/>
      <c r="O30" s="126"/>
      <c r="P30" s="126"/>
    </row>
    <row r="31" spans="1:16" ht="15.75" customHeight="1">
      <c r="A31" s="255"/>
      <c r="B31" s="126"/>
      <c r="C31" s="124"/>
      <c r="D31" s="124"/>
      <c r="E31" s="126"/>
      <c r="F31" s="126"/>
      <c r="G31" s="126"/>
      <c r="H31" s="126"/>
      <c r="I31" s="126"/>
      <c r="J31" s="126"/>
      <c r="K31" s="126"/>
      <c r="L31" s="126"/>
      <c r="M31" s="126"/>
      <c r="N31" s="126"/>
      <c r="O31" s="126"/>
      <c r="P31" s="126"/>
    </row>
    <row r="32" spans="1:16" ht="15.75" customHeight="1">
      <c r="A32" s="255"/>
      <c r="B32" s="126"/>
      <c r="C32" s="124"/>
      <c r="D32" s="124"/>
      <c r="E32" s="126"/>
      <c r="F32" s="126"/>
      <c r="G32" s="126"/>
      <c r="H32" s="126"/>
      <c r="I32" s="126"/>
      <c r="J32" s="126"/>
      <c r="K32" s="126"/>
      <c r="L32" s="126"/>
      <c r="M32" s="126"/>
      <c r="N32" s="126"/>
      <c r="O32" s="126"/>
      <c r="P32" s="126"/>
    </row>
    <row r="33" spans="1:16" ht="15.75" customHeight="1">
      <c r="A33" s="255"/>
      <c r="B33" s="126"/>
      <c r="C33" s="124"/>
      <c r="D33" s="124"/>
      <c r="E33" s="126"/>
      <c r="F33" s="126"/>
      <c r="G33" s="126"/>
      <c r="H33" s="126"/>
      <c r="I33" s="126"/>
      <c r="J33" s="126"/>
      <c r="K33" s="126"/>
      <c r="L33" s="126"/>
      <c r="M33" s="126"/>
      <c r="N33" s="126"/>
      <c r="O33" s="126"/>
      <c r="P33" s="126"/>
    </row>
    <row r="34" spans="1:16" ht="15.75" customHeight="1">
      <c r="A34" s="255"/>
      <c r="B34" s="126"/>
      <c r="C34" s="124"/>
      <c r="D34" s="124"/>
      <c r="E34" s="126"/>
      <c r="F34" s="126"/>
      <c r="G34" s="126"/>
      <c r="H34" s="126"/>
      <c r="I34" s="126"/>
      <c r="J34" s="126"/>
      <c r="K34" s="126"/>
      <c r="L34" s="126"/>
      <c r="M34" s="126"/>
      <c r="N34" s="126"/>
      <c r="O34" s="126"/>
      <c r="P34" s="126"/>
    </row>
    <row r="35" spans="1:16" ht="15.75" customHeight="1">
      <c r="A35" s="255"/>
      <c r="B35" s="126"/>
      <c r="C35" s="124"/>
      <c r="D35" s="124"/>
      <c r="E35" s="126"/>
      <c r="F35" s="126"/>
      <c r="G35" s="126"/>
      <c r="H35" s="126"/>
      <c r="I35" s="126"/>
      <c r="J35" s="126"/>
      <c r="K35" s="126"/>
      <c r="L35" s="126"/>
      <c r="M35" s="126"/>
      <c r="N35" s="126"/>
      <c r="O35" s="126"/>
      <c r="P35" s="126"/>
    </row>
    <row r="36" spans="1:16" ht="15.75" customHeight="1">
      <c r="A36" s="255"/>
      <c r="B36" s="126"/>
      <c r="C36" s="124"/>
      <c r="D36" s="124"/>
      <c r="E36" s="126"/>
      <c r="F36" s="126"/>
      <c r="G36" s="126"/>
      <c r="H36" s="126"/>
      <c r="I36" s="126"/>
      <c r="J36" s="126"/>
      <c r="K36" s="126"/>
      <c r="L36" s="126"/>
      <c r="M36" s="126"/>
      <c r="N36" s="126"/>
      <c r="O36" s="126"/>
      <c r="P36" s="126"/>
    </row>
    <row r="37" spans="1:16" ht="15.75" customHeight="1">
      <c r="A37" s="255"/>
      <c r="B37" s="126"/>
      <c r="C37" s="124"/>
      <c r="D37" s="124"/>
      <c r="E37" s="126"/>
      <c r="F37" s="126"/>
      <c r="G37" s="126"/>
      <c r="H37" s="126"/>
      <c r="I37" s="126"/>
      <c r="J37" s="126"/>
      <c r="K37" s="126"/>
      <c r="L37" s="126"/>
      <c r="M37" s="126"/>
      <c r="N37" s="126"/>
      <c r="O37" s="126"/>
      <c r="P37" s="126"/>
    </row>
    <row r="38" spans="1:16" ht="15.75" customHeight="1">
      <c r="A38" s="255"/>
      <c r="B38" s="126"/>
      <c r="C38" s="124"/>
      <c r="D38" s="124"/>
      <c r="E38" s="126"/>
      <c r="F38" s="126"/>
      <c r="G38" s="126"/>
      <c r="H38" s="126"/>
      <c r="I38" s="126"/>
      <c r="J38" s="126"/>
      <c r="K38" s="126"/>
      <c r="L38" s="126"/>
      <c r="M38" s="126"/>
      <c r="N38" s="126"/>
      <c r="O38" s="126"/>
      <c r="P38" s="126"/>
    </row>
    <row r="39" spans="1:16" ht="15.75" customHeight="1">
      <c r="A39" s="255"/>
      <c r="B39" s="126"/>
      <c r="C39" s="124"/>
      <c r="D39" s="124"/>
      <c r="E39" s="126"/>
      <c r="F39" s="126"/>
      <c r="G39" s="126"/>
      <c r="H39" s="126"/>
      <c r="I39" s="126"/>
      <c r="J39" s="126"/>
      <c r="K39" s="126"/>
      <c r="L39" s="126"/>
      <c r="M39" s="126"/>
      <c r="N39" s="126"/>
      <c r="O39" s="126"/>
      <c r="P39" s="126"/>
    </row>
    <row r="40" spans="1:16" ht="15.75" customHeight="1">
      <c r="A40" s="255"/>
      <c r="B40" s="126"/>
      <c r="C40" s="124"/>
      <c r="D40" s="124"/>
      <c r="E40" s="126"/>
      <c r="F40" s="126"/>
      <c r="G40" s="126"/>
      <c r="H40" s="126"/>
      <c r="I40" s="126"/>
      <c r="J40" s="126"/>
      <c r="K40" s="126"/>
      <c r="L40" s="126"/>
      <c r="M40" s="126"/>
      <c r="N40" s="126"/>
      <c r="O40" s="126"/>
      <c r="P40" s="126"/>
    </row>
    <row r="41" spans="1:16" ht="15.75" customHeight="1">
      <c r="A41" s="255"/>
      <c r="B41" s="126"/>
      <c r="C41" s="124"/>
      <c r="D41" s="124"/>
      <c r="E41" s="126"/>
      <c r="F41" s="126"/>
      <c r="G41" s="126"/>
      <c r="H41" s="126"/>
      <c r="I41" s="126"/>
      <c r="J41" s="126"/>
      <c r="K41" s="126"/>
      <c r="L41" s="126"/>
      <c r="M41" s="126"/>
      <c r="N41" s="126"/>
      <c r="O41" s="126"/>
      <c r="P41" s="126"/>
    </row>
    <row r="42" spans="1:16" ht="15.75" customHeight="1">
      <c r="A42" s="255"/>
      <c r="B42" s="126"/>
      <c r="C42" s="124"/>
      <c r="D42" s="124"/>
      <c r="E42" s="126"/>
      <c r="F42" s="126"/>
      <c r="G42" s="126"/>
      <c r="H42" s="126"/>
      <c r="I42" s="126"/>
      <c r="J42" s="126"/>
      <c r="K42" s="126"/>
      <c r="L42" s="126"/>
      <c r="M42" s="126"/>
      <c r="N42" s="126"/>
      <c r="O42" s="126"/>
      <c r="P42" s="126"/>
    </row>
    <row r="43" spans="1:16" ht="15.75" customHeight="1">
      <c r="A43" s="255"/>
      <c r="B43" s="126"/>
      <c r="C43" s="124"/>
      <c r="D43" s="124"/>
      <c r="E43" s="126"/>
      <c r="F43" s="126"/>
      <c r="G43" s="126"/>
      <c r="H43" s="126"/>
      <c r="I43" s="126"/>
      <c r="J43" s="126"/>
      <c r="K43" s="126"/>
      <c r="L43" s="126"/>
      <c r="M43" s="126"/>
      <c r="N43" s="126"/>
      <c r="O43" s="126"/>
      <c r="P43" s="126"/>
    </row>
    <row r="44" spans="1:16" ht="15.75" customHeight="1">
      <c r="A44" s="255"/>
      <c r="B44" s="126"/>
      <c r="C44" s="124"/>
      <c r="D44" s="124"/>
      <c r="E44" s="126"/>
      <c r="F44" s="126"/>
      <c r="G44" s="126"/>
      <c r="H44" s="126"/>
      <c r="I44" s="126"/>
      <c r="J44" s="126"/>
      <c r="K44" s="126"/>
      <c r="L44" s="126"/>
      <c r="M44" s="126"/>
      <c r="N44" s="126"/>
      <c r="O44" s="126"/>
      <c r="P44" s="126"/>
    </row>
    <row r="45" spans="1:16" ht="15.75" customHeight="1">
      <c r="A45" s="255"/>
      <c r="B45" s="126"/>
      <c r="C45" s="124"/>
      <c r="D45" s="124"/>
      <c r="E45" s="126"/>
      <c r="F45" s="126"/>
      <c r="G45" s="126"/>
      <c r="H45" s="126"/>
      <c r="I45" s="126"/>
      <c r="J45" s="126"/>
      <c r="K45" s="126"/>
      <c r="L45" s="126"/>
      <c r="M45" s="126"/>
      <c r="N45" s="126"/>
      <c r="O45" s="126"/>
      <c r="P45" s="126"/>
    </row>
    <row r="46" spans="1:16" ht="15.75" customHeight="1">
      <c r="A46" s="255"/>
      <c r="B46" s="126"/>
      <c r="C46" s="124"/>
      <c r="D46" s="124"/>
      <c r="E46" s="126"/>
      <c r="F46" s="126"/>
      <c r="G46" s="126"/>
      <c r="H46" s="126"/>
      <c r="I46" s="126"/>
      <c r="J46" s="126"/>
      <c r="K46" s="126"/>
      <c r="L46" s="126"/>
      <c r="M46" s="126"/>
      <c r="N46" s="126"/>
      <c r="O46" s="126"/>
      <c r="P46" s="126"/>
    </row>
    <row r="47" spans="1:16" ht="15.75" customHeight="1">
      <c r="A47" s="255"/>
      <c r="B47" s="126"/>
      <c r="C47" s="124"/>
      <c r="D47" s="124"/>
      <c r="E47" s="126"/>
      <c r="F47" s="126"/>
      <c r="G47" s="126"/>
      <c r="H47" s="126"/>
      <c r="I47" s="126"/>
      <c r="J47" s="126"/>
      <c r="K47" s="126"/>
      <c r="L47" s="126"/>
      <c r="M47" s="126"/>
      <c r="N47" s="126"/>
      <c r="O47" s="126"/>
      <c r="P47" s="126"/>
    </row>
    <row r="48" spans="1:16" ht="15.75" customHeight="1">
      <c r="A48" s="255"/>
      <c r="B48" s="126"/>
      <c r="C48" s="124"/>
      <c r="D48" s="124"/>
      <c r="E48" s="126"/>
      <c r="F48" s="126"/>
      <c r="G48" s="126"/>
      <c r="H48" s="126"/>
      <c r="I48" s="126"/>
      <c r="J48" s="126"/>
      <c r="K48" s="126"/>
      <c r="L48" s="126"/>
      <c r="M48" s="126"/>
      <c r="N48" s="126"/>
      <c r="O48" s="126"/>
      <c r="P48" s="126"/>
    </row>
    <row r="49" spans="1:16" ht="15.75" customHeight="1">
      <c r="A49" s="255"/>
      <c r="B49" s="126"/>
      <c r="C49" s="124"/>
      <c r="D49" s="124"/>
      <c r="E49" s="126"/>
      <c r="F49" s="126"/>
      <c r="G49" s="126"/>
      <c r="H49" s="126"/>
      <c r="I49" s="126"/>
      <c r="J49" s="126"/>
      <c r="K49" s="126"/>
      <c r="L49" s="126"/>
      <c r="M49" s="126"/>
      <c r="N49" s="126"/>
      <c r="O49" s="126"/>
      <c r="P49" s="126"/>
    </row>
    <row r="50" spans="1:16" ht="15.75" customHeight="1">
      <c r="A50" s="255"/>
      <c r="B50" s="126"/>
      <c r="C50" s="124"/>
      <c r="D50" s="124"/>
      <c r="E50" s="126"/>
      <c r="F50" s="126"/>
      <c r="G50" s="126"/>
      <c r="H50" s="126"/>
      <c r="I50" s="126"/>
      <c r="J50" s="126"/>
      <c r="K50" s="126"/>
      <c r="L50" s="126"/>
      <c r="M50" s="126"/>
      <c r="N50" s="126"/>
      <c r="O50" s="126"/>
      <c r="P50" s="126"/>
    </row>
    <row r="51" spans="1:16" ht="15.75" customHeight="1">
      <c r="A51" s="255"/>
      <c r="B51" s="126"/>
      <c r="C51" s="124"/>
      <c r="D51" s="124"/>
      <c r="E51" s="126"/>
      <c r="F51" s="126"/>
      <c r="G51" s="126"/>
      <c r="H51" s="126"/>
      <c r="I51" s="126"/>
      <c r="J51" s="126"/>
      <c r="K51" s="126"/>
      <c r="L51" s="126"/>
      <c r="M51" s="126"/>
      <c r="N51" s="126"/>
      <c r="O51" s="126"/>
      <c r="P51" s="126"/>
    </row>
    <row r="52" spans="1:16" ht="15.75" customHeight="1">
      <c r="A52" s="255"/>
      <c r="B52" s="126"/>
      <c r="C52" s="124"/>
      <c r="D52" s="124"/>
      <c r="E52" s="126"/>
      <c r="F52" s="126"/>
      <c r="G52" s="126"/>
      <c r="H52" s="126"/>
      <c r="I52" s="126"/>
      <c r="J52" s="126"/>
      <c r="K52" s="126"/>
      <c r="L52" s="126"/>
      <c r="M52" s="126"/>
      <c r="N52" s="126"/>
      <c r="O52" s="126"/>
      <c r="P52" s="126"/>
    </row>
    <row r="53" spans="1:16" ht="15.75" customHeight="1">
      <c r="A53" s="255"/>
      <c r="B53" s="126"/>
      <c r="C53" s="124"/>
      <c r="D53" s="124"/>
      <c r="E53" s="126"/>
      <c r="F53" s="126"/>
      <c r="G53" s="126"/>
      <c r="H53" s="126"/>
      <c r="I53" s="126"/>
      <c r="J53" s="126"/>
      <c r="K53" s="126"/>
      <c r="L53" s="126"/>
      <c r="M53" s="126"/>
      <c r="N53" s="126"/>
      <c r="O53" s="126"/>
      <c r="P53" s="126"/>
    </row>
    <row r="54" spans="1:16" ht="15.75" customHeight="1">
      <c r="A54" s="255"/>
      <c r="B54" s="126"/>
      <c r="C54" s="124"/>
      <c r="D54" s="124"/>
      <c r="E54" s="126"/>
      <c r="F54" s="126"/>
      <c r="G54" s="126"/>
      <c r="H54" s="126"/>
      <c r="I54" s="126"/>
      <c r="J54" s="126"/>
      <c r="K54" s="126"/>
      <c r="L54" s="126"/>
      <c r="M54" s="126"/>
      <c r="N54" s="126"/>
      <c r="O54" s="126"/>
      <c r="P54" s="126"/>
    </row>
    <row r="55" spans="1:16" ht="15.75" customHeight="1">
      <c r="A55" s="255"/>
      <c r="B55" s="126"/>
      <c r="C55" s="124"/>
      <c r="D55" s="124"/>
      <c r="E55" s="126"/>
      <c r="F55" s="126"/>
      <c r="G55" s="126"/>
      <c r="H55" s="126"/>
      <c r="I55" s="126"/>
      <c r="J55" s="126"/>
      <c r="K55" s="126"/>
      <c r="L55" s="126"/>
      <c r="M55" s="126"/>
      <c r="N55" s="126"/>
      <c r="O55" s="126"/>
      <c r="P55" s="126"/>
    </row>
    <row r="56" spans="1:16" ht="15.75" customHeight="1">
      <c r="A56" s="255"/>
      <c r="B56" s="126"/>
      <c r="C56" s="124"/>
      <c r="D56" s="124"/>
      <c r="E56" s="126"/>
      <c r="F56" s="126"/>
      <c r="G56" s="126"/>
      <c r="H56" s="126"/>
      <c r="I56" s="126"/>
      <c r="J56" s="126"/>
      <c r="K56" s="126"/>
      <c r="L56" s="126"/>
      <c r="M56" s="126"/>
      <c r="N56" s="126"/>
      <c r="O56" s="126"/>
      <c r="P56" s="126"/>
    </row>
    <row r="57" spans="1:16" ht="15.75" customHeight="1">
      <c r="A57" s="255"/>
      <c r="B57" s="126"/>
      <c r="C57" s="124"/>
      <c r="D57" s="124"/>
      <c r="E57" s="126"/>
      <c r="F57" s="126"/>
      <c r="G57" s="126"/>
      <c r="H57" s="126"/>
      <c r="I57" s="126"/>
      <c r="J57" s="126"/>
      <c r="K57" s="126"/>
      <c r="L57" s="126"/>
      <c r="M57" s="126"/>
      <c r="N57" s="126"/>
      <c r="O57" s="126"/>
      <c r="P57" s="126"/>
    </row>
    <row r="58" spans="1:16" ht="15.75" customHeight="1">
      <c r="A58" s="255"/>
      <c r="B58" s="126"/>
      <c r="C58" s="124"/>
      <c r="D58" s="124"/>
      <c r="E58" s="126"/>
      <c r="F58" s="126"/>
      <c r="G58" s="126"/>
      <c r="H58" s="126"/>
      <c r="I58" s="126"/>
      <c r="J58" s="126"/>
      <c r="K58" s="126"/>
      <c r="L58" s="126"/>
      <c r="M58" s="126"/>
      <c r="N58" s="126"/>
      <c r="O58" s="126"/>
      <c r="P58" s="126"/>
    </row>
    <row r="59" spans="1:16" ht="15.75" customHeight="1">
      <c r="A59" s="255"/>
      <c r="B59" s="126"/>
      <c r="C59" s="124"/>
      <c r="D59" s="124"/>
      <c r="E59" s="126"/>
      <c r="F59" s="126"/>
      <c r="G59" s="126"/>
      <c r="H59" s="126"/>
      <c r="I59" s="126"/>
      <c r="J59" s="126"/>
      <c r="K59" s="126"/>
      <c r="L59" s="126"/>
      <c r="M59" s="126"/>
      <c r="N59" s="126"/>
      <c r="O59" s="126"/>
      <c r="P59" s="126"/>
    </row>
    <row r="60" spans="1:16" ht="15.75" customHeight="1">
      <c r="A60" s="255"/>
      <c r="B60" s="126"/>
      <c r="C60" s="124"/>
      <c r="D60" s="124"/>
      <c r="E60" s="126"/>
      <c r="F60" s="126"/>
      <c r="G60" s="126"/>
      <c r="H60" s="126"/>
      <c r="I60" s="126"/>
      <c r="J60" s="126"/>
      <c r="K60" s="126"/>
      <c r="L60" s="126"/>
      <c r="M60" s="126"/>
      <c r="N60" s="126"/>
      <c r="O60" s="126"/>
      <c r="P60" s="126"/>
    </row>
    <row r="61" spans="1:16" ht="15.75" customHeight="1">
      <c r="A61" s="255"/>
      <c r="B61" s="126"/>
      <c r="C61" s="124"/>
      <c r="D61" s="124"/>
      <c r="E61" s="126"/>
      <c r="F61" s="126"/>
      <c r="G61" s="126"/>
      <c r="H61" s="126"/>
      <c r="I61" s="126"/>
      <c r="J61" s="126"/>
      <c r="K61" s="126"/>
      <c r="L61" s="126"/>
      <c r="M61" s="126"/>
      <c r="N61" s="126"/>
      <c r="O61" s="126"/>
      <c r="P61" s="126"/>
    </row>
    <row r="62" spans="1:16" ht="15.75" customHeight="1">
      <c r="A62" s="255"/>
      <c r="B62" s="126"/>
      <c r="C62" s="124"/>
      <c r="D62" s="124"/>
      <c r="E62" s="126"/>
      <c r="F62" s="126"/>
      <c r="G62" s="126"/>
      <c r="H62" s="126"/>
      <c r="I62" s="126"/>
      <c r="J62" s="126"/>
      <c r="K62" s="126"/>
      <c r="L62" s="126"/>
      <c r="M62" s="126"/>
      <c r="N62" s="126"/>
      <c r="O62" s="126"/>
      <c r="P62" s="126"/>
    </row>
    <row r="63" spans="1:16" ht="15.75" customHeight="1">
      <c r="A63" s="255"/>
      <c r="B63" s="126"/>
      <c r="C63" s="124"/>
      <c r="D63" s="124"/>
      <c r="E63" s="126"/>
      <c r="F63" s="126"/>
      <c r="G63" s="126"/>
      <c r="H63" s="126"/>
      <c r="I63" s="126"/>
      <c r="J63" s="126"/>
      <c r="K63" s="126"/>
      <c r="L63" s="126"/>
      <c r="M63" s="126"/>
      <c r="N63" s="126"/>
      <c r="O63" s="126"/>
      <c r="P63" s="126"/>
    </row>
    <row r="64" spans="1:16" ht="15.75" customHeight="1">
      <c r="A64" s="255"/>
      <c r="B64" s="126"/>
      <c r="C64" s="124"/>
      <c r="D64" s="124"/>
      <c r="E64" s="126"/>
      <c r="F64" s="126"/>
      <c r="G64" s="126"/>
      <c r="H64" s="126"/>
      <c r="I64" s="126"/>
      <c r="J64" s="126"/>
      <c r="K64" s="126"/>
      <c r="L64" s="126"/>
      <c r="M64" s="126"/>
      <c r="N64" s="126"/>
      <c r="O64" s="126"/>
      <c r="P64" s="126"/>
    </row>
    <row r="65" spans="1:16" ht="15.75" customHeight="1">
      <c r="A65" s="255"/>
      <c r="B65" s="126"/>
      <c r="C65" s="124"/>
      <c r="D65" s="124"/>
      <c r="E65" s="126"/>
      <c r="F65" s="126"/>
      <c r="G65" s="126"/>
      <c r="H65" s="126"/>
      <c r="I65" s="126"/>
      <c r="J65" s="126"/>
      <c r="K65" s="126"/>
      <c r="L65" s="126"/>
      <c r="M65" s="126"/>
      <c r="N65" s="126"/>
      <c r="O65" s="126"/>
      <c r="P65" s="126"/>
    </row>
    <row r="66" spans="1:16" ht="15.75" customHeight="1">
      <c r="A66" s="255"/>
      <c r="B66" s="126"/>
      <c r="C66" s="124"/>
      <c r="D66" s="124"/>
      <c r="E66" s="126"/>
      <c r="F66" s="126"/>
      <c r="G66" s="126"/>
      <c r="H66" s="126"/>
      <c r="I66" s="126"/>
      <c r="J66" s="126"/>
      <c r="K66" s="126"/>
      <c r="L66" s="126"/>
      <c r="M66" s="126"/>
      <c r="N66" s="126"/>
      <c r="O66" s="126"/>
      <c r="P66" s="126"/>
    </row>
    <row r="67" spans="1:16" ht="15.75" customHeight="1">
      <c r="A67" s="255"/>
      <c r="B67" s="126"/>
      <c r="C67" s="124"/>
      <c r="D67" s="124"/>
      <c r="E67" s="126"/>
      <c r="F67" s="126"/>
      <c r="G67" s="126"/>
      <c r="H67" s="126"/>
      <c r="I67" s="126"/>
      <c r="J67" s="126"/>
      <c r="K67" s="126"/>
      <c r="L67" s="126"/>
      <c r="M67" s="126"/>
      <c r="N67" s="126"/>
      <c r="O67" s="126"/>
      <c r="P67" s="126"/>
    </row>
    <row r="68" spans="1:16" ht="15.75" customHeight="1">
      <c r="A68" s="255"/>
      <c r="B68" s="126"/>
      <c r="C68" s="124"/>
      <c r="D68" s="124"/>
      <c r="E68" s="126"/>
      <c r="F68" s="126"/>
      <c r="G68" s="126"/>
      <c r="H68" s="126"/>
      <c r="I68" s="126"/>
      <c r="J68" s="126"/>
      <c r="K68" s="126"/>
      <c r="L68" s="126"/>
      <c r="M68" s="126"/>
      <c r="N68" s="126"/>
      <c r="O68" s="126"/>
      <c r="P68" s="126"/>
    </row>
    <row r="69" spans="1:16" ht="15.75" customHeight="1">
      <c r="A69" s="255"/>
      <c r="B69" s="126"/>
      <c r="C69" s="124"/>
      <c r="D69" s="124"/>
      <c r="E69" s="126"/>
      <c r="F69" s="126"/>
      <c r="G69" s="126"/>
      <c r="H69" s="126"/>
      <c r="I69" s="126"/>
      <c r="J69" s="126"/>
      <c r="K69" s="126"/>
      <c r="L69" s="126"/>
      <c r="M69" s="126"/>
      <c r="N69" s="126"/>
      <c r="O69" s="126"/>
      <c r="P69" s="126"/>
    </row>
    <row r="70" spans="1:16" ht="15.75" customHeight="1">
      <c r="A70" s="255"/>
      <c r="B70" s="126"/>
      <c r="C70" s="124"/>
      <c r="D70" s="124"/>
      <c r="E70" s="126"/>
      <c r="F70" s="126"/>
      <c r="G70" s="126"/>
      <c r="H70" s="126"/>
      <c r="I70" s="126"/>
      <c r="J70" s="126"/>
      <c r="K70" s="126"/>
      <c r="L70" s="126"/>
      <c r="M70" s="126"/>
      <c r="N70" s="126"/>
      <c r="O70" s="126"/>
      <c r="P70" s="126"/>
    </row>
    <row r="71" spans="1:16" ht="15.75" customHeight="1">
      <c r="A71" s="255"/>
      <c r="B71" s="126"/>
      <c r="C71" s="124"/>
      <c r="D71" s="124"/>
      <c r="E71" s="126"/>
      <c r="F71" s="126"/>
      <c r="G71" s="126"/>
      <c r="H71" s="126"/>
      <c r="I71" s="126"/>
      <c r="J71" s="126"/>
      <c r="K71" s="126"/>
      <c r="L71" s="126"/>
      <c r="M71" s="126"/>
      <c r="N71" s="126"/>
      <c r="O71" s="126"/>
      <c r="P71" s="126"/>
    </row>
    <row r="72" spans="1:16" ht="15.75" customHeight="1">
      <c r="A72" s="255"/>
      <c r="B72" s="126"/>
      <c r="C72" s="124"/>
      <c r="D72" s="124"/>
      <c r="E72" s="126"/>
      <c r="F72" s="126"/>
      <c r="G72" s="126"/>
      <c r="H72" s="126"/>
      <c r="I72" s="126"/>
      <c r="J72" s="126"/>
      <c r="K72" s="126"/>
      <c r="L72" s="126"/>
      <c r="M72" s="126"/>
      <c r="N72" s="126"/>
      <c r="O72" s="126"/>
      <c r="P72" s="126"/>
    </row>
    <row r="73" spans="1:16" ht="15.75" customHeight="1">
      <c r="A73" s="255"/>
      <c r="B73" s="126"/>
      <c r="C73" s="124"/>
      <c r="D73" s="124"/>
      <c r="E73" s="126"/>
      <c r="F73" s="126"/>
      <c r="G73" s="126"/>
      <c r="H73" s="126"/>
      <c r="I73" s="126"/>
      <c r="J73" s="126"/>
      <c r="K73" s="126"/>
      <c r="L73" s="126"/>
      <c r="M73" s="126"/>
      <c r="N73" s="126"/>
      <c r="O73" s="126"/>
      <c r="P73" s="126"/>
    </row>
    <row r="74" spans="1:16" ht="15.75" customHeight="1">
      <c r="A74" s="255"/>
      <c r="B74" s="126"/>
      <c r="C74" s="124"/>
      <c r="D74" s="124"/>
      <c r="E74" s="126"/>
      <c r="F74" s="126"/>
      <c r="G74" s="126"/>
      <c r="H74" s="126"/>
      <c r="I74" s="126"/>
      <c r="J74" s="126"/>
      <c r="K74" s="126"/>
      <c r="L74" s="126"/>
      <c r="M74" s="126"/>
      <c r="N74" s="126"/>
      <c r="O74" s="126"/>
      <c r="P74" s="126"/>
    </row>
    <row r="75" spans="1:16" ht="15.75" customHeight="1">
      <c r="A75" s="255"/>
      <c r="B75" s="126"/>
      <c r="C75" s="124"/>
      <c r="D75" s="124"/>
      <c r="E75" s="126"/>
      <c r="F75" s="126"/>
      <c r="G75" s="126"/>
      <c r="H75" s="126"/>
      <c r="I75" s="126"/>
      <c r="J75" s="126"/>
      <c r="K75" s="126"/>
      <c r="L75" s="126"/>
      <c r="M75" s="126"/>
      <c r="N75" s="126"/>
      <c r="O75" s="126"/>
      <c r="P75" s="126"/>
    </row>
    <row r="76" spans="1:16" ht="15.75" customHeight="1">
      <c r="A76" s="255"/>
      <c r="B76" s="126"/>
      <c r="C76" s="124"/>
      <c r="D76" s="124"/>
      <c r="E76" s="126"/>
      <c r="F76" s="126"/>
      <c r="G76" s="126"/>
      <c r="H76" s="126"/>
      <c r="I76" s="126"/>
      <c r="J76" s="126"/>
      <c r="K76" s="126"/>
      <c r="L76" s="126"/>
      <c r="M76" s="126"/>
      <c r="N76" s="126"/>
      <c r="O76" s="126"/>
      <c r="P76" s="126"/>
    </row>
    <row r="77" spans="1:16" ht="15.75" customHeight="1">
      <c r="A77" s="255"/>
      <c r="B77" s="126"/>
      <c r="C77" s="124"/>
      <c r="D77" s="124"/>
      <c r="E77" s="126"/>
      <c r="F77" s="126"/>
      <c r="G77" s="126"/>
      <c r="H77" s="126"/>
      <c r="I77" s="126"/>
      <c r="J77" s="126"/>
      <c r="K77" s="126"/>
      <c r="L77" s="126"/>
      <c r="M77" s="126"/>
      <c r="N77" s="126"/>
      <c r="O77" s="126"/>
      <c r="P77" s="126"/>
    </row>
    <row r="78" spans="1:16" ht="15.75" customHeight="1">
      <c r="A78" s="255"/>
      <c r="B78" s="126"/>
      <c r="C78" s="124"/>
      <c r="D78" s="124"/>
      <c r="E78" s="126"/>
      <c r="F78" s="126"/>
      <c r="G78" s="126"/>
      <c r="H78" s="126"/>
      <c r="I78" s="126"/>
      <c r="J78" s="126"/>
      <c r="K78" s="126"/>
      <c r="L78" s="126"/>
      <c r="M78" s="126"/>
      <c r="N78" s="126"/>
      <c r="O78" s="126"/>
      <c r="P78" s="126"/>
    </row>
    <row r="79" spans="1:16" ht="15.75" customHeight="1">
      <c r="A79" s="255"/>
      <c r="B79" s="126"/>
      <c r="C79" s="124"/>
      <c r="D79" s="124"/>
      <c r="E79" s="126"/>
      <c r="F79" s="126"/>
      <c r="G79" s="126"/>
      <c r="H79" s="126"/>
      <c r="I79" s="126"/>
      <c r="J79" s="126"/>
      <c r="K79" s="126"/>
      <c r="L79" s="126"/>
      <c r="M79" s="126"/>
      <c r="N79" s="126"/>
      <c r="O79" s="126"/>
      <c r="P79" s="126"/>
    </row>
    <row r="80" spans="1:16" ht="15.75" customHeight="1">
      <c r="A80" s="255"/>
      <c r="B80" s="126"/>
      <c r="C80" s="124"/>
      <c r="D80" s="124"/>
      <c r="E80" s="126"/>
      <c r="F80" s="126"/>
      <c r="G80" s="126"/>
      <c r="H80" s="126"/>
      <c r="I80" s="126"/>
      <c r="J80" s="126"/>
      <c r="K80" s="126"/>
      <c r="L80" s="126"/>
      <c r="M80" s="126"/>
      <c r="N80" s="126"/>
      <c r="O80" s="126"/>
      <c r="P80" s="126"/>
    </row>
    <row r="81" spans="1:16" ht="15.75" customHeight="1">
      <c r="A81" s="255"/>
      <c r="B81" s="126"/>
      <c r="C81" s="124"/>
      <c r="D81" s="124"/>
      <c r="E81" s="126"/>
      <c r="F81" s="126"/>
      <c r="G81" s="126"/>
      <c r="H81" s="126"/>
      <c r="I81" s="126"/>
      <c r="J81" s="126"/>
      <c r="K81" s="126"/>
      <c r="L81" s="126"/>
      <c r="M81" s="126"/>
      <c r="N81" s="126"/>
      <c r="O81" s="126"/>
      <c r="P81" s="126"/>
    </row>
    <row r="82" spans="1:16" ht="15.75" customHeight="1">
      <c r="A82" s="255"/>
      <c r="B82" s="126"/>
      <c r="C82" s="124"/>
      <c r="D82" s="124"/>
      <c r="E82" s="126"/>
      <c r="F82" s="126"/>
      <c r="G82" s="126"/>
      <c r="H82" s="126"/>
      <c r="I82" s="126"/>
      <c r="J82" s="126"/>
      <c r="K82" s="126"/>
      <c r="L82" s="126"/>
      <c r="M82" s="126"/>
      <c r="N82" s="126"/>
      <c r="O82" s="126"/>
      <c r="P82" s="126"/>
    </row>
    <row r="83" spans="1:16" ht="15.75" customHeight="1">
      <c r="A83" s="255"/>
      <c r="B83" s="126"/>
      <c r="C83" s="124"/>
      <c r="D83" s="124"/>
      <c r="E83" s="126"/>
      <c r="F83" s="126"/>
      <c r="G83" s="126"/>
      <c r="H83" s="126"/>
      <c r="I83" s="126"/>
      <c r="J83" s="126"/>
      <c r="K83" s="126"/>
      <c r="L83" s="126"/>
      <c r="M83" s="126"/>
      <c r="N83" s="126"/>
      <c r="O83" s="126"/>
      <c r="P83" s="126"/>
    </row>
    <row r="84" spans="1:16" ht="15.75" customHeight="1">
      <c r="A84" s="255"/>
      <c r="B84" s="126"/>
      <c r="C84" s="124"/>
      <c r="D84" s="124"/>
      <c r="E84" s="126"/>
      <c r="F84" s="126"/>
      <c r="G84" s="126"/>
      <c r="H84" s="126"/>
      <c r="I84" s="126"/>
      <c r="J84" s="126"/>
      <c r="K84" s="126"/>
      <c r="L84" s="126"/>
      <c r="M84" s="126"/>
      <c r="N84" s="126"/>
      <c r="O84" s="126"/>
      <c r="P84" s="126"/>
    </row>
    <row r="85" spans="1:16" ht="15.75" customHeight="1">
      <c r="A85" s="255"/>
      <c r="B85" s="126"/>
      <c r="C85" s="124"/>
      <c r="D85" s="124"/>
      <c r="E85" s="126"/>
      <c r="F85" s="126"/>
      <c r="G85" s="126"/>
      <c r="H85" s="126"/>
      <c r="I85" s="126"/>
      <c r="J85" s="126"/>
      <c r="K85" s="126"/>
      <c r="L85" s="126"/>
      <c r="M85" s="126"/>
      <c r="N85" s="126"/>
      <c r="O85" s="126"/>
      <c r="P85" s="126"/>
    </row>
    <row r="86" spans="1:16" ht="15.75" customHeight="1">
      <c r="A86" s="255"/>
      <c r="B86" s="126"/>
      <c r="C86" s="124"/>
      <c r="D86" s="124"/>
      <c r="E86" s="126"/>
      <c r="F86" s="126"/>
      <c r="G86" s="126"/>
      <c r="H86" s="126"/>
      <c r="I86" s="126"/>
      <c r="J86" s="126"/>
      <c r="K86" s="126"/>
      <c r="L86" s="126"/>
      <c r="M86" s="126"/>
      <c r="N86" s="126"/>
      <c r="O86" s="126"/>
      <c r="P86" s="126"/>
    </row>
    <row r="87" spans="1:16" ht="15.75" customHeight="1">
      <c r="A87" s="255"/>
      <c r="B87" s="126"/>
      <c r="C87" s="124"/>
      <c r="D87" s="124"/>
      <c r="E87" s="126"/>
      <c r="F87" s="126"/>
      <c r="G87" s="126"/>
      <c r="H87" s="126"/>
      <c r="I87" s="126"/>
      <c r="J87" s="126"/>
      <c r="K87" s="126"/>
      <c r="L87" s="126"/>
      <c r="M87" s="126"/>
      <c r="N87" s="126"/>
      <c r="O87" s="126"/>
      <c r="P87" s="126"/>
    </row>
    <row r="88" spans="1:16" ht="15.75" customHeight="1">
      <c r="A88" s="255"/>
      <c r="B88" s="126"/>
      <c r="C88" s="124"/>
      <c r="D88" s="124"/>
      <c r="E88" s="126"/>
      <c r="F88" s="126"/>
      <c r="G88" s="126"/>
      <c r="H88" s="126"/>
      <c r="I88" s="126"/>
      <c r="J88" s="126"/>
      <c r="K88" s="126"/>
      <c r="L88" s="126"/>
      <c r="M88" s="126"/>
      <c r="N88" s="126"/>
      <c r="O88" s="126"/>
      <c r="P88" s="126"/>
    </row>
    <row r="89" spans="1:16" ht="15.75" customHeight="1">
      <c r="A89" s="255"/>
      <c r="B89" s="126"/>
      <c r="C89" s="124"/>
      <c r="D89" s="124"/>
      <c r="E89" s="126"/>
      <c r="F89" s="126"/>
      <c r="G89" s="126"/>
      <c r="H89" s="126"/>
      <c r="I89" s="126"/>
      <c r="J89" s="126"/>
      <c r="K89" s="126"/>
      <c r="L89" s="126"/>
      <c r="M89" s="126"/>
      <c r="N89" s="126"/>
      <c r="O89" s="126"/>
      <c r="P89" s="126"/>
    </row>
    <row r="90" spans="1:16" ht="15.75" customHeight="1">
      <c r="A90" s="255"/>
      <c r="B90" s="126"/>
      <c r="C90" s="124"/>
      <c r="D90" s="124"/>
      <c r="E90" s="126"/>
      <c r="F90" s="126"/>
      <c r="G90" s="126"/>
      <c r="H90" s="126"/>
      <c r="I90" s="126"/>
      <c r="J90" s="126"/>
      <c r="K90" s="126"/>
      <c r="L90" s="126"/>
      <c r="M90" s="126"/>
      <c r="N90" s="126"/>
      <c r="O90" s="126"/>
      <c r="P90" s="126"/>
    </row>
    <row r="91" spans="1:16" ht="15.75" customHeight="1">
      <c r="A91" s="255"/>
      <c r="B91" s="126"/>
      <c r="C91" s="124"/>
      <c r="D91" s="124"/>
      <c r="E91" s="126"/>
      <c r="F91" s="126"/>
      <c r="G91" s="126"/>
      <c r="H91" s="126"/>
      <c r="I91" s="126"/>
      <c r="J91" s="126"/>
      <c r="K91" s="126"/>
      <c r="L91" s="126"/>
      <c r="M91" s="126"/>
      <c r="N91" s="126"/>
      <c r="O91" s="126"/>
      <c r="P91" s="126"/>
    </row>
    <row r="92" spans="1:16" ht="15.75" customHeight="1">
      <c r="A92" s="255"/>
      <c r="B92" s="126"/>
      <c r="C92" s="124"/>
      <c r="D92" s="124"/>
      <c r="E92" s="126"/>
      <c r="F92" s="126"/>
      <c r="G92" s="126"/>
      <c r="H92" s="126"/>
      <c r="I92" s="126"/>
      <c r="J92" s="126"/>
      <c r="K92" s="126"/>
      <c r="L92" s="126"/>
      <c r="M92" s="126"/>
      <c r="N92" s="126"/>
      <c r="O92" s="126"/>
      <c r="P92" s="126"/>
    </row>
    <row r="93" spans="1:16" ht="15.75" customHeight="1">
      <c r="A93" s="255"/>
      <c r="B93" s="126"/>
      <c r="C93" s="124"/>
      <c r="D93" s="124"/>
      <c r="E93" s="126"/>
      <c r="F93" s="126"/>
      <c r="G93" s="126"/>
      <c r="H93" s="126"/>
      <c r="I93" s="126"/>
      <c r="J93" s="126"/>
      <c r="K93" s="126"/>
      <c r="L93" s="126"/>
      <c r="M93" s="126"/>
      <c r="N93" s="126"/>
      <c r="O93" s="126"/>
      <c r="P93" s="126"/>
    </row>
    <row r="94" spans="1:16" ht="15.75" customHeight="1">
      <c r="A94" s="255"/>
      <c r="B94" s="126"/>
      <c r="C94" s="124"/>
      <c r="D94" s="124"/>
      <c r="E94" s="126"/>
      <c r="F94" s="126"/>
      <c r="G94" s="126"/>
      <c r="H94" s="126"/>
      <c r="I94" s="126"/>
      <c r="J94" s="126"/>
      <c r="K94" s="126"/>
      <c r="L94" s="126"/>
      <c r="M94" s="126"/>
      <c r="N94" s="126"/>
      <c r="O94" s="126"/>
      <c r="P94" s="126"/>
    </row>
    <row r="95" spans="1:16" ht="15.75" customHeight="1">
      <c r="A95" s="255"/>
      <c r="B95" s="126"/>
      <c r="C95" s="124"/>
      <c r="D95" s="124"/>
      <c r="E95" s="126"/>
      <c r="F95" s="126"/>
      <c r="G95" s="126"/>
      <c r="H95" s="126"/>
      <c r="I95" s="126"/>
      <c r="J95" s="126"/>
      <c r="K95" s="126"/>
      <c r="L95" s="126"/>
      <c r="M95" s="126"/>
      <c r="N95" s="126"/>
      <c r="O95" s="126"/>
      <c r="P95" s="126"/>
    </row>
    <row r="96" spans="1:16" ht="15.75" customHeight="1">
      <c r="A96" s="255"/>
      <c r="B96" s="126"/>
      <c r="C96" s="124"/>
      <c r="D96" s="124"/>
      <c r="E96" s="126"/>
      <c r="F96" s="126"/>
      <c r="G96" s="126"/>
      <c r="H96" s="126"/>
      <c r="I96" s="126"/>
      <c r="J96" s="126"/>
      <c r="K96" s="126"/>
      <c r="L96" s="126"/>
      <c r="M96" s="126"/>
      <c r="N96" s="126"/>
      <c r="O96" s="126"/>
      <c r="P96" s="126"/>
    </row>
    <row r="97" spans="1:16" ht="15.75" customHeight="1">
      <c r="A97" s="255"/>
      <c r="B97" s="126"/>
      <c r="C97" s="124"/>
      <c r="D97" s="124"/>
      <c r="E97" s="126"/>
      <c r="F97" s="126"/>
      <c r="G97" s="126"/>
      <c r="H97" s="126"/>
      <c r="I97" s="126"/>
      <c r="J97" s="126"/>
      <c r="K97" s="126"/>
      <c r="L97" s="126"/>
      <c r="M97" s="126"/>
      <c r="N97" s="126"/>
      <c r="O97" s="126"/>
      <c r="P97" s="126"/>
    </row>
    <row r="98" spans="1:16" ht="15.75" customHeight="1">
      <c r="A98" s="255"/>
      <c r="B98" s="126"/>
      <c r="C98" s="124"/>
      <c r="D98" s="124"/>
      <c r="E98" s="126"/>
      <c r="F98" s="126"/>
      <c r="G98" s="126"/>
      <c r="H98" s="126"/>
      <c r="I98" s="126"/>
      <c r="J98" s="126"/>
      <c r="K98" s="126"/>
      <c r="L98" s="126"/>
      <c r="M98" s="126"/>
      <c r="N98" s="126"/>
      <c r="O98" s="126"/>
      <c r="P98" s="126"/>
    </row>
    <row r="99" spans="1:16" ht="15.75" customHeight="1">
      <c r="A99" s="255"/>
      <c r="B99" s="126"/>
      <c r="C99" s="124"/>
      <c r="D99" s="124"/>
      <c r="E99" s="126"/>
      <c r="F99" s="126"/>
      <c r="G99" s="126"/>
      <c r="H99" s="126"/>
      <c r="I99" s="126"/>
      <c r="J99" s="126"/>
      <c r="K99" s="126"/>
      <c r="L99" s="126"/>
      <c r="M99" s="126"/>
      <c r="N99" s="126"/>
      <c r="O99" s="126"/>
      <c r="P99" s="126"/>
    </row>
    <row r="100" spans="1:16" ht="15.75" customHeight="1">
      <c r="A100" s="255"/>
      <c r="B100" s="126"/>
      <c r="C100" s="124"/>
      <c r="D100" s="124"/>
      <c r="E100" s="126"/>
      <c r="F100" s="126"/>
      <c r="G100" s="126"/>
      <c r="H100" s="126"/>
      <c r="I100" s="126"/>
      <c r="J100" s="126"/>
      <c r="K100" s="126"/>
      <c r="L100" s="126"/>
      <c r="M100" s="126"/>
      <c r="N100" s="126"/>
      <c r="O100" s="126"/>
      <c r="P100" s="126"/>
    </row>
  </sheetData>
  <mergeCells count="12">
    <mergeCell ref="H8:P8"/>
    <mergeCell ref="B21:E21"/>
    <mergeCell ref="A23:F25"/>
    <mergeCell ref="A1:F1"/>
    <mergeCell ref="A2:F2"/>
    <mergeCell ref="A3:B3"/>
    <mergeCell ref="C3:F3"/>
    <mergeCell ref="A8:F8"/>
    <mergeCell ref="A4:F4"/>
    <mergeCell ref="A5:F5"/>
    <mergeCell ref="D6:F6"/>
    <mergeCell ref="D7:F7"/>
  </mergeCells>
  <pageMargins left="0.7" right="0.7" top="0.75" bottom="0.75" header="0" footer="0"/>
  <pageSetup scale="55" orientation="portrait"/>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100"/>
  <sheetViews>
    <sheetView workbookViewId="0"/>
  </sheetViews>
  <sheetFormatPr baseColWidth="10" defaultColWidth="14.42578125" defaultRowHeight="15" customHeight="1"/>
  <cols>
    <col min="1" max="1" width="36.7109375" customWidth="1"/>
    <col min="2" max="3" width="26.85546875" customWidth="1"/>
    <col min="4" max="4" width="20.42578125" customWidth="1"/>
    <col min="5" max="5" width="20.140625" customWidth="1"/>
    <col min="6" max="6" width="17.42578125" customWidth="1"/>
    <col min="7" max="7" width="20.28515625" customWidth="1"/>
    <col min="8" max="8" width="20.42578125" customWidth="1"/>
    <col min="9" max="9" width="15.7109375" customWidth="1"/>
    <col min="10" max="10" width="19.85546875" customWidth="1"/>
    <col min="11" max="11" width="28.140625" customWidth="1"/>
    <col min="12" max="14" width="21.28515625" customWidth="1"/>
    <col min="15" max="15" width="22" customWidth="1"/>
  </cols>
  <sheetData>
    <row r="1" spans="1:15" ht="108" customHeight="1">
      <c r="A1" s="603"/>
      <c r="B1" s="532"/>
      <c r="C1" s="532"/>
      <c r="D1" s="532"/>
      <c r="E1" s="532"/>
      <c r="F1" s="532"/>
      <c r="G1" s="532"/>
      <c r="H1" s="532"/>
      <c r="I1" s="532"/>
      <c r="J1" s="532"/>
      <c r="K1" s="532"/>
      <c r="L1" s="532"/>
      <c r="M1" s="532"/>
      <c r="N1" s="532"/>
      <c r="O1" s="532"/>
    </row>
    <row r="2" spans="1:15" ht="27.75" customHeight="1">
      <c r="A2" s="604" t="s">
        <v>1627</v>
      </c>
      <c r="B2" s="520"/>
      <c r="C2" s="520"/>
      <c r="D2" s="520"/>
      <c r="E2" s="520"/>
      <c r="F2" s="520"/>
      <c r="G2" s="520"/>
      <c r="H2" s="520"/>
      <c r="I2" s="520"/>
      <c r="J2" s="520"/>
      <c r="K2" s="520"/>
      <c r="L2" s="520"/>
      <c r="M2" s="520"/>
      <c r="N2" s="520"/>
      <c r="O2" s="596"/>
    </row>
    <row r="3" spans="1:15" ht="64.5" customHeight="1">
      <c r="A3" s="417" t="s">
        <v>1628</v>
      </c>
      <c r="B3" s="418" t="s">
        <v>1629</v>
      </c>
      <c r="C3" s="418" t="s">
        <v>1630</v>
      </c>
      <c r="D3" s="418" t="s">
        <v>1631</v>
      </c>
      <c r="E3" s="418" t="s">
        <v>1632</v>
      </c>
      <c r="F3" s="418" t="s">
        <v>129</v>
      </c>
      <c r="G3" s="418" t="s">
        <v>1633</v>
      </c>
      <c r="H3" s="419" t="s">
        <v>1634</v>
      </c>
      <c r="I3" s="419" t="s">
        <v>1635</v>
      </c>
      <c r="J3" s="419" t="s">
        <v>1636</v>
      </c>
      <c r="K3" s="419" t="s">
        <v>1637</v>
      </c>
      <c r="L3" s="419" t="s">
        <v>1638</v>
      </c>
      <c r="M3" s="419" t="s">
        <v>1639</v>
      </c>
      <c r="N3" s="419" t="s">
        <v>1640</v>
      </c>
      <c r="O3" s="420" t="s">
        <v>1641</v>
      </c>
    </row>
    <row r="4" spans="1:15" ht="28.5" customHeight="1">
      <c r="A4" s="421" t="s">
        <v>1642</v>
      </c>
      <c r="B4" s="422" t="s">
        <v>1643</v>
      </c>
      <c r="C4" s="423" t="s">
        <v>1644</v>
      </c>
      <c r="D4" s="422" t="s">
        <v>1645</v>
      </c>
      <c r="E4" s="424">
        <v>7.1199999999999996E-3</v>
      </c>
      <c r="F4" s="422" t="s">
        <v>1646</v>
      </c>
      <c r="G4" s="424">
        <v>1.04E-2</v>
      </c>
      <c r="H4" s="425">
        <v>0.02</v>
      </c>
      <c r="I4" s="424">
        <v>2.5000000000000001E-3</v>
      </c>
      <c r="J4" s="425">
        <v>0.05</v>
      </c>
      <c r="K4" s="422" t="s">
        <v>1647</v>
      </c>
      <c r="L4" s="422" t="s">
        <v>1647</v>
      </c>
      <c r="M4" s="422" t="s">
        <v>1647</v>
      </c>
      <c r="N4" s="422" t="s">
        <v>1647</v>
      </c>
      <c r="O4" s="426" t="s">
        <v>1648</v>
      </c>
    </row>
    <row r="5" spans="1:15" ht="28.5" customHeight="1">
      <c r="A5" s="318" t="s">
        <v>1649</v>
      </c>
      <c r="B5" s="273" t="s">
        <v>1650</v>
      </c>
      <c r="C5" s="427" t="s">
        <v>1651</v>
      </c>
      <c r="D5" s="273" t="s">
        <v>1652</v>
      </c>
      <c r="E5" s="428">
        <v>0.01</v>
      </c>
      <c r="F5" s="273" t="s">
        <v>1653</v>
      </c>
      <c r="G5" s="428">
        <v>8.0000000000000002E-3</v>
      </c>
      <c r="H5" s="429">
        <v>0.02</v>
      </c>
      <c r="I5" s="428">
        <v>2.5000000000000001E-3</v>
      </c>
      <c r="J5" s="429">
        <v>0.05</v>
      </c>
      <c r="K5" s="422" t="s">
        <v>1647</v>
      </c>
      <c r="L5" s="422" t="s">
        <v>1647</v>
      </c>
      <c r="M5" s="422" t="s">
        <v>1647</v>
      </c>
      <c r="N5" s="422" t="s">
        <v>1647</v>
      </c>
      <c r="O5" s="426" t="s">
        <v>1648</v>
      </c>
    </row>
    <row r="6" spans="1:15" ht="28.5" customHeight="1">
      <c r="A6" s="318" t="s">
        <v>1654</v>
      </c>
      <c r="B6" s="273" t="s">
        <v>1655</v>
      </c>
      <c r="C6" s="427"/>
      <c r="D6" s="273"/>
      <c r="E6" s="428"/>
      <c r="F6" s="273"/>
      <c r="G6" s="428"/>
      <c r="H6" s="429">
        <v>0.02</v>
      </c>
      <c r="I6" s="428">
        <v>2.5000000000000001E-3</v>
      </c>
      <c r="J6" s="425">
        <v>0.05</v>
      </c>
      <c r="K6" s="273"/>
      <c r="L6" s="273"/>
      <c r="M6" s="273"/>
      <c r="N6" s="273"/>
      <c r="O6" s="430" t="s">
        <v>1648</v>
      </c>
    </row>
    <row r="7" spans="1:15" ht="28.5" customHeight="1">
      <c r="A7" s="318" t="s">
        <v>1656</v>
      </c>
      <c r="B7" s="273" t="s">
        <v>1657</v>
      </c>
      <c r="C7" s="427" t="s">
        <v>1658</v>
      </c>
      <c r="D7" s="273" t="s">
        <v>1659</v>
      </c>
      <c r="E7" s="428">
        <v>7.0000000000000001E-3</v>
      </c>
      <c r="F7" s="431" t="s">
        <v>1660</v>
      </c>
      <c r="G7" s="428">
        <v>7.0000000000000001E-3</v>
      </c>
      <c r="H7" s="429">
        <v>0.02</v>
      </c>
      <c r="I7" s="428">
        <v>2.5000000000000001E-3</v>
      </c>
      <c r="J7" s="425">
        <v>0.05</v>
      </c>
      <c r="K7" s="422" t="s">
        <v>1647</v>
      </c>
      <c r="L7" s="422" t="s">
        <v>1647</v>
      </c>
      <c r="M7" s="422" t="s">
        <v>1647</v>
      </c>
      <c r="N7" s="422" t="s">
        <v>1647</v>
      </c>
      <c r="O7" s="430" t="s">
        <v>1648</v>
      </c>
    </row>
    <row r="8" spans="1:15" ht="28.5" customHeight="1">
      <c r="A8" s="318" t="s">
        <v>1661</v>
      </c>
      <c r="B8" s="273" t="s">
        <v>1662</v>
      </c>
      <c r="C8" s="427" t="s">
        <v>1663</v>
      </c>
      <c r="D8" s="273" t="s">
        <v>1664</v>
      </c>
      <c r="E8" s="428">
        <v>5.0000000000000001E-3</v>
      </c>
      <c r="F8" s="273" t="s">
        <v>1664</v>
      </c>
      <c r="G8" s="428">
        <v>5.0000000000000001E-3</v>
      </c>
      <c r="H8" s="429">
        <v>0.02</v>
      </c>
      <c r="I8" s="428">
        <v>2.5000000000000001E-3</v>
      </c>
      <c r="J8" s="425">
        <v>0.05</v>
      </c>
      <c r="K8" s="422" t="s">
        <v>1647</v>
      </c>
      <c r="L8" s="422" t="s">
        <v>1647</v>
      </c>
      <c r="M8" s="422" t="s">
        <v>1647</v>
      </c>
      <c r="N8" s="422" t="s">
        <v>1647</v>
      </c>
      <c r="O8" s="430" t="s">
        <v>1648</v>
      </c>
    </row>
    <row r="9" spans="1:15" ht="28.5" customHeight="1">
      <c r="A9" s="318" t="s">
        <v>1665</v>
      </c>
      <c r="B9" s="273" t="s">
        <v>1666</v>
      </c>
      <c r="C9" s="427" t="s">
        <v>1667</v>
      </c>
      <c r="D9" s="422" t="s">
        <v>1645</v>
      </c>
      <c r="E9" s="424">
        <v>7.1199999999999996E-3</v>
      </c>
      <c r="F9" s="422" t="s">
        <v>1646</v>
      </c>
      <c r="G9" s="424">
        <v>1.04E-2</v>
      </c>
      <c r="H9" s="429">
        <v>0.02</v>
      </c>
      <c r="I9" s="428">
        <v>2.5000000000000001E-3</v>
      </c>
      <c r="J9" s="425">
        <v>0.05</v>
      </c>
      <c r="K9" s="432">
        <v>4.0000000000000001E-3</v>
      </c>
      <c r="L9" s="422" t="s">
        <v>1647</v>
      </c>
      <c r="M9" s="422" t="s">
        <v>1647</v>
      </c>
      <c r="N9" s="422" t="s">
        <v>1647</v>
      </c>
      <c r="O9" s="430" t="s">
        <v>1648</v>
      </c>
    </row>
    <row r="10" spans="1:15" ht="28.5" customHeight="1">
      <c r="A10" s="318" t="s">
        <v>1668</v>
      </c>
      <c r="B10" s="273" t="s">
        <v>1669</v>
      </c>
      <c r="C10" s="427" t="s">
        <v>1670</v>
      </c>
      <c r="D10" s="273" t="s">
        <v>1653</v>
      </c>
      <c r="E10" s="428">
        <v>8.0000000000000002E-3</v>
      </c>
      <c r="F10" s="273" t="s">
        <v>1653</v>
      </c>
      <c r="G10" s="428">
        <v>8.0000000000000002E-3</v>
      </c>
      <c r="H10" s="429">
        <v>0.02</v>
      </c>
      <c r="I10" s="428">
        <v>2.5000000000000001E-3</v>
      </c>
      <c r="J10" s="425">
        <v>0.05</v>
      </c>
      <c r="K10" s="422" t="s">
        <v>1647</v>
      </c>
      <c r="L10" s="433">
        <v>0.03</v>
      </c>
      <c r="M10" s="422" t="s">
        <v>1647</v>
      </c>
      <c r="N10" s="422" t="s">
        <v>1647</v>
      </c>
      <c r="O10" s="430" t="s">
        <v>1648</v>
      </c>
    </row>
    <row r="11" spans="1:15" ht="39" customHeight="1">
      <c r="A11" s="318" t="s">
        <v>1671</v>
      </c>
      <c r="B11" s="273" t="s">
        <v>1672</v>
      </c>
      <c r="C11" s="427" t="s">
        <v>1673</v>
      </c>
      <c r="D11" s="273" t="s">
        <v>1674</v>
      </c>
      <c r="E11" s="428" t="s">
        <v>1675</v>
      </c>
      <c r="F11" s="273" t="s">
        <v>1676</v>
      </c>
      <c r="G11" s="428">
        <f>7.7/1000</f>
        <v>7.7000000000000002E-3</v>
      </c>
      <c r="H11" s="429">
        <v>0.02</v>
      </c>
      <c r="I11" s="428">
        <v>2.5000000000000001E-3</v>
      </c>
      <c r="J11" s="425">
        <v>0.05</v>
      </c>
      <c r="K11" s="422" t="s">
        <v>1647</v>
      </c>
      <c r="L11" s="428">
        <v>5.0000000000000001E-3</v>
      </c>
      <c r="M11" s="422" t="s">
        <v>1647</v>
      </c>
      <c r="N11" s="428">
        <v>5.0000000000000001E-3</v>
      </c>
      <c r="O11" s="430" t="s">
        <v>1648</v>
      </c>
    </row>
    <row r="12" spans="1:15" ht="28.5" customHeight="1">
      <c r="A12" s="318" t="s">
        <v>1677</v>
      </c>
      <c r="B12" s="273" t="s">
        <v>1643</v>
      </c>
      <c r="C12" s="423" t="s">
        <v>1644</v>
      </c>
      <c r="D12" s="422" t="s">
        <v>1645</v>
      </c>
      <c r="E12" s="424">
        <v>7.1199999999999996E-3</v>
      </c>
      <c r="F12" s="422" t="s">
        <v>1646</v>
      </c>
      <c r="G12" s="424">
        <v>1.04E-2</v>
      </c>
      <c r="H12" s="425">
        <v>0.02</v>
      </c>
      <c r="I12" s="428">
        <v>2.5000000000000001E-3</v>
      </c>
      <c r="J12" s="425">
        <v>0.05</v>
      </c>
      <c r="K12" s="422" t="s">
        <v>1647</v>
      </c>
      <c r="L12" s="422" t="s">
        <v>1647</v>
      </c>
      <c r="M12" s="422" t="s">
        <v>1647</v>
      </c>
      <c r="N12" s="422" t="s">
        <v>1647</v>
      </c>
      <c r="O12" s="426" t="s">
        <v>1648</v>
      </c>
    </row>
    <row r="13" spans="1:15" ht="28.5" customHeight="1">
      <c r="A13" s="318" t="s">
        <v>1678</v>
      </c>
      <c r="B13" s="273" t="s">
        <v>1679</v>
      </c>
      <c r="C13" s="427" t="s">
        <v>1680</v>
      </c>
      <c r="D13" s="273" t="s">
        <v>1652</v>
      </c>
      <c r="E13" s="428">
        <v>0.01</v>
      </c>
      <c r="F13" s="273" t="s">
        <v>1652</v>
      </c>
      <c r="G13" s="428">
        <v>0.01</v>
      </c>
      <c r="H13" s="425">
        <v>0.02</v>
      </c>
      <c r="I13" s="428">
        <v>2.5000000000000001E-3</v>
      </c>
      <c r="J13" s="425">
        <v>0.05</v>
      </c>
      <c r="K13" s="422" t="s">
        <v>1647</v>
      </c>
      <c r="L13" s="422" t="s">
        <v>1647</v>
      </c>
      <c r="M13" s="422" t="s">
        <v>1647</v>
      </c>
      <c r="N13" s="422" t="s">
        <v>1647</v>
      </c>
      <c r="O13" s="430" t="s">
        <v>1648</v>
      </c>
    </row>
    <row r="14" spans="1:15" ht="28.5" customHeight="1">
      <c r="A14" s="318" t="s">
        <v>1681</v>
      </c>
      <c r="B14" s="273" t="s">
        <v>1682</v>
      </c>
      <c r="C14" s="427" t="s">
        <v>1644</v>
      </c>
      <c r="D14" s="422" t="s">
        <v>1645</v>
      </c>
      <c r="E14" s="424">
        <v>7.1199999999999996E-3</v>
      </c>
      <c r="F14" s="422" t="s">
        <v>1646</v>
      </c>
      <c r="G14" s="424">
        <v>1.04E-2</v>
      </c>
      <c r="H14" s="425">
        <v>0.02</v>
      </c>
      <c r="I14" s="428">
        <v>2.5000000000000001E-3</v>
      </c>
      <c r="J14" s="425">
        <v>0.05</v>
      </c>
      <c r="K14" s="422" t="s">
        <v>1647</v>
      </c>
      <c r="L14" s="422" t="s">
        <v>1647</v>
      </c>
      <c r="M14" s="422" t="s">
        <v>1647</v>
      </c>
      <c r="N14" s="422" t="s">
        <v>1647</v>
      </c>
      <c r="O14" s="430" t="s">
        <v>1648</v>
      </c>
    </row>
    <row r="15" spans="1:15" ht="28.5" customHeight="1">
      <c r="A15" s="318" t="s">
        <v>1683</v>
      </c>
      <c r="B15" s="273" t="s">
        <v>1684</v>
      </c>
      <c r="C15" s="427" t="s">
        <v>1644</v>
      </c>
      <c r="D15" s="422" t="s">
        <v>1645</v>
      </c>
      <c r="E15" s="424">
        <v>7.1199999999999996E-3</v>
      </c>
      <c r="F15" s="422" t="s">
        <v>1646</v>
      </c>
      <c r="G15" s="424">
        <v>1.04E-2</v>
      </c>
      <c r="H15" s="425">
        <v>0.02</v>
      </c>
      <c r="I15" s="428">
        <v>2.5000000000000001E-3</v>
      </c>
      <c r="J15" s="425">
        <v>0.05</v>
      </c>
      <c r="K15" s="422" t="s">
        <v>1647</v>
      </c>
      <c r="L15" s="422" t="s">
        <v>1647</v>
      </c>
      <c r="M15" s="422" t="s">
        <v>1647</v>
      </c>
      <c r="N15" s="422" t="s">
        <v>1647</v>
      </c>
      <c r="O15" s="430" t="s">
        <v>1648</v>
      </c>
    </row>
    <row r="16" spans="1:15" ht="28.5" customHeight="1">
      <c r="A16" s="318" t="s">
        <v>1685</v>
      </c>
      <c r="B16" s="273" t="s">
        <v>1686</v>
      </c>
      <c r="C16" s="427" t="s">
        <v>1644</v>
      </c>
      <c r="D16" s="422" t="s">
        <v>1645</v>
      </c>
      <c r="E16" s="424">
        <v>7.1199999999999996E-3</v>
      </c>
      <c r="F16" s="422" t="s">
        <v>1646</v>
      </c>
      <c r="G16" s="424">
        <v>1.04E-2</v>
      </c>
      <c r="H16" s="425">
        <v>0.02</v>
      </c>
      <c r="I16" s="428">
        <v>2.5000000000000001E-3</v>
      </c>
      <c r="J16" s="425">
        <v>0.05</v>
      </c>
      <c r="K16" s="422" t="s">
        <v>1647</v>
      </c>
      <c r="L16" s="422" t="s">
        <v>1647</v>
      </c>
      <c r="M16" s="422" t="s">
        <v>1647</v>
      </c>
      <c r="N16" s="422" t="s">
        <v>1647</v>
      </c>
      <c r="O16" s="430" t="s">
        <v>1648</v>
      </c>
    </row>
    <row r="17" spans="1:15" ht="28.5" customHeight="1">
      <c r="A17" s="318" t="s">
        <v>1687</v>
      </c>
      <c r="B17" s="273" t="s">
        <v>1688</v>
      </c>
      <c r="C17" s="427" t="s">
        <v>1644</v>
      </c>
      <c r="D17" s="422" t="s">
        <v>1645</v>
      </c>
      <c r="E17" s="424">
        <v>7.1199999999999996E-3</v>
      </c>
      <c r="F17" s="422" t="s">
        <v>1646</v>
      </c>
      <c r="G17" s="424">
        <v>1.04E-2</v>
      </c>
      <c r="H17" s="425">
        <v>0.02</v>
      </c>
      <c r="I17" s="428">
        <v>2.5000000000000001E-3</v>
      </c>
      <c r="J17" s="425">
        <v>0.05</v>
      </c>
      <c r="K17" s="422" t="s">
        <v>1647</v>
      </c>
      <c r="L17" s="422" t="s">
        <v>1647</v>
      </c>
      <c r="M17" s="422" t="s">
        <v>1647</v>
      </c>
      <c r="N17" s="422" t="s">
        <v>1647</v>
      </c>
      <c r="O17" s="430" t="s">
        <v>1648</v>
      </c>
    </row>
    <row r="18" spans="1:15" ht="28.5" customHeight="1">
      <c r="A18" s="318" t="s">
        <v>1689</v>
      </c>
      <c r="B18" s="273" t="s">
        <v>1672</v>
      </c>
      <c r="C18" s="427" t="s">
        <v>1690</v>
      </c>
      <c r="D18" s="273" t="s">
        <v>1674</v>
      </c>
      <c r="E18" s="428" t="s">
        <v>1675</v>
      </c>
      <c r="F18" s="273" t="s">
        <v>1676</v>
      </c>
      <c r="G18" s="428">
        <f>7.7/1000</f>
        <v>7.7000000000000002E-3</v>
      </c>
      <c r="H18" s="429">
        <v>0.02</v>
      </c>
      <c r="I18" s="428">
        <v>2.5000000000000001E-3</v>
      </c>
      <c r="J18" s="425">
        <v>0.05</v>
      </c>
      <c r="K18" s="422" t="s">
        <v>1647</v>
      </c>
      <c r="L18" s="428">
        <v>5.0000000000000001E-3</v>
      </c>
      <c r="M18" s="422" t="s">
        <v>1647</v>
      </c>
      <c r="N18" s="428">
        <v>5.0000000000000001E-3</v>
      </c>
      <c r="O18" s="430" t="s">
        <v>1648</v>
      </c>
    </row>
    <row r="19" spans="1:15" ht="28.5" customHeight="1">
      <c r="A19" s="323" t="s">
        <v>1691</v>
      </c>
      <c r="B19" s="326" t="s">
        <v>1679</v>
      </c>
      <c r="C19" s="427" t="s">
        <v>1680</v>
      </c>
      <c r="D19" s="273" t="s">
        <v>1652</v>
      </c>
      <c r="E19" s="428">
        <v>0.01</v>
      </c>
      <c r="F19" s="273" t="s">
        <v>1652</v>
      </c>
      <c r="G19" s="428">
        <v>0.01</v>
      </c>
      <c r="H19" s="429">
        <v>0.02</v>
      </c>
      <c r="I19" s="428">
        <v>2.5000000000000001E-3</v>
      </c>
      <c r="J19" s="425">
        <v>0.05</v>
      </c>
      <c r="K19" s="422" t="s">
        <v>1647</v>
      </c>
      <c r="L19" s="422" t="s">
        <v>1647</v>
      </c>
      <c r="M19" s="422" t="s">
        <v>1647</v>
      </c>
      <c r="N19" s="422" t="s">
        <v>1647</v>
      </c>
      <c r="O19" s="430" t="s">
        <v>1648</v>
      </c>
    </row>
    <row r="20" spans="1:15" ht="28.5" customHeight="1">
      <c r="A20" s="605" t="s">
        <v>1692</v>
      </c>
      <c r="B20" s="520"/>
      <c r="C20" s="520"/>
      <c r="D20" s="520"/>
      <c r="E20" s="520"/>
      <c r="F20" s="520"/>
      <c r="G20" s="520"/>
      <c r="H20" s="520"/>
      <c r="I20" s="520"/>
      <c r="J20" s="520"/>
      <c r="K20" s="520"/>
      <c r="L20" s="520"/>
      <c r="M20" s="520"/>
      <c r="N20" s="520"/>
      <c r="O20" s="516"/>
    </row>
    <row r="21" spans="1:15" ht="52.5" customHeight="1">
      <c r="A21" s="255"/>
      <c r="B21" s="255"/>
      <c r="C21" s="255"/>
      <c r="D21" s="255"/>
      <c r="E21" s="255"/>
      <c r="F21" s="255"/>
      <c r="G21" s="255"/>
      <c r="H21" s="255"/>
      <c r="I21" s="255"/>
      <c r="J21" s="255"/>
      <c r="K21" s="606" t="s">
        <v>1641</v>
      </c>
      <c r="L21" s="520"/>
      <c r="M21" s="520"/>
      <c r="N21" s="520"/>
      <c r="O21" s="516"/>
    </row>
    <row r="22" spans="1:15" ht="52.5" customHeight="1">
      <c r="A22" s="255"/>
      <c r="B22" s="255"/>
      <c r="C22" s="255"/>
      <c r="D22" s="255"/>
      <c r="E22" s="255"/>
      <c r="F22" s="255"/>
      <c r="G22" s="255"/>
      <c r="H22" s="255"/>
      <c r="I22" s="255"/>
      <c r="J22" s="255"/>
      <c r="K22" s="434" t="s">
        <v>1693</v>
      </c>
      <c r="L22" s="435">
        <v>0</v>
      </c>
      <c r="M22" s="436">
        <f>2000*'1,1 FACTOR PRESTACIONAL'!$E$9</f>
        <v>2600000000</v>
      </c>
      <c r="N22" s="436">
        <f>2000*'1,1 FACTOR PRESTACIONAL'!$E$9</f>
        <v>2600000000</v>
      </c>
      <c r="O22" s="437">
        <v>5.0000000000000001E-3</v>
      </c>
    </row>
    <row r="23" spans="1:15" ht="52.5" customHeight="1">
      <c r="A23" s="255"/>
      <c r="B23" s="255"/>
      <c r="C23" s="255"/>
      <c r="D23" s="255"/>
      <c r="E23" s="255"/>
      <c r="F23" s="255"/>
      <c r="G23" s="255"/>
      <c r="H23" s="255"/>
      <c r="I23" s="255"/>
      <c r="J23" s="255"/>
      <c r="K23" s="438" t="s">
        <v>1694</v>
      </c>
      <c r="L23" s="439">
        <f>2000*'1,1 FACTOR PRESTACIONAL'!$E$9</f>
        <v>2600000000</v>
      </c>
      <c r="M23" s="439">
        <f>6000*'1,1 FACTOR PRESTACIONAL'!$E$9</f>
        <v>7800000000</v>
      </c>
      <c r="N23" s="439">
        <f>6000*'1,1 FACTOR PRESTACIONAL'!$E$9</f>
        <v>7800000000</v>
      </c>
      <c r="O23" s="440">
        <v>0.01</v>
      </c>
    </row>
    <row r="24" spans="1:15" ht="52.5" customHeight="1">
      <c r="A24" s="255"/>
      <c r="B24" s="255"/>
      <c r="C24" s="255"/>
      <c r="D24" s="255"/>
      <c r="E24" s="255"/>
      <c r="F24" s="255"/>
      <c r="G24" s="255"/>
      <c r="H24" s="255"/>
      <c r="I24" s="255"/>
      <c r="J24" s="255"/>
      <c r="K24" s="441" t="s">
        <v>1695</v>
      </c>
      <c r="L24" s="442">
        <f>6000*'1,1 FACTOR PRESTACIONAL'!$E$9</f>
        <v>7800000000</v>
      </c>
      <c r="M24" s="443"/>
      <c r="N24" s="443"/>
      <c r="O24" s="444">
        <v>0.02</v>
      </c>
    </row>
    <row r="25" spans="1:15" ht="52.5" customHeight="1">
      <c r="A25" s="126"/>
      <c r="B25" s="126"/>
      <c r="C25" s="126"/>
      <c r="D25" s="126"/>
      <c r="E25" s="126"/>
      <c r="F25" s="126"/>
      <c r="G25" s="126"/>
      <c r="H25" s="126"/>
      <c r="I25" s="126"/>
      <c r="J25" s="126"/>
      <c r="K25" s="126"/>
      <c r="L25" s="126"/>
      <c r="M25" s="126"/>
      <c r="N25" s="126"/>
      <c r="O25" s="269"/>
    </row>
    <row r="26" spans="1:15" ht="52.5" customHeight="1">
      <c r="A26" s="126"/>
      <c r="B26" s="126"/>
      <c r="C26" s="126"/>
      <c r="D26" s="126"/>
      <c r="E26" s="126"/>
      <c r="F26" s="126"/>
      <c r="G26" s="126"/>
      <c r="H26" s="126"/>
      <c r="I26" s="126"/>
      <c r="J26" s="126"/>
      <c r="K26" s="126"/>
      <c r="L26" s="126"/>
      <c r="M26" s="126"/>
      <c r="N26" s="126"/>
      <c r="O26" s="269"/>
    </row>
    <row r="27" spans="1:15" ht="52.5" customHeight="1">
      <c r="A27" s="126"/>
      <c r="B27" s="126"/>
      <c r="C27" s="126"/>
      <c r="D27" s="126"/>
      <c r="E27" s="126"/>
      <c r="F27" s="126"/>
      <c r="G27" s="126"/>
      <c r="H27" s="126"/>
      <c r="I27" s="126"/>
      <c r="J27" s="126"/>
      <c r="K27" s="126"/>
      <c r="L27" s="126"/>
      <c r="M27" s="126"/>
      <c r="N27" s="126"/>
      <c r="O27" s="269"/>
    </row>
    <row r="28" spans="1:15" ht="52.5" customHeight="1">
      <c r="A28" s="126"/>
      <c r="B28" s="126"/>
      <c r="C28" s="126"/>
      <c r="D28" s="126"/>
      <c r="E28" s="126"/>
      <c r="F28" s="126"/>
      <c r="G28" s="126"/>
      <c r="H28" s="126"/>
      <c r="I28" s="126"/>
      <c r="J28" s="126"/>
      <c r="K28" s="126"/>
      <c r="L28" s="126"/>
      <c r="M28" s="126"/>
      <c r="N28" s="126"/>
      <c r="O28" s="269"/>
    </row>
    <row r="29" spans="1:15" ht="52.5" customHeight="1">
      <c r="A29" s="126"/>
      <c r="B29" s="126"/>
      <c r="C29" s="126"/>
      <c r="D29" s="126"/>
      <c r="E29" s="126"/>
      <c r="F29" s="126"/>
      <c r="G29" s="126"/>
      <c r="H29" s="126"/>
      <c r="I29" s="126"/>
      <c r="J29" s="126"/>
      <c r="K29" s="126"/>
      <c r="L29" s="126"/>
      <c r="M29" s="126"/>
      <c r="N29" s="126"/>
      <c r="O29" s="269"/>
    </row>
    <row r="30" spans="1:15" ht="52.5" customHeight="1">
      <c r="A30" s="126"/>
      <c r="B30" s="126"/>
      <c r="C30" s="126"/>
      <c r="D30" s="126"/>
      <c r="E30" s="126"/>
      <c r="F30" s="126"/>
      <c r="G30" s="126"/>
      <c r="H30" s="126"/>
      <c r="I30" s="126"/>
      <c r="J30" s="126"/>
      <c r="K30" s="126"/>
      <c r="L30" s="126"/>
      <c r="M30" s="126"/>
      <c r="N30" s="126"/>
      <c r="O30" s="269"/>
    </row>
    <row r="31" spans="1:15" ht="52.5" customHeight="1">
      <c r="A31" s="126"/>
      <c r="B31" s="126"/>
      <c r="C31" s="126"/>
      <c r="D31" s="126"/>
      <c r="E31" s="126"/>
      <c r="F31" s="126"/>
      <c r="G31" s="126"/>
      <c r="H31" s="126"/>
      <c r="I31" s="126"/>
      <c r="J31" s="126"/>
      <c r="K31" s="126"/>
      <c r="L31" s="126"/>
      <c r="M31" s="126"/>
      <c r="N31" s="126"/>
      <c r="O31" s="269"/>
    </row>
    <row r="32" spans="1:15" ht="52.5" customHeight="1">
      <c r="A32" s="126"/>
      <c r="B32" s="126"/>
      <c r="C32" s="126"/>
      <c r="D32" s="126"/>
      <c r="E32" s="126"/>
      <c r="F32" s="126"/>
      <c r="G32" s="126"/>
      <c r="H32" s="126"/>
      <c r="I32" s="126"/>
      <c r="J32" s="126"/>
      <c r="K32" s="126"/>
      <c r="L32" s="126"/>
      <c r="M32" s="126"/>
      <c r="N32" s="126"/>
      <c r="O32" s="269"/>
    </row>
    <row r="33" spans="1:15" ht="52.5" customHeight="1">
      <c r="A33" s="126"/>
      <c r="B33" s="126"/>
      <c r="C33" s="126"/>
      <c r="D33" s="126"/>
      <c r="E33" s="126"/>
      <c r="F33" s="126"/>
      <c r="G33" s="126"/>
      <c r="H33" s="126"/>
      <c r="I33" s="126"/>
      <c r="J33" s="126"/>
      <c r="K33" s="126"/>
      <c r="L33" s="126"/>
      <c r="M33" s="126"/>
      <c r="N33" s="126"/>
      <c r="O33" s="269"/>
    </row>
    <row r="34" spans="1:15" ht="52.5" customHeight="1">
      <c r="A34" s="126"/>
      <c r="B34" s="126"/>
      <c r="C34" s="126"/>
      <c r="D34" s="126"/>
      <c r="E34" s="126"/>
      <c r="F34" s="126"/>
      <c r="G34" s="126"/>
      <c r="H34" s="126"/>
      <c r="I34" s="126"/>
      <c r="J34" s="126"/>
      <c r="K34" s="126"/>
      <c r="L34" s="126"/>
      <c r="M34" s="126"/>
      <c r="N34" s="126"/>
      <c r="O34" s="269"/>
    </row>
    <row r="35" spans="1:15" ht="52.5" customHeight="1">
      <c r="A35" s="126"/>
      <c r="B35" s="126"/>
      <c r="C35" s="126"/>
      <c r="D35" s="126"/>
      <c r="E35" s="126"/>
      <c r="F35" s="126"/>
      <c r="G35" s="126"/>
      <c r="H35" s="126"/>
      <c r="I35" s="126"/>
      <c r="J35" s="126"/>
      <c r="K35" s="126"/>
      <c r="L35" s="126"/>
      <c r="M35" s="126"/>
      <c r="N35" s="126"/>
      <c r="O35" s="269"/>
    </row>
    <row r="36" spans="1:15" ht="52.5" customHeight="1">
      <c r="A36" s="126"/>
      <c r="B36" s="126"/>
      <c r="C36" s="126"/>
      <c r="D36" s="126"/>
      <c r="E36" s="126"/>
      <c r="F36" s="126"/>
      <c r="G36" s="126"/>
      <c r="H36" s="126"/>
      <c r="I36" s="126"/>
      <c r="J36" s="126"/>
      <c r="K36" s="126"/>
      <c r="L36" s="126"/>
      <c r="M36" s="126"/>
      <c r="N36" s="126"/>
      <c r="O36" s="269"/>
    </row>
    <row r="37" spans="1:15" ht="52.5" customHeight="1">
      <c r="A37" s="126"/>
      <c r="B37" s="126"/>
      <c r="C37" s="126"/>
      <c r="D37" s="126"/>
      <c r="E37" s="126"/>
      <c r="F37" s="126"/>
      <c r="G37" s="126"/>
      <c r="H37" s="126"/>
      <c r="I37" s="126"/>
      <c r="J37" s="126"/>
      <c r="K37" s="126"/>
      <c r="L37" s="126"/>
      <c r="M37" s="126"/>
      <c r="N37" s="126"/>
      <c r="O37" s="269"/>
    </row>
    <row r="38" spans="1:15" ht="52.5" customHeight="1">
      <c r="A38" s="126"/>
      <c r="B38" s="126"/>
      <c r="C38" s="126"/>
      <c r="D38" s="126"/>
      <c r="E38" s="126"/>
      <c r="F38" s="126"/>
      <c r="G38" s="126"/>
      <c r="H38" s="126"/>
      <c r="I38" s="126"/>
      <c r="J38" s="126"/>
      <c r="K38" s="126"/>
      <c r="L38" s="126"/>
      <c r="M38" s="126"/>
      <c r="N38" s="126"/>
      <c r="O38" s="269"/>
    </row>
    <row r="39" spans="1:15" ht="52.5" customHeight="1">
      <c r="A39" s="126"/>
      <c r="B39" s="126"/>
      <c r="C39" s="126"/>
      <c r="D39" s="126"/>
      <c r="E39" s="126"/>
      <c r="F39" s="126"/>
      <c r="G39" s="126"/>
      <c r="H39" s="126"/>
      <c r="I39" s="126"/>
      <c r="J39" s="126"/>
      <c r="K39" s="126"/>
      <c r="L39" s="126"/>
      <c r="M39" s="126"/>
      <c r="N39" s="126"/>
      <c r="O39" s="269"/>
    </row>
    <row r="40" spans="1:15" ht="52.5" customHeight="1">
      <c r="A40" s="126"/>
      <c r="B40" s="126"/>
      <c r="C40" s="126"/>
      <c r="D40" s="126"/>
      <c r="E40" s="126"/>
      <c r="F40" s="126"/>
      <c r="G40" s="126"/>
      <c r="H40" s="126"/>
      <c r="I40" s="126"/>
      <c r="J40" s="126"/>
      <c r="K40" s="126"/>
      <c r="L40" s="126"/>
      <c r="M40" s="126"/>
      <c r="N40" s="126"/>
      <c r="O40" s="269"/>
    </row>
    <row r="41" spans="1:15" ht="52.5" customHeight="1">
      <c r="A41" s="126"/>
      <c r="B41" s="126"/>
      <c r="C41" s="126"/>
      <c r="D41" s="126"/>
      <c r="E41" s="126"/>
      <c r="F41" s="126"/>
      <c r="G41" s="126"/>
      <c r="H41" s="126"/>
      <c r="I41" s="126"/>
      <c r="J41" s="126"/>
      <c r="K41" s="126"/>
      <c r="L41" s="126"/>
      <c r="M41" s="126"/>
      <c r="N41" s="126"/>
      <c r="O41" s="269"/>
    </row>
    <row r="42" spans="1:15" ht="52.5" customHeight="1">
      <c r="A42" s="126"/>
      <c r="B42" s="126"/>
      <c r="C42" s="126"/>
      <c r="D42" s="126"/>
      <c r="E42" s="126"/>
      <c r="F42" s="126"/>
      <c r="G42" s="126"/>
      <c r="H42" s="126"/>
      <c r="I42" s="126"/>
      <c r="J42" s="126"/>
      <c r="K42" s="126"/>
      <c r="L42" s="126"/>
      <c r="M42" s="126"/>
      <c r="N42" s="126"/>
      <c r="O42" s="269"/>
    </row>
    <row r="43" spans="1:15" ht="52.5" customHeight="1">
      <c r="A43" s="126"/>
      <c r="B43" s="126"/>
      <c r="C43" s="126"/>
      <c r="D43" s="126"/>
      <c r="E43" s="126"/>
      <c r="F43" s="126"/>
      <c r="G43" s="126"/>
      <c r="H43" s="126"/>
      <c r="I43" s="126"/>
      <c r="J43" s="126"/>
      <c r="K43" s="126"/>
      <c r="L43" s="126"/>
      <c r="M43" s="126"/>
      <c r="N43" s="126"/>
      <c r="O43" s="269"/>
    </row>
    <row r="44" spans="1:15" ht="52.5" customHeight="1">
      <c r="A44" s="126"/>
      <c r="B44" s="126"/>
      <c r="C44" s="126"/>
      <c r="D44" s="126"/>
      <c r="E44" s="126"/>
      <c r="F44" s="126"/>
      <c r="G44" s="126"/>
      <c r="H44" s="126"/>
      <c r="I44" s="126"/>
      <c r="J44" s="126"/>
      <c r="K44" s="126"/>
      <c r="L44" s="126"/>
      <c r="M44" s="126"/>
      <c r="N44" s="126"/>
      <c r="O44" s="269"/>
    </row>
    <row r="45" spans="1:15" ht="52.5" customHeight="1">
      <c r="A45" s="126"/>
      <c r="B45" s="126"/>
      <c r="C45" s="126"/>
      <c r="D45" s="126"/>
      <c r="E45" s="126"/>
      <c r="F45" s="126"/>
      <c r="G45" s="126"/>
      <c r="H45" s="126"/>
      <c r="I45" s="126"/>
      <c r="J45" s="126"/>
      <c r="K45" s="126"/>
      <c r="L45" s="126"/>
      <c r="M45" s="126"/>
      <c r="N45" s="126"/>
      <c r="O45" s="269"/>
    </row>
    <row r="46" spans="1:15" ht="52.5" customHeight="1">
      <c r="A46" s="126"/>
      <c r="B46" s="126"/>
      <c r="C46" s="126"/>
      <c r="D46" s="126"/>
      <c r="E46" s="126"/>
      <c r="F46" s="126"/>
      <c r="G46" s="126"/>
      <c r="H46" s="126"/>
      <c r="I46" s="126"/>
      <c r="J46" s="126"/>
      <c r="K46" s="126"/>
      <c r="L46" s="126"/>
      <c r="M46" s="126"/>
      <c r="N46" s="126"/>
      <c r="O46" s="269"/>
    </row>
    <row r="47" spans="1:15" ht="52.5" customHeight="1">
      <c r="A47" s="126"/>
      <c r="B47" s="126"/>
      <c r="C47" s="126"/>
      <c r="D47" s="126"/>
      <c r="E47" s="126"/>
      <c r="F47" s="126"/>
      <c r="G47" s="126"/>
      <c r="H47" s="126"/>
      <c r="I47" s="126"/>
      <c r="J47" s="126"/>
      <c r="K47" s="126"/>
      <c r="L47" s="126"/>
      <c r="M47" s="126"/>
      <c r="N47" s="126"/>
      <c r="O47" s="269"/>
    </row>
    <row r="48" spans="1:15" ht="52.5" customHeight="1">
      <c r="A48" s="126"/>
      <c r="B48" s="126"/>
      <c r="C48" s="126"/>
      <c r="D48" s="126"/>
      <c r="E48" s="126"/>
      <c r="F48" s="126"/>
      <c r="G48" s="126"/>
      <c r="H48" s="126"/>
      <c r="I48" s="126"/>
      <c r="J48" s="126"/>
      <c r="K48" s="126"/>
      <c r="L48" s="126"/>
      <c r="M48" s="126"/>
      <c r="N48" s="126"/>
      <c r="O48" s="269"/>
    </row>
    <row r="49" spans="1:15" ht="52.5" customHeight="1">
      <c r="A49" s="126"/>
      <c r="B49" s="126"/>
      <c r="C49" s="126"/>
      <c r="D49" s="126"/>
      <c r="E49" s="126"/>
      <c r="F49" s="126"/>
      <c r="G49" s="126"/>
      <c r="H49" s="126"/>
      <c r="I49" s="126"/>
      <c r="J49" s="126"/>
      <c r="K49" s="126"/>
      <c r="L49" s="126"/>
      <c r="M49" s="126"/>
      <c r="N49" s="126"/>
      <c r="O49" s="269"/>
    </row>
    <row r="50" spans="1:15" ht="52.5" customHeight="1">
      <c r="A50" s="126"/>
      <c r="B50" s="126"/>
      <c r="C50" s="126"/>
      <c r="D50" s="126"/>
      <c r="E50" s="126"/>
      <c r="F50" s="126"/>
      <c r="G50" s="126"/>
      <c r="H50" s="126"/>
      <c r="I50" s="126"/>
      <c r="J50" s="126"/>
      <c r="K50" s="126"/>
      <c r="L50" s="126"/>
      <c r="M50" s="126"/>
      <c r="N50" s="126"/>
      <c r="O50" s="269"/>
    </row>
    <row r="51" spans="1:15" ht="52.5" customHeight="1">
      <c r="A51" s="126"/>
      <c r="B51" s="126"/>
      <c r="C51" s="126"/>
      <c r="D51" s="126"/>
      <c r="E51" s="126"/>
      <c r="F51" s="126"/>
      <c r="G51" s="126"/>
      <c r="H51" s="126"/>
      <c r="I51" s="126"/>
      <c r="J51" s="126"/>
      <c r="K51" s="126"/>
      <c r="L51" s="126"/>
      <c r="M51" s="126"/>
      <c r="N51" s="126"/>
      <c r="O51" s="269"/>
    </row>
    <row r="52" spans="1:15" ht="52.5" customHeight="1">
      <c r="A52" s="126"/>
      <c r="B52" s="126"/>
      <c r="C52" s="126"/>
      <c r="D52" s="126"/>
      <c r="E52" s="126"/>
      <c r="F52" s="126"/>
      <c r="G52" s="126"/>
      <c r="H52" s="126"/>
      <c r="I52" s="126"/>
      <c r="J52" s="126"/>
      <c r="K52" s="126"/>
      <c r="L52" s="126"/>
      <c r="M52" s="126"/>
      <c r="N52" s="126"/>
      <c r="O52" s="269"/>
    </row>
    <row r="53" spans="1:15" ht="52.5" customHeight="1">
      <c r="A53" s="126"/>
      <c r="B53" s="126"/>
      <c r="C53" s="126"/>
      <c r="D53" s="126"/>
      <c r="E53" s="126"/>
      <c r="F53" s="126"/>
      <c r="G53" s="126"/>
      <c r="H53" s="126"/>
      <c r="I53" s="126"/>
      <c r="J53" s="126"/>
      <c r="K53" s="126"/>
      <c r="L53" s="126"/>
      <c r="M53" s="126"/>
      <c r="N53" s="126"/>
      <c r="O53" s="269"/>
    </row>
    <row r="54" spans="1:15" ht="52.5" customHeight="1">
      <c r="A54" s="126"/>
      <c r="B54" s="126"/>
      <c r="C54" s="126"/>
      <c r="D54" s="126"/>
      <c r="E54" s="126"/>
      <c r="F54" s="126"/>
      <c r="G54" s="126"/>
      <c r="H54" s="126"/>
      <c r="I54" s="126"/>
      <c r="J54" s="126"/>
      <c r="K54" s="126"/>
      <c r="L54" s="126"/>
      <c r="M54" s="126"/>
      <c r="N54" s="126"/>
      <c r="O54" s="269"/>
    </row>
    <row r="55" spans="1:15" ht="52.5" customHeight="1">
      <c r="A55" s="126"/>
      <c r="B55" s="126"/>
      <c r="C55" s="126"/>
      <c r="D55" s="126"/>
      <c r="E55" s="126"/>
      <c r="F55" s="126"/>
      <c r="G55" s="126"/>
      <c r="H55" s="126"/>
      <c r="I55" s="126"/>
      <c r="J55" s="126"/>
      <c r="K55" s="126"/>
      <c r="L55" s="126"/>
      <c r="M55" s="126"/>
      <c r="N55" s="126"/>
      <c r="O55" s="269"/>
    </row>
    <row r="56" spans="1:15" ht="52.5" customHeight="1">
      <c r="A56" s="126"/>
      <c r="B56" s="126"/>
      <c r="C56" s="126"/>
      <c r="D56" s="126"/>
      <c r="E56" s="126"/>
      <c r="F56" s="126"/>
      <c r="G56" s="126"/>
      <c r="H56" s="126"/>
      <c r="I56" s="126"/>
      <c r="J56" s="126"/>
      <c r="K56" s="126"/>
      <c r="L56" s="126"/>
      <c r="M56" s="126"/>
      <c r="N56" s="126"/>
      <c r="O56" s="269"/>
    </row>
    <row r="57" spans="1:15" ht="52.5" customHeight="1">
      <c r="A57" s="126"/>
      <c r="B57" s="126"/>
      <c r="C57" s="126"/>
      <c r="D57" s="126"/>
      <c r="E57" s="126"/>
      <c r="F57" s="126"/>
      <c r="G57" s="126"/>
      <c r="H57" s="126"/>
      <c r="I57" s="126"/>
      <c r="J57" s="126"/>
      <c r="K57" s="126"/>
      <c r="L57" s="126"/>
      <c r="M57" s="126"/>
      <c r="N57" s="126"/>
      <c r="O57" s="269"/>
    </row>
    <row r="58" spans="1:15" ht="52.5" customHeight="1">
      <c r="A58" s="126"/>
      <c r="B58" s="126"/>
      <c r="C58" s="126"/>
      <c r="D58" s="126"/>
      <c r="E58" s="126"/>
      <c r="F58" s="126"/>
      <c r="G58" s="126"/>
      <c r="H58" s="126"/>
      <c r="I58" s="126"/>
      <c r="J58" s="126"/>
      <c r="K58" s="126"/>
      <c r="L58" s="126"/>
      <c r="M58" s="126"/>
      <c r="N58" s="126"/>
      <c r="O58" s="269"/>
    </row>
    <row r="59" spans="1:15" ht="52.5" customHeight="1">
      <c r="A59" s="126"/>
      <c r="B59" s="126"/>
      <c r="C59" s="126"/>
      <c r="D59" s="126"/>
      <c r="E59" s="126"/>
      <c r="F59" s="126"/>
      <c r="G59" s="126"/>
      <c r="H59" s="126"/>
      <c r="I59" s="126"/>
      <c r="J59" s="126"/>
      <c r="K59" s="126"/>
      <c r="L59" s="126"/>
      <c r="M59" s="126"/>
      <c r="N59" s="126"/>
      <c r="O59" s="269"/>
    </row>
    <row r="60" spans="1:15" ht="52.5" customHeight="1">
      <c r="A60" s="126"/>
      <c r="B60" s="126"/>
      <c r="C60" s="126"/>
      <c r="D60" s="126"/>
      <c r="E60" s="126"/>
      <c r="F60" s="126"/>
      <c r="G60" s="126"/>
      <c r="H60" s="126"/>
      <c r="I60" s="126"/>
      <c r="J60" s="126"/>
      <c r="K60" s="126"/>
      <c r="L60" s="126"/>
      <c r="M60" s="126"/>
      <c r="N60" s="126"/>
      <c r="O60" s="269"/>
    </row>
    <row r="61" spans="1:15" ht="52.5" customHeight="1">
      <c r="A61" s="126"/>
      <c r="B61" s="126"/>
      <c r="C61" s="126"/>
      <c r="D61" s="126"/>
      <c r="E61" s="126"/>
      <c r="F61" s="126"/>
      <c r="G61" s="126"/>
      <c r="H61" s="126"/>
      <c r="I61" s="126"/>
      <c r="J61" s="126"/>
      <c r="K61" s="126"/>
      <c r="L61" s="126"/>
      <c r="M61" s="126"/>
      <c r="N61" s="126"/>
      <c r="O61" s="269"/>
    </row>
    <row r="62" spans="1:15" ht="52.5" customHeight="1">
      <c r="A62" s="126"/>
      <c r="B62" s="126"/>
      <c r="C62" s="126"/>
      <c r="D62" s="126"/>
      <c r="E62" s="126"/>
      <c r="F62" s="126"/>
      <c r="G62" s="126"/>
      <c r="H62" s="126"/>
      <c r="I62" s="126"/>
      <c r="J62" s="126"/>
      <c r="K62" s="126"/>
      <c r="L62" s="126"/>
      <c r="M62" s="126"/>
      <c r="N62" s="126"/>
      <c r="O62" s="269"/>
    </row>
    <row r="63" spans="1:15" ht="52.5" customHeight="1">
      <c r="A63" s="126"/>
      <c r="B63" s="126"/>
      <c r="C63" s="126"/>
      <c r="D63" s="126"/>
      <c r="E63" s="126"/>
      <c r="F63" s="126"/>
      <c r="G63" s="126"/>
      <c r="H63" s="126"/>
      <c r="I63" s="126"/>
      <c r="J63" s="126"/>
      <c r="K63" s="126"/>
      <c r="L63" s="126"/>
      <c r="M63" s="126"/>
      <c r="N63" s="126"/>
      <c r="O63" s="269"/>
    </row>
    <row r="64" spans="1:15" ht="52.5" customHeight="1">
      <c r="A64" s="126"/>
      <c r="B64" s="126"/>
      <c r="C64" s="126"/>
      <c r="D64" s="126"/>
      <c r="E64" s="126"/>
      <c r="F64" s="126"/>
      <c r="G64" s="126"/>
      <c r="H64" s="126"/>
      <c r="I64" s="126"/>
      <c r="J64" s="126"/>
      <c r="K64" s="126"/>
      <c r="L64" s="126"/>
      <c r="M64" s="126"/>
      <c r="N64" s="126"/>
      <c r="O64" s="269"/>
    </row>
    <row r="65" spans="1:15" ht="52.5" customHeight="1">
      <c r="A65" s="126"/>
      <c r="B65" s="126"/>
      <c r="C65" s="126"/>
      <c r="D65" s="126"/>
      <c r="E65" s="126"/>
      <c r="F65" s="126"/>
      <c r="G65" s="126"/>
      <c r="H65" s="126"/>
      <c r="I65" s="126"/>
      <c r="J65" s="126"/>
      <c r="K65" s="126"/>
      <c r="L65" s="126"/>
      <c r="M65" s="126"/>
      <c r="N65" s="126"/>
      <c r="O65" s="269"/>
    </row>
    <row r="66" spans="1:15" ht="52.5" customHeight="1">
      <c r="A66" s="126"/>
      <c r="B66" s="126"/>
      <c r="C66" s="126"/>
      <c r="D66" s="126"/>
      <c r="E66" s="126"/>
      <c r="F66" s="126"/>
      <c r="G66" s="126"/>
      <c r="H66" s="126"/>
      <c r="I66" s="126"/>
      <c r="J66" s="126"/>
      <c r="K66" s="126"/>
      <c r="L66" s="126"/>
      <c r="M66" s="126"/>
      <c r="N66" s="126"/>
      <c r="O66" s="269"/>
    </row>
    <row r="67" spans="1:15" ht="52.5" customHeight="1">
      <c r="A67" s="126"/>
      <c r="B67" s="126"/>
      <c r="C67" s="126"/>
      <c r="D67" s="126"/>
      <c r="E67" s="126"/>
      <c r="F67" s="126"/>
      <c r="G67" s="126"/>
      <c r="H67" s="126"/>
      <c r="I67" s="126"/>
      <c r="J67" s="126"/>
      <c r="K67" s="126"/>
      <c r="L67" s="126"/>
      <c r="M67" s="126"/>
      <c r="N67" s="126"/>
      <c r="O67" s="269"/>
    </row>
    <row r="68" spans="1:15" ht="52.5" customHeight="1">
      <c r="A68" s="126"/>
      <c r="B68" s="126"/>
      <c r="C68" s="126"/>
      <c r="D68" s="126"/>
      <c r="E68" s="126"/>
      <c r="F68" s="126"/>
      <c r="G68" s="126"/>
      <c r="H68" s="126"/>
      <c r="I68" s="126"/>
      <c r="J68" s="126"/>
      <c r="K68" s="126"/>
      <c r="L68" s="126"/>
      <c r="M68" s="126"/>
      <c r="N68" s="126"/>
      <c r="O68" s="269"/>
    </row>
    <row r="69" spans="1:15" ht="52.5" customHeight="1">
      <c r="A69" s="126"/>
      <c r="B69" s="126"/>
      <c r="C69" s="126"/>
      <c r="D69" s="126"/>
      <c r="E69" s="126"/>
      <c r="F69" s="126"/>
      <c r="G69" s="126"/>
      <c r="H69" s="126"/>
      <c r="I69" s="126"/>
      <c r="J69" s="126"/>
      <c r="K69" s="126"/>
      <c r="L69" s="126"/>
      <c r="M69" s="126"/>
      <c r="N69" s="126"/>
      <c r="O69" s="269"/>
    </row>
    <row r="70" spans="1:15" ht="52.5" customHeight="1">
      <c r="A70" s="126"/>
      <c r="B70" s="126"/>
      <c r="C70" s="126"/>
      <c r="D70" s="126"/>
      <c r="E70" s="126"/>
      <c r="F70" s="126"/>
      <c r="G70" s="126"/>
      <c r="H70" s="126"/>
      <c r="I70" s="126"/>
      <c r="J70" s="126"/>
      <c r="K70" s="126"/>
      <c r="L70" s="126"/>
      <c r="M70" s="126"/>
      <c r="N70" s="126"/>
      <c r="O70" s="269"/>
    </row>
    <row r="71" spans="1:15" ht="52.5" customHeight="1">
      <c r="A71" s="126"/>
      <c r="B71" s="126"/>
      <c r="C71" s="126"/>
      <c r="D71" s="126"/>
      <c r="E71" s="126"/>
      <c r="F71" s="126"/>
      <c r="G71" s="126"/>
      <c r="H71" s="126"/>
      <c r="I71" s="126"/>
      <c r="J71" s="126"/>
      <c r="K71" s="126"/>
      <c r="L71" s="126"/>
      <c r="M71" s="126"/>
      <c r="N71" s="126"/>
      <c r="O71" s="269"/>
    </row>
    <row r="72" spans="1:15" ht="52.5" customHeight="1">
      <c r="A72" s="126"/>
      <c r="B72" s="126"/>
      <c r="C72" s="126"/>
      <c r="D72" s="126"/>
      <c r="E72" s="126"/>
      <c r="F72" s="126"/>
      <c r="G72" s="126"/>
      <c r="H72" s="126"/>
      <c r="I72" s="126"/>
      <c r="J72" s="126"/>
      <c r="K72" s="126"/>
      <c r="L72" s="126"/>
      <c r="M72" s="126"/>
      <c r="N72" s="126"/>
      <c r="O72" s="269"/>
    </row>
    <row r="73" spans="1:15" ht="52.5" customHeight="1">
      <c r="A73" s="126"/>
      <c r="B73" s="126"/>
      <c r="C73" s="126"/>
      <c r="D73" s="126"/>
      <c r="E73" s="126"/>
      <c r="F73" s="126"/>
      <c r="G73" s="126"/>
      <c r="H73" s="126"/>
      <c r="I73" s="126"/>
      <c r="J73" s="126"/>
      <c r="K73" s="126"/>
      <c r="L73" s="126"/>
      <c r="M73" s="126"/>
      <c r="N73" s="126"/>
      <c r="O73" s="269"/>
    </row>
    <row r="74" spans="1:15" ht="52.5" customHeight="1">
      <c r="A74" s="126"/>
      <c r="B74" s="126"/>
      <c r="C74" s="126"/>
      <c r="D74" s="126"/>
      <c r="E74" s="126"/>
      <c r="F74" s="126"/>
      <c r="G74" s="126"/>
      <c r="H74" s="126"/>
      <c r="I74" s="126"/>
      <c r="J74" s="126"/>
      <c r="K74" s="126"/>
      <c r="L74" s="126"/>
      <c r="M74" s="126"/>
      <c r="N74" s="126"/>
      <c r="O74" s="269"/>
    </row>
    <row r="75" spans="1:15" ht="52.5" customHeight="1">
      <c r="A75" s="126"/>
      <c r="B75" s="126"/>
      <c r="C75" s="126"/>
      <c r="D75" s="126"/>
      <c r="E75" s="126"/>
      <c r="F75" s="126"/>
      <c r="G75" s="126"/>
      <c r="H75" s="126"/>
      <c r="I75" s="126"/>
      <c r="J75" s="126"/>
      <c r="K75" s="126"/>
      <c r="L75" s="126"/>
      <c r="M75" s="126"/>
      <c r="N75" s="126"/>
      <c r="O75" s="269"/>
    </row>
    <row r="76" spans="1:15" ht="52.5" customHeight="1">
      <c r="A76" s="126"/>
      <c r="B76" s="126"/>
      <c r="C76" s="126"/>
      <c r="D76" s="126"/>
      <c r="E76" s="126"/>
      <c r="F76" s="126"/>
      <c r="G76" s="126"/>
      <c r="H76" s="126"/>
      <c r="I76" s="126"/>
      <c r="J76" s="126"/>
      <c r="K76" s="126"/>
      <c r="L76" s="126"/>
      <c r="M76" s="126"/>
      <c r="N76" s="126"/>
      <c r="O76" s="269"/>
    </row>
    <row r="77" spans="1:15" ht="52.5" customHeight="1">
      <c r="A77" s="126"/>
      <c r="B77" s="126"/>
      <c r="C77" s="126"/>
      <c r="D77" s="126"/>
      <c r="E77" s="126"/>
      <c r="F77" s="126"/>
      <c r="G77" s="126"/>
      <c r="H77" s="126"/>
      <c r="I77" s="126"/>
      <c r="J77" s="126"/>
      <c r="K77" s="126"/>
      <c r="L77" s="126"/>
      <c r="M77" s="126"/>
      <c r="N77" s="126"/>
      <c r="O77" s="269"/>
    </row>
    <row r="78" spans="1:15" ht="52.5" customHeight="1">
      <c r="A78" s="126"/>
      <c r="B78" s="126"/>
      <c r="C78" s="126"/>
      <c r="D78" s="126"/>
      <c r="E78" s="126"/>
      <c r="F78" s="126"/>
      <c r="G78" s="126"/>
      <c r="H78" s="126"/>
      <c r="I78" s="126"/>
      <c r="J78" s="126"/>
      <c r="K78" s="126"/>
      <c r="L78" s="126"/>
      <c r="M78" s="126"/>
      <c r="N78" s="126"/>
      <c r="O78" s="269"/>
    </row>
    <row r="79" spans="1:15" ht="52.5" customHeight="1">
      <c r="A79" s="126"/>
      <c r="B79" s="126"/>
      <c r="C79" s="126"/>
      <c r="D79" s="126"/>
      <c r="E79" s="126"/>
      <c r="F79" s="126"/>
      <c r="G79" s="126"/>
      <c r="H79" s="126"/>
      <c r="I79" s="126"/>
      <c r="J79" s="126"/>
      <c r="K79" s="126"/>
      <c r="L79" s="126"/>
      <c r="M79" s="126"/>
      <c r="N79" s="126"/>
      <c r="O79" s="269"/>
    </row>
    <row r="80" spans="1:15" ht="52.5" customHeight="1">
      <c r="A80" s="126"/>
      <c r="B80" s="126"/>
      <c r="C80" s="126"/>
      <c r="D80" s="126"/>
      <c r="E80" s="126"/>
      <c r="F80" s="126"/>
      <c r="G80" s="126"/>
      <c r="H80" s="126"/>
      <c r="I80" s="126"/>
      <c r="J80" s="126"/>
      <c r="K80" s="126"/>
      <c r="L80" s="126"/>
      <c r="M80" s="126"/>
      <c r="N80" s="126"/>
      <c r="O80" s="269"/>
    </row>
    <row r="81" spans="1:15" ht="52.5" customHeight="1">
      <c r="A81" s="126"/>
      <c r="B81" s="126"/>
      <c r="C81" s="126"/>
      <c r="D81" s="126"/>
      <c r="E81" s="126"/>
      <c r="F81" s="126"/>
      <c r="G81" s="126"/>
      <c r="H81" s="126"/>
      <c r="I81" s="126"/>
      <c r="J81" s="126"/>
      <c r="K81" s="126"/>
      <c r="L81" s="126"/>
      <c r="M81" s="126"/>
      <c r="N81" s="126"/>
      <c r="O81" s="269"/>
    </row>
    <row r="82" spans="1:15" ht="52.5" customHeight="1">
      <c r="A82" s="126"/>
      <c r="B82" s="126"/>
      <c r="C82" s="126"/>
      <c r="D82" s="126"/>
      <c r="E82" s="126"/>
      <c r="F82" s="126"/>
      <c r="G82" s="126"/>
      <c r="H82" s="126"/>
      <c r="I82" s="126"/>
      <c r="J82" s="126"/>
      <c r="K82" s="126"/>
      <c r="L82" s="126"/>
      <c r="M82" s="126"/>
      <c r="N82" s="126"/>
      <c r="O82" s="269"/>
    </row>
    <row r="83" spans="1:15" ht="52.5" customHeight="1">
      <c r="A83" s="126"/>
      <c r="B83" s="126"/>
      <c r="C83" s="126"/>
      <c r="D83" s="126"/>
      <c r="E83" s="126"/>
      <c r="F83" s="126"/>
      <c r="G83" s="126"/>
      <c r="H83" s="126"/>
      <c r="I83" s="126"/>
      <c r="J83" s="126"/>
      <c r="K83" s="126"/>
      <c r="L83" s="126"/>
      <c r="M83" s="126"/>
      <c r="N83" s="126"/>
      <c r="O83" s="269"/>
    </row>
    <row r="84" spans="1:15" ht="52.5" customHeight="1">
      <c r="A84" s="126"/>
      <c r="B84" s="126"/>
      <c r="C84" s="126"/>
      <c r="D84" s="126"/>
      <c r="E84" s="126"/>
      <c r="F84" s="126"/>
      <c r="G84" s="126"/>
      <c r="H84" s="126"/>
      <c r="I84" s="126"/>
      <c r="J84" s="126"/>
      <c r="K84" s="126"/>
      <c r="L84" s="126"/>
      <c r="M84" s="126"/>
      <c r="N84" s="126"/>
      <c r="O84" s="269"/>
    </row>
    <row r="85" spans="1:15" ht="52.5" customHeight="1">
      <c r="A85" s="126"/>
      <c r="B85" s="126"/>
      <c r="C85" s="126"/>
      <c r="D85" s="126"/>
      <c r="E85" s="126"/>
      <c r="F85" s="126"/>
      <c r="G85" s="126"/>
      <c r="H85" s="126"/>
      <c r="I85" s="126"/>
      <c r="J85" s="126"/>
      <c r="K85" s="126"/>
      <c r="L85" s="126"/>
      <c r="M85" s="126"/>
      <c r="N85" s="126"/>
      <c r="O85" s="269"/>
    </row>
    <row r="86" spans="1:15" ht="52.5" customHeight="1">
      <c r="A86" s="126"/>
      <c r="B86" s="126"/>
      <c r="C86" s="126"/>
      <c r="D86" s="126"/>
      <c r="E86" s="126"/>
      <c r="F86" s="126"/>
      <c r="G86" s="126"/>
      <c r="H86" s="126"/>
      <c r="I86" s="126"/>
      <c r="J86" s="126"/>
      <c r="K86" s="126"/>
      <c r="L86" s="126"/>
      <c r="M86" s="126"/>
      <c r="N86" s="126"/>
      <c r="O86" s="269"/>
    </row>
    <row r="87" spans="1:15" ht="52.5" customHeight="1">
      <c r="A87" s="126"/>
      <c r="B87" s="126"/>
      <c r="C87" s="126"/>
      <c r="D87" s="126"/>
      <c r="E87" s="126"/>
      <c r="F87" s="126"/>
      <c r="G87" s="126"/>
      <c r="H87" s="126"/>
      <c r="I87" s="126"/>
      <c r="J87" s="126"/>
      <c r="K87" s="126"/>
      <c r="L87" s="126"/>
      <c r="M87" s="126"/>
      <c r="N87" s="126"/>
      <c r="O87" s="269"/>
    </row>
    <row r="88" spans="1:15" ht="52.5" customHeight="1">
      <c r="A88" s="126"/>
      <c r="B88" s="126"/>
      <c r="C88" s="126"/>
      <c r="D88" s="126"/>
      <c r="E88" s="126"/>
      <c r="F88" s="126"/>
      <c r="G88" s="126"/>
      <c r="H88" s="126"/>
      <c r="I88" s="126"/>
      <c r="J88" s="126"/>
      <c r="K88" s="126"/>
      <c r="L88" s="126"/>
      <c r="M88" s="126"/>
      <c r="N88" s="126"/>
      <c r="O88" s="269"/>
    </row>
    <row r="89" spans="1:15" ht="52.5" customHeight="1">
      <c r="A89" s="126"/>
      <c r="B89" s="126"/>
      <c r="C89" s="126"/>
      <c r="D89" s="126"/>
      <c r="E89" s="126"/>
      <c r="F89" s="126"/>
      <c r="G89" s="126"/>
      <c r="H89" s="126"/>
      <c r="I89" s="126"/>
      <c r="J89" s="126"/>
      <c r="K89" s="126"/>
      <c r="L89" s="126"/>
      <c r="M89" s="126"/>
      <c r="N89" s="126"/>
      <c r="O89" s="269"/>
    </row>
    <row r="90" spans="1:15" ht="52.5" customHeight="1">
      <c r="A90" s="126"/>
      <c r="B90" s="126"/>
      <c r="C90" s="126"/>
      <c r="D90" s="126"/>
      <c r="E90" s="126"/>
      <c r="F90" s="126"/>
      <c r="G90" s="126"/>
      <c r="H90" s="126"/>
      <c r="I90" s="126"/>
      <c r="J90" s="126"/>
      <c r="K90" s="126"/>
      <c r="L90" s="126"/>
      <c r="M90" s="126"/>
      <c r="N90" s="126"/>
      <c r="O90" s="269"/>
    </row>
    <row r="91" spans="1:15" ht="52.5" customHeight="1">
      <c r="A91" s="126"/>
      <c r="B91" s="126"/>
      <c r="C91" s="126"/>
      <c r="D91" s="126"/>
      <c r="E91" s="126"/>
      <c r="F91" s="126"/>
      <c r="G91" s="126"/>
      <c r="H91" s="126"/>
      <c r="I91" s="126"/>
      <c r="J91" s="126"/>
      <c r="K91" s="126"/>
      <c r="L91" s="126"/>
      <c r="M91" s="126"/>
      <c r="N91" s="126"/>
      <c r="O91" s="269"/>
    </row>
    <row r="92" spans="1:15" ht="52.5" customHeight="1">
      <c r="A92" s="126"/>
      <c r="B92" s="126"/>
      <c r="C92" s="126"/>
      <c r="D92" s="126"/>
      <c r="E92" s="126"/>
      <c r="F92" s="126"/>
      <c r="G92" s="126"/>
      <c r="H92" s="126"/>
      <c r="I92" s="126"/>
      <c r="J92" s="126"/>
      <c r="K92" s="126"/>
      <c r="L92" s="126"/>
      <c r="M92" s="126"/>
      <c r="N92" s="126"/>
      <c r="O92" s="269"/>
    </row>
    <row r="93" spans="1:15" ht="52.5" customHeight="1">
      <c r="A93" s="126"/>
      <c r="B93" s="126"/>
      <c r="C93" s="126"/>
      <c r="D93" s="126"/>
      <c r="E93" s="126"/>
      <c r="F93" s="126"/>
      <c r="G93" s="126"/>
      <c r="H93" s="126"/>
      <c r="I93" s="126"/>
      <c r="J93" s="126"/>
      <c r="K93" s="126"/>
      <c r="L93" s="126"/>
      <c r="M93" s="126"/>
      <c r="N93" s="126"/>
      <c r="O93" s="269"/>
    </row>
    <row r="94" spans="1:15" ht="52.5" customHeight="1">
      <c r="A94" s="126"/>
      <c r="B94" s="126"/>
      <c r="C94" s="126"/>
      <c r="D94" s="126"/>
      <c r="E94" s="126"/>
      <c r="F94" s="126"/>
      <c r="G94" s="126"/>
      <c r="H94" s="126"/>
      <c r="I94" s="126"/>
      <c r="J94" s="126"/>
      <c r="K94" s="126"/>
      <c r="L94" s="126"/>
      <c r="M94" s="126"/>
      <c r="N94" s="126"/>
      <c r="O94" s="269"/>
    </row>
    <row r="95" spans="1:15" ht="52.5" customHeight="1">
      <c r="A95" s="126"/>
      <c r="B95" s="126"/>
      <c r="C95" s="126"/>
      <c r="D95" s="126"/>
      <c r="E95" s="126"/>
      <c r="F95" s="126"/>
      <c r="G95" s="126"/>
      <c r="H95" s="126"/>
      <c r="I95" s="126"/>
      <c r="J95" s="126"/>
      <c r="K95" s="126"/>
      <c r="L95" s="126"/>
      <c r="M95" s="126"/>
      <c r="N95" s="126"/>
      <c r="O95" s="269"/>
    </row>
    <row r="96" spans="1:15" ht="52.5" customHeight="1">
      <c r="A96" s="126"/>
      <c r="B96" s="126"/>
      <c r="C96" s="126"/>
      <c r="D96" s="126"/>
      <c r="E96" s="126"/>
      <c r="F96" s="126"/>
      <c r="G96" s="126"/>
      <c r="H96" s="126"/>
      <c r="I96" s="126"/>
      <c r="J96" s="126"/>
      <c r="K96" s="126"/>
      <c r="L96" s="126"/>
      <c r="M96" s="126"/>
      <c r="N96" s="126"/>
      <c r="O96" s="269"/>
    </row>
    <row r="97" spans="1:15" ht="52.5" customHeight="1">
      <c r="A97" s="126"/>
      <c r="B97" s="126"/>
      <c r="C97" s="126"/>
      <c r="D97" s="126"/>
      <c r="E97" s="126"/>
      <c r="F97" s="126"/>
      <c r="G97" s="126"/>
      <c r="H97" s="126"/>
      <c r="I97" s="126"/>
      <c r="J97" s="126"/>
      <c r="K97" s="126"/>
      <c r="L97" s="126"/>
      <c r="M97" s="126"/>
      <c r="N97" s="126"/>
      <c r="O97" s="269"/>
    </row>
    <row r="98" spans="1:15" ht="52.5" customHeight="1">
      <c r="A98" s="126"/>
      <c r="B98" s="126"/>
      <c r="C98" s="126"/>
      <c r="D98" s="126"/>
      <c r="E98" s="126"/>
      <c r="F98" s="126"/>
      <c r="G98" s="126"/>
      <c r="H98" s="126"/>
      <c r="I98" s="126"/>
      <c r="J98" s="126"/>
      <c r="K98" s="126"/>
      <c r="L98" s="126"/>
      <c r="M98" s="126"/>
      <c r="N98" s="126"/>
      <c r="O98" s="269"/>
    </row>
    <row r="99" spans="1:15" ht="52.5" customHeight="1">
      <c r="A99" s="126"/>
      <c r="B99" s="126"/>
      <c r="C99" s="126"/>
      <c r="D99" s="126"/>
      <c r="E99" s="126"/>
      <c r="F99" s="126"/>
      <c r="G99" s="126"/>
      <c r="H99" s="126"/>
      <c r="I99" s="126"/>
      <c r="J99" s="126"/>
      <c r="K99" s="126"/>
      <c r="L99" s="126"/>
      <c r="M99" s="126"/>
      <c r="N99" s="126"/>
      <c r="O99" s="269"/>
    </row>
    <row r="100" spans="1:15" ht="52.5" customHeight="1">
      <c r="A100" s="126"/>
      <c r="B100" s="126"/>
      <c r="C100" s="126"/>
      <c r="D100" s="126"/>
      <c r="E100" s="126"/>
      <c r="F100" s="126"/>
      <c r="G100" s="126"/>
      <c r="H100" s="126"/>
      <c r="I100" s="126"/>
      <c r="J100" s="126"/>
      <c r="K100" s="126"/>
      <c r="L100" s="126"/>
      <c r="M100" s="126"/>
      <c r="N100" s="126"/>
      <c r="O100" s="269"/>
    </row>
  </sheetData>
  <mergeCells count="4">
    <mergeCell ref="A1:O1"/>
    <mergeCell ref="A2:O2"/>
    <mergeCell ref="A20:O20"/>
    <mergeCell ref="K21:O21"/>
  </mergeCells>
  <pageMargins left="0.7" right="0.7" top="0.75" bottom="0.75" header="0" footer="0"/>
  <pageSetup scale="26" orientation="portrait"/>
  <drawing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100"/>
  <sheetViews>
    <sheetView workbookViewId="0"/>
  </sheetViews>
  <sheetFormatPr baseColWidth="10" defaultColWidth="14.42578125" defaultRowHeight="15" customHeight="1"/>
  <cols>
    <col min="1" max="1" width="7.140625" customWidth="1"/>
    <col min="2" max="2" width="45.28515625" customWidth="1"/>
    <col min="3" max="3" width="13" customWidth="1"/>
    <col min="4" max="4" width="20.42578125" customWidth="1"/>
    <col min="5" max="5" width="26" customWidth="1"/>
    <col min="6" max="6" width="30.28515625" customWidth="1"/>
    <col min="7" max="7" width="3.28515625" customWidth="1"/>
    <col min="8" max="8" width="16.28515625" customWidth="1"/>
    <col min="9" max="9" width="34.7109375" customWidth="1"/>
    <col min="10" max="10" width="15.140625" customWidth="1"/>
    <col min="11" max="11" width="19.7109375" customWidth="1"/>
    <col min="12" max="12" width="24" customWidth="1"/>
    <col min="13" max="13" width="13.5703125" customWidth="1"/>
    <col min="14" max="14" width="15" customWidth="1"/>
    <col min="15" max="15" width="19.7109375" customWidth="1"/>
  </cols>
  <sheetData>
    <row r="1" spans="1:15" ht="91.5" customHeight="1">
      <c r="A1" s="541"/>
      <c r="B1" s="520"/>
      <c r="C1" s="520"/>
      <c r="D1" s="520"/>
      <c r="E1" s="520"/>
      <c r="F1" s="516"/>
      <c r="G1" s="126"/>
      <c r="H1" s="290"/>
      <c r="I1" s="269"/>
      <c r="J1" s="269"/>
      <c r="K1" s="269"/>
      <c r="L1" s="269"/>
      <c r="M1" s="269"/>
      <c r="N1" s="269"/>
      <c r="O1" s="269"/>
    </row>
    <row r="2" spans="1:15" ht="20.25" customHeight="1">
      <c r="A2" s="570" t="s">
        <v>2</v>
      </c>
      <c r="B2" s="520"/>
      <c r="C2" s="520"/>
      <c r="D2" s="520"/>
      <c r="E2" s="520"/>
      <c r="F2" s="516"/>
      <c r="G2" s="126"/>
      <c r="H2" s="290"/>
      <c r="I2" s="269"/>
      <c r="J2" s="269"/>
      <c r="K2" s="269"/>
      <c r="L2" s="269"/>
      <c r="M2" s="269"/>
      <c r="N2" s="269"/>
      <c r="O2" s="269"/>
    </row>
    <row r="3" spans="1:15" ht="20.25" customHeight="1">
      <c r="A3" s="574" t="s">
        <v>1696</v>
      </c>
      <c r="B3" s="516"/>
      <c r="C3" s="575" t="s">
        <v>1649</v>
      </c>
      <c r="D3" s="520"/>
      <c r="E3" s="520"/>
      <c r="F3" s="516"/>
      <c r="G3" s="126"/>
      <c r="H3" s="290"/>
      <c r="I3" s="269"/>
      <c r="J3" s="269"/>
      <c r="K3" s="269"/>
      <c r="L3" s="269"/>
      <c r="M3" s="269"/>
      <c r="N3" s="269"/>
      <c r="O3" s="269"/>
    </row>
    <row r="4" spans="1:15" ht="54.75" customHeight="1">
      <c r="A4" s="574" t="s">
        <v>1464</v>
      </c>
      <c r="B4" s="516"/>
      <c r="C4" s="575" t="s">
        <v>1465</v>
      </c>
      <c r="D4" s="520"/>
      <c r="E4" s="520"/>
      <c r="F4" s="516"/>
      <c r="G4" s="126"/>
      <c r="H4" s="290"/>
      <c r="I4" s="269"/>
      <c r="J4" s="269"/>
      <c r="K4" s="269"/>
      <c r="L4" s="269"/>
      <c r="M4" s="269"/>
      <c r="N4" s="269"/>
      <c r="O4" s="269"/>
    </row>
    <row r="5" spans="1:15" ht="21">
      <c r="A5" s="607" t="s">
        <v>1697</v>
      </c>
      <c r="B5" s="520"/>
      <c r="C5" s="520"/>
      <c r="D5" s="520"/>
      <c r="E5" s="520"/>
      <c r="F5" s="516"/>
      <c r="G5" s="126"/>
      <c r="H5" s="290"/>
      <c r="I5" s="269"/>
      <c r="J5" s="269"/>
      <c r="K5" s="269"/>
      <c r="L5" s="269"/>
      <c r="M5" s="269"/>
      <c r="N5" s="269"/>
      <c r="O5" s="269"/>
    </row>
    <row r="6" spans="1:15" ht="16.5" customHeight="1">
      <c r="A6" s="302"/>
      <c r="B6" s="255"/>
      <c r="C6" s="255"/>
      <c r="D6" s="255"/>
      <c r="E6" s="445" t="s">
        <v>1467</v>
      </c>
      <c r="F6" s="446">
        <f ca="1">TODAY()</f>
        <v>45758</v>
      </c>
      <c r="G6" s="126"/>
      <c r="H6" s="305"/>
      <c r="I6" s="306"/>
      <c r="J6" s="269"/>
      <c r="K6" s="269"/>
      <c r="L6" s="306"/>
      <c r="M6" s="269"/>
      <c r="N6" s="269"/>
      <c r="O6" s="306"/>
    </row>
    <row r="7" spans="1:15">
      <c r="A7" s="608"/>
      <c r="B7" s="510"/>
      <c r="C7" s="510"/>
      <c r="D7" s="510"/>
      <c r="E7" s="510"/>
      <c r="F7" s="587"/>
      <c r="G7" s="126"/>
      <c r="H7" s="305" t="s">
        <v>1570</v>
      </c>
      <c r="I7" s="306"/>
      <c r="J7" s="269"/>
      <c r="K7" s="269"/>
      <c r="L7" s="306"/>
      <c r="M7" s="269"/>
      <c r="N7" s="269"/>
      <c r="O7" s="306"/>
    </row>
    <row r="8" spans="1:15" ht="19.5" customHeight="1">
      <c r="A8" s="302"/>
      <c r="B8" s="255"/>
      <c r="C8" s="155"/>
      <c r="D8" s="155"/>
      <c r="E8" s="255"/>
      <c r="F8" s="256"/>
      <c r="G8" s="126"/>
      <c r="H8" s="290"/>
      <c r="I8" s="269"/>
      <c r="J8" s="269"/>
      <c r="K8" s="269"/>
      <c r="L8" s="269"/>
      <c r="M8" s="269"/>
      <c r="N8" s="269"/>
      <c r="O8" s="269"/>
    </row>
    <row r="9" spans="1:15" ht="19.5" customHeight="1">
      <c r="A9" s="302"/>
      <c r="B9" s="255"/>
      <c r="C9" s="155"/>
      <c r="D9" s="155"/>
      <c r="E9" s="255"/>
      <c r="F9" s="256"/>
      <c r="G9" s="126"/>
      <c r="H9" s="290"/>
      <c r="I9" s="269"/>
      <c r="J9" s="269"/>
      <c r="K9" s="269"/>
      <c r="L9" s="269"/>
      <c r="M9" s="269"/>
      <c r="N9" s="269"/>
      <c r="O9" s="269"/>
    </row>
    <row r="10" spans="1:15" ht="19.5" customHeight="1">
      <c r="A10" s="302"/>
      <c r="B10" s="255"/>
      <c r="C10" s="155"/>
      <c r="D10" s="155"/>
      <c r="E10" s="255"/>
      <c r="F10" s="256"/>
      <c r="G10" s="126"/>
      <c r="H10" s="290"/>
      <c r="I10" s="269"/>
      <c r="J10" s="269"/>
      <c r="K10" s="269"/>
      <c r="L10" s="269"/>
      <c r="M10" s="269"/>
      <c r="N10" s="269"/>
      <c r="O10" s="269"/>
    </row>
    <row r="11" spans="1:15" ht="19.5" customHeight="1">
      <c r="A11" s="302"/>
      <c r="B11" s="255"/>
      <c r="C11" s="155"/>
      <c r="D11" s="155"/>
      <c r="E11" s="447" t="s">
        <v>1698</v>
      </c>
      <c r="F11" s="448">
        <v>0.03</v>
      </c>
      <c r="G11" s="126"/>
      <c r="H11" s="290"/>
      <c r="I11" s="269"/>
      <c r="J11" s="269"/>
      <c r="K11" s="269"/>
      <c r="L11" s="269"/>
      <c r="M11" s="269"/>
      <c r="N11" s="269"/>
      <c r="O11" s="269"/>
    </row>
    <row r="12" spans="1:15" ht="19.5" customHeight="1">
      <c r="A12" s="302"/>
      <c r="B12" s="255"/>
      <c r="C12" s="155"/>
      <c r="D12" s="155"/>
      <c r="E12" s="449" t="s">
        <v>1699</v>
      </c>
      <c r="F12" s="450">
        <v>0.04</v>
      </c>
      <c r="G12" s="126"/>
      <c r="H12" s="290"/>
      <c r="I12" s="269"/>
      <c r="J12" s="269"/>
      <c r="K12" s="269"/>
      <c r="L12" s="269"/>
      <c r="M12" s="269"/>
      <c r="N12" s="269"/>
      <c r="O12" s="269"/>
    </row>
    <row r="13" spans="1:15" ht="19.5" customHeight="1">
      <c r="A13" s="302"/>
      <c r="B13" s="255"/>
      <c r="C13" s="155"/>
      <c r="D13" s="155"/>
      <c r="E13" s="451" t="s">
        <v>1700</v>
      </c>
      <c r="F13" s="452">
        <v>0.05</v>
      </c>
      <c r="G13" s="126"/>
      <c r="H13" s="290"/>
      <c r="I13" s="269"/>
      <c r="J13" s="269"/>
      <c r="K13" s="269"/>
      <c r="L13" s="269"/>
      <c r="M13" s="269"/>
      <c r="N13" s="269"/>
      <c r="O13" s="269"/>
    </row>
    <row r="14" spans="1:15" ht="19.5" customHeight="1">
      <c r="A14" s="302"/>
      <c r="B14" s="255"/>
      <c r="C14" s="155"/>
      <c r="D14" s="155"/>
      <c r="E14" s="453" t="s">
        <v>1701</v>
      </c>
      <c r="F14" s="454">
        <f>ROUND(((F13+(4*F12)+F11)/6),3)</f>
        <v>0.04</v>
      </c>
      <c r="G14" s="126"/>
      <c r="H14" s="290"/>
      <c r="I14" s="269"/>
      <c r="J14" s="269"/>
      <c r="K14" s="269"/>
      <c r="L14" s="269"/>
      <c r="M14" s="269"/>
      <c r="N14" s="269"/>
      <c r="O14" s="269"/>
    </row>
    <row r="15" spans="1:15" ht="15" customHeight="1">
      <c r="A15" s="302"/>
      <c r="B15" s="255"/>
      <c r="C15" s="155"/>
      <c r="D15" s="155"/>
      <c r="E15" s="255"/>
      <c r="F15" s="256"/>
      <c r="G15" s="126"/>
      <c r="H15" s="290"/>
      <c r="I15" s="269"/>
      <c r="J15" s="269"/>
      <c r="K15" s="269"/>
      <c r="L15" s="269"/>
      <c r="M15" s="269"/>
      <c r="N15" s="269"/>
      <c r="O15" s="269"/>
    </row>
    <row r="16" spans="1:15" ht="18.75" customHeight="1">
      <c r="A16" s="302"/>
      <c r="B16" s="580" t="s">
        <v>1702</v>
      </c>
      <c r="C16" s="520"/>
      <c r="D16" s="520"/>
      <c r="E16" s="516"/>
      <c r="F16" s="455">
        <f>+F14</f>
        <v>0.04</v>
      </c>
      <c r="G16" s="126"/>
      <c r="H16" s="343"/>
      <c r="I16" s="344"/>
      <c r="J16" s="341"/>
      <c r="K16" s="269"/>
      <c r="L16" s="344"/>
      <c r="M16" s="269"/>
      <c r="N16" s="269"/>
      <c r="O16" s="344"/>
    </row>
    <row r="17" spans="1:15">
      <c r="A17" s="302"/>
      <c r="B17" s="255"/>
      <c r="C17" s="155"/>
      <c r="D17" s="155"/>
      <c r="E17" s="255"/>
      <c r="F17" s="256"/>
      <c r="G17" s="126"/>
      <c r="H17" s="290"/>
      <c r="I17" s="269"/>
      <c r="J17" s="269"/>
      <c r="K17" s="269"/>
      <c r="L17" s="269"/>
      <c r="M17" s="269"/>
      <c r="N17" s="269"/>
      <c r="O17" s="269"/>
    </row>
    <row r="18" spans="1:15">
      <c r="A18" s="576" t="s">
        <v>1703</v>
      </c>
      <c r="B18" s="525"/>
      <c r="C18" s="525"/>
      <c r="D18" s="525"/>
      <c r="E18" s="525"/>
      <c r="F18" s="526"/>
      <c r="G18" s="126"/>
      <c r="H18" s="290"/>
      <c r="I18" s="269"/>
      <c r="J18" s="269"/>
      <c r="K18" s="269"/>
      <c r="L18" s="269"/>
      <c r="M18" s="269"/>
      <c r="N18" s="269"/>
      <c r="O18" s="269"/>
    </row>
    <row r="19" spans="1:15">
      <c r="A19" s="528"/>
      <c r="B19" s="466"/>
      <c r="C19" s="466"/>
      <c r="D19" s="466"/>
      <c r="E19" s="466"/>
      <c r="F19" s="518"/>
      <c r="G19" s="126"/>
      <c r="H19" s="290"/>
      <c r="I19" s="269"/>
      <c r="J19" s="269"/>
      <c r="K19" s="269"/>
      <c r="L19" s="269"/>
      <c r="M19" s="269"/>
      <c r="N19" s="269"/>
      <c r="O19" s="269"/>
    </row>
    <row r="20" spans="1:15">
      <c r="A20" s="531"/>
      <c r="B20" s="532"/>
      <c r="C20" s="532"/>
      <c r="D20" s="532"/>
      <c r="E20" s="532"/>
      <c r="F20" s="533"/>
      <c r="G20" s="126"/>
      <c r="H20" s="290"/>
      <c r="I20" s="269"/>
      <c r="J20" s="269"/>
      <c r="K20" s="269"/>
      <c r="L20" s="269"/>
      <c r="M20" s="269"/>
      <c r="N20" s="269"/>
      <c r="O20" s="269"/>
    </row>
    <row r="21" spans="1:15" ht="15.75" customHeight="1">
      <c r="A21" s="255"/>
      <c r="B21" s="126"/>
      <c r="C21" s="124"/>
      <c r="D21" s="124"/>
      <c r="E21" s="126"/>
      <c r="F21" s="126"/>
      <c r="G21" s="126"/>
      <c r="H21" s="290"/>
      <c r="I21" s="269"/>
      <c r="J21" s="269"/>
      <c r="K21" s="269"/>
      <c r="L21" s="269"/>
      <c r="M21" s="269"/>
      <c r="N21" s="269"/>
      <c r="O21" s="269"/>
    </row>
    <row r="22" spans="1:15" ht="15.75" customHeight="1">
      <c r="A22" s="255"/>
      <c r="B22" s="126"/>
      <c r="C22" s="124"/>
      <c r="D22" s="124"/>
      <c r="E22" s="126"/>
      <c r="F22" s="126"/>
      <c r="G22" s="126"/>
      <c r="H22" s="290"/>
      <c r="I22" s="269"/>
      <c r="J22" s="269"/>
      <c r="K22" s="269"/>
      <c r="L22" s="269"/>
      <c r="M22" s="269"/>
      <c r="N22" s="269"/>
      <c r="O22" s="269"/>
    </row>
    <row r="23" spans="1:15" ht="15.75" customHeight="1">
      <c r="A23" s="255"/>
      <c r="B23" s="126"/>
      <c r="C23" s="124"/>
      <c r="D23" s="124"/>
      <c r="E23" s="126"/>
      <c r="F23" s="126"/>
      <c r="G23" s="126"/>
      <c r="H23" s="290"/>
      <c r="I23" s="269"/>
      <c r="J23" s="269"/>
      <c r="K23" s="269"/>
      <c r="L23" s="269"/>
      <c r="M23" s="269"/>
      <c r="N23" s="269"/>
      <c r="O23" s="269"/>
    </row>
    <row r="24" spans="1:15" ht="15.75" customHeight="1">
      <c r="A24" s="255"/>
      <c r="B24" s="126"/>
      <c r="C24" s="124"/>
      <c r="D24" s="124"/>
      <c r="E24" s="126"/>
      <c r="F24" s="126"/>
      <c r="G24" s="126"/>
      <c r="H24" s="290"/>
      <c r="I24" s="269"/>
      <c r="J24" s="269"/>
      <c r="K24" s="269"/>
      <c r="L24" s="269"/>
      <c r="M24" s="269"/>
      <c r="N24" s="269"/>
      <c r="O24" s="269"/>
    </row>
    <row r="25" spans="1:15" ht="15.75" customHeight="1">
      <c r="A25" s="255"/>
      <c r="B25" s="126"/>
      <c r="C25" s="124"/>
      <c r="D25" s="124"/>
      <c r="E25" s="126"/>
      <c r="F25" s="126"/>
      <c r="G25" s="126"/>
      <c r="H25" s="290"/>
      <c r="I25" s="269"/>
      <c r="J25" s="269"/>
      <c r="K25" s="269"/>
      <c r="L25" s="269"/>
      <c r="M25" s="269"/>
      <c r="N25" s="269"/>
      <c r="O25" s="269"/>
    </row>
    <row r="26" spans="1:15" ht="15.75" customHeight="1">
      <c r="A26" s="255"/>
      <c r="B26" s="126"/>
      <c r="C26" s="124"/>
      <c r="D26" s="124"/>
      <c r="E26" s="126"/>
      <c r="F26" s="126"/>
      <c r="G26" s="126"/>
      <c r="H26" s="290"/>
      <c r="I26" s="269"/>
      <c r="J26" s="269"/>
      <c r="K26" s="269"/>
      <c r="L26" s="269"/>
      <c r="M26" s="269"/>
      <c r="N26" s="269"/>
      <c r="O26" s="269"/>
    </row>
    <row r="27" spans="1:15" ht="15.75" customHeight="1">
      <c r="A27" s="255"/>
      <c r="B27" s="126"/>
      <c r="C27" s="124"/>
      <c r="D27" s="124"/>
      <c r="E27" s="126"/>
      <c r="F27" s="126"/>
      <c r="G27" s="126"/>
      <c r="H27" s="290"/>
      <c r="I27" s="269"/>
      <c r="J27" s="269"/>
      <c r="K27" s="269"/>
      <c r="L27" s="269"/>
      <c r="M27" s="269"/>
      <c r="N27" s="269"/>
      <c r="O27" s="269"/>
    </row>
    <row r="28" spans="1:15" ht="15.75" customHeight="1">
      <c r="A28" s="255"/>
      <c r="B28" s="126"/>
      <c r="C28" s="124"/>
      <c r="D28" s="124"/>
      <c r="E28" s="126"/>
      <c r="F28" s="126"/>
      <c r="G28" s="126"/>
      <c r="H28" s="290"/>
      <c r="I28" s="269"/>
      <c r="J28" s="269"/>
      <c r="K28" s="269"/>
      <c r="L28" s="269"/>
      <c r="M28" s="269"/>
      <c r="N28" s="269"/>
      <c r="O28" s="269"/>
    </row>
    <row r="29" spans="1:15" ht="15.75" customHeight="1">
      <c r="A29" s="255"/>
      <c r="B29" s="126"/>
      <c r="C29" s="124"/>
      <c r="D29" s="124"/>
      <c r="E29" s="126"/>
      <c r="F29" s="126"/>
      <c r="G29" s="126"/>
      <c r="H29" s="290"/>
      <c r="I29" s="269"/>
      <c r="J29" s="269"/>
      <c r="K29" s="269"/>
      <c r="L29" s="269"/>
      <c r="M29" s="269"/>
      <c r="N29" s="269"/>
      <c r="O29" s="269"/>
    </row>
    <row r="30" spans="1:15" ht="15.75" customHeight="1">
      <c r="A30" s="255"/>
      <c r="B30" s="126"/>
      <c r="C30" s="124"/>
      <c r="D30" s="124"/>
      <c r="E30" s="126"/>
      <c r="F30" s="126"/>
      <c r="G30" s="126"/>
      <c r="H30" s="290"/>
      <c r="I30" s="269"/>
      <c r="J30" s="269"/>
      <c r="K30" s="269"/>
      <c r="L30" s="269"/>
      <c r="M30" s="269"/>
      <c r="N30" s="269"/>
      <c r="O30" s="269"/>
    </row>
    <row r="31" spans="1:15" ht="15.75" customHeight="1">
      <c r="A31" s="255"/>
      <c r="B31" s="126"/>
      <c r="C31" s="124"/>
      <c r="D31" s="124"/>
      <c r="E31" s="126"/>
      <c r="F31" s="126"/>
      <c r="G31" s="126"/>
      <c r="H31" s="290"/>
      <c r="I31" s="269"/>
      <c r="J31" s="269"/>
      <c r="K31" s="269"/>
      <c r="L31" s="269"/>
      <c r="M31" s="269"/>
      <c r="N31" s="269"/>
      <c r="O31" s="269"/>
    </row>
    <row r="32" spans="1:15" ht="15.75" customHeight="1">
      <c r="A32" s="255"/>
      <c r="B32" s="126"/>
      <c r="C32" s="124"/>
      <c r="D32" s="124"/>
      <c r="E32" s="126"/>
      <c r="F32" s="126"/>
      <c r="G32" s="126"/>
      <c r="H32" s="290"/>
      <c r="I32" s="269"/>
      <c r="J32" s="269"/>
      <c r="K32" s="269"/>
      <c r="L32" s="269"/>
      <c r="M32" s="269"/>
      <c r="N32" s="269"/>
      <c r="O32" s="269"/>
    </row>
    <row r="33" spans="1:15" ht="15.75" customHeight="1">
      <c r="A33" s="255"/>
      <c r="B33" s="126"/>
      <c r="C33" s="124"/>
      <c r="D33" s="124"/>
      <c r="E33" s="126"/>
      <c r="F33" s="126"/>
      <c r="G33" s="126"/>
      <c r="H33" s="290"/>
      <c r="I33" s="269"/>
      <c r="J33" s="269"/>
      <c r="K33" s="269"/>
      <c r="L33" s="269"/>
      <c r="M33" s="269"/>
      <c r="N33" s="269"/>
      <c r="O33" s="269"/>
    </row>
    <row r="34" spans="1:15" ht="15.75" customHeight="1">
      <c r="A34" s="255"/>
      <c r="B34" s="126"/>
      <c r="C34" s="124"/>
      <c r="D34" s="124"/>
      <c r="E34" s="126"/>
      <c r="F34" s="126"/>
      <c r="G34" s="126"/>
      <c r="H34" s="290"/>
      <c r="I34" s="269"/>
      <c r="J34" s="269"/>
      <c r="K34" s="269"/>
      <c r="L34" s="269"/>
      <c r="M34" s="269"/>
      <c r="N34" s="269"/>
      <c r="O34" s="269"/>
    </row>
    <row r="35" spans="1:15" ht="15.75" customHeight="1">
      <c r="A35" s="255"/>
      <c r="B35" s="126"/>
      <c r="C35" s="124"/>
      <c r="D35" s="124"/>
      <c r="E35" s="126"/>
      <c r="F35" s="126"/>
      <c r="G35" s="126"/>
      <c r="H35" s="290"/>
      <c r="I35" s="269"/>
      <c r="J35" s="269"/>
      <c r="K35" s="269"/>
      <c r="L35" s="269"/>
      <c r="M35" s="269"/>
      <c r="N35" s="269"/>
      <c r="O35" s="269"/>
    </row>
    <row r="36" spans="1:15" ht="15.75" customHeight="1">
      <c r="A36" s="255"/>
      <c r="B36" s="126"/>
      <c r="C36" s="124"/>
      <c r="D36" s="124"/>
      <c r="E36" s="126"/>
      <c r="F36" s="126"/>
      <c r="G36" s="126"/>
      <c r="H36" s="290"/>
      <c r="I36" s="269"/>
      <c r="J36" s="269"/>
      <c r="K36" s="269"/>
      <c r="L36" s="269"/>
      <c r="M36" s="269"/>
      <c r="N36" s="269"/>
      <c r="O36" s="269"/>
    </row>
    <row r="37" spans="1:15" ht="15.75" customHeight="1">
      <c r="A37" s="255"/>
      <c r="B37" s="126"/>
      <c r="C37" s="124"/>
      <c r="D37" s="124"/>
      <c r="E37" s="126"/>
      <c r="F37" s="126"/>
      <c r="G37" s="126"/>
      <c r="H37" s="290"/>
      <c r="I37" s="269"/>
      <c r="J37" s="269"/>
      <c r="K37" s="269"/>
      <c r="L37" s="269"/>
      <c r="M37" s="269"/>
      <c r="N37" s="269"/>
      <c r="O37" s="269"/>
    </row>
    <row r="38" spans="1:15" ht="15.75" customHeight="1">
      <c r="A38" s="255"/>
      <c r="B38" s="126"/>
      <c r="C38" s="124"/>
      <c r="D38" s="124"/>
      <c r="E38" s="126"/>
      <c r="F38" s="126"/>
      <c r="G38" s="126"/>
      <c r="H38" s="290"/>
      <c r="I38" s="269"/>
      <c r="J38" s="269"/>
      <c r="K38" s="269"/>
      <c r="L38" s="269"/>
      <c r="M38" s="269"/>
      <c r="N38" s="269"/>
      <c r="O38" s="269"/>
    </row>
    <row r="39" spans="1:15" ht="15.75" customHeight="1">
      <c r="A39" s="255"/>
      <c r="B39" s="126"/>
      <c r="C39" s="124"/>
      <c r="D39" s="124"/>
      <c r="E39" s="126"/>
      <c r="F39" s="126"/>
      <c r="G39" s="126"/>
      <c r="H39" s="290"/>
      <c r="I39" s="269"/>
      <c r="J39" s="269"/>
      <c r="K39" s="269"/>
      <c r="L39" s="269"/>
      <c r="M39" s="269"/>
      <c r="N39" s="269"/>
      <c r="O39" s="269"/>
    </row>
    <row r="40" spans="1:15" ht="15.75" customHeight="1">
      <c r="A40" s="255"/>
      <c r="B40" s="126"/>
      <c r="C40" s="124"/>
      <c r="D40" s="124"/>
      <c r="E40" s="126"/>
      <c r="F40" s="126"/>
      <c r="G40" s="126"/>
      <c r="H40" s="290"/>
      <c r="I40" s="269"/>
      <c r="J40" s="269"/>
      <c r="K40" s="269"/>
      <c r="L40" s="269"/>
      <c r="M40" s="269"/>
      <c r="N40" s="269"/>
      <c r="O40" s="269"/>
    </row>
    <row r="41" spans="1:15" ht="15.75" customHeight="1">
      <c r="A41" s="255"/>
      <c r="B41" s="126"/>
      <c r="C41" s="124"/>
      <c r="D41" s="124"/>
      <c r="E41" s="126"/>
      <c r="F41" s="126"/>
      <c r="G41" s="126"/>
      <c r="H41" s="290"/>
      <c r="I41" s="269"/>
      <c r="J41" s="269"/>
      <c r="K41" s="269"/>
      <c r="L41" s="269"/>
      <c r="M41" s="269"/>
      <c r="N41" s="269"/>
      <c r="O41" s="269"/>
    </row>
    <row r="42" spans="1:15" ht="15.75" customHeight="1">
      <c r="A42" s="255"/>
      <c r="B42" s="126"/>
      <c r="C42" s="124"/>
      <c r="D42" s="124"/>
      <c r="E42" s="126"/>
      <c r="F42" s="126"/>
      <c r="G42" s="126"/>
      <c r="H42" s="290"/>
      <c r="I42" s="269"/>
      <c r="J42" s="269"/>
      <c r="K42" s="269"/>
      <c r="L42" s="269"/>
      <c r="M42" s="269"/>
      <c r="N42" s="269"/>
      <c r="O42" s="269"/>
    </row>
    <row r="43" spans="1:15" ht="15.75" customHeight="1">
      <c r="A43" s="255"/>
      <c r="B43" s="126"/>
      <c r="C43" s="124"/>
      <c r="D43" s="124"/>
      <c r="E43" s="126"/>
      <c r="F43" s="126"/>
      <c r="G43" s="126"/>
      <c r="H43" s="290"/>
      <c r="I43" s="269"/>
      <c r="J43" s="269"/>
      <c r="K43" s="269"/>
      <c r="L43" s="269"/>
      <c r="M43" s="269"/>
      <c r="N43" s="269"/>
      <c r="O43" s="269"/>
    </row>
    <row r="44" spans="1:15" ht="15.75" customHeight="1">
      <c r="A44" s="255"/>
      <c r="B44" s="126"/>
      <c r="C44" s="124"/>
      <c r="D44" s="124"/>
      <c r="E44" s="126"/>
      <c r="F44" s="126"/>
      <c r="G44" s="126"/>
      <c r="H44" s="290"/>
      <c r="I44" s="269"/>
      <c r="J44" s="269"/>
      <c r="K44" s="269"/>
      <c r="L44" s="269"/>
      <c r="M44" s="269"/>
      <c r="N44" s="269"/>
      <c r="O44" s="269"/>
    </row>
    <row r="45" spans="1:15" ht="15.75" customHeight="1">
      <c r="A45" s="255"/>
      <c r="B45" s="126"/>
      <c r="C45" s="124"/>
      <c r="D45" s="124"/>
      <c r="E45" s="126"/>
      <c r="F45" s="126"/>
      <c r="G45" s="126"/>
      <c r="H45" s="290"/>
      <c r="I45" s="269"/>
      <c r="J45" s="269"/>
      <c r="K45" s="269"/>
      <c r="L45" s="269"/>
      <c r="M45" s="269"/>
      <c r="N45" s="269"/>
      <c r="O45" s="269"/>
    </row>
    <row r="46" spans="1:15" ht="15.75" customHeight="1">
      <c r="A46" s="255"/>
      <c r="B46" s="126"/>
      <c r="C46" s="124"/>
      <c r="D46" s="124"/>
      <c r="E46" s="126"/>
      <c r="F46" s="126"/>
      <c r="G46" s="126"/>
      <c r="H46" s="290"/>
      <c r="I46" s="269"/>
      <c r="J46" s="269"/>
      <c r="K46" s="269"/>
      <c r="L46" s="269"/>
      <c r="M46" s="269"/>
      <c r="N46" s="269"/>
      <c r="O46" s="269"/>
    </row>
    <row r="47" spans="1:15" ht="15.75" customHeight="1">
      <c r="A47" s="255"/>
      <c r="B47" s="126"/>
      <c r="C47" s="124"/>
      <c r="D47" s="124"/>
      <c r="E47" s="126"/>
      <c r="F47" s="126"/>
      <c r="G47" s="126"/>
      <c r="H47" s="290"/>
      <c r="I47" s="269"/>
      <c r="J47" s="269"/>
      <c r="K47" s="269"/>
      <c r="L47" s="269"/>
      <c r="M47" s="269"/>
      <c r="N47" s="269"/>
      <c r="O47" s="269"/>
    </row>
    <row r="48" spans="1:15" ht="15.75" customHeight="1">
      <c r="A48" s="255"/>
      <c r="B48" s="126"/>
      <c r="C48" s="124"/>
      <c r="D48" s="124"/>
      <c r="E48" s="126"/>
      <c r="F48" s="126"/>
      <c r="G48" s="126"/>
      <c r="H48" s="290"/>
      <c r="I48" s="269"/>
      <c r="J48" s="269"/>
      <c r="K48" s="269"/>
      <c r="L48" s="269"/>
      <c r="M48" s="269"/>
      <c r="N48" s="269"/>
      <c r="O48" s="269"/>
    </row>
    <row r="49" spans="1:15" ht="15.75" customHeight="1">
      <c r="A49" s="255"/>
      <c r="B49" s="126"/>
      <c r="C49" s="124"/>
      <c r="D49" s="124"/>
      <c r="E49" s="126"/>
      <c r="F49" s="126"/>
      <c r="G49" s="126"/>
      <c r="H49" s="290"/>
      <c r="I49" s="269"/>
      <c r="J49" s="269"/>
      <c r="K49" s="269"/>
      <c r="L49" s="269"/>
      <c r="M49" s="269"/>
      <c r="N49" s="269"/>
      <c r="O49" s="269"/>
    </row>
    <row r="50" spans="1:15" ht="15.75" customHeight="1">
      <c r="A50" s="255"/>
      <c r="B50" s="126"/>
      <c r="C50" s="124"/>
      <c r="D50" s="124"/>
      <c r="E50" s="126"/>
      <c r="F50" s="126"/>
      <c r="G50" s="126"/>
      <c r="H50" s="290"/>
      <c r="I50" s="269"/>
      <c r="J50" s="269"/>
      <c r="K50" s="269"/>
      <c r="L50" s="269"/>
      <c r="M50" s="269"/>
      <c r="N50" s="269"/>
      <c r="O50" s="269"/>
    </row>
    <row r="51" spans="1:15" ht="15.75" customHeight="1">
      <c r="A51" s="255"/>
      <c r="B51" s="126"/>
      <c r="C51" s="124"/>
      <c r="D51" s="124"/>
      <c r="E51" s="126"/>
      <c r="F51" s="126"/>
      <c r="G51" s="126"/>
      <c r="H51" s="290"/>
      <c r="I51" s="269"/>
      <c r="J51" s="269"/>
      <c r="K51" s="269"/>
      <c r="L51" s="269"/>
      <c r="M51" s="269"/>
      <c r="N51" s="269"/>
      <c r="O51" s="269"/>
    </row>
    <row r="52" spans="1:15" ht="15.75" customHeight="1">
      <c r="A52" s="255"/>
      <c r="B52" s="126"/>
      <c r="C52" s="124"/>
      <c r="D52" s="124"/>
      <c r="E52" s="126"/>
      <c r="F52" s="126"/>
      <c r="G52" s="126"/>
      <c r="H52" s="290"/>
      <c r="I52" s="269"/>
      <c r="J52" s="269"/>
      <c r="K52" s="269"/>
      <c r="L52" s="269"/>
      <c r="M52" s="269"/>
      <c r="N52" s="269"/>
      <c r="O52" s="269"/>
    </row>
    <row r="53" spans="1:15" ht="15.75" customHeight="1">
      <c r="A53" s="255"/>
      <c r="B53" s="126"/>
      <c r="C53" s="124"/>
      <c r="D53" s="124"/>
      <c r="E53" s="126"/>
      <c r="F53" s="126"/>
      <c r="G53" s="126"/>
      <c r="H53" s="290"/>
      <c r="I53" s="269"/>
      <c r="J53" s="269"/>
      <c r="K53" s="269"/>
      <c r="L53" s="269"/>
      <c r="M53" s="269"/>
      <c r="N53" s="269"/>
      <c r="O53" s="269"/>
    </row>
    <row r="54" spans="1:15" ht="15.75" customHeight="1">
      <c r="A54" s="255"/>
      <c r="B54" s="126"/>
      <c r="C54" s="124"/>
      <c r="D54" s="124"/>
      <c r="E54" s="126"/>
      <c r="F54" s="126"/>
      <c r="G54" s="126"/>
      <c r="H54" s="290"/>
      <c r="I54" s="269"/>
      <c r="J54" s="269"/>
      <c r="K54" s="269"/>
      <c r="L54" s="269"/>
      <c r="M54" s="269"/>
      <c r="N54" s="269"/>
      <c r="O54" s="269"/>
    </row>
    <row r="55" spans="1:15" ht="15.75" customHeight="1">
      <c r="A55" s="255"/>
      <c r="B55" s="126"/>
      <c r="C55" s="124"/>
      <c r="D55" s="124"/>
      <c r="E55" s="126"/>
      <c r="F55" s="126"/>
      <c r="G55" s="126"/>
      <c r="H55" s="290"/>
      <c r="I55" s="269"/>
      <c r="J55" s="269"/>
      <c r="K55" s="269"/>
      <c r="L55" s="269"/>
      <c r="M55" s="269"/>
      <c r="N55" s="269"/>
      <c r="O55" s="269"/>
    </row>
    <row r="56" spans="1:15" ht="15.75" customHeight="1">
      <c r="A56" s="255"/>
      <c r="B56" s="126"/>
      <c r="C56" s="124"/>
      <c r="D56" s="124"/>
      <c r="E56" s="126"/>
      <c r="F56" s="126"/>
      <c r="G56" s="126"/>
      <c r="H56" s="290"/>
      <c r="I56" s="269"/>
      <c r="J56" s="269"/>
      <c r="K56" s="269"/>
      <c r="L56" s="269"/>
      <c r="M56" s="269"/>
      <c r="N56" s="269"/>
      <c r="O56" s="269"/>
    </row>
    <row r="57" spans="1:15" ht="15.75" customHeight="1">
      <c r="A57" s="255"/>
      <c r="B57" s="126"/>
      <c r="C57" s="124"/>
      <c r="D57" s="124"/>
      <c r="E57" s="126"/>
      <c r="F57" s="126"/>
      <c r="G57" s="126"/>
      <c r="H57" s="290"/>
      <c r="I57" s="269"/>
      <c r="J57" s="269"/>
      <c r="K57" s="269"/>
      <c r="L57" s="269"/>
      <c r="M57" s="269"/>
      <c r="N57" s="269"/>
      <c r="O57" s="269"/>
    </row>
    <row r="58" spans="1:15" ht="15.75" customHeight="1">
      <c r="A58" s="255"/>
      <c r="B58" s="126"/>
      <c r="C58" s="124"/>
      <c r="D58" s="124"/>
      <c r="E58" s="126"/>
      <c r="F58" s="126"/>
      <c r="G58" s="126"/>
      <c r="H58" s="290"/>
      <c r="I58" s="269"/>
      <c r="J58" s="269"/>
      <c r="K58" s="269"/>
      <c r="L58" s="269"/>
      <c r="M58" s="269"/>
      <c r="N58" s="269"/>
      <c r="O58" s="269"/>
    </row>
    <row r="59" spans="1:15" ht="15.75" customHeight="1">
      <c r="A59" s="255"/>
      <c r="B59" s="126"/>
      <c r="C59" s="124"/>
      <c r="D59" s="124"/>
      <c r="E59" s="126"/>
      <c r="F59" s="126"/>
      <c r="G59" s="126"/>
      <c r="H59" s="290"/>
      <c r="I59" s="269"/>
      <c r="J59" s="269"/>
      <c r="K59" s="269"/>
      <c r="L59" s="269"/>
      <c r="M59" s="269"/>
      <c r="N59" s="269"/>
      <c r="O59" s="269"/>
    </row>
    <row r="60" spans="1:15" ht="15.75" customHeight="1">
      <c r="A60" s="255"/>
      <c r="B60" s="126"/>
      <c r="C60" s="124"/>
      <c r="D60" s="124"/>
      <c r="E60" s="126"/>
      <c r="F60" s="126"/>
      <c r="G60" s="126"/>
      <c r="H60" s="290"/>
      <c r="I60" s="269"/>
      <c r="J60" s="269"/>
      <c r="K60" s="269"/>
      <c r="L60" s="269"/>
      <c r="M60" s="269"/>
      <c r="N60" s="269"/>
      <c r="O60" s="269"/>
    </row>
    <row r="61" spans="1:15" ht="15.75" customHeight="1">
      <c r="A61" s="255"/>
      <c r="B61" s="126"/>
      <c r="C61" s="124"/>
      <c r="D61" s="124"/>
      <c r="E61" s="126"/>
      <c r="F61" s="126"/>
      <c r="G61" s="126"/>
      <c r="H61" s="290"/>
      <c r="I61" s="269"/>
      <c r="J61" s="269"/>
      <c r="K61" s="269"/>
      <c r="L61" s="269"/>
      <c r="M61" s="269"/>
      <c r="N61" s="269"/>
      <c r="O61" s="269"/>
    </row>
    <row r="62" spans="1:15" ht="15.75" customHeight="1">
      <c r="A62" s="255"/>
      <c r="B62" s="126"/>
      <c r="C62" s="124"/>
      <c r="D62" s="124"/>
      <c r="E62" s="126"/>
      <c r="F62" s="126"/>
      <c r="G62" s="126"/>
      <c r="H62" s="290"/>
      <c r="I62" s="269"/>
      <c r="J62" s="269"/>
      <c r="K62" s="269"/>
      <c r="L62" s="269"/>
      <c r="M62" s="269"/>
      <c r="N62" s="269"/>
      <c r="O62" s="269"/>
    </row>
    <row r="63" spans="1:15" ht="15.75" customHeight="1">
      <c r="A63" s="255"/>
      <c r="B63" s="126"/>
      <c r="C63" s="124"/>
      <c r="D63" s="124"/>
      <c r="E63" s="126"/>
      <c r="F63" s="126"/>
      <c r="G63" s="126"/>
      <c r="H63" s="290"/>
      <c r="I63" s="269"/>
      <c r="J63" s="269"/>
      <c r="K63" s="269"/>
      <c r="L63" s="269"/>
      <c r="M63" s="269"/>
      <c r="N63" s="269"/>
      <c r="O63" s="269"/>
    </row>
    <row r="64" spans="1:15" ht="15.75" customHeight="1">
      <c r="A64" s="255"/>
      <c r="B64" s="126"/>
      <c r="C64" s="124"/>
      <c r="D64" s="124"/>
      <c r="E64" s="126"/>
      <c r="F64" s="126"/>
      <c r="G64" s="126"/>
      <c r="H64" s="290"/>
      <c r="I64" s="269"/>
      <c r="J64" s="269"/>
      <c r="K64" s="269"/>
      <c r="L64" s="269"/>
      <c r="M64" s="269"/>
      <c r="N64" s="269"/>
      <c r="O64" s="269"/>
    </row>
    <row r="65" spans="1:15" ht="15.75" customHeight="1">
      <c r="A65" s="255"/>
      <c r="B65" s="126"/>
      <c r="C65" s="124"/>
      <c r="D65" s="124"/>
      <c r="E65" s="126"/>
      <c r="F65" s="126"/>
      <c r="G65" s="126"/>
      <c r="H65" s="290"/>
      <c r="I65" s="269"/>
      <c r="J65" s="269"/>
      <c r="K65" s="269"/>
      <c r="L65" s="269"/>
      <c r="M65" s="269"/>
      <c r="N65" s="269"/>
      <c r="O65" s="269"/>
    </row>
    <row r="66" spans="1:15" ht="15.75" customHeight="1">
      <c r="A66" s="255"/>
      <c r="B66" s="126"/>
      <c r="C66" s="124"/>
      <c r="D66" s="124"/>
      <c r="E66" s="126"/>
      <c r="F66" s="126"/>
      <c r="G66" s="126"/>
      <c r="H66" s="290"/>
      <c r="I66" s="269"/>
      <c r="J66" s="269"/>
      <c r="K66" s="269"/>
      <c r="L66" s="269"/>
      <c r="M66" s="269"/>
      <c r="N66" s="269"/>
      <c r="O66" s="269"/>
    </row>
    <row r="67" spans="1:15" ht="15.75" customHeight="1">
      <c r="A67" s="255"/>
      <c r="B67" s="126"/>
      <c r="C67" s="124"/>
      <c r="D67" s="124"/>
      <c r="E67" s="126"/>
      <c r="F67" s="126"/>
      <c r="G67" s="126"/>
      <c r="H67" s="290"/>
      <c r="I67" s="269"/>
      <c r="J67" s="269"/>
      <c r="K67" s="269"/>
      <c r="L67" s="269"/>
      <c r="M67" s="269"/>
      <c r="N67" s="269"/>
      <c r="O67" s="269"/>
    </row>
    <row r="68" spans="1:15" ht="15.75" customHeight="1">
      <c r="A68" s="255"/>
      <c r="B68" s="126"/>
      <c r="C68" s="124"/>
      <c r="D68" s="124"/>
      <c r="E68" s="126"/>
      <c r="F68" s="126"/>
      <c r="G68" s="126"/>
      <c r="H68" s="290"/>
      <c r="I68" s="269"/>
      <c r="J68" s="269"/>
      <c r="K68" s="269"/>
      <c r="L68" s="269"/>
      <c r="M68" s="269"/>
      <c r="N68" s="269"/>
      <c r="O68" s="269"/>
    </row>
    <row r="69" spans="1:15" ht="15.75" customHeight="1">
      <c r="A69" s="255"/>
      <c r="B69" s="126"/>
      <c r="C69" s="124"/>
      <c r="D69" s="124"/>
      <c r="E69" s="126"/>
      <c r="F69" s="126"/>
      <c r="G69" s="126"/>
      <c r="H69" s="290"/>
      <c r="I69" s="269"/>
      <c r="J69" s="269"/>
      <c r="K69" s="269"/>
      <c r="L69" s="269"/>
      <c r="M69" s="269"/>
      <c r="N69" s="269"/>
      <c r="O69" s="269"/>
    </row>
    <row r="70" spans="1:15" ht="15.75" customHeight="1">
      <c r="A70" s="255"/>
      <c r="B70" s="126"/>
      <c r="C70" s="124"/>
      <c r="D70" s="124"/>
      <c r="E70" s="126"/>
      <c r="F70" s="126"/>
      <c r="G70" s="126"/>
      <c r="H70" s="290"/>
      <c r="I70" s="269"/>
      <c r="J70" s="269"/>
      <c r="K70" s="269"/>
      <c r="L70" s="269"/>
      <c r="M70" s="269"/>
      <c r="N70" s="269"/>
      <c r="O70" s="269"/>
    </row>
    <row r="71" spans="1:15" ht="15.75" customHeight="1">
      <c r="A71" s="255"/>
      <c r="B71" s="126"/>
      <c r="C71" s="124"/>
      <c r="D71" s="124"/>
      <c r="E71" s="126"/>
      <c r="F71" s="126"/>
      <c r="G71" s="126"/>
      <c r="H71" s="290"/>
      <c r="I71" s="269"/>
      <c r="J71" s="269"/>
      <c r="K71" s="269"/>
      <c r="L71" s="269"/>
      <c r="M71" s="269"/>
      <c r="N71" s="269"/>
      <c r="O71" s="269"/>
    </row>
    <row r="72" spans="1:15" ht="15.75" customHeight="1">
      <c r="A72" s="255"/>
      <c r="B72" s="126"/>
      <c r="C72" s="124"/>
      <c r="D72" s="124"/>
      <c r="E72" s="126"/>
      <c r="F72" s="126"/>
      <c r="G72" s="126"/>
      <c r="H72" s="290"/>
      <c r="I72" s="269"/>
      <c r="J72" s="269"/>
      <c r="K72" s="269"/>
      <c r="L72" s="269"/>
      <c r="M72" s="269"/>
      <c r="N72" s="269"/>
      <c r="O72" s="269"/>
    </row>
    <row r="73" spans="1:15" ht="15.75" customHeight="1">
      <c r="A73" s="255"/>
      <c r="B73" s="126"/>
      <c r="C73" s="124"/>
      <c r="D73" s="124"/>
      <c r="E73" s="126"/>
      <c r="F73" s="126"/>
      <c r="G73" s="126"/>
      <c r="H73" s="290"/>
      <c r="I73" s="269"/>
      <c r="J73" s="269"/>
      <c r="K73" s="269"/>
      <c r="L73" s="269"/>
      <c r="M73" s="269"/>
      <c r="N73" s="269"/>
      <c r="O73" s="269"/>
    </row>
    <row r="74" spans="1:15" ht="15.75" customHeight="1">
      <c r="A74" s="255"/>
      <c r="B74" s="126"/>
      <c r="C74" s="124"/>
      <c r="D74" s="124"/>
      <c r="E74" s="126"/>
      <c r="F74" s="126"/>
      <c r="G74" s="126"/>
      <c r="H74" s="290"/>
      <c r="I74" s="269"/>
      <c r="J74" s="269"/>
      <c r="K74" s="269"/>
      <c r="L74" s="269"/>
      <c r="M74" s="269"/>
      <c r="N74" s="269"/>
      <c r="O74" s="269"/>
    </row>
    <row r="75" spans="1:15" ht="15.75" customHeight="1">
      <c r="A75" s="255"/>
      <c r="B75" s="126"/>
      <c r="C75" s="124"/>
      <c r="D75" s="124"/>
      <c r="E75" s="126"/>
      <c r="F75" s="126"/>
      <c r="G75" s="126"/>
      <c r="H75" s="290"/>
      <c r="I75" s="269"/>
      <c r="J75" s="269"/>
      <c r="K75" s="269"/>
      <c r="L75" s="269"/>
      <c r="M75" s="269"/>
      <c r="N75" s="269"/>
      <c r="O75" s="269"/>
    </row>
    <row r="76" spans="1:15" ht="15.75" customHeight="1">
      <c r="A76" s="255"/>
      <c r="B76" s="126"/>
      <c r="C76" s="124"/>
      <c r="D76" s="124"/>
      <c r="E76" s="126"/>
      <c r="F76" s="126"/>
      <c r="G76" s="126"/>
      <c r="H76" s="290"/>
      <c r="I76" s="269"/>
      <c r="J76" s="269"/>
      <c r="K76" s="269"/>
      <c r="L76" s="269"/>
      <c r="M76" s="269"/>
      <c r="N76" s="269"/>
      <c r="O76" s="269"/>
    </row>
    <row r="77" spans="1:15" ht="15.75" customHeight="1">
      <c r="A77" s="255"/>
      <c r="B77" s="126"/>
      <c r="C77" s="124"/>
      <c r="D77" s="124"/>
      <c r="E77" s="126"/>
      <c r="F77" s="126"/>
      <c r="G77" s="126"/>
      <c r="H77" s="290"/>
      <c r="I77" s="269"/>
      <c r="J77" s="269"/>
      <c r="K77" s="269"/>
      <c r="L77" s="269"/>
      <c r="M77" s="269"/>
      <c r="N77" s="269"/>
      <c r="O77" s="269"/>
    </row>
    <row r="78" spans="1:15" ht="15.75" customHeight="1">
      <c r="A78" s="255"/>
      <c r="B78" s="126"/>
      <c r="C78" s="124"/>
      <c r="D78" s="124"/>
      <c r="E78" s="126"/>
      <c r="F78" s="126"/>
      <c r="G78" s="126"/>
      <c r="H78" s="290"/>
      <c r="I78" s="269"/>
      <c r="J78" s="269"/>
      <c r="K78" s="269"/>
      <c r="L78" s="269"/>
      <c r="M78" s="269"/>
      <c r="N78" s="269"/>
      <c r="O78" s="269"/>
    </row>
    <row r="79" spans="1:15" ht="15.75" customHeight="1">
      <c r="A79" s="255"/>
      <c r="B79" s="126"/>
      <c r="C79" s="124"/>
      <c r="D79" s="124"/>
      <c r="E79" s="126"/>
      <c r="F79" s="126"/>
      <c r="G79" s="126"/>
      <c r="H79" s="290"/>
      <c r="I79" s="269"/>
      <c r="J79" s="269"/>
      <c r="K79" s="269"/>
      <c r="L79" s="269"/>
      <c r="M79" s="269"/>
      <c r="N79" s="269"/>
      <c r="O79" s="269"/>
    </row>
    <row r="80" spans="1:15" ht="15.75" customHeight="1">
      <c r="A80" s="255"/>
      <c r="B80" s="126"/>
      <c r="C80" s="124"/>
      <c r="D80" s="124"/>
      <c r="E80" s="126"/>
      <c r="F80" s="126"/>
      <c r="G80" s="126"/>
      <c r="H80" s="290"/>
      <c r="I80" s="269"/>
      <c r="J80" s="269"/>
      <c r="K80" s="269"/>
      <c r="L80" s="269"/>
      <c r="M80" s="269"/>
      <c r="N80" s="269"/>
      <c r="O80" s="269"/>
    </row>
    <row r="81" spans="1:15" ht="15.75" customHeight="1">
      <c r="A81" s="255"/>
      <c r="B81" s="126"/>
      <c r="C81" s="124"/>
      <c r="D81" s="124"/>
      <c r="E81" s="126"/>
      <c r="F81" s="126"/>
      <c r="G81" s="126"/>
      <c r="H81" s="290"/>
      <c r="I81" s="269"/>
      <c r="J81" s="269"/>
      <c r="K81" s="269"/>
      <c r="L81" s="269"/>
      <c r="M81" s="269"/>
      <c r="N81" s="269"/>
      <c r="O81" s="269"/>
    </row>
    <row r="82" spans="1:15" ht="15.75" customHeight="1">
      <c r="A82" s="255"/>
      <c r="B82" s="126"/>
      <c r="C82" s="124"/>
      <c r="D82" s="124"/>
      <c r="E82" s="126"/>
      <c r="F82" s="126"/>
      <c r="G82" s="126"/>
      <c r="H82" s="290"/>
      <c r="I82" s="269"/>
      <c r="J82" s="269"/>
      <c r="K82" s="269"/>
      <c r="L82" s="269"/>
      <c r="M82" s="269"/>
      <c r="N82" s="269"/>
      <c r="O82" s="269"/>
    </row>
    <row r="83" spans="1:15" ht="15.75" customHeight="1">
      <c r="A83" s="255"/>
      <c r="B83" s="126"/>
      <c r="C83" s="124"/>
      <c r="D83" s="124"/>
      <c r="E83" s="126"/>
      <c r="F83" s="126"/>
      <c r="G83" s="126"/>
      <c r="H83" s="290"/>
      <c r="I83" s="269"/>
      <c r="J83" s="269"/>
      <c r="K83" s="269"/>
      <c r="L83" s="269"/>
      <c r="M83" s="269"/>
      <c r="N83" s="269"/>
      <c r="O83" s="269"/>
    </row>
    <row r="84" spans="1:15" ht="15.75" customHeight="1">
      <c r="A84" s="255"/>
      <c r="B84" s="126"/>
      <c r="C84" s="124"/>
      <c r="D84" s="124"/>
      <c r="E84" s="126"/>
      <c r="F84" s="126"/>
      <c r="G84" s="126"/>
      <c r="H84" s="290"/>
      <c r="I84" s="269"/>
      <c r="J84" s="269"/>
      <c r="K84" s="269"/>
      <c r="L84" s="269"/>
      <c r="M84" s="269"/>
      <c r="N84" s="269"/>
      <c r="O84" s="269"/>
    </row>
    <row r="85" spans="1:15" ht="15.75" customHeight="1">
      <c r="A85" s="255"/>
      <c r="B85" s="126"/>
      <c r="C85" s="124"/>
      <c r="D85" s="124"/>
      <c r="E85" s="126"/>
      <c r="F85" s="126"/>
      <c r="G85" s="126"/>
      <c r="H85" s="290"/>
      <c r="I85" s="269"/>
      <c r="J85" s="269"/>
      <c r="K85" s="269"/>
      <c r="L85" s="269"/>
      <c r="M85" s="269"/>
      <c r="N85" s="269"/>
      <c r="O85" s="269"/>
    </row>
    <row r="86" spans="1:15" ht="15.75" customHeight="1">
      <c r="A86" s="255"/>
      <c r="B86" s="126"/>
      <c r="C86" s="124"/>
      <c r="D86" s="124"/>
      <c r="E86" s="126"/>
      <c r="F86" s="126"/>
      <c r="G86" s="126"/>
      <c r="H86" s="290"/>
      <c r="I86" s="269"/>
      <c r="J86" s="269"/>
      <c r="K86" s="269"/>
      <c r="L86" s="269"/>
      <c r="M86" s="269"/>
      <c r="N86" s="269"/>
      <c r="O86" s="269"/>
    </row>
    <row r="87" spans="1:15" ht="15.75" customHeight="1">
      <c r="A87" s="255"/>
      <c r="B87" s="126"/>
      <c r="C87" s="124"/>
      <c r="D87" s="124"/>
      <c r="E87" s="126"/>
      <c r="F87" s="126"/>
      <c r="G87" s="126"/>
      <c r="H87" s="290"/>
      <c r="I87" s="269"/>
      <c r="J87" s="269"/>
      <c r="K87" s="269"/>
      <c r="L87" s="269"/>
      <c r="M87" s="269"/>
      <c r="N87" s="269"/>
      <c r="O87" s="269"/>
    </row>
    <row r="88" spans="1:15" ht="15.75" customHeight="1">
      <c r="A88" s="255"/>
      <c r="B88" s="126"/>
      <c r="C88" s="124"/>
      <c r="D88" s="124"/>
      <c r="E88" s="126"/>
      <c r="F88" s="126"/>
      <c r="G88" s="126"/>
      <c r="H88" s="290"/>
      <c r="I88" s="269"/>
      <c r="J88" s="269"/>
      <c r="K88" s="269"/>
      <c r="L88" s="269"/>
      <c r="M88" s="269"/>
      <c r="N88" s="269"/>
      <c r="O88" s="269"/>
    </row>
    <row r="89" spans="1:15" ht="15.75" customHeight="1">
      <c r="A89" s="255"/>
      <c r="B89" s="126"/>
      <c r="C89" s="124"/>
      <c r="D89" s="124"/>
      <c r="E89" s="126"/>
      <c r="F89" s="126"/>
      <c r="G89" s="126"/>
      <c r="H89" s="290"/>
      <c r="I89" s="269"/>
      <c r="J89" s="269"/>
      <c r="K89" s="269"/>
      <c r="L89" s="269"/>
      <c r="M89" s="269"/>
      <c r="N89" s="269"/>
      <c r="O89" s="269"/>
    </row>
    <row r="90" spans="1:15" ht="15.75" customHeight="1">
      <c r="A90" s="255"/>
      <c r="B90" s="126"/>
      <c r="C90" s="124"/>
      <c r="D90" s="124"/>
      <c r="E90" s="126"/>
      <c r="F90" s="126"/>
      <c r="G90" s="126"/>
      <c r="H90" s="290"/>
      <c r="I90" s="269"/>
      <c r="J90" s="269"/>
      <c r="K90" s="269"/>
      <c r="L90" s="269"/>
      <c r="M90" s="269"/>
      <c r="N90" s="269"/>
      <c r="O90" s="269"/>
    </row>
    <row r="91" spans="1:15" ht="15.75" customHeight="1">
      <c r="A91" s="255"/>
      <c r="B91" s="126"/>
      <c r="C91" s="124"/>
      <c r="D91" s="124"/>
      <c r="E91" s="126"/>
      <c r="F91" s="126"/>
      <c r="G91" s="126"/>
      <c r="H91" s="290"/>
      <c r="I91" s="269"/>
      <c r="J91" s="269"/>
      <c r="K91" s="269"/>
      <c r="L91" s="269"/>
      <c r="M91" s="269"/>
      <c r="N91" s="269"/>
      <c r="O91" s="269"/>
    </row>
    <row r="92" spans="1:15" ht="15.75" customHeight="1">
      <c r="A92" s="255"/>
      <c r="B92" s="126"/>
      <c r="C92" s="124"/>
      <c r="D92" s="124"/>
      <c r="E92" s="126"/>
      <c r="F92" s="126"/>
      <c r="G92" s="126"/>
      <c r="H92" s="290"/>
      <c r="I92" s="269"/>
      <c r="J92" s="269"/>
      <c r="K92" s="269"/>
      <c r="L92" s="269"/>
      <c r="M92" s="269"/>
      <c r="N92" s="269"/>
      <c r="O92" s="269"/>
    </row>
    <row r="93" spans="1:15" ht="15.75" customHeight="1">
      <c r="A93" s="255"/>
      <c r="B93" s="126"/>
      <c r="C93" s="124"/>
      <c r="D93" s="124"/>
      <c r="E93" s="126"/>
      <c r="F93" s="126"/>
      <c r="G93" s="126"/>
      <c r="H93" s="290"/>
      <c r="I93" s="269"/>
      <c r="J93" s="269"/>
      <c r="K93" s="269"/>
      <c r="L93" s="269"/>
      <c r="M93" s="269"/>
      <c r="N93" s="269"/>
      <c r="O93" s="269"/>
    </row>
    <row r="94" spans="1:15" ht="15.75" customHeight="1">
      <c r="A94" s="255"/>
      <c r="B94" s="126"/>
      <c r="C94" s="124"/>
      <c r="D94" s="124"/>
      <c r="E94" s="126"/>
      <c r="F94" s="126"/>
      <c r="G94" s="126"/>
      <c r="H94" s="290"/>
      <c r="I94" s="269"/>
      <c r="J94" s="269"/>
      <c r="K94" s="269"/>
      <c r="L94" s="269"/>
      <c r="M94" s="269"/>
      <c r="N94" s="269"/>
      <c r="O94" s="269"/>
    </row>
    <row r="95" spans="1:15" ht="15.75" customHeight="1">
      <c r="A95" s="255"/>
      <c r="B95" s="126"/>
      <c r="C95" s="124"/>
      <c r="D95" s="124"/>
      <c r="E95" s="126"/>
      <c r="F95" s="126"/>
      <c r="G95" s="126"/>
      <c r="H95" s="290"/>
      <c r="I95" s="269"/>
      <c r="J95" s="269"/>
      <c r="K95" s="269"/>
      <c r="L95" s="269"/>
      <c r="M95" s="269"/>
      <c r="N95" s="269"/>
      <c r="O95" s="269"/>
    </row>
    <row r="96" spans="1:15" ht="15.75" customHeight="1">
      <c r="A96" s="255"/>
      <c r="B96" s="126"/>
      <c r="C96" s="124"/>
      <c r="D96" s="124"/>
      <c r="E96" s="126"/>
      <c r="F96" s="126"/>
      <c r="G96" s="126"/>
      <c r="H96" s="290"/>
      <c r="I96" s="269"/>
      <c r="J96" s="269"/>
      <c r="K96" s="269"/>
      <c r="L96" s="269"/>
      <c r="M96" s="269"/>
      <c r="N96" s="269"/>
      <c r="O96" s="269"/>
    </row>
    <row r="97" spans="1:15" ht="15.75" customHeight="1">
      <c r="A97" s="255"/>
      <c r="B97" s="126"/>
      <c r="C97" s="124"/>
      <c r="D97" s="124"/>
      <c r="E97" s="126"/>
      <c r="F97" s="126"/>
      <c r="G97" s="126"/>
      <c r="H97" s="290"/>
      <c r="I97" s="269"/>
      <c r="J97" s="269"/>
      <c r="K97" s="269"/>
      <c r="L97" s="269"/>
      <c r="M97" s="269"/>
      <c r="N97" s="269"/>
      <c r="O97" s="269"/>
    </row>
    <row r="98" spans="1:15" ht="15.75" customHeight="1">
      <c r="A98" s="255"/>
      <c r="B98" s="126"/>
      <c r="C98" s="124"/>
      <c r="D98" s="124"/>
      <c r="E98" s="126"/>
      <c r="F98" s="126"/>
      <c r="G98" s="126"/>
      <c r="H98" s="290"/>
      <c r="I98" s="269"/>
      <c r="J98" s="269"/>
      <c r="K98" s="269"/>
      <c r="L98" s="269"/>
      <c r="M98" s="269"/>
      <c r="N98" s="269"/>
      <c r="O98" s="269"/>
    </row>
    <row r="99" spans="1:15" ht="15.75" customHeight="1">
      <c r="A99" s="255"/>
      <c r="B99" s="126"/>
      <c r="C99" s="124"/>
      <c r="D99" s="124"/>
      <c r="E99" s="126"/>
      <c r="F99" s="126"/>
      <c r="G99" s="126"/>
      <c r="H99" s="290"/>
      <c r="I99" s="269"/>
      <c r="J99" s="269"/>
      <c r="K99" s="269"/>
      <c r="L99" s="269"/>
      <c r="M99" s="269"/>
      <c r="N99" s="269"/>
      <c r="O99" s="269"/>
    </row>
    <row r="100" spans="1:15" ht="15.75" customHeight="1">
      <c r="A100" s="255"/>
      <c r="B100" s="126"/>
      <c r="C100" s="124"/>
      <c r="D100" s="124"/>
      <c r="E100" s="126"/>
      <c r="F100" s="126"/>
      <c r="G100" s="126"/>
      <c r="H100" s="290"/>
      <c r="I100" s="269"/>
      <c r="J100" s="269"/>
      <c r="K100" s="269"/>
      <c r="L100" s="269"/>
      <c r="M100" s="269"/>
      <c r="N100" s="269"/>
      <c r="O100" s="269"/>
    </row>
  </sheetData>
  <mergeCells count="10">
    <mergeCell ref="A18:F20"/>
    <mergeCell ref="A1:F1"/>
    <mergeCell ref="A2:F2"/>
    <mergeCell ref="C3:F3"/>
    <mergeCell ref="C4:F4"/>
    <mergeCell ref="A3:B3"/>
    <mergeCell ref="A4:B4"/>
    <mergeCell ref="A5:F5"/>
    <mergeCell ref="A7:F7"/>
    <mergeCell ref="B16:E16"/>
  </mergeCells>
  <pageMargins left="0.7" right="0.7" top="0.75" bottom="0.75" header="0" footer="0"/>
  <pageSetup scale="62"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1212449BA67F42A3FEAF18820E77F3" ma:contentTypeVersion="18" ma:contentTypeDescription="Create a new document." ma:contentTypeScope="" ma:versionID="e23020f59b8544299ee6119fe3b65eb2">
  <xsd:schema xmlns:xsd="http://www.w3.org/2001/XMLSchema" xmlns:xs="http://www.w3.org/2001/XMLSchema" xmlns:p="http://schemas.microsoft.com/office/2006/metadata/properties" xmlns:ns3="192cc9ee-4f84-46e6-b6bb-c9dddf3e19e9" xmlns:ns4="8d55de0c-ddc9-4ebe-be86-a89a9f98eec8" targetNamespace="http://schemas.microsoft.com/office/2006/metadata/properties" ma:root="true" ma:fieldsID="a5f077eeb6862d0f4c4d15799fed89a0" ns3:_="" ns4:_="">
    <xsd:import namespace="192cc9ee-4f84-46e6-b6bb-c9dddf3e19e9"/>
    <xsd:import namespace="8d55de0c-ddc9-4ebe-be86-a89a9f98eec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2cc9ee-4f84-46e6-b6bb-c9dddf3e19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55de0c-ddc9-4ebe-be86-a89a9f98eec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92cc9ee-4f84-46e6-b6bb-c9dddf3e19e9" xsi:nil="true"/>
  </documentManagement>
</p:properties>
</file>

<file path=customXml/itemProps1.xml><?xml version="1.0" encoding="utf-8"?>
<ds:datastoreItem xmlns:ds="http://schemas.openxmlformats.org/officeDocument/2006/customXml" ds:itemID="{901B1958-F0B4-42D0-B770-90729B3102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2cc9ee-4f84-46e6-b6bb-c9dddf3e19e9"/>
    <ds:schemaRef ds:uri="8d55de0c-ddc9-4ebe-be86-a89a9f98ee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A344DD-76AD-475C-88EB-B2B029FFC8A0}">
  <ds:schemaRefs>
    <ds:schemaRef ds:uri="http://schemas.microsoft.com/sharepoint/v3/contenttype/forms"/>
  </ds:schemaRefs>
</ds:datastoreItem>
</file>

<file path=customXml/itemProps3.xml><?xml version="1.0" encoding="utf-8"?>
<ds:datastoreItem xmlns:ds="http://schemas.openxmlformats.org/officeDocument/2006/customXml" ds:itemID="{A4D1D518-0C03-4437-8320-21141458C320}">
  <ds:schemaRefs>
    <ds:schemaRef ds:uri="http://purl.org/dc/elements/1.1/"/>
    <ds:schemaRef ds:uri="http://schemas.microsoft.com/office/infopath/2007/PartnerControls"/>
    <ds:schemaRef ds:uri="http://schemas.microsoft.com/office/2006/documentManagement/types"/>
    <ds:schemaRef ds:uri="http://purl.org/dc/dcmitype/"/>
    <ds:schemaRef ds:uri="http://www.w3.org/XML/1998/namespace"/>
    <ds:schemaRef ds:uri="http://schemas.microsoft.com/office/2006/metadata/properties"/>
    <ds:schemaRef ds:uri="8d55de0c-ddc9-4ebe-be86-a89a9f98eec8"/>
    <ds:schemaRef ds:uri="http://schemas.openxmlformats.org/package/2006/metadata/core-properties"/>
    <ds:schemaRef ds:uri="192cc9ee-4f84-46e6-b6bb-c9dddf3e19e9"/>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PRESUPUESTO</vt:lpstr>
      <vt:lpstr>ICA Y FIC</vt:lpstr>
      <vt:lpstr>CANTIDADES DE OBRA</vt:lpstr>
      <vt:lpstr>APUS MECANICOS Y EQUIPOS</vt:lpstr>
      <vt:lpstr>1,1 FACTOR PRESTACIONAL</vt:lpstr>
      <vt:lpstr>1,2 EXPERIENCIA_SALARIOS</vt:lpstr>
      <vt:lpstr>APUS</vt:lpstr>
      <vt:lpstr>1.3 COSTOS DOTACIONALES</vt:lpstr>
      <vt:lpstr>1.4 COSTOS_ ENSAYOS</vt:lpstr>
      <vt:lpstr>1.5 COSTOS MENORES</vt:lpstr>
      <vt:lpstr>1.6 DOTACION_PERSONAL</vt:lpstr>
      <vt:lpstr>1.7 COSTOS_PAPELERIA</vt:lpstr>
      <vt:lpstr>1.8 IMPUESTOS</vt:lpstr>
      <vt:lpstr>1.9 CALCULO UTILIDAD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 IVAN CAMILO GUERRERO RAMIREZ</dc:creator>
  <cp:keywords/>
  <dc:description/>
  <cp:lastModifiedBy>BLANCA HELENA DIAZ MORENO</cp:lastModifiedBy>
  <cp:revision/>
  <cp:lastPrinted>2025-03-03T19:04:31Z</cp:lastPrinted>
  <dcterms:created xsi:type="dcterms:W3CDTF">2024-02-19T21:43:57Z</dcterms:created>
  <dcterms:modified xsi:type="dcterms:W3CDTF">2025-04-11T19:10:57Z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0x010100481212449BA67F42A3FEAF18820E77F3</vt:lpwstr>
  </property>
  <property fmtid="{D5CDD505-2E9C-101B-9397-08002B2CF9AE}" pid="3" name="MediaServiceImageTags">
    <vt:lpwstr/>
  </property>
</Properties>
</file>