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li\OneDrive\Escritorio\DANNA 2025\DOCUMENTOS REVISADOS\CONVENIO MARCO SV\ADICIÓN Y PRÓRROGA\PARA ENVIAR\"/>
    </mc:Choice>
  </mc:AlternateContent>
  <xr:revisionPtr revIDLastSave="0" documentId="8_{C233C120-72DD-4F64-B930-F7B4141EB620}" xr6:coauthVersionLast="47" xr6:coauthVersionMax="47" xr10:uidLastSave="{00000000-0000-0000-0000-000000000000}"/>
  <bookViews>
    <workbookView xWindow="-110" yWindow="-110" windowWidth="19420" windowHeight="10300" firstSheet="3" activeTab="7" xr2:uid="{00000000-000D-0000-FFFF-FFFF00000000}"/>
  </bookViews>
  <sheets>
    <sheet name="MEMORIA DE CANTIDADES" sheetId="15" r:id="rId1"/>
    <sheet name="PPTO YACOPI" sheetId="16" r:id="rId2"/>
    <sheet name="PPTO LA PALMA" sheetId="17" r:id="rId3"/>
    <sheet name="PPTO CABRERA" sheetId="18" r:id="rId4"/>
    <sheet name="CARACT. YACOPI" sheetId="1" r:id="rId5"/>
    <sheet name="CARACT. LA PALMA" sheetId="9" r:id="rId6"/>
    <sheet name="CARACT. CABRERA" sheetId="8" r:id="rId7"/>
    <sheet name="CALCULO" sheetId="11" r:id="rId8"/>
  </sheets>
  <definedNames>
    <definedName name="_xlnm._FilterDatabase" localSheetId="6" hidden="1">'CARACT. CABRERA'!$B$2:$F$12</definedName>
    <definedName name="_xlnm._FilterDatabase" localSheetId="5" hidden="1">'CARACT. LA PALMA'!$B$2:$E$26</definedName>
    <definedName name="_xlnm._FilterDatabase" localSheetId="4" hidden="1">'CARACT. YACOPI'!$B$2:$E$110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3" i="1" l="1"/>
  <c r="E27" i="1"/>
  <c r="E41" i="1"/>
  <c r="E55" i="1"/>
  <c r="E69" i="1"/>
  <c r="E83" i="1"/>
  <c r="E97" i="1"/>
  <c r="E111" i="1"/>
  <c r="E27" i="9"/>
  <c r="E13" i="9"/>
  <c r="E13" i="8"/>
  <c r="G5" i="11"/>
  <c r="D4" i="11" l="1"/>
  <c r="G4" i="11" s="1"/>
  <c r="D3" i="11"/>
  <c r="G3" i="11" s="1"/>
  <c r="G6" i="11" l="1"/>
  <c r="C11" i="11" s="1"/>
  <c r="I55" i="18"/>
  <c r="I54" i="18"/>
  <c r="I53" i="18"/>
  <c r="I52" i="18"/>
  <c r="I51" i="18"/>
  <c r="I50" i="18"/>
  <c r="I48" i="18" s="1"/>
  <c r="I49" i="18"/>
  <c r="I47" i="18"/>
  <c r="I46" i="18"/>
  <c r="I45" i="18"/>
  <c r="I44" i="18"/>
  <c r="I43" i="18"/>
  <c r="I42" i="18"/>
  <c r="I41" i="18"/>
  <c r="I40" i="18"/>
  <c r="I39" i="18"/>
  <c r="I38" i="18"/>
  <c r="I37" i="18" s="1"/>
  <c r="I36" i="18"/>
  <c r="I35" i="18"/>
  <c r="I34" i="18"/>
  <c r="I33" i="18"/>
  <c r="I32" i="18"/>
  <c r="I31" i="18"/>
  <c r="I30" i="18"/>
  <c r="I29" i="18" s="1"/>
  <c r="I28" i="18"/>
  <c r="I27" i="18"/>
  <c r="I26" i="18"/>
  <c r="I25" i="18"/>
  <c r="I24" i="18"/>
  <c r="I23" i="18"/>
  <c r="I22" i="18"/>
  <c r="I21" i="18"/>
  <c r="I20" i="18"/>
  <c r="I19" i="18"/>
  <c r="I18" i="18"/>
  <c r="I17" i="18" s="1"/>
  <c r="I16" i="18"/>
  <c r="I15" i="18" s="1"/>
  <c r="I14" i="18"/>
  <c r="I12" i="18" s="1"/>
  <c r="I13" i="18"/>
  <c r="I11" i="18"/>
  <c r="I10" i="18"/>
  <c r="I57" i="18" l="1"/>
  <c r="I58" i="18" l="1"/>
  <c r="I59" i="18" l="1"/>
  <c r="I60" i="18" s="1"/>
  <c r="J55" i="17" l="1"/>
  <c r="J54" i="17"/>
  <c r="J57" i="17" s="1"/>
  <c r="J53" i="17"/>
  <c r="J52" i="17"/>
  <c r="J51" i="17"/>
  <c r="J50" i="17"/>
  <c r="J48" i="17" s="1"/>
  <c r="J49" i="17"/>
  <c r="J47" i="17"/>
  <c r="J46" i="17"/>
  <c r="J45" i="17"/>
  <c r="J44" i="17"/>
  <c r="J43" i="17"/>
  <c r="J42" i="17"/>
  <c r="J41" i="17"/>
  <c r="J40" i="17"/>
  <c r="J39" i="17"/>
  <c r="J38" i="17"/>
  <c r="J37" i="17" s="1"/>
  <c r="J36" i="17"/>
  <c r="J35" i="17"/>
  <c r="J34" i="17"/>
  <c r="J33" i="17"/>
  <c r="J32" i="17"/>
  <c r="J31" i="17"/>
  <c r="J30" i="17"/>
  <c r="J29" i="17" s="1"/>
  <c r="J28" i="17"/>
  <c r="J27" i="17"/>
  <c r="J26" i="17"/>
  <c r="J25" i="17"/>
  <c r="J24" i="17"/>
  <c r="J23" i="17"/>
  <c r="J22" i="17"/>
  <c r="J21" i="17"/>
  <c r="J20" i="17"/>
  <c r="J19" i="17"/>
  <c r="J18" i="17"/>
  <c r="J17" i="17" s="1"/>
  <c r="J16" i="17"/>
  <c r="J15" i="17" s="1"/>
  <c r="J14" i="17"/>
  <c r="J12" i="17" s="1"/>
  <c r="J13" i="17"/>
  <c r="J11" i="17"/>
  <c r="J10" i="17"/>
  <c r="J60" i="17" l="1"/>
  <c r="J58" i="17"/>
  <c r="J59" i="17" s="1"/>
  <c r="I55" i="16" l="1"/>
  <c r="I54" i="16" s="1"/>
  <c r="I53" i="16"/>
  <c r="I52" i="16"/>
  <c r="I51" i="16"/>
  <c r="I50" i="16"/>
  <c r="I49" i="16"/>
  <c r="I48" i="16"/>
  <c r="I47" i="16"/>
  <c r="I46" i="16" s="1"/>
  <c r="I45" i="16"/>
  <c r="I44" i="16"/>
  <c r="I43" i="16"/>
  <c r="I42" i="16"/>
  <c r="I41" i="16"/>
  <c r="I40" i="16"/>
  <c r="I37" i="16" s="1"/>
  <c r="I39" i="16"/>
  <c r="I38" i="16"/>
  <c r="I36" i="16"/>
  <c r="I35" i="16"/>
  <c r="I34" i="16" s="1"/>
  <c r="I33" i="16"/>
  <c r="I32" i="16"/>
  <c r="I31" i="16"/>
  <c r="I30" i="16"/>
  <c r="I29" i="16"/>
  <c r="I28" i="16"/>
  <c r="I27" i="16"/>
  <c r="I26" i="16"/>
  <c r="I25" i="16"/>
  <c r="I24" i="16"/>
  <c r="I23" i="16"/>
  <c r="I22" i="16" s="1"/>
  <c r="I21" i="16"/>
  <c r="I20" i="16"/>
  <c r="I19" i="16"/>
  <c r="I18" i="16"/>
  <c r="I17" i="16"/>
  <c r="I16" i="16"/>
  <c r="I15" i="16" s="1"/>
  <c r="I14" i="16"/>
  <c r="I13" i="16"/>
  <c r="I12" i="16"/>
  <c r="I11" i="16"/>
  <c r="I10" i="16" s="1"/>
  <c r="I366" i="15"/>
  <c r="I364" i="15"/>
  <c r="I363" i="15"/>
  <c r="I362" i="15"/>
  <c r="I361" i="15"/>
  <c r="I367" i="15" s="1"/>
  <c r="F354" i="15"/>
  <c r="I354" i="15" s="1"/>
  <c r="I353" i="15"/>
  <c r="I352" i="15"/>
  <c r="I351" i="15"/>
  <c r="I350" i="15"/>
  <c r="I349" i="15"/>
  <c r="I340" i="15"/>
  <c r="I338" i="15"/>
  <c r="I343" i="15" s="1"/>
  <c r="I332" i="15"/>
  <c r="I329" i="15"/>
  <c r="I327" i="15"/>
  <c r="I319" i="15"/>
  <c r="I322" i="15" s="1"/>
  <c r="I317" i="15"/>
  <c r="I309" i="15"/>
  <c r="I307" i="15"/>
  <c r="I312" i="15" s="1"/>
  <c r="E299" i="15"/>
  <c r="I299" i="15" s="1"/>
  <c r="I297" i="15"/>
  <c r="I302" i="15" s="1"/>
  <c r="I288" i="15"/>
  <c r="I286" i="15"/>
  <c r="I291" i="15" s="1"/>
  <c r="I280" i="15"/>
  <c r="I277" i="15"/>
  <c r="I266" i="15"/>
  <c r="I264" i="15"/>
  <c r="I269" i="15" s="1"/>
  <c r="I254" i="15"/>
  <c r="I259" i="15" s="1"/>
  <c r="I241" i="15"/>
  <c r="I249" i="15" s="1"/>
  <c r="I231" i="15"/>
  <c r="I236" i="15" s="1"/>
  <c r="I219" i="15"/>
  <c r="I226" i="15" s="1"/>
  <c r="I207" i="15"/>
  <c r="I213" i="15" s="1"/>
  <c r="I196" i="15"/>
  <c r="I201" i="15" s="1"/>
  <c r="I195" i="15"/>
  <c r="I189" i="15"/>
  <c r="I188" i="15"/>
  <c r="I187" i="15"/>
  <c r="I186" i="15"/>
  <c r="I185" i="15"/>
  <c r="I184" i="15"/>
  <c r="I190" i="15" s="1"/>
  <c r="I183" i="15"/>
  <c r="I177" i="15"/>
  <c r="I176" i="15"/>
  <c r="I175" i="15"/>
  <c r="I174" i="15"/>
  <c r="I173" i="15"/>
  <c r="I172" i="15"/>
  <c r="I178" i="15" s="1"/>
  <c r="I171" i="15"/>
  <c r="I165" i="15"/>
  <c r="I164" i="15"/>
  <c r="I163" i="15"/>
  <c r="I162" i="15"/>
  <c r="I161" i="15"/>
  <c r="I160" i="15"/>
  <c r="I159" i="15"/>
  <c r="I158" i="15"/>
  <c r="I157" i="15"/>
  <c r="I156" i="15"/>
  <c r="I166" i="15" s="1"/>
  <c r="I150" i="15"/>
  <c r="I148" i="15"/>
  <c r="I147" i="15"/>
  <c r="I151" i="15" s="1"/>
  <c r="I141" i="15"/>
  <c r="I135" i="15"/>
  <c r="I142" i="15" s="1"/>
  <c r="I129" i="15"/>
  <c r="I128" i="15"/>
  <c r="I127" i="15"/>
  <c r="I121" i="15"/>
  <c r="I122" i="15" s="1"/>
  <c r="I120" i="15"/>
  <c r="I116" i="15"/>
  <c r="I104" i="15"/>
  <c r="I110" i="15" s="1"/>
  <c r="I96" i="15"/>
  <c r="I95" i="15"/>
  <c r="H95" i="15"/>
  <c r="I94" i="15"/>
  <c r="I93" i="15"/>
  <c r="I92" i="15"/>
  <c r="I91" i="15"/>
  <c r="I90" i="15"/>
  <c r="I89" i="15"/>
  <c r="I88" i="15"/>
  <c r="I98" i="15" s="1"/>
  <c r="I83" i="15"/>
  <c r="I78" i="15"/>
  <c r="I69" i="15"/>
  <c r="I68" i="15"/>
  <c r="I72" i="15" s="1"/>
  <c r="I61" i="15"/>
  <c r="I60" i="15"/>
  <c r="I58" i="15"/>
  <c r="I57" i="15"/>
  <c r="I55" i="15"/>
  <c r="I54" i="15"/>
  <c r="I62" i="15" s="1"/>
  <c r="I49" i="15"/>
  <c r="I46" i="15"/>
  <c r="I44" i="15"/>
  <c r="I37" i="15"/>
  <c r="I35" i="15"/>
  <c r="I33" i="15"/>
  <c r="I32" i="15"/>
  <c r="I38" i="15" s="1"/>
  <c r="I26" i="15"/>
  <c r="I24" i="15"/>
  <c r="I22" i="15"/>
  <c r="I20" i="15"/>
  <c r="I27" i="15" s="1"/>
  <c r="I18" i="15"/>
  <c r="I17" i="15"/>
  <c r="I10" i="15"/>
  <c r="G9" i="15"/>
  <c r="I9" i="15" s="1"/>
  <c r="I8" i="15"/>
  <c r="I57" i="16" l="1"/>
  <c r="I11" i="15"/>
  <c r="I355" i="15"/>
  <c r="I58" i="16" l="1"/>
  <c r="I60" i="16" l="1"/>
  <c r="I59" i="16"/>
  <c r="C16" i="11" l="1"/>
</calcChain>
</file>

<file path=xl/sharedStrings.xml><?xml version="1.0" encoding="utf-8"?>
<sst xmlns="http://schemas.openxmlformats.org/spreadsheetml/2006/main" count="1134" uniqueCount="223">
  <si>
    <t>HOGAR</t>
  </si>
  <si>
    <t>MADERA</t>
  </si>
  <si>
    <t>BLOQUE</t>
  </si>
  <si>
    <t>GUADUA</t>
  </si>
  <si>
    <t>OTRO</t>
  </si>
  <si>
    <t>TIPO DE MATERIAL ACTUAL</t>
  </si>
  <si>
    <t xml:space="preserve">TIPO DE MEJORAMIENTO </t>
  </si>
  <si>
    <t>VALOR DEL MEJ</t>
  </si>
  <si>
    <t>JUNTA DE ACCIÓN COMUNAL DE MINASAL</t>
  </si>
  <si>
    <t>VALOR TOTAL DE LA RESERVA</t>
  </si>
  <si>
    <t>VALOR ADICIÓN</t>
  </si>
  <si>
    <t>YACOPI</t>
  </si>
  <si>
    <t>LA PALMA</t>
  </si>
  <si>
    <t>CABRERA</t>
  </si>
  <si>
    <t>CANTIDAD</t>
  </si>
  <si>
    <t>Total General</t>
  </si>
  <si>
    <t>IMPUESTOS 7.5%</t>
  </si>
  <si>
    <t>VALOR UNITARIO</t>
  </si>
  <si>
    <t>VALOR TOTAL</t>
  </si>
  <si>
    <t>VALOR TOTAL DE LOS 11 CONVENIOS SOLIDARIOS</t>
  </si>
  <si>
    <t>VALOR DE LA RESERVA RUBRO OPS</t>
  </si>
  <si>
    <t>DESCRIPCIÓN</t>
  </si>
  <si>
    <t>CALCULO ADICIÓN</t>
  </si>
  <si>
    <t>MODULO CON PRECIOS ICCU - YACOPI</t>
  </si>
  <si>
    <t>MODULO CON PRECIOS ICCU - LA PALMA</t>
  </si>
  <si>
    <t>MODULO CON PRECIOS ICCU - CABRERA</t>
  </si>
  <si>
    <t>MEMORIA DE CANTIDADES - COCINA MODULO INDEPENDIENTE</t>
  </si>
  <si>
    <t>ITEM</t>
  </si>
  <si>
    <t>1.1</t>
  </si>
  <si>
    <t>REPLANTEO MANUAL DE CIMIENTOS</t>
  </si>
  <si>
    <t>UNIDAD</t>
  </si>
  <si>
    <t>M2</t>
  </si>
  <si>
    <t>UBICACIÓN</t>
  </si>
  <si>
    <t>CIMENTACIÓN</t>
  </si>
  <si>
    <t>Localización</t>
  </si>
  <si>
    <t>Dimensiones</t>
  </si>
  <si>
    <t>No Elem.</t>
  </si>
  <si>
    <t>Medida Total</t>
  </si>
  <si>
    <t>Ancho</t>
  </si>
  <si>
    <t>Alto</t>
  </si>
  <si>
    <t>Longitud</t>
  </si>
  <si>
    <t>PLANTA GENERAL</t>
  </si>
  <si>
    <t>RED SANITARIA</t>
  </si>
  <si>
    <t>CAJA TRAMPA DE GRASAS</t>
  </si>
  <si>
    <t>OBSERVACIONES:  Planta modulo area vigas de cimentacion, caja trampa de grasas y campo de infiltracion</t>
  </si>
  <si>
    <t xml:space="preserve">EXCAVACIÓN MANUAL ZANJA EN TIERRA H=1.0 M </t>
  </si>
  <si>
    <t>M3</t>
  </si>
  <si>
    <t>BAJO VIGA EJE 1 Y 2</t>
  </si>
  <si>
    <t>BAJO VIGA EJE A Y B</t>
  </si>
  <si>
    <t>INTERIOR VIGAS</t>
  </si>
  <si>
    <t>CAJA TRAMPA DE GRASAS 60X60</t>
  </si>
  <si>
    <t>TUBERIA 3" SANITARIA</t>
  </si>
  <si>
    <t>TUBERIA 3" CAMPO DE INFILTRACION</t>
  </si>
  <si>
    <t>OBSERVACIONES: Nivel de terreno "O" cero BAJO PLACA</t>
  </si>
  <si>
    <t>RELLENO EN RECEBO COMÚN COMPACTADO MECÁNICAMENTE</t>
  </si>
  <si>
    <t>BAJO VIGA EJE 1 y 2</t>
  </si>
  <si>
    <t>BAJO VIGA EJE A y B</t>
  </si>
  <si>
    <t>RECEBO CAJA DE INSPECCION</t>
  </si>
  <si>
    <t>OBSERVACIONES: Recebo bajo trampa de grasas incliudad en el APU del item de caja de Inspeccion 60x60 (MEDIDA INTERNA)</t>
  </si>
  <si>
    <t>VIGA DE AMARRE EN CONCRETO 3500 PSI</t>
  </si>
  <si>
    <t xml:space="preserve">OBSERVACIONES: </t>
  </si>
  <si>
    <t>ACERO FIGURADO 60.000 PSI</t>
  </si>
  <si>
    <t>UNID.</t>
  </si>
  <si>
    <t>KG</t>
  </si>
  <si>
    <t>CIMENTACION</t>
  </si>
  <si>
    <t>Cantidad</t>
  </si>
  <si>
    <t>PESO - KG/ML</t>
  </si>
  <si>
    <t>VIGA VC-01 20X25 REFUERZO</t>
  </si>
  <si>
    <t xml:space="preserve">FLEJES VIGA VC-01 20X25 </t>
  </si>
  <si>
    <t xml:space="preserve">VIGA VC-02 20X25 REFUERZO </t>
  </si>
  <si>
    <t xml:space="preserve">FLEJES VIGA VC-02 20X25 </t>
  </si>
  <si>
    <t>ANCLAJE COLUMNA MURO</t>
  </si>
  <si>
    <t>DINTEL PUERTA</t>
  </si>
  <si>
    <t>OBSERVACIONES:</t>
  </si>
  <si>
    <t xml:space="preserve">Subtotal </t>
  </si>
  <si>
    <t>REFUERZO MALLA ELECTROSOLDADA</t>
  </si>
  <si>
    <t>Peso</t>
  </si>
  <si>
    <t>MALLA ESTANDAR DE 2.35X6M CON TRASLAPOS DE 30CM</t>
  </si>
  <si>
    <t>OBSERVACIONES:  4 mm SEPARACION 15x15</t>
  </si>
  <si>
    <t>PLACA BASE CONCRETO 0.08 2500 PSI</t>
  </si>
  <si>
    <t>PLACA INTERIOR VIGAS</t>
  </si>
  <si>
    <t>CELOSÍA TUBULAR PARA POLIDEPORTIVO, ASTM-4500 GRADO C, INCLUYE: CORREAS, CONTRAVIENTOS, TENSORES, COLUMNAS ,VIGAS DE AMARRE, ANCLAJES, TORNILLERÍA, PINTURA Y PLATINERÍA.CONTEMPLA TAMBIÉN: FABRICACIÓN, SUMINISTRO, MONTAJE</t>
  </si>
  <si>
    <t>COLUMNAS Y ESTRUCTURA CUBIERTA</t>
  </si>
  <si>
    <t>PESO - KG*ML</t>
  </si>
  <si>
    <t>COLUMNAS 100X100X2.5</t>
  </si>
  <si>
    <t>VIGAS 100X100X2.5</t>
  </si>
  <si>
    <t>TAPAS VIGAS 100X100X2.5</t>
  </si>
  <si>
    <t>CORREAS METALICAS 8x4 Cal 18</t>
  </si>
  <si>
    <t>PESO - KG*M2</t>
  </si>
  <si>
    <t>PLATINAS COLUMNAS 200X200X10MM</t>
  </si>
  <si>
    <t>SOLDADURA Y PERNOS</t>
  </si>
  <si>
    <t>PUERTA EN LAMINA CAL 18 INC. ANTICORROSIVO</t>
  </si>
  <si>
    <t>FACHADA ACCESOS</t>
  </si>
  <si>
    <t>PUERTA COCINA</t>
  </si>
  <si>
    <t xml:space="preserve">OBSERVACIONES:  </t>
  </si>
  <si>
    <t>MARCO PARA PUERTA EN LÁMINA CAL 18-0.8</t>
  </si>
  <si>
    <t>UN</t>
  </si>
  <si>
    <t>CERRADURA DE ENTRADA PRINCIPAL</t>
  </si>
  <si>
    <t>CERRADURA PUERTA COCINA</t>
  </si>
  <si>
    <t>VENTANA EN LÁMINA CAL.18 INCLUYE ANTICORROSIVO</t>
  </si>
  <si>
    <t>VENTANA COCINA (DOS BATIENTES)</t>
  </si>
  <si>
    <t>VIDRIO TRANSPARENTE 4 MM</t>
  </si>
  <si>
    <t>FACHADA POSTERIOR</t>
  </si>
  <si>
    <t>VENTANA COCINA</t>
  </si>
  <si>
    <t xml:space="preserve">MURO EN BLOQUE Nº 4 E=0.10 M </t>
  </si>
  <si>
    <t>MUROS COCINA</t>
  </si>
  <si>
    <t>EJE 1 Y 2</t>
  </si>
  <si>
    <t>EJE A Y B</t>
  </si>
  <si>
    <t>CAIDA TEJA EJE 1 Y 2</t>
  </si>
  <si>
    <t>PUERTA</t>
  </si>
  <si>
    <t>VENTANA</t>
  </si>
  <si>
    <t>MURO MESON</t>
  </si>
  <si>
    <t>MESONES EN CONCRETO 2500 PSI, E=0.1M (INC. REFUERZO)</t>
  </si>
  <si>
    <t>COCINA</t>
  </si>
  <si>
    <t>SUPERIOR</t>
  </si>
  <si>
    <t>VALAPLATOS EN ACERO INOX</t>
  </si>
  <si>
    <t>INFERIOR</t>
  </si>
  <si>
    <t>PAÑETE LISO MUROS 1:4, E=1.5 CM</t>
  </si>
  <si>
    <t>COCINA Y FACHADA</t>
  </si>
  <si>
    <t>SAPICADERO COCINA</t>
  </si>
  <si>
    <t>FACHADA</t>
  </si>
  <si>
    <t xml:space="preserve">MUROS SOPORTE MESON </t>
  </si>
  <si>
    <t>OBSERVACIONES: PAÑETE AMBAS CARAS DE MURO LOS SOPORTES DE MESON</t>
  </si>
  <si>
    <t>TEJA EN LAMINA GALVANIZADA CAL 26 PINTADA</t>
  </si>
  <si>
    <t>CUBIERTA</t>
  </si>
  <si>
    <t xml:space="preserve">CUBIERTA </t>
  </si>
  <si>
    <t>-</t>
  </si>
  <si>
    <t xml:space="preserve">CABALLETE CUBIERTA TEJA EN LÁMINA GALVANIZADA CAL 26 PINTADA	                 </t>
  </si>
  <si>
    <t>ML</t>
  </si>
  <si>
    <t>CUMBRERA CUBIERTA</t>
  </si>
  <si>
    <t>REGISTRO 1/2"</t>
  </si>
  <si>
    <t>Un</t>
  </si>
  <si>
    <t xml:space="preserve"> EXTERIOR</t>
  </si>
  <si>
    <t>INGRESO DE ACOMETIDA DE AGUA A COCINA</t>
  </si>
  <si>
    <t>PUNTO HIDRAULICO PVC-P/PARAL 1/2"</t>
  </si>
  <si>
    <t>RED INTERNAS</t>
  </si>
  <si>
    <t>LAVAPLATOS MESON</t>
  </si>
  <si>
    <t>CAJA DE INSPECCIÓN DE 60X60</t>
  </si>
  <si>
    <t>TRAMPA DE GRASAS COCINA</t>
  </si>
  <si>
    <t>SALIDA SANITARIA PVC-S/PARAL 3"</t>
  </si>
  <si>
    <t>RED SANITARIA PVC-S 3"</t>
  </si>
  <si>
    <t>SALIDA A TRAMPA DE GRASAS</t>
  </si>
  <si>
    <t>TRAMPA DE GRASAS A CAMPO DE INFLITRACION</t>
  </si>
  <si>
    <t>RELLENO TIPO 5 "TRITURADO GRUESO"</t>
  </si>
  <si>
    <t>CAMPO DE INFILTRACION</t>
  </si>
  <si>
    <t xml:space="preserve">RELLENO CON MATERIAL DEL SITIO </t>
  </si>
  <si>
    <t xml:space="preserve">TRAMPA DE GRASAS A CAMPO DE INFLITRACION </t>
  </si>
  <si>
    <t>SUMINISTRO  E  INSTALACIÓN  DE  GEOTEXTIL T 1400 (ESTABILIZACIÓN, FILTRO Y SEPARACIÓN)</t>
  </si>
  <si>
    <t xml:space="preserve">TUBERIA CAMPO DE INFLITRACION </t>
  </si>
  <si>
    <t>OBSERVACIONES:  GEOTEXTIL CUBRE TODA LA CAPA DE PIEDRA PARTIDA Y 5CM DE CIERRE</t>
  </si>
  <si>
    <t>SUMINISTRO E INSTALACIÓN LAVAPLATOS DE EMPOTRAR EN ACERO INOXIDABLE 45 X 49 cm (INCLUYE ACCESORIOS Y GRIFERÍA)</t>
  </si>
  <si>
    <t>MESON COCINA</t>
  </si>
  <si>
    <t>SALIDA LÁMPARA TOMA PVC COMPLETA</t>
  </si>
  <si>
    <t>ILUMINACION COCINA</t>
  </si>
  <si>
    <t>TOMA DOBLE POLO A TIERRA GFCI</t>
  </si>
  <si>
    <t>TOMA MESON</t>
  </si>
  <si>
    <t>SALIDA TOMA DOBLE PVC COMPLETA</t>
  </si>
  <si>
    <t>TOMA NEVERA</t>
  </si>
  <si>
    <t>BALDOSA CERÁMICA PISO-PARED 20X20 CALIDAD PRIMERA</t>
  </si>
  <si>
    <t>ENCHAPE MESON Y ENTREPAÑO</t>
  </si>
  <si>
    <t xml:space="preserve">LAVAPLATOS </t>
  </si>
  <si>
    <t>SALPICADERO</t>
  </si>
  <si>
    <t xml:space="preserve">BORDE FRENTE  MESON </t>
  </si>
  <si>
    <t>BASE MESON (CARAS)</t>
  </si>
  <si>
    <t>VINILO SOBRE PAÑETE 2 MANOS</t>
  </si>
  <si>
    <t>FIRMA PROFESIONAL RESPONSABLE</t>
  </si>
  <si>
    <t>MODALIDAD - CONSTRUCCION COCINA MODULO INDEPENDIENTE</t>
  </si>
  <si>
    <t>DEPARTAMENTO</t>
  </si>
  <si>
    <t>CUNDINAMARCA</t>
  </si>
  <si>
    <t>AREA ESTRUCTURAL COCINA</t>
  </si>
  <si>
    <t>10.24 M2</t>
  </si>
  <si>
    <t>AREA ARQUITECTONICA COCINA</t>
  </si>
  <si>
    <t>9.61 M2</t>
  </si>
  <si>
    <t>ITEM ICCU</t>
  </si>
  <si>
    <t>CANTIDADES</t>
  </si>
  <si>
    <t>PRELIMINARES</t>
  </si>
  <si>
    <t>EXCAVACIONES Y RELLENOS</t>
  </si>
  <si>
    <t>CIMIENTOS</t>
  </si>
  <si>
    <t>ESTRUCTURAS EN CONCRETO</t>
  </si>
  <si>
    <t>ACERO FIGURADO 60000 PSI</t>
  </si>
  <si>
    <t>PISOS BASES</t>
  </si>
  <si>
    <t>CARPINTERÍA METÁLICA</t>
  </si>
  <si>
    <t>VENTANA LÁMINA CALIBRE 18 INC. ANTICORROSIVO</t>
  </si>
  <si>
    <t>MAMPOSTERÍA</t>
  </si>
  <si>
    <t>MURO EN BLOQUE Nº 4 E= 0.10 M</t>
  </si>
  <si>
    <t>PAÑETES, REVOQUES Y REPELLOS</t>
  </si>
  <si>
    <t>CUBIERTAS</t>
  </si>
  <si>
    <t>APU</t>
  </si>
  <si>
    <t xml:space="preserve">CABALLETE CUBIERTA TEJA EN LÁMINA GALVANIZADA CAL 26 PINTADA																					</t>
  </si>
  <si>
    <t>INSTALACIONES HIDROSANITARIAS</t>
  </si>
  <si>
    <t>PUNTO HIDRÁULICO PVC-P/PARAL 1/2"</t>
  </si>
  <si>
    <t xml:space="preserve">Un </t>
  </si>
  <si>
    <t>APARATOS SANITARIOS</t>
  </si>
  <si>
    <t>INSTALACIONES ELÉCTRICAS</t>
  </si>
  <si>
    <t>SALIDA TOMA DOBLE GCFI</t>
  </si>
  <si>
    <t>PISOS, ACABADOS, ENCHAPES Y ACCESORIOS</t>
  </si>
  <si>
    <t>PINTURAS</t>
  </si>
  <si>
    <t>VALOR TOTAL COSTO DIRECTO</t>
  </si>
  <si>
    <t>ADMINISTRACION 6%</t>
  </si>
  <si>
    <t>xxxxxxxxxxxxxxxxxxxxxxxxx</t>
  </si>
  <si>
    <t>TOTAL DEL PROYECTO</t>
  </si>
  <si>
    <t>Nombre profesional responsable</t>
  </si>
  <si>
    <t>ADMINISTRACION</t>
  </si>
  <si>
    <t>IMPUESTOS</t>
  </si>
  <si>
    <t>VALOR UNITARIO MODULAR</t>
  </si>
  <si>
    <t>VALOR UNITARIO LOCATIVO</t>
  </si>
  <si>
    <t>CANTIDAD MODULARES</t>
  </si>
  <si>
    <t>CANTIDAD LOCATIVOS</t>
  </si>
  <si>
    <t>VALOR APORTE MUNICIPIO DE YACOPI</t>
  </si>
  <si>
    <t xml:space="preserve">MEJORAMIENTO MODULAR </t>
  </si>
  <si>
    <t>MEJORAMIENTO LOCATIVO</t>
  </si>
  <si>
    <t>VALOR</t>
  </si>
  <si>
    <t>JUNTA DE ACCIÓN COMUNAL VEREDA SANTA MARTHA</t>
  </si>
  <si>
    <t>JUNTA DE ACCIÓN COMUNAL LAS VUELTAS</t>
  </si>
  <si>
    <t>JUNTA DE ACCIÓN COMUNAL VEREDA YACOPI GRANDE</t>
  </si>
  <si>
    <t>JUNTA DE ACCIÓN COMUNAL VEREDA CHIRRIPAY</t>
  </si>
  <si>
    <t>JUNTA DE ACCIÓN COMUNAL VEREDA AVIPAY DEL CERRO</t>
  </si>
  <si>
    <t>JUNTA DE ACCIÓN COMUNAL VEREDA CERRITOS</t>
  </si>
  <si>
    <t>JUNTA DE ACCIÓN COMUNAL VEREDA ALTO REDONDO</t>
  </si>
  <si>
    <t>JUNTA DE ACCIÓN COMUNAL VEREDA LOMA DE PASCUA</t>
  </si>
  <si>
    <t>JUNTA DE ACCIÓN COMUNAL VEREDA INSPECCIÓN TERAN</t>
  </si>
  <si>
    <t>JUNTA DE ACCIÓN VEREDA COMUNAL MUÑOZ</t>
  </si>
  <si>
    <t>VALOR RUBRO DE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</si>
</sst>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0.0%"/>
    <numFmt numFmtId="168" formatCode="0.0"/>
    <numFmt numFmtId="169" formatCode="_(&quot;$&quot;* #,##0_);_(&quot;$&quot;* \(#,##0\);_(&quot;$&quot;* &quot;-&quot;??_);_(@_)"/>
    <numFmt numFmtId="170" formatCode="_ * #,##0.00_ ;_ * \-#,##0.00_ ;_ * &quot;-&quot;??_ ;_ @_ "/>
    <numFmt numFmtId="171" formatCode="_-&quot;$&quot;\ * #,##0.00_-;\-&quot;$&quot;\ * #,##0.00_-;_-&quot;$&quot;\ * &quot;-&quot;??_-;_-@"/>
    <numFmt numFmtId="172" formatCode="_-&quot;$&quot;\ * #,##0_-;\-&quot;$&quot;\ * #,##0_-;_-&quot;$&quot;\ * &quot;-&quot;??_-;_-@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20"/>
      <color theme="1"/>
      <name val="Arial"/>
      <family val="2"/>
    </font>
    <font>
      <sz val="12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sz val="12"/>
      <color theme="1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9"/>
      <color theme="1"/>
      <name val="Calibri"/>
      <family val="2"/>
    </font>
    <font>
      <b/>
      <sz val="14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1"/>
      <name val="Calibri"/>
      <family val="2"/>
    </font>
    <font>
      <sz val="14"/>
      <name val="Calibri"/>
      <family val="2"/>
    </font>
    <font>
      <sz val="1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C0C0C0"/>
        <bgColor rgb="FFC0C0C0"/>
      </patternFill>
    </fill>
    <fill>
      <patternFill patternType="solid">
        <fgColor rgb="FFD0CECE"/>
        <bgColor rgb="FFD0CECE"/>
      </patternFill>
    </fill>
    <fill>
      <patternFill patternType="solid">
        <fgColor rgb="FFFFFF00"/>
        <bgColor theme="0"/>
      </patternFill>
    </fill>
    <fill>
      <patternFill patternType="solid">
        <fgColor rgb="FFBDD6EE"/>
        <bgColor rgb="FFBDD6EE"/>
      </patternFill>
    </fill>
    <fill>
      <patternFill patternType="solid">
        <fgColor rgb="FF9CC2E5"/>
        <bgColor rgb="FF9CC2E5"/>
      </patternFill>
    </fill>
    <fill>
      <patternFill patternType="solid">
        <fgColor theme="3" tint="0.749992370372631"/>
        <bgColor indexed="64"/>
      </patternFill>
    </fill>
  </fills>
  <borders count="1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hair">
        <color indexed="64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indexed="64"/>
      </top>
      <bottom style="hair">
        <color rgb="FF000000"/>
      </bottom>
      <diagonal/>
    </border>
    <border>
      <left style="hair">
        <color rgb="FF000000"/>
      </left>
      <right style="hair">
        <color indexed="64"/>
      </right>
      <top style="hair">
        <color indexed="64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rgb="FF000000"/>
      </right>
      <top style="hair">
        <color indexed="64"/>
      </top>
      <bottom style="hair">
        <color rgb="FF000000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1"/>
      </bottom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/>
      <bottom style="medium">
        <color theme="1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theme="1"/>
      </top>
      <bottom style="medium">
        <color rgb="FF000000"/>
      </bottom>
      <diagonal/>
    </border>
    <border>
      <left/>
      <right/>
      <top style="medium">
        <color theme="1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3" fillId="0" borderId="0" applyFont="0" applyFill="0" applyBorder="0" applyAlignment="0" applyProtection="0"/>
  </cellStyleXfs>
  <cellXfs count="490">
    <xf numFmtId="0" fontId="0" fillId="0" borderId="0" xfId="0"/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6" fontId="0" fillId="0" borderId="0" xfId="1" applyNumberFormat="1" applyFont="1"/>
    <xf numFmtId="0" fontId="0" fillId="0" borderId="0" xfId="0" applyBorder="1"/>
    <xf numFmtId="166" fontId="0" fillId="0" borderId="0" xfId="1" applyNumberFormat="1" applyFont="1" applyBorder="1"/>
    <xf numFmtId="166" fontId="0" fillId="0" borderId="0" xfId="0" applyNumberFormat="1"/>
    <xf numFmtId="0" fontId="4" fillId="6" borderId="1" xfId="0" applyFont="1" applyFill="1" applyBorder="1" applyAlignment="1">
      <alignment horizontal="center" vertical="center"/>
    </xf>
    <xf numFmtId="166" fontId="1" fillId="0" borderId="0" xfId="1" applyNumberFormat="1" applyFont="1"/>
    <xf numFmtId="166" fontId="4" fillId="6" borderId="1" xfId="1" applyNumberFormat="1" applyFont="1" applyFill="1" applyBorder="1" applyAlignment="1">
      <alignment horizontal="center" vertical="center"/>
    </xf>
    <xf numFmtId="166" fontId="0" fillId="0" borderId="1" xfId="1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8" borderId="0" xfId="0" applyFont="1" applyFill="1"/>
    <xf numFmtId="0" fontId="6" fillId="8" borderId="0" xfId="0" applyFont="1" applyFill="1" applyAlignment="1">
      <alignment horizontal="center"/>
    </xf>
    <xf numFmtId="0" fontId="9" fillId="10" borderId="7" xfId="0" applyFont="1" applyFill="1" applyBorder="1" applyAlignment="1">
      <alignment vertical="center" wrapText="1"/>
    </xf>
    <xf numFmtId="0" fontId="9" fillId="0" borderId="8" xfId="0" applyFont="1" applyBorder="1" applyAlignment="1">
      <alignment horizontal="center" vertical="center" wrapText="1"/>
    </xf>
    <xf numFmtId="0" fontId="9" fillId="9" borderId="31" xfId="0" applyFont="1" applyFill="1" applyBorder="1" applyAlignment="1">
      <alignment vertical="center" wrapText="1"/>
    </xf>
    <xf numFmtId="0" fontId="9" fillId="9" borderId="32" xfId="0" applyFont="1" applyFill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9" fillId="10" borderId="8" xfId="0" applyFont="1" applyFill="1" applyBorder="1" applyAlignment="1">
      <alignment horizontal="center" vertical="center" wrapText="1"/>
    </xf>
    <xf numFmtId="0" fontId="9" fillId="10" borderId="35" xfId="0" applyFont="1" applyFill="1" applyBorder="1" applyAlignment="1">
      <alignment vertical="center" wrapText="1"/>
    </xf>
    <xf numFmtId="0" fontId="0" fillId="0" borderId="0" xfId="0"/>
    <xf numFmtId="0" fontId="9" fillId="10" borderId="15" xfId="0" applyFont="1" applyFill="1" applyBorder="1" applyAlignment="1">
      <alignment horizontal="center" vertical="center" wrapText="1"/>
    </xf>
    <xf numFmtId="0" fontId="10" fillId="0" borderId="39" xfId="0" applyFont="1" applyBorder="1" applyAlignment="1">
      <alignment vertical="center" wrapText="1"/>
    </xf>
    <xf numFmtId="2" fontId="10" fillId="0" borderId="40" xfId="0" applyNumberFormat="1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2" fontId="10" fillId="0" borderId="41" xfId="0" applyNumberFormat="1" applyFont="1" applyBorder="1" applyAlignment="1">
      <alignment horizontal="center" vertical="center" wrapText="1"/>
    </xf>
    <xf numFmtId="0" fontId="10" fillId="0" borderId="13" xfId="0" applyFont="1" applyBorder="1" applyAlignment="1">
      <alignment vertical="center" wrapText="1"/>
    </xf>
    <xf numFmtId="2" fontId="10" fillId="0" borderId="14" xfId="0" applyNumberFormat="1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2" fontId="10" fillId="0" borderId="25" xfId="0" applyNumberFormat="1" applyFont="1" applyBorder="1" applyAlignment="1">
      <alignment horizontal="center" vertical="center" wrapText="1"/>
    </xf>
    <xf numFmtId="0" fontId="10" fillId="0" borderId="30" xfId="0" applyFont="1" applyBorder="1" applyAlignment="1">
      <alignment vertical="center" wrapText="1"/>
    </xf>
    <xf numFmtId="0" fontId="10" fillId="0" borderId="42" xfId="0" applyFont="1" applyBorder="1" applyAlignment="1">
      <alignment vertical="center" wrapText="1"/>
    </xf>
    <xf numFmtId="2" fontId="10" fillId="0" borderId="18" xfId="0" applyNumberFormat="1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2" fontId="9" fillId="9" borderId="45" xfId="0" applyNumberFormat="1" applyFont="1" applyFill="1" applyBorder="1" applyAlignment="1">
      <alignment horizontal="center" wrapText="1"/>
    </xf>
    <xf numFmtId="168" fontId="9" fillId="0" borderId="8" xfId="0" applyNumberFormat="1" applyFont="1" applyBorder="1" applyAlignment="1">
      <alignment horizontal="center" vertical="center" wrapText="1"/>
    </xf>
    <xf numFmtId="0" fontId="9" fillId="9" borderId="9" xfId="0" applyFont="1" applyFill="1" applyBorder="1" applyAlignment="1">
      <alignment vertical="center" wrapText="1"/>
    </xf>
    <xf numFmtId="0" fontId="10" fillId="0" borderId="46" xfId="0" applyFont="1" applyBorder="1" applyAlignment="1">
      <alignment horizontal="center" vertical="center" wrapText="1"/>
    </xf>
    <xf numFmtId="0" fontId="9" fillId="10" borderId="46" xfId="0" applyFont="1" applyFill="1" applyBorder="1" applyAlignment="1">
      <alignment horizontal="center" vertical="center" wrapText="1"/>
    </xf>
    <xf numFmtId="0" fontId="6" fillId="8" borderId="35" xfId="0" applyFont="1" applyFill="1" applyBorder="1" applyAlignment="1">
      <alignment wrapText="1"/>
    </xf>
    <xf numFmtId="0" fontId="6" fillId="8" borderId="0" xfId="0" applyFont="1" applyFill="1" applyAlignment="1">
      <alignment wrapText="1"/>
    </xf>
    <xf numFmtId="0" fontId="10" fillId="0" borderId="15" xfId="0" applyFont="1" applyBorder="1" applyAlignment="1">
      <alignment horizontal="center" vertical="center" wrapText="1"/>
    </xf>
    <xf numFmtId="2" fontId="10" fillId="0" borderId="15" xfId="0" applyNumberFormat="1" applyFont="1" applyBorder="1" applyAlignment="1">
      <alignment horizontal="center" vertical="center" wrapText="1"/>
    </xf>
    <xf numFmtId="0" fontId="10" fillId="0" borderId="16" xfId="0" applyFont="1" applyBorder="1" applyAlignment="1">
      <alignment vertical="center" wrapText="1"/>
    </xf>
    <xf numFmtId="2" fontId="10" fillId="0" borderId="54" xfId="0" applyNumberFormat="1" applyFont="1" applyBorder="1" applyAlignment="1">
      <alignment horizontal="center" vertical="center" wrapText="1"/>
    </xf>
    <xf numFmtId="0" fontId="10" fillId="0" borderId="54" xfId="0" applyFont="1" applyBorder="1" applyAlignment="1">
      <alignment horizontal="center" vertical="center" wrapText="1"/>
    </xf>
    <xf numFmtId="2" fontId="10" fillId="0" borderId="55" xfId="0" applyNumberFormat="1" applyFont="1" applyBorder="1" applyAlignment="1">
      <alignment horizontal="center" vertical="center" wrapText="1"/>
    </xf>
    <xf numFmtId="2" fontId="10" fillId="0" borderId="11" xfId="0" applyNumberFormat="1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2" fontId="10" fillId="0" borderId="28" xfId="0" applyNumberFormat="1" applyFont="1" applyBorder="1" applyAlignment="1">
      <alignment horizontal="center" vertical="center" wrapText="1"/>
    </xf>
    <xf numFmtId="2" fontId="10" fillId="0" borderId="12" xfId="0" applyNumberFormat="1" applyFont="1" applyBorder="1" applyAlignment="1">
      <alignment horizontal="center" vertical="center" wrapText="1"/>
    </xf>
    <xf numFmtId="2" fontId="10" fillId="0" borderId="20" xfId="0" applyNumberFormat="1" applyFont="1" applyBorder="1" applyAlignment="1">
      <alignment horizontal="center" vertical="center" wrapText="1"/>
    </xf>
    <xf numFmtId="2" fontId="9" fillId="9" borderId="45" xfId="0" applyNumberFormat="1" applyFont="1" applyFill="1" applyBorder="1" applyAlignment="1">
      <alignment horizontal="center" vertical="center" wrapText="1"/>
    </xf>
    <xf numFmtId="0" fontId="9" fillId="8" borderId="34" xfId="0" applyFont="1" applyFill="1" applyBorder="1" applyAlignment="1">
      <alignment vertical="center" wrapText="1"/>
    </xf>
    <xf numFmtId="0" fontId="9" fillId="8" borderId="2" xfId="0" applyFont="1" applyFill="1" applyBorder="1" applyAlignment="1">
      <alignment vertical="center" wrapText="1"/>
    </xf>
    <xf numFmtId="0" fontId="9" fillId="8" borderId="0" xfId="0" applyFont="1" applyFill="1" applyAlignment="1">
      <alignment horizontal="center" vertical="center" wrapText="1"/>
    </xf>
    <xf numFmtId="2" fontId="9" fillId="8" borderId="5" xfId="0" applyNumberFormat="1" applyFont="1" applyFill="1" applyBorder="1" applyAlignment="1">
      <alignment horizontal="center" wrapText="1"/>
    </xf>
    <xf numFmtId="0" fontId="9" fillId="10" borderId="39" xfId="0" applyFont="1" applyFill="1" applyBorder="1" applyAlignment="1">
      <alignment vertical="center" wrapText="1"/>
    </xf>
    <xf numFmtId="168" fontId="9" fillId="0" borderId="49" xfId="0" applyNumberFormat="1" applyFont="1" applyBorder="1" applyAlignment="1">
      <alignment horizontal="center" vertical="center" wrapText="1"/>
    </xf>
    <xf numFmtId="0" fontId="9" fillId="9" borderId="32" xfId="0" applyFont="1" applyFill="1" applyBorder="1" applyAlignment="1">
      <alignment vertical="center" wrapText="1"/>
    </xf>
    <xf numFmtId="0" fontId="10" fillId="0" borderId="8" xfId="0" applyFont="1" applyBorder="1" applyAlignment="1">
      <alignment horizontal="center" vertical="center" wrapText="1"/>
    </xf>
    <xf numFmtId="168" fontId="10" fillId="0" borderId="40" xfId="0" applyNumberFormat="1" applyFont="1" applyBorder="1" applyAlignment="1">
      <alignment vertical="center" wrapText="1"/>
    </xf>
    <xf numFmtId="168" fontId="10" fillId="0" borderId="14" xfId="0" applyNumberFormat="1" applyFont="1" applyBorder="1" applyAlignment="1">
      <alignment horizontal="center" vertical="center" wrapText="1"/>
    </xf>
    <xf numFmtId="0" fontId="6" fillId="8" borderId="13" xfId="0" applyFont="1" applyFill="1" applyBorder="1"/>
    <xf numFmtId="168" fontId="10" fillId="0" borderId="18" xfId="0" applyNumberFormat="1" applyFont="1" applyBorder="1" applyAlignment="1">
      <alignment horizontal="center" vertical="center" wrapText="1"/>
    </xf>
    <xf numFmtId="0" fontId="9" fillId="10" borderId="4" xfId="0" applyFont="1" applyFill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9" fillId="7" borderId="4" xfId="0" applyFont="1" applyFill="1" applyBorder="1" applyAlignment="1">
      <alignment horizontal="left" vertical="center" wrapText="1"/>
    </xf>
    <xf numFmtId="0" fontId="9" fillId="10" borderId="32" xfId="0" applyFont="1" applyFill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1" fillId="10" borderId="15" xfId="0" applyFont="1" applyFill="1" applyBorder="1" applyAlignment="1">
      <alignment horizontal="center" vertical="center" wrapText="1"/>
    </xf>
    <xf numFmtId="0" fontId="10" fillId="0" borderId="61" xfId="0" applyFont="1" applyBorder="1" applyAlignment="1">
      <alignment horizontal="left" vertical="center"/>
    </xf>
    <xf numFmtId="2" fontId="10" fillId="0" borderId="62" xfId="0" applyNumberFormat="1" applyFont="1" applyBorder="1" applyAlignment="1">
      <alignment horizontal="center" vertical="center"/>
    </xf>
    <xf numFmtId="2" fontId="10" fillId="0" borderId="62" xfId="0" applyNumberFormat="1" applyFont="1" applyBorder="1" applyAlignment="1">
      <alignment horizontal="center"/>
    </xf>
    <xf numFmtId="2" fontId="10" fillId="0" borderId="64" xfId="0" applyNumberFormat="1" applyFont="1" applyBorder="1" applyAlignment="1">
      <alignment horizontal="center"/>
    </xf>
    <xf numFmtId="0" fontId="10" fillId="0" borderId="65" xfId="0" applyFont="1" applyBorder="1"/>
    <xf numFmtId="0" fontId="10" fillId="0" borderId="66" xfId="0" applyFont="1" applyBorder="1" applyAlignment="1">
      <alignment horizontal="center" vertical="center"/>
    </xf>
    <xf numFmtId="2" fontId="10" fillId="0" borderId="66" xfId="0" applyNumberFormat="1" applyFont="1" applyBorder="1" applyAlignment="1">
      <alignment horizontal="center"/>
    </xf>
    <xf numFmtId="2" fontId="10" fillId="0" borderId="68" xfId="0" applyNumberFormat="1" applyFont="1" applyBorder="1" applyAlignment="1">
      <alignment horizontal="center"/>
    </xf>
    <xf numFmtId="0" fontId="10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10" fillId="0" borderId="69" xfId="0" applyFont="1" applyBorder="1" applyAlignment="1">
      <alignment horizontal="left" vertical="center"/>
    </xf>
    <xf numFmtId="2" fontId="10" fillId="0" borderId="70" xfId="0" applyNumberFormat="1" applyFont="1" applyBorder="1" applyAlignment="1">
      <alignment horizontal="center" vertical="center"/>
    </xf>
    <xf numFmtId="2" fontId="10" fillId="0" borderId="70" xfId="0" applyNumberFormat="1" applyFont="1" applyBorder="1" applyAlignment="1">
      <alignment horizontal="center"/>
    </xf>
    <xf numFmtId="0" fontId="10" fillId="0" borderId="70" xfId="0" applyFont="1" applyBorder="1" applyAlignment="1">
      <alignment horizontal="center" vertical="center"/>
    </xf>
    <xf numFmtId="2" fontId="10" fillId="0" borderId="71" xfId="0" applyNumberFormat="1" applyFont="1" applyBorder="1" applyAlignment="1">
      <alignment horizontal="center"/>
    </xf>
    <xf numFmtId="0" fontId="10" fillId="0" borderId="72" xfId="0" applyFont="1" applyBorder="1" applyAlignment="1">
      <alignment horizontal="left" vertical="center"/>
    </xf>
    <xf numFmtId="2" fontId="10" fillId="0" borderId="73" xfId="0" applyNumberFormat="1" applyFont="1" applyBorder="1" applyAlignment="1">
      <alignment horizontal="center" vertical="center"/>
    </xf>
    <xf numFmtId="2" fontId="10" fillId="0" borderId="74" xfId="0" applyNumberFormat="1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2" fontId="10" fillId="0" borderId="76" xfId="0" applyNumberFormat="1" applyFont="1" applyBorder="1" applyAlignment="1">
      <alignment horizontal="center" vertical="center"/>
    </xf>
    <xf numFmtId="4" fontId="9" fillId="7" borderId="32" xfId="0" applyNumberFormat="1" applyFont="1" applyFill="1" applyBorder="1" applyAlignment="1">
      <alignment horizontal="center"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4" fontId="10" fillId="0" borderId="0" xfId="0" applyNumberFormat="1" applyFont="1" applyAlignment="1">
      <alignment horizontal="center" wrapText="1"/>
    </xf>
    <xf numFmtId="0" fontId="9" fillId="10" borderId="16" xfId="0" applyFont="1" applyFill="1" applyBorder="1" applyAlignment="1">
      <alignment horizontal="center" vertical="center" wrapText="1"/>
    </xf>
    <xf numFmtId="0" fontId="10" fillId="0" borderId="61" xfId="0" applyFont="1" applyBorder="1"/>
    <xf numFmtId="2" fontId="0" fillId="0" borderId="0" xfId="0" applyNumberFormat="1"/>
    <xf numFmtId="0" fontId="5" fillId="0" borderId="79" xfId="0" applyFont="1" applyBorder="1" applyAlignment="1">
      <alignment wrapText="1"/>
    </xf>
    <xf numFmtId="2" fontId="10" fillId="0" borderId="80" xfId="0" applyNumberFormat="1" applyFont="1" applyBorder="1" applyAlignment="1">
      <alignment horizontal="center"/>
    </xf>
    <xf numFmtId="2" fontId="10" fillId="0" borderId="81" xfId="0" applyNumberFormat="1" applyFont="1" applyBorder="1" applyAlignment="1">
      <alignment horizontal="center"/>
    </xf>
    <xf numFmtId="4" fontId="9" fillId="7" borderId="32" xfId="0" applyNumberFormat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0" fontId="9" fillId="7" borderId="32" xfId="0" applyFont="1" applyFill="1" applyBorder="1" applyAlignment="1">
      <alignment horizontal="left" vertical="center" wrapText="1"/>
    </xf>
    <xf numFmtId="170" fontId="10" fillId="8" borderId="46" xfId="0" applyNumberFormat="1" applyFont="1" applyFill="1" applyBorder="1" applyAlignment="1">
      <alignment horizontal="center" vertical="center" wrapText="1"/>
    </xf>
    <xf numFmtId="170" fontId="10" fillId="0" borderId="40" xfId="0" applyNumberFormat="1" applyFont="1" applyBorder="1" applyAlignment="1">
      <alignment vertical="center" wrapText="1"/>
    </xf>
    <xf numFmtId="164" fontId="10" fillId="0" borderId="41" xfId="0" applyNumberFormat="1" applyFont="1" applyBorder="1" applyAlignment="1">
      <alignment horizontal="center" vertical="center" wrapText="1"/>
    </xf>
    <xf numFmtId="170" fontId="10" fillId="8" borderId="11" xfId="0" applyNumberFormat="1" applyFont="1" applyFill="1" applyBorder="1" applyAlignment="1">
      <alignment horizontal="center" vertical="center" wrapText="1"/>
    </xf>
    <xf numFmtId="170" fontId="10" fillId="0" borderId="14" xfId="0" applyNumberFormat="1" applyFont="1" applyBorder="1" applyAlignment="1">
      <alignment vertical="center" wrapText="1"/>
    </xf>
    <xf numFmtId="164" fontId="10" fillId="0" borderId="25" xfId="0" applyNumberFormat="1" applyFont="1" applyBorder="1" applyAlignment="1">
      <alignment horizontal="center" vertical="center" wrapText="1"/>
    </xf>
    <xf numFmtId="170" fontId="10" fillId="0" borderId="46" xfId="0" applyNumberFormat="1" applyFont="1" applyBorder="1" applyAlignment="1">
      <alignment horizontal="center" vertical="center" wrapText="1"/>
    </xf>
    <xf numFmtId="170" fontId="10" fillId="0" borderId="28" xfId="0" applyNumberFormat="1" applyFont="1" applyBorder="1" applyAlignment="1">
      <alignment horizontal="center" vertical="center" wrapText="1"/>
    </xf>
    <xf numFmtId="170" fontId="10" fillId="0" borderId="11" xfId="0" applyNumberFormat="1" applyFont="1" applyBorder="1" applyAlignment="1">
      <alignment vertical="center" wrapText="1"/>
    </xf>
    <xf numFmtId="164" fontId="10" fillId="0" borderId="12" xfId="0" applyNumberFormat="1" applyFont="1" applyBorder="1" applyAlignment="1">
      <alignment horizontal="center" vertical="center" wrapText="1"/>
    </xf>
    <xf numFmtId="0" fontId="10" fillId="0" borderId="13" xfId="0" applyFont="1" applyBorder="1" applyAlignment="1">
      <alignment horizontal="left" vertical="center" wrapText="1"/>
    </xf>
    <xf numFmtId="170" fontId="10" fillId="0" borderId="11" xfId="0" applyNumberFormat="1" applyFont="1" applyBorder="1" applyAlignment="1">
      <alignment horizontal="center" vertical="center" wrapText="1"/>
    </xf>
    <xf numFmtId="170" fontId="10" fillId="0" borderId="14" xfId="0" applyNumberFormat="1" applyFont="1" applyBorder="1" applyAlignment="1">
      <alignment horizontal="center" vertical="center" wrapText="1"/>
    </xf>
    <xf numFmtId="4" fontId="9" fillId="10" borderId="15" xfId="0" applyNumberFormat="1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170" fontId="10" fillId="0" borderId="18" xfId="0" applyNumberFormat="1" applyFont="1" applyBorder="1" applyAlignment="1">
      <alignment vertical="center" wrapText="1"/>
    </xf>
    <xf numFmtId="164" fontId="10" fillId="0" borderId="20" xfId="0" applyNumberFormat="1" applyFont="1" applyBorder="1" applyAlignment="1">
      <alignment horizontal="center" vertical="center" wrapText="1"/>
    </xf>
    <xf numFmtId="4" fontId="9" fillId="7" borderId="84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10" borderId="2" xfId="0" applyFont="1" applyFill="1" applyBorder="1" applyAlignment="1">
      <alignment horizontal="center" vertical="center" wrapText="1"/>
    </xf>
    <xf numFmtId="0" fontId="9" fillId="10" borderId="85" xfId="0" applyFont="1" applyFill="1" applyBorder="1" applyAlignment="1">
      <alignment horizontal="center" vertical="center" wrapText="1"/>
    </xf>
    <xf numFmtId="0" fontId="12" fillId="0" borderId="39" xfId="0" applyFont="1" applyBorder="1" applyAlignment="1">
      <alignment wrapText="1"/>
    </xf>
    <xf numFmtId="0" fontId="12" fillId="0" borderId="40" xfId="0" applyFont="1" applyBorder="1" applyAlignment="1">
      <alignment wrapText="1"/>
    </xf>
    <xf numFmtId="0" fontId="12" fillId="0" borderId="41" xfId="0" applyFont="1" applyBorder="1" applyAlignment="1">
      <alignment horizontal="center" wrapText="1"/>
    </xf>
    <xf numFmtId="4" fontId="9" fillId="7" borderId="84" xfId="0" applyNumberFormat="1" applyFont="1" applyFill="1" applyBorder="1" applyAlignment="1">
      <alignment horizontal="center" wrapText="1"/>
    </xf>
    <xf numFmtId="0" fontId="6" fillId="0" borderId="39" xfId="0" applyFont="1" applyBorder="1"/>
    <xf numFmtId="170" fontId="10" fillId="0" borderId="41" xfId="0" applyNumberFormat="1" applyFont="1" applyBorder="1" applyAlignment="1">
      <alignment horizontal="center" vertical="center" wrapText="1"/>
    </xf>
    <xf numFmtId="170" fontId="10" fillId="0" borderId="25" xfId="0" applyNumberFormat="1" applyFont="1" applyBorder="1" applyAlignment="1">
      <alignment horizontal="center" vertical="center" wrapText="1"/>
    </xf>
    <xf numFmtId="0" fontId="6" fillId="0" borderId="13" xfId="0" applyFont="1" applyBorder="1"/>
    <xf numFmtId="170" fontId="10" fillId="0" borderId="20" xfId="0" applyNumberFormat="1" applyFont="1" applyBorder="1" applyAlignment="1">
      <alignment horizontal="center" vertical="center" wrapText="1"/>
    </xf>
    <xf numFmtId="0" fontId="10" fillId="8" borderId="0" xfId="0" applyFont="1" applyFill="1" applyAlignment="1">
      <alignment horizontal="left" vertical="top" wrapText="1"/>
    </xf>
    <xf numFmtId="0" fontId="9" fillId="8" borderId="0" xfId="0" applyFont="1" applyFill="1" applyAlignment="1">
      <alignment horizontal="center" wrapText="1"/>
    </xf>
    <xf numFmtId="4" fontId="9" fillId="8" borderId="0" xfId="0" applyNumberFormat="1" applyFont="1" applyFill="1" applyAlignment="1">
      <alignment horizontal="center" wrapText="1"/>
    </xf>
    <xf numFmtId="0" fontId="9" fillId="11" borderId="4" xfId="0" applyFont="1" applyFill="1" applyBorder="1" applyAlignment="1">
      <alignment horizontal="left" vertical="center" wrapText="1"/>
    </xf>
    <xf numFmtId="0" fontId="9" fillId="10" borderId="27" xfId="0" applyFont="1" applyFill="1" applyBorder="1" applyAlignment="1">
      <alignment horizontal="center" vertical="center" wrapText="1"/>
    </xf>
    <xf numFmtId="0" fontId="9" fillId="10" borderId="18" xfId="0" applyFont="1" applyFill="1" applyBorder="1" applyAlignment="1">
      <alignment horizontal="center" vertical="center" wrapText="1"/>
    </xf>
    <xf numFmtId="0" fontId="10" fillId="0" borderId="86" xfId="0" applyFont="1" applyBorder="1" applyAlignment="1">
      <alignment horizontal="left" vertical="center" wrapText="1"/>
    </xf>
    <xf numFmtId="170" fontId="10" fillId="0" borderId="22" xfId="0" applyNumberFormat="1" applyFont="1" applyBorder="1" applyAlignment="1">
      <alignment vertical="center" wrapText="1"/>
    </xf>
    <xf numFmtId="0" fontId="10" fillId="0" borderId="87" xfId="0" applyFont="1" applyBorder="1" applyAlignment="1">
      <alignment horizontal="left" vertical="center" wrapText="1"/>
    </xf>
    <xf numFmtId="170" fontId="10" fillId="0" borderId="24" xfId="0" applyNumberFormat="1" applyFont="1" applyBorder="1" applyAlignment="1">
      <alignment vertical="center" wrapText="1"/>
    </xf>
    <xf numFmtId="0" fontId="10" fillId="0" borderId="39" xfId="0" applyFont="1" applyBorder="1" applyAlignment="1">
      <alignment horizontal="left" vertical="center" wrapText="1"/>
    </xf>
    <xf numFmtId="0" fontId="9" fillId="9" borderId="4" xfId="0" applyFont="1" applyFill="1" applyBorder="1" applyAlignment="1">
      <alignment horizontal="left" vertical="center" wrapText="1"/>
    </xf>
    <xf numFmtId="0" fontId="9" fillId="10" borderId="47" xfId="0" applyFont="1" applyFill="1" applyBorder="1" applyAlignment="1">
      <alignment horizontal="center" vertical="center" wrapText="1"/>
    </xf>
    <xf numFmtId="0" fontId="9" fillId="10" borderId="5" xfId="0" applyFont="1" applyFill="1" applyBorder="1" applyAlignment="1">
      <alignment horizontal="center" vertical="center" wrapText="1"/>
    </xf>
    <xf numFmtId="0" fontId="9" fillId="10" borderId="58" xfId="0" applyFont="1" applyFill="1" applyBorder="1" applyAlignment="1">
      <alignment horizontal="center" vertical="center" wrapText="1"/>
    </xf>
    <xf numFmtId="0" fontId="10" fillId="0" borderId="79" xfId="0" applyFont="1" applyBorder="1" applyAlignment="1">
      <alignment vertical="center" wrapText="1"/>
    </xf>
    <xf numFmtId="170" fontId="10" fillId="0" borderId="67" xfId="0" applyNumberFormat="1" applyFont="1" applyBorder="1" applyAlignment="1">
      <alignment vertical="center" wrapText="1"/>
    </xf>
    <xf numFmtId="164" fontId="10" fillId="0" borderId="89" xfId="0" applyNumberFormat="1" applyFont="1" applyBorder="1" applyAlignment="1">
      <alignment horizontal="center" vertical="center" wrapText="1"/>
    </xf>
    <xf numFmtId="164" fontId="10" fillId="0" borderId="81" xfId="0" applyNumberFormat="1" applyFont="1" applyBorder="1" applyAlignment="1">
      <alignment horizontal="center" vertical="center" wrapText="1"/>
    </xf>
    <xf numFmtId="0" fontId="10" fillId="0" borderId="90" xfId="0" applyFont="1" applyBorder="1" applyAlignment="1">
      <alignment vertical="center" wrapText="1"/>
    </xf>
    <xf numFmtId="170" fontId="10" fillId="0" borderId="80" xfId="0" applyNumberFormat="1" applyFont="1" applyBorder="1" applyAlignment="1">
      <alignment vertical="center" wrapText="1"/>
    </xf>
    <xf numFmtId="0" fontId="10" fillId="0" borderId="90" xfId="0" applyFont="1" applyBorder="1" applyAlignment="1">
      <alignment horizontal="left" vertical="center" wrapText="1"/>
    </xf>
    <xf numFmtId="0" fontId="10" fillId="0" borderId="92" xfId="0" applyFont="1" applyBorder="1" applyAlignment="1">
      <alignment horizontal="left" vertical="center" wrapText="1"/>
    </xf>
    <xf numFmtId="170" fontId="10" fillId="0" borderId="93" xfId="0" applyNumberFormat="1" applyFont="1" applyBorder="1" applyAlignment="1">
      <alignment vertical="center" wrapText="1"/>
    </xf>
    <xf numFmtId="164" fontId="10" fillId="0" borderId="94" xfId="0" applyNumberFormat="1" applyFont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center" vertical="center" wrapText="1"/>
    </xf>
    <xf numFmtId="0" fontId="9" fillId="10" borderId="104" xfId="0" applyFont="1" applyFill="1" applyBorder="1" applyAlignment="1">
      <alignment horizontal="center" vertical="center" wrapText="1"/>
    </xf>
    <xf numFmtId="0" fontId="9" fillId="10" borderId="105" xfId="0" applyFont="1" applyFill="1" applyBorder="1" applyAlignment="1">
      <alignment horizontal="center" vertical="center" wrapText="1"/>
    </xf>
    <xf numFmtId="170" fontId="10" fillId="8" borderId="67" xfId="0" applyNumberFormat="1" applyFont="1" applyFill="1" applyBorder="1" applyAlignment="1">
      <alignment vertical="center" wrapText="1"/>
    </xf>
    <xf numFmtId="164" fontId="10" fillId="8" borderId="89" xfId="0" applyNumberFormat="1" applyFont="1" applyFill="1" applyBorder="1" applyAlignment="1">
      <alignment horizontal="center" vertical="center" wrapText="1"/>
    </xf>
    <xf numFmtId="170" fontId="10" fillId="8" borderId="80" xfId="0" applyNumberFormat="1" applyFont="1" applyFill="1" applyBorder="1" applyAlignment="1">
      <alignment vertical="center" wrapText="1"/>
    </xf>
    <xf numFmtId="164" fontId="10" fillId="8" borderId="81" xfId="0" applyNumberFormat="1" applyFont="1" applyFill="1" applyBorder="1" applyAlignment="1">
      <alignment horizontal="center" vertical="center" wrapText="1"/>
    </xf>
    <xf numFmtId="0" fontId="10" fillId="8" borderId="90" xfId="0" applyFont="1" applyFill="1" applyBorder="1" applyAlignment="1">
      <alignment horizontal="center" vertical="center" wrapText="1"/>
    </xf>
    <xf numFmtId="0" fontId="10" fillId="8" borderId="92" xfId="0" applyFont="1" applyFill="1" applyBorder="1" applyAlignment="1">
      <alignment horizontal="center" vertical="center" wrapText="1"/>
    </xf>
    <xf numFmtId="170" fontId="10" fillId="8" borderId="93" xfId="0" applyNumberFormat="1" applyFont="1" applyFill="1" applyBorder="1" applyAlignment="1">
      <alignment vertical="center" wrapText="1"/>
    </xf>
    <xf numFmtId="164" fontId="10" fillId="8" borderId="94" xfId="0" applyNumberFormat="1" applyFont="1" applyFill="1" applyBorder="1" applyAlignment="1">
      <alignment horizontal="center" vertical="center" wrapText="1"/>
    </xf>
    <xf numFmtId="0" fontId="9" fillId="10" borderId="17" xfId="0" applyFont="1" applyFill="1" applyBorder="1" applyAlignment="1">
      <alignment horizontal="center" vertical="center" wrapText="1"/>
    </xf>
    <xf numFmtId="0" fontId="10" fillId="8" borderId="79" xfId="0" applyFont="1" applyFill="1" applyBorder="1" applyAlignment="1">
      <alignment horizontal="center" vertical="center" wrapText="1"/>
    </xf>
    <xf numFmtId="0" fontId="9" fillId="10" borderId="34" xfId="0" applyFont="1" applyFill="1" applyBorder="1" applyAlignment="1">
      <alignment vertical="center" wrapText="1"/>
    </xf>
    <xf numFmtId="168" fontId="9" fillId="0" borderId="2" xfId="0" applyNumberFormat="1" applyFont="1" applyBorder="1" applyAlignment="1">
      <alignment horizontal="center" vertical="center" wrapText="1"/>
    </xf>
    <xf numFmtId="0" fontId="9" fillId="9" borderId="34" xfId="0" applyFont="1" applyFill="1" applyBorder="1" applyAlignment="1">
      <alignment horizontal="left" vertical="center" wrapText="1"/>
    </xf>
    <xf numFmtId="0" fontId="6" fillId="0" borderId="61" xfId="0" applyFont="1" applyBorder="1"/>
    <xf numFmtId="0" fontId="9" fillId="8" borderId="62" xfId="0" applyFont="1" applyFill="1" applyBorder="1" applyAlignment="1">
      <alignment horizontal="center" vertical="center" wrapText="1"/>
    </xf>
    <xf numFmtId="0" fontId="6" fillId="8" borderId="62" xfId="0" applyFont="1" applyFill="1" applyBorder="1"/>
    <xf numFmtId="0" fontId="6" fillId="0" borderId="64" xfId="0" applyFont="1" applyBorder="1" applyAlignment="1">
      <alignment horizontal="center"/>
    </xf>
    <xf numFmtId="168" fontId="9" fillId="0" borderId="5" xfId="0" applyNumberFormat="1" applyFont="1" applyBorder="1" applyAlignment="1">
      <alignment horizontal="center" vertical="center" wrapText="1"/>
    </xf>
    <xf numFmtId="0" fontId="10" fillId="0" borderId="58" xfId="0" applyFont="1" applyBorder="1" applyAlignment="1">
      <alignment horizontal="center" vertical="center" wrapText="1"/>
    </xf>
    <xf numFmtId="0" fontId="9" fillId="10" borderId="58" xfId="0" quotePrefix="1" applyFont="1" applyFill="1" applyBorder="1" applyAlignment="1">
      <alignment horizontal="center" vertical="center" wrapText="1"/>
    </xf>
    <xf numFmtId="0" fontId="9" fillId="10" borderId="46" xfId="0" quotePrefix="1" applyFont="1" applyFill="1" applyBorder="1" applyAlignment="1">
      <alignment horizontal="center" vertical="center" wrapText="1"/>
    </xf>
    <xf numFmtId="4" fontId="9" fillId="10" borderId="52" xfId="0" applyNumberFormat="1" applyFont="1" applyFill="1" applyBorder="1" applyAlignment="1">
      <alignment horizontal="center" vertical="center" wrapText="1"/>
    </xf>
    <xf numFmtId="0" fontId="6" fillId="8" borderId="61" xfId="0" applyFont="1" applyFill="1" applyBorder="1"/>
    <xf numFmtId="0" fontId="6" fillId="8" borderId="64" xfId="0" applyFont="1" applyFill="1" applyBorder="1" applyAlignment="1">
      <alignment horizontal="center"/>
    </xf>
    <xf numFmtId="0" fontId="10" fillId="8" borderId="90" xfId="0" applyFont="1" applyFill="1" applyBorder="1" applyAlignment="1">
      <alignment horizontal="left" vertical="center" wrapText="1"/>
    </xf>
    <xf numFmtId="0" fontId="10" fillId="8" borderId="92" xfId="0" applyFont="1" applyFill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top" wrapText="1"/>
    </xf>
    <xf numFmtId="0" fontId="12" fillId="0" borderId="5" xfId="0" applyFont="1" applyBorder="1"/>
    <xf numFmtId="0" fontId="9" fillId="0" borderId="0" xfId="0" applyFont="1" applyAlignment="1">
      <alignment horizontal="center" wrapText="1"/>
    </xf>
    <xf numFmtId="0" fontId="12" fillId="0" borderId="0" xfId="0" applyFont="1"/>
    <xf numFmtId="0" fontId="12" fillId="0" borderId="43" xfId="0" applyFont="1" applyBorder="1"/>
    <xf numFmtId="4" fontId="9" fillId="8" borderId="83" xfId="0" applyNumberFormat="1" applyFont="1" applyFill="1" applyBorder="1" applyAlignment="1">
      <alignment horizontal="center" wrapText="1"/>
    </xf>
    <xf numFmtId="0" fontId="6" fillId="0" borderId="0" xfId="0" applyFont="1"/>
    <xf numFmtId="0" fontId="6" fillId="0" borderId="0" xfId="0" applyFont="1" applyAlignment="1">
      <alignment horizontal="center"/>
    </xf>
    <xf numFmtId="170" fontId="10" fillId="8" borderId="66" xfId="0" applyNumberFormat="1" applyFont="1" applyFill="1" applyBorder="1" applyAlignment="1">
      <alignment vertical="center" wrapText="1"/>
    </xf>
    <xf numFmtId="164" fontId="10" fillId="8" borderId="68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10" fillId="8" borderId="65" xfId="0" applyFont="1" applyFill="1" applyBorder="1" applyAlignment="1">
      <alignment horizontal="left" vertical="center" wrapText="1"/>
    </xf>
    <xf numFmtId="165" fontId="6" fillId="8" borderId="0" xfId="1" applyFont="1" applyFill="1" applyAlignment="1">
      <alignment horizontal="center"/>
    </xf>
    <xf numFmtId="2" fontId="6" fillId="0" borderId="0" xfId="0" applyNumberFormat="1" applyFont="1"/>
    <xf numFmtId="0" fontId="16" fillId="8" borderId="0" xfId="0" applyFont="1" applyFill="1" applyAlignment="1">
      <alignment horizontal="center" vertical="center"/>
    </xf>
    <xf numFmtId="0" fontId="15" fillId="8" borderId="0" xfId="0" applyFont="1" applyFill="1" applyAlignment="1">
      <alignment horizontal="center" vertical="center"/>
    </xf>
    <xf numFmtId="165" fontId="17" fillId="14" borderId="117" xfId="1" applyFont="1" applyFill="1" applyBorder="1" applyAlignment="1">
      <alignment horizontal="center" vertical="center"/>
    </xf>
    <xf numFmtId="0" fontId="14" fillId="14" borderId="119" xfId="1" applyNumberFormat="1" applyFont="1" applyFill="1" applyBorder="1" applyAlignment="1">
      <alignment horizontal="center" vertical="center" wrapText="1"/>
    </xf>
    <xf numFmtId="165" fontId="14" fillId="14" borderId="121" xfId="1" applyFont="1" applyFill="1" applyBorder="1" applyAlignment="1">
      <alignment horizontal="center" vertical="center" wrapText="1"/>
    </xf>
    <xf numFmtId="171" fontId="14" fillId="14" borderId="122" xfId="0" applyNumberFormat="1" applyFont="1" applyFill="1" applyBorder="1" applyAlignment="1">
      <alignment horizontal="center" vertical="center" wrapText="1"/>
    </xf>
    <xf numFmtId="0" fontId="14" fillId="7" borderId="7" xfId="0" applyFont="1" applyFill="1" applyBorder="1" applyAlignment="1">
      <alignment horizontal="center" vertical="center" wrapText="1"/>
    </xf>
    <xf numFmtId="0" fontId="14" fillId="7" borderId="8" xfId="0" applyFont="1" applyFill="1" applyBorder="1" applyAlignment="1">
      <alignment horizontal="center" vertical="center" wrapText="1"/>
    </xf>
    <xf numFmtId="171" fontId="14" fillId="8" borderId="0" xfId="0" applyNumberFormat="1" applyFont="1" applyFill="1" applyAlignment="1">
      <alignment horizontal="center" vertical="center"/>
    </xf>
    <xf numFmtId="165" fontId="14" fillId="7" borderId="123" xfId="1" applyFont="1" applyFill="1" applyBorder="1" applyAlignment="1">
      <alignment vertical="center" wrapText="1"/>
    </xf>
    <xf numFmtId="171" fontId="14" fillId="7" borderId="124" xfId="0" applyNumberFormat="1" applyFont="1" applyFill="1" applyBorder="1" applyAlignment="1">
      <alignment vertical="center"/>
    </xf>
    <xf numFmtId="0" fontId="15" fillId="0" borderId="5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8" xfId="0" applyFont="1" applyBorder="1" applyAlignment="1">
      <alignment vertical="center" wrapText="1"/>
    </xf>
    <xf numFmtId="4" fontId="19" fillId="8" borderId="37" xfId="0" applyNumberFormat="1" applyFont="1" applyFill="1" applyBorder="1" applyAlignment="1">
      <alignment horizontal="center" vertical="center"/>
    </xf>
    <xf numFmtId="171" fontId="19" fillId="8" borderId="0" xfId="0" applyNumberFormat="1" applyFont="1" applyFill="1" applyAlignment="1">
      <alignment horizontal="center" vertical="center"/>
    </xf>
    <xf numFmtId="165" fontId="19" fillId="8" borderId="37" xfId="1" applyFont="1" applyFill="1" applyBorder="1" applyAlignment="1">
      <alignment horizontal="center" vertical="center"/>
    </xf>
    <xf numFmtId="171" fontId="15" fillId="0" borderId="125" xfId="0" applyNumberFormat="1" applyFont="1" applyBorder="1" applyAlignment="1">
      <alignment vertical="center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left" vertical="center" wrapText="1"/>
    </xf>
    <xf numFmtId="4" fontId="19" fillId="8" borderId="12" xfId="0" applyNumberFormat="1" applyFont="1" applyFill="1" applyBorder="1" applyAlignment="1">
      <alignment horizontal="center" vertical="center"/>
    </xf>
    <xf numFmtId="165" fontId="19" fillId="8" borderId="12" xfId="1" applyFont="1" applyFill="1" applyBorder="1" applyAlignment="1">
      <alignment horizontal="center" vertical="center"/>
    </xf>
    <xf numFmtId="171" fontId="15" fillId="0" borderId="126" xfId="0" applyNumberFormat="1" applyFont="1" applyBorder="1" applyAlignment="1">
      <alignment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/>
    </xf>
    <xf numFmtId="0" fontId="15" fillId="0" borderId="14" xfId="0" applyFont="1" applyBorder="1" applyAlignment="1">
      <alignment horizontal="left" vertical="center" wrapText="1"/>
    </xf>
    <xf numFmtId="4" fontId="19" fillId="8" borderId="25" xfId="0" applyNumberFormat="1" applyFont="1" applyFill="1" applyBorder="1" applyAlignment="1">
      <alignment horizontal="center" vertical="center"/>
    </xf>
    <xf numFmtId="165" fontId="6" fillId="0" borderId="0" xfId="1" applyFont="1"/>
    <xf numFmtId="171" fontId="14" fillId="7" borderId="127" xfId="0" applyNumberFormat="1" applyFont="1" applyFill="1" applyBorder="1" applyAlignment="1">
      <alignment vertical="center"/>
    </xf>
    <xf numFmtId="2" fontId="15" fillId="0" borderId="14" xfId="0" applyNumberFormat="1" applyFont="1" applyBorder="1" applyAlignment="1">
      <alignment horizontal="center" vertical="center"/>
    </xf>
    <xf numFmtId="0" fontId="14" fillId="7" borderId="48" xfId="0" applyFont="1" applyFill="1" applyBorder="1" applyAlignment="1">
      <alignment horizontal="center" vertical="center" wrapText="1"/>
    </xf>
    <xf numFmtId="0" fontId="14" fillId="7" borderId="46" xfId="0" applyFont="1" applyFill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2" fontId="15" fillId="0" borderId="40" xfId="0" applyNumberFormat="1" applyFont="1" applyBorder="1" applyAlignment="1">
      <alignment horizontal="center" vertical="center"/>
    </xf>
    <xf numFmtId="0" fontId="15" fillId="0" borderId="40" xfId="0" applyFont="1" applyBorder="1" applyAlignment="1">
      <alignment horizontal="left" vertical="center" wrapText="1"/>
    </xf>
    <xf numFmtId="0" fontId="15" fillId="0" borderId="40" xfId="0" applyFont="1" applyBorder="1" applyAlignment="1">
      <alignment horizontal="center" vertical="center"/>
    </xf>
    <xf numFmtId="4" fontId="19" fillId="8" borderId="41" xfId="0" applyNumberFormat="1" applyFont="1" applyFill="1" applyBorder="1" applyAlignment="1">
      <alignment horizontal="center" vertical="center"/>
    </xf>
    <xf numFmtId="168" fontId="15" fillId="0" borderId="14" xfId="0" applyNumberFormat="1" applyFont="1" applyBorder="1" applyAlignment="1">
      <alignment horizontal="center" vertical="center"/>
    </xf>
    <xf numFmtId="0" fontId="14" fillId="7" borderId="53" xfId="0" applyFont="1" applyFill="1" applyBorder="1" applyAlignment="1">
      <alignment horizontal="center" vertical="center" wrapText="1"/>
    </xf>
    <xf numFmtId="0" fontId="14" fillId="7" borderId="19" xfId="0" applyFont="1" applyFill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2" fontId="15" fillId="0" borderId="19" xfId="0" applyNumberFormat="1" applyFont="1" applyBorder="1" applyAlignment="1">
      <alignment horizontal="center" vertical="center"/>
    </xf>
    <xf numFmtId="0" fontId="15" fillId="0" borderId="19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center" vertical="center"/>
    </xf>
    <xf numFmtId="4" fontId="19" fillId="8" borderId="45" xfId="0" applyNumberFormat="1" applyFont="1" applyFill="1" applyBorder="1" applyAlignment="1">
      <alignment horizontal="center" vertical="center"/>
    </xf>
    <xf numFmtId="171" fontId="15" fillId="0" borderId="107" xfId="0" applyNumberFormat="1" applyFont="1" applyBorder="1" applyAlignment="1">
      <alignment vertic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4" fontId="19" fillId="8" borderId="0" xfId="0" applyNumberFormat="1" applyFont="1" applyFill="1" applyAlignment="1">
      <alignment horizontal="center" vertical="center"/>
    </xf>
    <xf numFmtId="165" fontId="15" fillId="0" borderId="43" xfId="1" applyFont="1" applyBorder="1" applyAlignment="1">
      <alignment horizontal="center" vertical="center"/>
    </xf>
    <xf numFmtId="171" fontId="15" fillId="0" borderId="43" xfId="0" applyNumberFormat="1" applyFont="1" applyBorder="1" applyAlignment="1">
      <alignment vertical="center"/>
    </xf>
    <xf numFmtId="0" fontId="19" fillId="0" borderId="0" xfId="0" applyFont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172" fontId="14" fillId="0" borderId="9" xfId="0" applyNumberFormat="1" applyFont="1" applyBorder="1" applyAlignment="1">
      <alignment vertical="center"/>
    </xf>
    <xf numFmtId="171" fontId="6" fillId="0" borderId="0" xfId="0" applyNumberFormat="1" applyFont="1"/>
    <xf numFmtId="44" fontId="6" fillId="0" borderId="0" xfId="0" applyNumberFormat="1" applyFont="1"/>
    <xf numFmtId="171" fontId="16" fillId="0" borderId="0" xfId="0" applyNumberFormat="1" applyFont="1" applyAlignment="1">
      <alignment vertical="center" wrapText="1"/>
    </xf>
    <xf numFmtId="9" fontId="19" fillId="0" borderId="0" xfId="0" applyNumberFormat="1" applyFont="1" applyAlignment="1">
      <alignment horizontal="center" vertical="center"/>
    </xf>
    <xf numFmtId="165" fontId="17" fillId="0" borderId="10" xfId="1" applyFont="1" applyBorder="1" applyAlignment="1">
      <alignment vertical="center" wrapText="1"/>
    </xf>
    <xf numFmtId="171" fontId="15" fillId="0" borderId="12" xfId="0" applyNumberFormat="1" applyFont="1" applyBorder="1" applyAlignment="1">
      <alignment vertical="center"/>
    </xf>
    <xf numFmtId="165" fontId="17" fillId="0" borderId="35" xfId="1" applyFont="1" applyBorder="1" applyAlignment="1">
      <alignment vertical="center" wrapText="1"/>
    </xf>
    <xf numFmtId="171" fontId="15" fillId="0" borderId="25" xfId="0" applyNumberFormat="1" applyFont="1" applyBorder="1" applyAlignment="1">
      <alignment vertical="center"/>
    </xf>
    <xf numFmtId="0" fontId="14" fillId="0" borderId="0" xfId="0" applyFont="1" applyAlignment="1">
      <alignment vertical="center"/>
    </xf>
    <xf numFmtId="0" fontId="20" fillId="0" borderId="110" xfId="0" applyFont="1" applyBorder="1" applyAlignment="1">
      <alignment horizontal="center"/>
    </xf>
    <xf numFmtId="0" fontId="14" fillId="7" borderId="4" xfId="0" applyFont="1" applyFill="1" applyBorder="1" applyAlignment="1">
      <alignment horizontal="center" vertical="center" wrapText="1"/>
    </xf>
    <xf numFmtId="172" fontId="14" fillId="7" borderId="9" xfId="0" applyNumberFormat="1" applyFont="1" applyFill="1" applyBorder="1" applyAlignment="1">
      <alignment vertical="center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171" fontId="6" fillId="8" borderId="0" xfId="0" applyNumberFormat="1" applyFont="1" applyFill="1"/>
    <xf numFmtId="165" fontId="6" fillId="0" borderId="0" xfId="1" applyFont="1" applyAlignment="1">
      <alignment horizontal="center"/>
    </xf>
    <xf numFmtId="3" fontId="19" fillId="0" borderId="0" xfId="0" applyNumberFormat="1" applyFont="1"/>
    <xf numFmtId="171" fontId="19" fillId="8" borderId="0" xfId="0" applyNumberFormat="1" applyFont="1" applyFill="1"/>
    <xf numFmtId="44" fontId="19" fillId="0" borderId="0" xfId="0" applyNumberFormat="1" applyFont="1" applyAlignment="1">
      <alignment vertical="center"/>
    </xf>
    <xf numFmtId="165" fontId="19" fillId="0" borderId="0" xfId="1" applyFont="1" applyAlignment="1">
      <alignment horizontal="center" vertical="center"/>
    </xf>
    <xf numFmtId="0" fontId="19" fillId="0" borderId="0" xfId="0" applyFont="1" applyAlignment="1">
      <alignment vertical="center"/>
    </xf>
    <xf numFmtId="165" fontId="0" fillId="0" borderId="0" xfId="1" applyFont="1"/>
    <xf numFmtId="171" fontId="15" fillId="0" borderId="120" xfId="0" applyNumberFormat="1" applyFont="1" applyBorder="1" applyAlignment="1">
      <alignment vertical="center"/>
    </xf>
    <xf numFmtId="165" fontId="14" fillId="7" borderId="129" xfId="1" applyFont="1" applyFill="1" applyBorder="1" applyAlignment="1">
      <alignment vertical="center" wrapText="1"/>
    </xf>
    <xf numFmtId="165" fontId="14" fillId="7" borderId="130" xfId="1" applyFont="1" applyFill="1" applyBorder="1" applyAlignment="1">
      <alignment vertical="center" wrapText="1"/>
    </xf>
    <xf numFmtId="165" fontId="6" fillId="0" borderId="1" xfId="1" applyFont="1" applyBorder="1"/>
    <xf numFmtId="171" fontId="15" fillId="0" borderId="131" xfId="0" applyNumberFormat="1" applyFont="1" applyBorder="1" applyAlignment="1">
      <alignment vertical="center"/>
    </xf>
    <xf numFmtId="165" fontId="14" fillId="7" borderId="132" xfId="1" applyFont="1" applyFill="1" applyBorder="1" applyAlignment="1">
      <alignment vertical="center" wrapText="1"/>
    </xf>
    <xf numFmtId="171" fontId="15" fillId="0" borderId="133" xfId="0" applyNumberFormat="1" applyFont="1" applyBorder="1" applyAlignment="1">
      <alignment vertical="center"/>
    </xf>
    <xf numFmtId="0" fontId="17" fillId="14" borderId="117" xfId="0" applyFont="1" applyFill="1" applyBorder="1" applyAlignment="1">
      <alignment horizontal="center" vertical="center"/>
    </xf>
    <xf numFmtId="0" fontId="14" fillId="14" borderId="119" xfId="0" applyFont="1" applyFill="1" applyBorder="1" applyAlignment="1">
      <alignment horizontal="center" vertical="center" wrapText="1"/>
    </xf>
    <xf numFmtId="3" fontId="14" fillId="14" borderId="121" xfId="0" applyNumberFormat="1" applyFont="1" applyFill="1" applyBorder="1" applyAlignment="1">
      <alignment horizontal="center" vertical="center" wrapText="1"/>
    </xf>
    <xf numFmtId="0" fontId="14" fillId="14" borderId="15" xfId="0" applyFont="1" applyFill="1" applyBorder="1" applyAlignment="1">
      <alignment horizontal="center" vertical="center" wrapText="1"/>
    </xf>
    <xf numFmtId="0" fontId="14" fillId="7" borderId="123" xfId="0" applyFont="1" applyFill="1" applyBorder="1" applyAlignment="1">
      <alignment vertical="center" wrapText="1"/>
    </xf>
    <xf numFmtId="0" fontId="19" fillId="7" borderId="5" xfId="0" applyFont="1" applyFill="1" applyBorder="1" applyAlignment="1">
      <alignment vertical="center"/>
    </xf>
    <xf numFmtId="171" fontId="15" fillId="0" borderId="10" xfId="0" applyNumberFormat="1" applyFont="1" applyBorder="1" applyAlignment="1">
      <alignment horizontal="center" vertical="center"/>
    </xf>
    <xf numFmtId="171" fontId="15" fillId="0" borderId="135" xfId="0" applyNumberFormat="1" applyFont="1" applyBorder="1" applyAlignment="1">
      <alignment horizontal="center" vertical="center"/>
    </xf>
    <xf numFmtId="171" fontId="15" fillId="0" borderId="7" xfId="0" applyNumberFormat="1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171" fontId="15" fillId="0" borderId="43" xfId="0" applyNumberFormat="1" applyFont="1" applyBorder="1" applyAlignment="1">
      <alignment horizontal="center" vertical="center"/>
    </xf>
    <xf numFmtId="2" fontId="15" fillId="0" borderId="21" xfId="0" applyNumberFormat="1" applyFont="1" applyBorder="1" applyAlignment="1">
      <alignment horizontal="center" vertical="center"/>
    </xf>
    <xf numFmtId="171" fontId="14" fillId="0" borderId="9" xfId="0" applyNumberFormat="1" applyFont="1" applyBorder="1" applyAlignment="1">
      <alignment vertical="center"/>
    </xf>
    <xf numFmtId="0" fontId="17" fillId="0" borderId="10" xfId="0" applyFont="1" applyBorder="1" applyAlignment="1">
      <alignment vertical="center" wrapText="1"/>
    </xf>
    <xf numFmtId="9" fontId="19" fillId="0" borderId="11" xfId="0" applyNumberFormat="1" applyFont="1" applyBorder="1" applyAlignment="1">
      <alignment horizontal="center" vertical="center"/>
    </xf>
    <xf numFmtId="0" fontId="17" fillId="0" borderId="13" xfId="0" applyFont="1" applyBorder="1" applyAlignment="1">
      <alignment vertical="center" wrapText="1"/>
    </xf>
    <xf numFmtId="167" fontId="19" fillId="0" borderId="14" xfId="0" applyNumberFormat="1" applyFont="1" applyBorder="1" applyAlignment="1">
      <alignment horizontal="center" vertical="center"/>
    </xf>
    <xf numFmtId="171" fontId="14" fillId="7" borderId="9" xfId="0" applyNumberFormat="1" applyFont="1" applyFill="1" applyBorder="1" applyAlignment="1">
      <alignment vertical="center"/>
    </xf>
    <xf numFmtId="169" fontId="6" fillId="0" borderId="0" xfId="1" applyNumberFormat="1" applyFont="1"/>
    <xf numFmtId="0" fontId="14" fillId="7" borderId="4" xfId="0" applyFont="1" applyFill="1" applyBorder="1" applyAlignment="1">
      <alignment horizontal="center" vertical="center"/>
    </xf>
    <xf numFmtId="165" fontId="6" fillId="0" borderId="1" xfId="1" applyFont="1" applyFill="1" applyBorder="1"/>
    <xf numFmtId="0" fontId="4" fillId="6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vertical="center"/>
    </xf>
    <xf numFmtId="166" fontId="1" fillId="5" borderId="1" xfId="1" applyNumberFormat="1" applyFont="1" applyFill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2" borderId="136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66" fontId="1" fillId="0" borderId="140" xfId="1" applyNumberFormat="1" applyFont="1" applyBorder="1"/>
    <xf numFmtId="0" fontId="1" fillId="2" borderId="141" xfId="0" applyFont="1" applyFill="1" applyBorder="1" applyAlignment="1">
      <alignment horizontal="center" vertical="center"/>
    </xf>
    <xf numFmtId="0" fontId="1" fillId="2" borderId="142" xfId="0" applyFont="1" applyFill="1" applyBorder="1" applyAlignment="1">
      <alignment horizontal="center" vertical="center"/>
    </xf>
    <xf numFmtId="0" fontId="0" fillId="2" borderId="143" xfId="0" applyFill="1" applyBorder="1" applyAlignment="1">
      <alignment horizontal="center" vertical="center"/>
    </xf>
    <xf numFmtId="166" fontId="0" fillId="0" borderId="144" xfId="1" applyNumberFormat="1" applyFont="1" applyBorder="1"/>
    <xf numFmtId="0" fontId="0" fillId="2" borderId="145" xfId="0" applyFill="1" applyBorder="1" applyAlignment="1">
      <alignment horizontal="center" vertical="center"/>
    </xf>
    <xf numFmtId="166" fontId="0" fillId="0" borderId="146" xfId="1" applyNumberFormat="1" applyFont="1" applyBorder="1"/>
    <xf numFmtId="0" fontId="1" fillId="2" borderId="150" xfId="0" applyFont="1" applyFill="1" applyBorder="1" applyAlignment="1">
      <alignment horizontal="center" vertical="center"/>
    </xf>
    <xf numFmtId="0" fontId="1" fillId="2" borderId="137" xfId="0" applyFont="1" applyFill="1" applyBorder="1" applyAlignment="1">
      <alignment horizontal="center" vertical="center"/>
    </xf>
    <xf numFmtId="0" fontId="1" fillId="2" borderId="151" xfId="0" applyFont="1" applyFill="1" applyBorder="1" applyAlignment="1">
      <alignment horizontal="center" vertical="center"/>
    </xf>
    <xf numFmtId="166" fontId="1" fillId="0" borderId="140" xfId="0" applyNumberFormat="1" applyFont="1" applyBorder="1"/>
    <xf numFmtId="166" fontId="0" fillId="0" borderId="144" xfId="1" applyNumberFormat="1" applyFont="1" applyBorder="1" applyAlignment="1">
      <alignment vertical="center"/>
    </xf>
    <xf numFmtId="166" fontId="0" fillId="0" borderId="146" xfId="1" applyNumberFormat="1" applyFont="1" applyBorder="1" applyAlignment="1">
      <alignment vertical="center"/>
    </xf>
    <xf numFmtId="0" fontId="0" fillId="2" borderId="1" xfId="0" applyFill="1" applyBorder="1" applyAlignment="1">
      <alignment horizontal="left" vertical="center"/>
    </xf>
    <xf numFmtId="0" fontId="0" fillId="2" borderId="136" xfId="0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2" borderId="136" xfId="0" applyFont="1" applyFill="1" applyBorder="1" applyAlignment="1">
      <alignment horizontal="center" vertical="center"/>
    </xf>
    <xf numFmtId="0" fontId="2" fillId="2" borderId="136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143" xfId="0" applyFont="1" applyFill="1" applyBorder="1" applyAlignment="1">
      <alignment horizontal="center"/>
    </xf>
    <xf numFmtId="166" fontId="1" fillId="0" borderId="149" xfId="1" applyNumberFormat="1" applyFont="1" applyBorder="1"/>
    <xf numFmtId="0" fontId="1" fillId="2" borderId="150" xfId="0" applyFont="1" applyFill="1" applyBorder="1" applyAlignment="1">
      <alignment horizontal="center"/>
    </xf>
    <xf numFmtId="166" fontId="1" fillId="0" borderId="127" xfId="1" applyNumberFormat="1" applyFont="1" applyBorder="1"/>
    <xf numFmtId="0" fontId="1" fillId="0" borderId="144" xfId="0" applyFont="1" applyBorder="1" applyAlignment="1">
      <alignment horizontal="center"/>
    </xf>
    <xf numFmtId="166" fontId="0" fillId="0" borderId="144" xfId="1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top" wrapText="1"/>
    </xf>
    <xf numFmtId="0" fontId="8" fillId="0" borderId="5" xfId="0" applyFont="1" applyBorder="1"/>
    <xf numFmtId="0" fontId="8" fillId="0" borderId="6" xfId="0" applyFont="1" applyBorder="1"/>
    <xf numFmtId="0" fontId="9" fillId="0" borderId="82" xfId="0" applyFont="1" applyBorder="1" applyAlignment="1">
      <alignment horizontal="center" wrapText="1"/>
    </xf>
    <xf numFmtId="0" fontId="8" fillId="0" borderId="43" xfId="0" applyFont="1" applyBorder="1"/>
    <xf numFmtId="0" fontId="8" fillId="0" borderId="83" xfId="0" applyFont="1" applyBorder="1"/>
    <xf numFmtId="0" fontId="6" fillId="12" borderId="110" xfId="0" applyFont="1" applyFill="1" applyBorder="1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wrapText="1"/>
    </xf>
    <xf numFmtId="0" fontId="0" fillId="0" borderId="0" xfId="0"/>
    <xf numFmtId="0" fontId="8" fillId="0" borderId="35" xfId="0" applyFont="1" applyBorder="1"/>
    <xf numFmtId="0" fontId="8" fillId="0" borderId="82" xfId="0" applyFont="1" applyBorder="1"/>
    <xf numFmtId="0" fontId="9" fillId="10" borderId="58" xfId="0" quotePrefix="1" applyFont="1" applyFill="1" applyBorder="1" applyAlignment="1">
      <alignment horizontal="center" vertical="center" wrapText="1"/>
    </xf>
    <xf numFmtId="0" fontId="8" fillId="0" borderId="84" xfId="0" applyFont="1" applyBorder="1"/>
    <xf numFmtId="0" fontId="9" fillId="10" borderId="59" xfId="0" quotePrefix="1" applyFont="1" applyFill="1" applyBorder="1" applyAlignment="1">
      <alignment horizontal="center" vertical="center" wrapText="1"/>
    </xf>
    <xf numFmtId="0" fontId="8" fillId="0" borderId="50" xfId="0" applyFont="1" applyBorder="1"/>
    <xf numFmtId="0" fontId="8" fillId="0" borderId="51" xfId="0" applyFont="1" applyBorder="1"/>
    <xf numFmtId="0" fontId="9" fillId="10" borderId="46" xfId="0" quotePrefix="1" applyFont="1" applyFill="1" applyBorder="1" applyAlignment="1">
      <alignment horizontal="center" vertical="center" wrapText="1"/>
    </xf>
    <xf numFmtId="0" fontId="8" fillId="0" borderId="19" xfId="0" applyFont="1" applyBorder="1"/>
    <xf numFmtId="4" fontId="9" fillId="10" borderId="52" xfId="0" applyNumberFormat="1" applyFont="1" applyFill="1" applyBorder="1" applyAlignment="1">
      <alignment horizontal="center" vertical="center" wrapText="1"/>
    </xf>
    <xf numFmtId="0" fontId="8" fillId="0" borderId="45" xfId="0" applyFont="1" applyBorder="1" applyAlignment="1">
      <alignment horizontal="center"/>
    </xf>
    <xf numFmtId="0" fontId="9" fillId="8" borderId="34" xfId="0" applyFont="1" applyFill="1" applyBorder="1" applyAlignment="1">
      <alignment horizontal="center" vertical="center" wrapText="1"/>
    </xf>
    <xf numFmtId="0" fontId="8" fillId="0" borderId="2" xfId="0" applyFont="1" applyBorder="1"/>
    <xf numFmtId="0" fontId="8" fillId="0" borderId="0" xfId="0" applyFont="1"/>
    <xf numFmtId="0" fontId="10" fillId="8" borderId="65" xfId="0" applyFont="1" applyFill="1" applyBorder="1" applyAlignment="1">
      <alignment horizontal="left" vertical="center" wrapText="1"/>
    </xf>
    <xf numFmtId="0" fontId="8" fillId="0" borderId="109" xfId="0" applyFont="1" applyBorder="1"/>
    <xf numFmtId="0" fontId="10" fillId="0" borderId="34" xfId="0" applyFont="1" applyBorder="1" applyAlignment="1">
      <alignment horizontal="center" wrapText="1"/>
    </xf>
    <xf numFmtId="0" fontId="9" fillId="10" borderId="34" xfId="0" quotePrefix="1" applyFont="1" applyFill="1" applyBorder="1" applyAlignment="1">
      <alignment horizontal="center" vertical="center" wrapText="1"/>
    </xf>
    <xf numFmtId="0" fontId="8" fillId="0" borderId="108" xfId="0" applyFont="1" applyBorder="1"/>
    <xf numFmtId="170" fontId="10" fillId="0" borderId="66" xfId="0" applyNumberFormat="1" applyFont="1" applyBorder="1" applyAlignment="1">
      <alignment horizontal="center" vertical="center" wrapText="1"/>
    </xf>
    <xf numFmtId="0" fontId="8" fillId="0" borderId="67" xfId="0" applyFont="1" applyBorder="1"/>
    <xf numFmtId="164" fontId="10" fillId="0" borderId="68" xfId="0" applyNumberFormat="1" applyFont="1" applyBorder="1" applyAlignment="1">
      <alignment horizontal="center" vertical="center" wrapText="1"/>
    </xf>
    <xf numFmtId="0" fontId="8" fillId="0" borderId="89" xfId="0" applyFont="1" applyBorder="1" applyAlignment="1">
      <alignment horizontal="center"/>
    </xf>
    <xf numFmtId="0" fontId="9" fillId="0" borderId="43" xfId="0" applyFont="1" applyBorder="1" applyAlignment="1">
      <alignment horizontal="center" wrapText="1"/>
    </xf>
    <xf numFmtId="0" fontId="10" fillId="0" borderId="77" xfId="0" applyFont="1" applyBorder="1" applyAlignment="1">
      <alignment horizontal="left" vertical="top" wrapText="1"/>
    </xf>
    <xf numFmtId="0" fontId="8" fillId="0" borderId="78" xfId="0" applyFont="1" applyBorder="1"/>
    <xf numFmtId="0" fontId="10" fillId="0" borderId="2" xfId="0" applyFont="1" applyBorder="1" applyAlignment="1">
      <alignment horizontal="center" wrapText="1"/>
    </xf>
    <xf numFmtId="0" fontId="8" fillId="0" borderId="3" xfId="0" applyFont="1" applyBorder="1"/>
    <xf numFmtId="0" fontId="8" fillId="0" borderId="38" xfId="0" applyFont="1" applyBorder="1"/>
    <xf numFmtId="0" fontId="9" fillId="10" borderId="3" xfId="0" quotePrefix="1" applyFont="1" applyFill="1" applyBorder="1" applyAlignment="1">
      <alignment horizontal="center" vertical="center" wrapText="1"/>
    </xf>
    <xf numFmtId="0" fontId="8" fillId="0" borderId="28" xfId="0" applyFont="1" applyBorder="1"/>
    <xf numFmtId="0" fontId="8" fillId="0" borderId="37" xfId="0" applyFont="1" applyBorder="1" applyAlignment="1">
      <alignment horizontal="center"/>
    </xf>
    <xf numFmtId="0" fontId="10" fillId="0" borderId="65" xfId="0" applyFont="1" applyBorder="1" applyAlignment="1">
      <alignment horizontal="left" vertical="center" wrapText="1"/>
    </xf>
    <xf numFmtId="0" fontId="8" fillId="0" borderId="79" xfId="0" applyFont="1" applyBorder="1"/>
    <xf numFmtId="0" fontId="10" fillId="0" borderId="34" xfId="0" applyFont="1" applyBorder="1" applyAlignment="1">
      <alignment horizontal="center" vertical="center" wrapText="1"/>
    </xf>
    <xf numFmtId="0" fontId="8" fillId="0" borderId="88" xfId="0" applyFont="1" applyBorder="1"/>
    <xf numFmtId="0" fontId="10" fillId="0" borderId="95" xfId="0" applyFont="1" applyBorder="1" applyAlignment="1">
      <alignment horizontal="left" vertical="top" wrapText="1"/>
    </xf>
    <xf numFmtId="0" fontId="13" fillId="0" borderId="96" xfId="0" applyFont="1" applyBorder="1"/>
    <xf numFmtId="0" fontId="9" fillId="10" borderId="97" xfId="0" quotePrefix="1" applyFont="1" applyFill="1" applyBorder="1" applyAlignment="1">
      <alignment horizontal="center" vertical="center" wrapText="1"/>
    </xf>
    <xf numFmtId="0" fontId="8" fillId="0" borderId="103" xfId="0" applyFont="1" applyBorder="1"/>
    <xf numFmtId="0" fontId="9" fillId="10" borderId="98" xfId="0" quotePrefix="1" applyFont="1" applyFill="1" applyBorder="1" applyAlignment="1">
      <alignment horizontal="center" vertical="center" wrapText="1"/>
    </xf>
    <xf numFmtId="0" fontId="8" fillId="0" borderId="99" xfId="0" applyFont="1" applyBorder="1"/>
    <xf numFmtId="0" fontId="8" fillId="0" borderId="100" xfId="0" applyFont="1" applyBorder="1"/>
    <xf numFmtId="0" fontId="9" fillId="10" borderId="101" xfId="0" quotePrefix="1" applyFont="1" applyFill="1" applyBorder="1" applyAlignment="1">
      <alignment horizontal="center" vertical="center" wrapText="1"/>
    </xf>
    <xf numFmtId="0" fontId="8" fillId="0" borderId="106" xfId="0" applyFont="1" applyBorder="1"/>
    <xf numFmtId="4" fontId="9" fillId="10" borderId="102" xfId="0" applyNumberFormat="1" applyFont="1" applyFill="1" applyBorder="1" applyAlignment="1">
      <alignment horizontal="center" vertical="center" wrapText="1"/>
    </xf>
    <xf numFmtId="0" fontId="8" fillId="0" borderId="107" xfId="0" applyFont="1" applyBorder="1" applyAlignment="1">
      <alignment horizontal="center"/>
    </xf>
    <xf numFmtId="0" fontId="10" fillId="8" borderId="72" xfId="0" applyFont="1" applyFill="1" applyBorder="1" applyAlignment="1">
      <alignment horizontal="center" vertical="center" wrapText="1"/>
    </xf>
    <xf numFmtId="0" fontId="8" fillId="0" borderId="96" xfId="0" applyFont="1" applyBorder="1"/>
    <xf numFmtId="0" fontId="8" fillId="0" borderId="91" xfId="0" applyFont="1" applyBorder="1"/>
    <xf numFmtId="0" fontId="9" fillId="10" borderId="48" xfId="0" quotePrefix="1" applyFont="1" applyFill="1" applyBorder="1" applyAlignment="1">
      <alignment horizontal="center" vertical="center" wrapText="1"/>
    </xf>
    <xf numFmtId="0" fontId="8" fillId="0" borderId="53" xfId="0" applyFont="1" applyBorder="1"/>
    <xf numFmtId="0" fontId="9" fillId="10" borderId="49" xfId="0" quotePrefix="1" applyFont="1" applyFill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8" fillId="0" borderId="60" xfId="0" applyFont="1" applyBorder="1"/>
    <xf numFmtId="0" fontId="9" fillId="10" borderId="21" xfId="0" quotePrefix="1" applyFont="1" applyFill="1" applyBorder="1" applyAlignment="1">
      <alignment horizontal="center" vertical="center" wrapText="1"/>
    </xf>
    <xf numFmtId="0" fontId="8" fillId="0" borderId="21" xfId="0" applyFont="1" applyBorder="1"/>
    <xf numFmtId="0" fontId="8" fillId="0" borderId="22" xfId="0" applyFont="1" applyBorder="1"/>
    <xf numFmtId="0" fontId="9" fillId="10" borderId="29" xfId="0" quotePrefix="1" applyFont="1" applyFill="1" applyBorder="1" applyAlignment="1">
      <alignment horizontal="center" vertical="center" wrapText="1"/>
    </xf>
    <xf numFmtId="0" fontId="8" fillId="0" borderId="29" xfId="0" applyFont="1" applyBorder="1"/>
    <xf numFmtId="4" fontId="9" fillId="10" borderId="60" xfId="0" applyNumberFormat="1" applyFont="1" applyFill="1" applyBorder="1" applyAlignment="1">
      <alignment horizontal="center" vertical="center" wrapText="1"/>
    </xf>
    <xf numFmtId="0" fontId="8" fillId="0" borderId="60" xfId="0" applyFont="1" applyBorder="1" applyAlignment="1">
      <alignment horizontal="center"/>
    </xf>
    <xf numFmtId="0" fontId="9" fillId="0" borderId="4" xfId="0" applyFont="1" applyBorder="1" applyAlignment="1">
      <alignment horizontal="center" wrapText="1"/>
    </xf>
    <xf numFmtId="0" fontId="9" fillId="0" borderId="4" xfId="0" applyFont="1" applyBorder="1" applyAlignment="1">
      <alignment vertical="center" wrapText="1"/>
    </xf>
    <xf numFmtId="0" fontId="8" fillId="0" borderId="44" xfId="0" applyFont="1" applyBorder="1"/>
    <xf numFmtId="0" fontId="9" fillId="0" borderId="2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left" vertical="center" wrapText="1"/>
    </xf>
    <xf numFmtId="0" fontId="8" fillId="0" borderId="10" xfId="0" applyFont="1" applyBorder="1"/>
    <xf numFmtId="170" fontId="10" fillId="0" borderId="46" xfId="0" applyNumberFormat="1" applyFont="1" applyBorder="1" applyAlignment="1">
      <alignment vertical="center" wrapText="1"/>
    </xf>
    <xf numFmtId="0" fontId="8" fillId="0" borderId="11" xfId="0" applyFont="1" applyBorder="1"/>
    <xf numFmtId="0" fontId="10" fillId="0" borderId="57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wrapText="1"/>
    </xf>
    <xf numFmtId="0" fontId="9" fillId="10" borderId="57" xfId="0" applyFont="1" applyFill="1" applyBorder="1" applyAlignment="1">
      <alignment horizontal="center" vertical="center" wrapText="1"/>
    </xf>
    <xf numFmtId="0" fontId="9" fillId="10" borderId="36" xfId="0" applyFont="1" applyFill="1" applyBorder="1" applyAlignment="1">
      <alignment horizontal="center" vertical="center" wrapText="1"/>
    </xf>
    <xf numFmtId="0" fontId="9" fillId="10" borderId="28" xfId="0" applyFont="1" applyFill="1" applyBorder="1" applyAlignment="1">
      <alignment horizontal="center" vertical="center" wrapText="1"/>
    </xf>
    <xf numFmtId="0" fontId="9" fillId="10" borderId="37" xfId="0" applyFont="1" applyFill="1" applyBorder="1" applyAlignment="1">
      <alignment horizontal="center" vertical="center" wrapText="1"/>
    </xf>
    <xf numFmtId="0" fontId="10" fillId="0" borderId="63" xfId="0" applyFont="1" applyBorder="1" applyAlignment="1">
      <alignment horizontal="center" vertical="center"/>
    </xf>
    <xf numFmtId="0" fontId="10" fillId="0" borderId="65" xfId="0" applyFont="1" applyBorder="1" applyAlignment="1">
      <alignment horizontal="center" wrapText="1"/>
    </xf>
    <xf numFmtId="0" fontId="8" fillId="0" borderId="72" xfId="0" applyFont="1" applyBorder="1"/>
    <xf numFmtId="0" fontId="10" fillId="0" borderId="47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wrapText="1"/>
    </xf>
    <xf numFmtId="0" fontId="8" fillId="0" borderId="56" xfId="0" applyFont="1" applyBorder="1"/>
    <xf numFmtId="0" fontId="9" fillId="10" borderId="48" xfId="0" applyFont="1" applyFill="1" applyBorder="1" applyAlignment="1">
      <alignment horizontal="center" vertical="center" wrapText="1"/>
    </xf>
    <xf numFmtId="0" fontId="9" fillId="10" borderId="49" xfId="0" applyFont="1" applyFill="1" applyBorder="1" applyAlignment="1">
      <alignment horizontal="center" vertical="center" wrapText="1"/>
    </xf>
    <xf numFmtId="0" fontId="9" fillId="10" borderId="46" xfId="0" applyFont="1" applyFill="1" applyBorder="1" applyAlignment="1">
      <alignment horizontal="center" vertical="center" wrapText="1"/>
    </xf>
    <xf numFmtId="0" fontId="9" fillId="10" borderId="52" xfId="0" applyFont="1" applyFill="1" applyBorder="1" applyAlignment="1">
      <alignment horizontal="center" vertical="center" wrapText="1"/>
    </xf>
    <xf numFmtId="0" fontId="7" fillId="9" borderId="4" xfId="0" applyFont="1" applyFill="1" applyBorder="1" applyAlignment="1">
      <alignment horizontal="center"/>
    </xf>
    <xf numFmtId="0" fontId="6" fillId="0" borderId="34" xfId="0" applyFont="1" applyBorder="1" applyAlignment="1">
      <alignment horizontal="center" wrapText="1"/>
    </xf>
    <xf numFmtId="0" fontId="14" fillId="7" borderId="31" xfId="0" applyFont="1" applyFill="1" applyBorder="1" applyAlignment="1">
      <alignment horizontal="center" vertical="center" wrapText="1"/>
    </xf>
    <xf numFmtId="0" fontId="14" fillId="7" borderId="47" xfId="0" applyFont="1" applyFill="1" applyBorder="1" applyAlignment="1">
      <alignment horizontal="center" vertical="center" wrapText="1"/>
    </xf>
    <xf numFmtId="0" fontId="14" fillId="7" borderId="128" xfId="0" applyFont="1" applyFill="1" applyBorder="1" applyAlignment="1">
      <alignment horizontal="center" vertical="center" wrapText="1"/>
    </xf>
    <xf numFmtId="0" fontId="18" fillId="15" borderId="118" xfId="0" applyFont="1" applyFill="1" applyBorder="1" applyAlignment="1">
      <alignment horizontal="center" vertical="center"/>
    </xf>
    <xf numFmtId="0" fontId="18" fillId="15" borderId="120" xfId="0" applyFont="1" applyFill="1" applyBorder="1" applyAlignment="1">
      <alignment horizontal="center" vertical="center"/>
    </xf>
    <xf numFmtId="0" fontId="16" fillId="8" borderId="114" xfId="0" applyFont="1" applyFill="1" applyBorder="1" applyAlignment="1">
      <alignment horizontal="center" vertical="center"/>
    </xf>
    <xf numFmtId="0" fontId="8" fillId="0" borderId="26" xfId="0" applyFont="1" applyBorder="1"/>
    <xf numFmtId="0" fontId="8" fillId="0" borderId="27" xfId="0" applyFont="1" applyBorder="1"/>
    <xf numFmtId="0" fontId="15" fillId="8" borderId="115" xfId="0" applyFont="1" applyFill="1" applyBorder="1" applyAlignment="1">
      <alignment horizontal="center" vertical="center"/>
    </xf>
    <xf numFmtId="0" fontId="8" fillId="0" borderId="116" xfId="0" applyFont="1" applyBorder="1"/>
    <xf numFmtId="0" fontId="14" fillId="13" borderId="58" xfId="0" applyFont="1" applyFill="1" applyBorder="1" applyAlignment="1">
      <alignment horizontal="center" vertical="center" wrapText="1"/>
    </xf>
    <xf numFmtId="0" fontId="14" fillId="13" borderId="4" xfId="0" applyFont="1" applyFill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/>
    </xf>
    <xf numFmtId="0" fontId="16" fillId="0" borderId="59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8" fillId="0" borderId="111" xfId="0" applyFont="1" applyBorder="1"/>
    <xf numFmtId="0" fontId="16" fillId="0" borderId="30" xfId="0" applyFont="1" applyBorder="1" applyAlignment="1">
      <alignment horizontal="center" vertical="center"/>
    </xf>
    <xf numFmtId="0" fontId="8" fillId="0" borderId="23" xfId="0" applyFont="1" applyBorder="1"/>
    <xf numFmtId="0" fontId="15" fillId="0" borderId="112" xfId="0" applyFont="1" applyBorder="1" applyAlignment="1">
      <alignment horizontal="center" vertical="center"/>
    </xf>
    <xf numFmtId="0" fontId="8" fillId="0" borderId="113" xfId="0" applyFont="1" applyBorder="1"/>
    <xf numFmtId="0" fontId="16" fillId="0" borderId="4" xfId="0" applyFont="1" applyBorder="1" applyAlignment="1">
      <alignment horizontal="center" vertical="center" wrapText="1"/>
    </xf>
    <xf numFmtId="0" fontId="8" fillId="0" borderId="33" xfId="0" applyFont="1" applyBorder="1"/>
    <xf numFmtId="0" fontId="14" fillId="7" borderId="4" xfId="0" applyFont="1" applyFill="1" applyBorder="1" applyAlignment="1">
      <alignment horizontal="center" vertical="center"/>
    </xf>
    <xf numFmtId="0" fontId="24" fillId="0" borderId="33" xfId="0" applyFont="1" applyBorder="1"/>
    <xf numFmtId="0" fontId="22" fillId="14" borderId="134" xfId="0" applyFont="1" applyFill="1" applyBorder="1" applyAlignment="1">
      <alignment horizontal="center" vertical="center"/>
    </xf>
    <xf numFmtId="0" fontId="23" fillId="0" borderId="118" xfId="0" applyFont="1" applyBorder="1"/>
    <xf numFmtId="0" fontId="23" fillId="0" borderId="36" xfId="0" applyFont="1" applyBorder="1"/>
    <xf numFmtId="0" fontId="23" fillId="0" borderId="120" xfId="0" applyFont="1" applyBorder="1"/>
    <xf numFmtId="0" fontId="1" fillId="3" borderId="152" xfId="0" applyFont="1" applyFill="1" applyBorder="1" applyAlignment="1">
      <alignment horizontal="center"/>
    </xf>
    <xf numFmtId="0" fontId="1" fillId="3" borderId="153" xfId="0" applyFont="1" applyFill="1" applyBorder="1" applyAlignment="1">
      <alignment horizontal="center"/>
    </xf>
    <xf numFmtId="0" fontId="1" fillId="3" borderId="154" xfId="0" applyFont="1" applyFill="1" applyBorder="1" applyAlignment="1">
      <alignment horizontal="center"/>
    </xf>
    <xf numFmtId="0" fontId="1" fillId="3" borderId="147" xfId="0" applyFont="1" applyFill="1" applyBorder="1" applyAlignment="1">
      <alignment horizontal="center" vertical="center"/>
    </xf>
    <xf numFmtId="0" fontId="1" fillId="3" borderId="148" xfId="0" applyFont="1" applyFill="1" applyBorder="1" applyAlignment="1">
      <alignment horizontal="center" vertical="center"/>
    </xf>
    <xf numFmtId="0" fontId="1" fillId="3" borderId="149" xfId="0" applyFont="1" applyFill="1" applyBorder="1" applyAlignment="1">
      <alignment horizontal="center" vertical="center"/>
    </xf>
    <xf numFmtId="0" fontId="1" fillId="0" borderId="138" xfId="0" applyFont="1" applyBorder="1" applyAlignment="1">
      <alignment horizontal="center"/>
    </xf>
    <xf numFmtId="0" fontId="1" fillId="0" borderId="139" xfId="0" applyFont="1" applyBorder="1" applyAlignment="1">
      <alignment horizontal="center"/>
    </xf>
    <xf numFmtId="0" fontId="1" fillId="0" borderId="140" xfId="0" applyFont="1" applyBorder="1" applyAlignment="1">
      <alignment horizontal="center"/>
    </xf>
    <xf numFmtId="0" fontId="1" fillId="3" borderId="138" xfId="0" applyFont="1" applyFill="1" applyBorder="1" applyAlignment="1">
      <alignment horizontal="center" vertical="center"/>
    </xf>
    <xf numFmtId="0" fontId="1" fillId="3" borderId="139" xfId="0" applyFont="1" applyFill="1" applyBorder="1" applyAlignment="1">
      <alignment horizontal="center" vertical="center"/>
    </xf>
    <xf numFmtId="0" fontId="1" fillId="3" borderId="140" xfId="0" applyFont="1" applyFill="1" applyBorder="1" applyAlignment="1">
      <alignment horizontal="center" vertical="center"/>
    </xf>
    <xf numFmtId="0" fontId="1" fillId="2" borderId="138" xfId="0" applyFont="1" applyFill="1" applyBorder="1" applyAlignment="1">
      <alignment horizontal="center" vertical="center"/>
    </xf>
    <xf numFmtId="0" fontId="1" fillId="2" borderId="139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E0D4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2209800</xdr:colOff>
      <xdr:row>152</xdr:row>
      <xdr:rowOff>47625</xdr:rowOff>
    </xdr:from>
    <xdr:ext cx="342900" cy="971550"/>
    <xdr:sp macro="" textlink="">
      <xdr:nvSpPr>
        <xdr:cNvPr id="2" name="Shape 3" descr="Mostrando IMG_20141009_104632.jpg">
          <a:extLst>
            <a:ext uri="{FF2B5EF4-FFF2-40B4-BE49-F238E27FC236}">
              <a16:creationId xmlns:a16="http://schemas.microsoft.com/office/drawing/2014/main" id="{2741BA7B-4C41-4D21-BD23-23D69FD66AB5}"/>
            </a:ext>
          </a:extLst>
        </xdr:cNvPr>
        <xdr:cNvSpPr/>
      </xdr:nvSpPr>
      <xdr:spPr>
        <a:xfrm>
          <a:off x="6096000" y="29946600"/>
          <a:ext cx="342900" cy="971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4</xdr:col>
      <xdr:colOff>0</xdr:colOff>
      <xdr:row>111</xdr:row>
      <xdr:rowOff>0</xdr:rowOff>
    </xdr:from>
    <xdr:ext cx="342900" cy="962025"/>
    <xdr:sp macro="" textlink="">
      <xdr:nvSpPr>
        <xdr:cNvPr id="3" name="Shape 4" descr="Mostrando IMG_20141009_104632.jpg">
          <a:extLst>
            <a:ext uri="{FF2B5EF4-FFF2-40B4-BE49-F238E27FC236}">
              <a16:creationId xmlns:a16="http://schemas.microsoft.com/office/drawing/2014/main" id="{AA919F21-EF3C-4B86-BD45-B9FB7D8C8F22}"/>
            </a:ext>
          </a:extLst>
        </xdr:cNvPr>
        <xdr:cNvSpPr/>
      </xdr:nvSpPr>
      <xdr:spPr>
        <a:xfrm>
          <a:off x="7496175" y="22402800"/>
          <a:ext cx="342900" cy="962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4</xdr:col>
      <xdr:colOff>0</xdr:colOff>
      <xdr:row>200</xdr:row>
      <xdr:rowOff>0</xdr:rowOff>
    </xdr:from>
    <xdr:ext cx="342900" cy="1114425"/>
    <xdr:sp macro="" textlink="">
      <xdr:nvSpPr>
        <xdr:cNvPr id="4" name="Shape 5" descr="Mostrando IMG_20141009_104632.jpg">
          <a:extLst>
            <a:ext uri="{FF2B5EF4-FFF2-40B4-BE49-F238E27FC236}">
              <a16:creationId xmlns:a16="http://schemas.microsoft.com/office/drawing/2014/main" id="{3C5B193F-1718-4661-B9DC-C6F83ECE70BE}"/>
            </a:ext>
          </a:extLst>
        </xdr:cNvPr>
        <xdr:cNvSpPr/>
      </xdr:nvSpPr>
      <xdr:spPr>
        <a:xfrm>
          <a:off x="7496175" y="38452425"/>
          <a:ext cx="342900" cy="11144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3</xdr:col>
      <xdr:colOff>1876425</xdr:colOff>
      <xdr:row>167</xdr:row>
      <xdr:rowOff>219075</xdr:rowOff>
    </xdr:from>
    <xdr:ext cx="342900" cy="971550"/>
    <xdr:sp macro="" textlink="">
      <xdr:nvSpPr>
        <xdr:cNvPr id="5" name="Shape 3" descr="Mostrando IMG_20141009_104632.jpg">
          <a:extLst>
            <a:ext uri="{FF2B5EF4-FFF2-40B4-BE49-F238E27FC236}">
              <a16:creationId xmlns:a16="http://schemas.microsoft.com/office/drawing/2014/main" id="{19125E16-DD4D-4969-8B06-EE38A5D07136}"/>
            </a:ext>
          </a:extLst>
        </xdr:cNvPr>
        <xdr:cNvSpPr/>
      </xdr:nvSpPr>
      <xdr:spPr>
        <a:xfrm>
          <a:off x="5762625" y="32537400"/>
          <a:ext cx="342900" cy="971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3</xdr:col>
      <xdr:colOff>1924050</xdr:colOff>
      <xdr:row>179</xdr:row>
      <xdr:rowOff>219075</xdr:rowOff>
    </xdr:from>
    <xdr:ext cx="342900" cy="971550"/>
    <xdr:sp macro="" textlink="">
      <xdr:nvSpPr>
        <xdr:cNvPr id="6" name="Shape 3" descr="Mostrando IMG_20141009_104632.jpg">
          <a:extLst>
            <a:ext uri="{FF2B5EF4-FFF2-40B4-BE49-F238E27FC236}">
              <a16:creationId xmlns:a16="http://schemas.microsoft.com/office/drawing/2014/main" id="{FE872DCE-F4C5-4E5C-A29C-F9E0BD4A11B2}"/>
            </a:ext>
          </a:extLst>
        </xdr:cNvPr>
        <xdr:cNvSpPr/>
      </xdr:nvSpPr>
      <xdr:spPr>
        <a:xfrm>
          <a:off x="5810250" y="34594800"/>
          <a:ext cx="342900" cy="971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1</xdr:col>
      <xdr:colOff>219075</xdr:colOff>
      <xdr:row>100</xdr:row>
      <xdr:rowOff>19050</xdr:rowOff>
    </xdr:from>
    <xdr:ext cx="2238375" cy="1323975"/>
    <xdr:pic>
      <xdr:nvPicPr>
        <xdr:cNvPr id="7" name="image11.png">
          <a:extLst>
            <a:ext uri="{FF2B5EF4-FFF2-40B4-BE49-F238E27FC236}">
              <a16:creationId xmlns:a16="http://schemas.microsoft.com/office/drawing/2014/main" id="{5F4F7BFC-19A6-4FE7-87B4-CCA8314DD1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00075" y="20659725"/>
          <a:ext cx="2238375" cy="13239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219075</xdr:colOff>
      <xdr:row>112</xdr:row>
      <xdr:rowOff>28575</xdr:rowOff>
    </xdr:from>
    <xdr:ext cx="2238375" cy="1323975"/>
    <xdr:pic>
      <xdr:nvPicPr>
        <xdr:cNvPr id="8" name="image11.png">
          <a:extLst>
            <a:ext uri="{FF2B5EF4-FFF2-40B4-BE49-F238E27FC236}">
              <a16:creationId xmlns:a16="http://schemas.microsoft.com/office/drawing/2014/main" id="{D6DEF321-5FFF-41D4-816E-FCB6D2FABE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9075" y="22745700"/>
          <a:ext cx="2238375" cy="13239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9525</xdr:colOff>
      <xdr:row>131</xdr:row>
      <xdr:rowOff>47625</xdr:rowOff>
    </xdr:from>
    <xdr:ext cx="2057400" cy="1447800"/>
    <xdr:pic>
      <xdr:nvPicPr>
        <xdr:cNvPr id="9" name="image3.png">
          <a:extLst>
            <a:ext uri="{FF2B5EF4-FFF2-40B4-BE49-F238E27FC236}">
              <a16:creationId xmlns:a16="http://schemas.microsoft.com/office/drawing/2014/main" id="{5311E5EC-180B-46E2-AC83-CBA6912BAED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81050" y="26536650"/>
          <a:ext cx="2057400" cy="14478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400050</xdr:colOff>
      <xdr:row>144</xdr:row>
      <xdr:rowOff>95250</xdr:rowOff>
    </xdr:from>
    <xdr:ext cx="1143000" cy="695325"/>
    <xdr:pic>
      <xdr:nvPicPr>
        <xdr:cNvPr id="10" name="image3.png">
          <a:extLst>
            <a:ext uri="{FF2B5EF4-FFF2-40B4-BE49-F238E27FC236}">
              <a16:creationId xmlns:a16="http://schemas.microsoft.com/office/drawing/2014/main" id="{75342F2C-F38E-449B-8C69-908D8D6159FD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71575" y="28708350"/>
          <a:ext cx="1143000" cy="69532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153</xdr:row>
      <xdr:rowOff>89188</xdr:rowOff>
    </xdr:from>
    <xdr:ext cx="1534390" cy="1452130"/>
    <xdr:pic>
      <xdr:nvPicPr>
        <xdr:cNvPr id="11" name="image2.png">
          <a:extLst>
            <a:ext uri="{FF2B5EF4-FFF2-40B4-BE49-F238E27FC236}">
              <a16:creationId xmlns:a16="http://schemas.microsoft.com/office/drawing/2014/main" id="{BAB9DA17-7848-43A3-ACFE-F1B7196977F5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30188188"/>
          <a:ext cx="1534390" cy="145213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759402</xdr:colOff>
      <xdr:row>168</xdr:row>
      <xdr:rowOff>150668</xdr:rowOff>
    </xdr:from>
    <xdr:ext cx="1933575" cy="1095375"/>
    <xdr:pic>
      <xdr:nvPicPr>
        <xdr:cNvPr id="12" name="image12.png">
          <a:extLst>
            <a:ext uri="{FF2B5EF4-FFF2-40B4-BE49-F238E27FC236}">
              <a16:creationId xmlns:a16="http://schemas.microsoft.com/office/drawing/2014/main" id="{2F767716-5558-4828-A9F6-11B9725FFB8E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530927" y="32764268"/>
          <a:ext cx="1933575" cy="10953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180</xdr:row>
      <xdr:rowOff>19050</xdr:rowOff>
    </xdr:from>
    <xdr:ext cx="1885950" cy="1133475"/>
    <xdr:pic>
      <xdr:nvPicPr>
        <xdr:cNvPr id="13" name="image11.png">
          <a:extLst>
            <a:ext uri="{FF2B5EF4-FFF2-40B4-BE49-F238E27FC236}">
              <a16:creationId xmlns:a16="http://schemas.microsoft.com/office/drawing/2014/main" id="{5C158F8C-88F8-45D0-85F9-13A902AA54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34690050"/>
          <a:ext cx="1885950" cy="11334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193</xdr:row>
      <xdr:rowOff>28575</xdr:rowOff>
    </xdr:from>
    <xdr:ext cx="1419225" cy="1019175"/>
    <xdr:pic>
      <xdr:nvPicPr>
        <xdr:cNvPr id="14" name="image4.png">
          <a:extLst>
            <a:ext uri="{FF2B5EF4-FFF2-40B4-BE49-F238E27FC236}">
              <a16:creationId xmlns:a16="http://schemas.microsoft.com/office/drawing/2014/main" id="{929B5006-2B8C-487C-BE2E-CD1ECC9A17AB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37128450"/>
          <a:ext cx="1419225" cy="10191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736022</xdr:colOff>
      <xdr:row>193</xdr:row>
      <xdr:rowOff>125557</xdr:rowOff>
    </xdr:from>
    <xdr:ext cx="2076450" cy="790575"/>
    <xdr:pic>
      <xdr:nvPicPr>
        <xdr:cNvPr id="15" name="image8.png">
          <a:extLst>
            <a:ext uri="{FF2B5EF4-FFF2-40B4-BE49-F238E27FC236}">
              <a16:creationId xmlns:a16="http://schemas.microsoft.com/office/drawing/2014/main" id="{C617BFD6-E9B0-4FA8-B282-9B7B818700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507547" y="37225432"/>
          <a:ext cx="207645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203</xdr:row>
      <xdr:rowOff>38100</xdr:rowOff>
    </xdr:from>
    <xdr:ext cx="3343275" cy="885825"/>
    <xdr:pic>
      <xdr:nvPicPr>
        <xdr:cNvPr id="16" name="image6.png">
          <a:extLst>
            <a:ext uri="{FF2B5EF4-FFF2-40B4-BE49-F238E27FC236}">
              <a16:creationId xmlns:a16="http://schemas.microsoft.com/office/drawing/2014/main" id="{89858E06-4ABC-449D-8AA2-118109698399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0" y="39243000"/>
          <a:ext cx="3343275" cy="88582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207</xdr:row>
      <xdr:rowOff>114300</xdr:rowOff>
    </xdr:from>
    <xdr:ext cx="3105150" cy="695325"/>
    <xdr:pic>
      <xdr:nvPicPr>
        <xdr:cNvPr id="17" name="image22.png">
          <a:extLst>
            <a:ext uri="{FF2B5EF4-FFF2-40B4-BE49-F238E27FC236}">
              <a16:creationId xmlns:a16="http://schemas.microsoft.com/office/drawing/2014/main" id="{C2F999D6-E101-4AA7-BCCA-BE720E797F24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0" y="40062150"/>
          <a:ext cx="3105150" cy="6953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85725</xdr:colOff>
      <xdr:row>304</xdr:row>
      <xdr:rowOff>76200</xdr:rowOff>
    </xdr:from>
    <xdr:ext cx="1714500" cy="1133475"/>
    <xdr:pic>
      <xdr:nvPicPr>
        <xdr:cNvPr id="18" name="image10.png">
          <a:extLst>
            <a:ext uri="{FF2B5EF4-FFF2-40B4-BE49-F238E27FC236}">
              <a16:creationId xmlns:a16="http://schemas.microsoft.com/office/drawing/2014/main" id="{0A8DA79C-74BE-41A2-8859-4F5339EDBCCB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857250" y="58978800"/>
          <a:ext cx="1714500" cy="11334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200025</xdr:colOff>
      <xdr:row>314</xdr:row>
      <xdr:rowOff>28575</xdr:rowOff>
    </xdr:from>
    <xdr:ext cx="971550" cy="1152525"/>
    <xdr:pic>
      <xdr:nvPicPr>
        <xdr:cNvPr id="19" name="image9.png">
          <a:extLst>
            <a:ext uri="{FF2B5EF4-FFF2-40B4-BE49-F238E27FC236}">
              <a16:creationId xmlns:a16="http://schemas.microsoft.com/office/drawing/2014/main" id="{931F55F9-D5E4-4E3E-A7B2-8E163669B273}"/>
            </a:ext>
          </a:extLst>
        </xdr:cNvPr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971550" y="61245750"/>
          <a:ext cx="971550" cy="11525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323850</xdr:colOff>
      <xdr:row>324</xdr:row>
      <xdr:rowOff>0</xdr:rowOff>
    </xdr:from>
    <xdr:ext cx="2343150" cy="1219200"/>
    <xdr:pic>
      <xdr:nvPicPr>
        <xdr:cNvPr id="20" name="image7.png">
          <a:extLst>
            <a:ext uri="{FF2B5EF4-FFF2-40B4-BE49-F238E27FC236}">
              <a16:creationId xmlns:a16="http://schemas.microsoft.com/office/drawing/2014/main" id="{51EDE87F-3CAC-4B56-BF31-CCD613A8B18B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704850" y="63531750"/>
          <a:ext cx="2343150" cy="12192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323850</xdr:colOff>
      <xdr:row>335</xdr:row>
      <xdr:rowOff>47625</xdr:rowOff>
    </xdr:from>
    <xdr:ext cx="1895475" cy="1152525"/>
    <xdr:pic>
      <xdr:nvPicPr>
        <xdr:cNvPr id="21" name="image5.png">
          <a:extLst>
            <a:ext uri="{FF2B5EF4-FFF2-40B4-BE49-F238E27FC236}">
              <a16:creationId xmlns:a16="http://schemas.microsoft.com/office/drawing/2014/main" id="{7251B355-2E6F-4DC7-83DC-A4684D5294EF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704850" y="66074925"/>
          <a:ext cx="1895475" cy="11525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114300</xdr:colOff>
      <xdr:row>357</xdr:row>
      <xdr:rowOff>152400</xdr:rowOff>
    </xdr:from>
    <xdr:ext cx="1885950" cy="1133475"/>
    <xdr:pic>
      <xdr:nvPicPr>
        <xdr:cNvPr id="22" name="image11.png">
          <a:extLst>
            <a:ext uri="{FF2B5EF4-FFF2-40B4-BE49-F238E27FC236}">
              <a16:creationId xmlns:a16="http://schemas.microsoft.com/office/drawing/2014/main" id="{78E7C69D-8346-46C5-8E0A-DE5087DEF1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5300" y="70951725"/>
          <a:ext cx="1885950" cy="11334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133350</xdr:colOff>
      <xdr:row>345</xdr:row>
      <xdr:rowOff>85725</xdr:rowOff>
    </xdr:from>
    <xdr:ext cx="1933575" cy="1095375"/>
    <xdr:pic>
      <xdr:nvPicPr>
        <xdr:cNvPr id="23" name="image12.png">
          <a:extLst>
            <a:ext uri="{FF2B5EF4-FFF2-40B4-BE49-F238E27FC236}">
              <a16:creationId xmlns:a16="http://schemas.microsoft.com/office/drawing/2014/main" id="{5FA3DBAD-172F-4C4B-85B9-EC9D5D84DACF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33350" y="68427600"/>
          <a:ext cx="1933575" cy="10953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1647825</xdr:colOff>
      <xdr:row>345</xdr:row>
      <xdr:rowOff>28575</xdr:rowOff>
    </xdr:from>
    <xdr:ext cx="1038225" cy="1219200"/>
    <xdr:pic>
      <xdr:nvPicPr>
        <xdr:cNvPr id="24" name="image25.png">
          <a:extLst>
            <a:ext uri="{FF2B5EF4-FFF2-40B4-BE49-F238E27FC236}">
              <a16:creationId xmlns:a16="http://schemas.microsoft.com/office/drawing/2014/main" id="{32E7DBC7-EF39-4EC6-831C-9A061C5CA546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2419350" y="68370450"/>
          <a:ext cx="1038225" cy="12192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619125</xdr:colOff>
      <xdr:row>15</xdr:row>
      <xdr:rowOff>76200</xdr:rowOff>
    </xdr:from>
    <xdr:ext cx="2105025" cy="1152525"/>
    <xdr:pic>
      <xdr:nvPicPr>
        <xdr:cNvPr id="25" name="image1.png">
          <a:extLst>
            <a:ext uri="{FF2B5EF4-FFF2-40B4-BE49-F238E27FC236}">
              <a16:creationId xmlns:a16="http://schemas.microsoft.com/office/drawing/2014/main" id="{B30CCA9C-C8E7-4FDA-A674-BADCE42B3B78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390650" y="3648075"/>
          <a:ext cx="2105025" cy="11525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95250</xdr:colOff>
      <xdr:row>29</xdr:row>
      <xdr:rowOff>19050</xdr:rowOff>
    </xdr:from>
    <xdr:ext cx="2143125" cy="1152525"/>
    <xdr:pic>
      <xdr:nvPicPr>
        <xdr:cNvPr id="26" name="image1.png">
          <a:extLst>
            <a:ext uri="{FF2B5EF4-FFF2-40B4-BE49-F238E27FC236}">
              <a16:creationId xmlns:a16="http://schemas.microsoft.com/office/drawing/2014/main" id="{F411DC0B-9391-4683-846F-67187EC567EE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476250" y="6057900"/>
          <a:ext cx="2143125" cy="115252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152400</xdr:colOff>
      <xdr:row>40</xdr:row>
      <xdr:rowOff>19050</xdr:rowOff>
    </xdr:from>
    <xdr:ext cx="1066800" cy="1314450"/>
    <xdr:pic>
      <xdr:nvPicPr>
        <xdr:cNvPr id="27" name="image13.png">
          <a:extLst>
            <a:ext uri="{FF2B5EF4-FFF2-40B4-BE49-F238E27FC236}">
              <a16:creationId xmlns:a16="http://schemas.microsoft.com/office/drawing/2014/main" id="{E3928633-7086-4A4C-9993-A98955DE5066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52400" y="8143875"/>
          <a:ext cx="1066800" cy="131445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571500</xdr:colOff>
      <xdr:row>40</xdr:row>
      <xdr:rowOff>57150</xdr:rowOff>
    </xdr:from>
    <xdr:ext cx="2105025" cy="1152525"/>
    <xdr:pic>
      <xdr:nvPicPr>
        <xdr:cNvPr id="28" name="image1.png">
          <a:extLst>
            <a:ext uri="{FF2B5EF4-FFF2-40B4-BE49-F238E27FC236}">
              <a16:creationId xmlns:a16="http://schemas.microsoft.com/office/drawing/2014/main" id="{F64454DF-ADE3-4833-820A-9378A023208F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343025" y="8181975"/>
          <a:ext cx="2105025" cy="11525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628650</xdr:colOff>
      <xdr:row>64</xdr:row>
      <xdr:rowOff>38100</xdr:rowOff>
    </xdr:from>
    <xdr:ext cx="1314450" cy="990600"/>
    <xdr:pic>
      <xdr:nvPicPr>
        <xdr:cNvPr id="29" name="image23.png">
          <a:extLst>
            <a:ext uri="{FF2B5EF4-FFF2-40B4-BE49-F238E27FC236}">
              <a16:creationId xmlns:a16="http://schemas.microsoft.com/office/drawing/2014/main" id="{E15F780F-6572-4E61-9511-CB903266045C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400175" y="12639675"/>
          <a:ext cx="1314450" cy="99060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75</xdr:row>
      <xdr:rowOff>28575</xdr:rowOff>
    </xdr:from>
    <xdr:ext cx="1390650" cy="1000125"/>
    <xdr:pic>
      <xdr:nvPicPr>
        <xdr:cNvPr id="30" name="image23.png">
          <a:extLst>
            <a:ext uri="{FF2B5EF4-FFF2-40B4-BE49-F238E27FC236}">
              <a16:creationId xmlns:a16="http://schemas.microsoft.com/office/drawing/2014/main" id="{FA135FB0-E648-4CA3-8250-8FE89BAB9142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0" y="14601825"/>
          <a:ext cx="1390650" cy="10001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666750</xdr:colOff>
      <xdr:row>74</xdr:row>
      <xdr:rowOff>66675</xdr:rowOff>
    </xdr:from>
    <xdr:ext cx="2105025" cy="1162050"/>
    <xdr:pic>
      <xdr:nvPicPr>
        <xdr:cNvPr id="31" name="image1.png">
          <a:extLst>
            <a:ext uri="{FF2B5EF4-FFF2-40B4-BE49-F238E27FC236}">
              <a16:creationId xmlns:a16="http://schemas.microsoft.com/office/drawing/2014/main" id="{8FA1BB47-06A9-4123-9BCB-9C438CF8195D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438275" y="14458950"/>
          <a:ext cx="2105025" cy="11620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228600</xdr:colOff>
      <xdr:row>215</xdr:row>
      <xdr:rowOff>9525</xdr:rowOff>
    </xdr:from>
    <xdr:ext cx="2419350" cy="1504950"/>
    <xdr:pic>
      <xdr:nvPicPr>
        <xdr:cNvPr id="32" name="image15.png">
          <a:extLst>
            <a:ext uri="{FF2B5EF4-FFF2-40B4-BE49-F238E27FC236}">
              <a16:creationId xmlns:a16="http://schemas.microsoft.com/office/drawing/2014/main" id="{B456D20F-2EB0-4D8F-BDC5-8383236E5AEE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609600" y="41738550"/>
          <a:ext cx="2419350" cy="150495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57150</xdr:colOff>
      <xdr:row>228</xdr:row>
      <xdr:rowOff>47625</xdr:rowOff>
    </xdr:from>
    <xdr:ext cx="1628775" cy="1019175"/>
    <xdr:pic>
      <xdr:nvPicPr>
        <xdr:cNvPr id="33" name="image15.png">
          <a:extLst>
            <a:ext uri="{FF2B5EF4-FFF2-40B4-BE49-F238E27FC236}">
              <a16:creationId xmlns:a16="http://schemas.microsoft.com/office/drawing/2014/main" id="{B38A910C-0FBC-4FF7-AC7A-19182CBE66BF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828675" y="44015025"/>
          <a:ext cx="1628775" cy="101917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47624</xdr:colOff>
      <xdr:row>282</xdr:row>
      <xdr:rowOff>38099</xdr:rowOff>
    </xdr:from>
    <xdr:ext cx="1508125" cy="1305983"/>
    <xdr:pic>
      <xdr:nvPicPr>
        <xdr:cNvPr id="34" name="image18.png">
          <a:extLst>
            <a:ext uri="{FF2B5EF4-FFF2-40B4-BE49-F238E27FC236}">
              <a16:creationId xmlns:a16="http://schemas.microsoft.com/office/drawing/2014/main" id="{A5C838AF-465E-4983-B7FD-F481AC8F6A17}"/>
            </a:ext>
          </a:extLst>
        </xdr:cNvPr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428624" y="54130574"/>
          <a:ext cx="1508125" cy="1305983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352425</xdr:colOff>
      <xdr:row>271</xdr:row>
      <xdr:rowOff>133350</xdr:rowOff>
    </xdr:from>
    <xdr:ext cx="1714500" cy="1095375"/>
    <xdr:pic>
      <xdr:nvPicPr>
        <xdr:cNvPr id="35" name="image17.png">
          <a:extLst>
            <a:ext uri="{FF2B5EF4-FFF2-40B4-BE49-F238E27FC236}">
              <a16:creationId xmlns:a16="http://schemas.microsoft.com/office/drawing/2014/main" id="{B49FDC8E-3D7C-4AC6-B7D7-5645ADF50A03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733425" y="52073175"/>
          <a:ext cx="1714500" cy="109537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323850</xdr:colOff>
      <xdr:row>293</xdr:row>
      <xdr:rowOff>35987</xdr:rowOff>
    </xdr:from>
    <xdr:ext cx="1930400" cy="1318680"/>
    <xdr:pic>
      <xdr:nvPicPr>
        <xdr:cNvPr id="36" name="image17.png">
          <a:extLst>
            <a:ext uri="{FF2B5EF4-FFF2-40B4-BE49-F238E27FC236}">
              <a16:creationId xmlns:a16="http://schemas.microsoft.com/office/drawing/2014/main" id="{C2AF96B7-47EC-40EA-BD7D-DC4D6C57FBB2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704850" y="56290637"/>
          <a:ext cx="1930400" cy="131868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768882</xdr:colOff>
      <xdr:row>4</xdr:row>
      <xdr:rowOff>69321</xdr:rowOff>
    </xdr:from>
    <xdr:to>
      <xdr:col>2</xdr:col>
      <xdr:colOff>3409949</xdr:colOff>
      <xdr:row>9</xdr:row>
      <xdr:rowOff>210612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D7FE6E10-6D73-47C9-A3CF-7ECF61821F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5400000">
          <a:off x="2223558" y="386295"/>
          <a:ext cx="1274766" cy="264106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</xdr:row>
      <xdr:rowOff>38101</xdr:rowOff>
    </xdr:from>
    <xdr:to>
      <xdr:col>2</xdr:col>
      <xdr:colOff>475457</xdr:colOff>
      <xdr:row>9</xdr:row>
      <xdr:rowOff>272766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5A2BF6EB-6C8D-459F-A299-8EE519F77C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0" y="1038226"/>
          <a:ext cx="1075532" cy="1368140"/>
        </a:xfrm>
        <a:prstGeom prst="rect">
          <a:avLst/>
        </a:prstGeom>
      </xdr:spPr>
    </xdr:pic>
    <xdr:clientData/>
  </xdr:twoCellAnchor>
  <xdr:twoCellAnchor editAs="oneCell">
    <xdr:from>
      <xdr:col>0</xdr:col>
      <xdr:colOff>100521</xdr:colOff>
      <xdr:row>14</xdr:row>
      <xdr:rowOff>28212</xdr:rowOff>
    </xdr:from>
    <xdr:to>
      <xdr:col>2</xdr:col>
      <xdr:colOff>484982</xdr:colOff>
      <xdr:row>25</xdr:row>
      <xdr:rowOff>189137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3D069D53-C77D-40FD-99A4-10D32191B3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0521" y="3419112"/>
          <a:ext cx="984536" cy="1770650"/>
        </a:xfrm>
        <a:prstGeom prst="rect">
          <a:avLst/>
        </a:prstGeom>
      </xdr:spPr>
    </xdr:pic>
    <xdr:clientData/>
  </xdr:twoCellAnchor>
  <xdr:twoCellAnchor editAs="oneCell">
    <xdr:from>
      <xdr:col>0</xdr:col>
      <xdr:colOff>51956</xdr:colOff>
      <xdr:row>93</xdr:row>
      <xdr:rowOff>43296</xdr:rowOff>
    </xdr:from>
    <xdr:to>
      <xdr:col>2</xdr:col>
      <xdr:colOff>692507</xdr:colOff>
      <xdr:row>96</xdr:row>
      <xdr:rowOff>156130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1A73195A-313B-427F-8F57-C7174CA78F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51956" y="18902796"/>
          <a:ext cx="1240626" cy="960559"/>
        </a:xfrm>
        <a:prstGeom prst="rect">
          <a:avLst/>
        </a:prstGeom>
      </xdr:spPr>
    </xdr:pic>
    <xdr:clientData/>
  </xdr:twoCellAnchor>
  <xdr:twoCellAnchor editAs="oneCell">
    <xdr:from>
      <xdr:col>0</xdr:col>
      <xdr:colOff>25978</xdr:colOff>
      <xdr:row>85</xdr:row>
      <xdr:rowOff>25977</xdr:rowOff>
    </xdr:from>
    <xdr:to>
      <xdr:col>2</xdr:col>
      <xdr:colOff>2147576</xdr:colOff>
      <xdr:row>92</xdr:row>
      <xdr:rowOff>46607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99FFE306-6412-45C3-8456-29B406D1F8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5978" y="17266227"/>
          <a:ext cx="2378773" cy="1449380"/>
        </a:xfrm>
        <a:prstGeom prst="rect">
          <a:avLst/>
        </a:prstGeom>
      </xdr:spPr>
    </xdr:pic>
    <xdr:clientData/>
  </xdr:twoCellAnchor>
  <xdr:twoCellAnchor editAs="oneCell">
    <xdr:from>
      <xdr:col>2</xdr:col>
      <xdr:colOff>1134342</xdr:colOff>
      <xdr:row>92</xdr:row>
      <xdr:rowOff>77931</xdr:rowOff>
    </xdr:from>
    <xdr:to>
      <xdr:col>2</xdr:col>
      <xdr:colOff>2545868</xdr:colOff>
      <xdr:row>96</xdr:row>
      <xdr:rowOff>86629</xdr:rowOff>
    </xdr:to>
    <xdr:pic>
      <xdr:nvPicPr>
        <xdr:cNvPr id="42" name="Imagen 41" descr="Interfaz de usuario gráfica, Aplicación, Teams&#10;&#10;Descripción generada automáticamente">
          <a:extLst>
            <a:ext uri="{FF2B5EF4-FFF2-40B4-BE49-F238E27FC236}">
              <a16:creationId xmlns:a16="http://schemas.microsoft.com/office/drawing/2014/main" id="{252080D8-6695-4679-89D4-01E5B93385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905867" y="18746931"/>
          <a:ext cx="1240076" cy="1046923"/>
        </a:xfrm>
        <a:prstGeom prst="rect">
          <a:avLst/>
        </a:prstGeom>
      </xdr:spPr>
    </xdr:pic>
    <xdr:clientData/>
  </xdr:twoCellAnchor>
  <xdr:twoCellAnchor editAs="oneCell">
    <xdr:from>
      <xdr:col>2</xdr:col>
      <xdr:colOff>831272</xdr:colOff>
      <xdr:row>155</xdr:row>
      <xdr:rowOff>52762</xdr:rowOff>
    </xdr:from>
    <xdr:to>
      <xdr:col>2</xdr:col>
      <xdr:colOff>3241914</xdr:colOff>
      <xdr:row>161</xdr:row>
      <xdr:rowOff>149106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A5D24A4C-7605-43A4-995E-9407EFE977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602797" y="30494662"/>
          <a:ext cx="1962967" cy="102026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169</xdr:row>
      <xdr:rowOff>57958</xdr:rowOff>
    </xdr:from>
    <xdr:to>
      <xdr:col>2</xdr:col>
      <xdr:colOff>756877</xdr:colOff>
      <xdr:row>175</xdr:row>
      <xdr:rowOff>139677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50072593-7A9F-42CA-90B1-28E7BFB0BA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5"/>
        <a:srcRect r="27313"/>
        <a:stretch/>
      </xdr:blipFill>
      <xdr:spPr>
        <a:xfrm>
          <a:off x="0" y="32862058"/>
          <a:ext cx="1356952" cy="996119"/>
        </a:xfrm>
        <a:prstGeom prst="rect">
          <a:avLst/>
        </a:prstGeom>
      </xdr:spPr>
    </xdr:pic>
    <xdr:clientData/>
  </xdr:twoCellAnchor>
  <xdr:twoCellAnchor editAs="oneCell">
    <xdr:from>
      <xdr:col>2</xdr:col>
      <xdr:colOff>1252104</xdr:colOff>
      <xdr:row>181</xdr:row>
      <xdr:rowOff>45835</xdr:rowOff>
    </xdr:from>
    <xdr:to>
      <xdr:col>2</xdr:col>
      <xdr:colOff>2724245</xdr:colOff>
      <xdr:row>188</xdr:row>
      <xdr:rowOff>3731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7089BFAE-836E-4F7B-B288-10D7144E0D1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5"/>
        <a:srcRect r="27313"/>
        <a:stretch/>
      </xdr:blipFill>
      <xdr:spPr>
        <a:xfrm>
          <a:off x="2023629" y="34907335"/>
          <a:ext cx="1300691" cy="1015171"/>
        </a:xfrm>
        <a:prstGeom prst="rect">
          <a:avLst/>
        </a:prstGeom>
      </xdr:spPr>
    </xdr:pic>
    <xdr:clientData/>
  </xdr:twoCellAnchor>
  <xdr:twoCellAnchor editAs="oneCell">
    <xdr:from>
      <xdr:col>1</xdr:col>
      <xdr:colOff>277091</xdr:colOff>
      <xdr:row>238</xdr:row>
      <xdr:rowOff>49599</xdr:rowOff>
    </xdr:from>
    <xdr:to>
      <xdr:col>2</xdr:col>
      <xdr:colOff>1755269</xdr:colOff>
      <xdr:row>247</xdr:row>
      <xdr:rowOff>96128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7E214F5D-5B83-4F91-B6ED-E0097F52AD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658091" y="45855324"/>
          <a:ext cx="1525803" cy="1456229"/>
        </a:xfrm>
        <a:prstGeom prst="rect">
          <a:avLst/>
        </a:prstGeom>
      </xdr:spPr>
    </xdr:pic>
    <xdr:clientData/>
  </xdr:twoCellAnchor>
  <xdr:twoCellAnchor editAs="oneCell">
    <xdr:from>
      <xdr:col>1</xdr:col>
      <xdr:colOff>34637</xdr:colOff>
      <xdr:row>251</xdr:row>
      <xdr:rowOff>120762</xdr:rowOff>
    </xdr:from>
    <xdr:to>
      <xdr:col>2</xdr:col>
      <xdr:colOff>1766961</xdr:colOff>
      <xdr:row>257</xdr:row>
      <xdr:rowOff>2537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DF8FAF5B-4257-4232-A28C-5E773B2104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415637" y="48222012"/>
          <a:ext cx="1779949" cy="834275"/>
        </a:xfrm>
        <a:prstGeom prst="rect">
          <a:avLst/>
        </a:prstGeom>
      </xdr:spPr>
    </xdr:pic>
    <xdr:clientData/>
  </xdr:twoCellAnchor>
  <xdr:twoCellAnchor editAs="oneCell">
    <xdr:from>
      <xdr:col>2</xdr:col>
      <xdr:colOff>104502</xdr:colOff>
      <xdr:row>261</xdr:row>
      <xdr:rowOff>25976</xdr:rowOff>
    </xdr:from>
    <xdr:to>
      <xdr:col>2</xdr:col>
      <xdr:colOff>2206745</xdr:colOff>
      <xdr:row>267</xdr:row>
      <xdr:rowOff>138880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93FE7F92-3F00-4840-A340-1270EA4BC3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16200000">
          <a:off x="1142034" y="49699544"/>
          <a:ext cx="1227329" cy="1759343"/>
        </a:xfrm>
        <a:prstGeom prst="rect">
          <a:avLst/>
        </a:prstGeom>
      </xdr:spPr>
    </xdr:pic>
    <xdr:clientData/>
  </xdr:twoCellAnchor>
  <xdr:twoCellAnchor editAs="oneCell">
    <xdr:from>
      <xdr:col>1</xdr:col>
      <xdr:colOff>233797</xdr:colOff>
      <xdr:row>51</xdr:row>
      <xdr:rowOff>117088</xdr:rowOff>
    </xdr:from>
    <xdr:to>
      <xdr:col>2</xdr:col>
      <xdr:colOff>2062718</xdr:colOff>
      <xdr:row>60</xdr:row>
      <xdr:rowOff>117872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C372FB2F-7C67-4949-8FB5-E610B8DEE7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614797" y="10318363"/>
          <a:ext cx="1876546" cy="1658134"/>
        </a:xfrm>
        <a:prstGeom prst="rect">
          <a:avLst/>
        </a:prstGeom>
      </xdr:spPr>
    </xdr:pic>
    <xdr:clientData/>
  </xdr:twoCellAnchor>
  <xdr:twoCellAnchor editAs="oneCell">
    <xdr:from>
      <xdr:col>2</xdr:col>
      <xdr:colOff>74084</xdr:colOff>
      <xdr:row>124</xdr:row>
      <xdr:rowOff>31750</xdr:rowOff>
    </xdr:from>
    <xdr:to>
      <xdr:col>2</xdr:col>
      <xdr:colOff>2323042</xdr:colOff>
      <xdr:row>127</xdr:row>
      <xdr:rowOff>224102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DE236C1F-4125-4B85-A69E-9F653ED3D4D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0"/>
        <a:srcRect t="14019" b="9725"/>
        <a:stretch/>
      </xdr:blipFill>
      <xdr:spPr>
        <a:xfrm>
          <a:off x="845609" y="24825325"/>
          <a:ext cx="1906058" cy="9162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AB9AF-00EE-4FC7-877A-4B2EEA51B94F}">
  <dimension ref="A1:J1028"/>
  <sheetViews>
    <sheetView showGridLines="0" workbookViewId="0">
      <selection activeCell="A2" sqref="A2:I2"/>
    </sheetView>
  </sheetViews>
  <sheetFormatPr baseColWidth="10" defaultColWidth="14" defaultRowHeight="14.5" x14ac:dyDescent="0.35"/>
  <cols>
    <col min="1" max="1" width="5.7265625" customWidth="1"/>
    <col min="2" max="2" width="5.81640625" customWidth="1"/>
    <col min="3" max="3" width="53.54296875" customWidth="1"/>
    <col min="4" max="4" width="54.1796875" bestFit="1" customWidth="1"/>
    <col min="5" max="5" width="7.81640625" bestFit="1" customWidth="1"/>
    <col min="6" max="6" width="16" customWidth="1"/>
    <col min="7" max="7" width="9.54296875" bestFit="1" customWidth="1"/>
    <col min="8" max="8" width="12.26953125" customWidth="1"/>
    <col min="9" max="9" width="13" style="15" customWidth="1"/>
    <col min="10" max="10" width="5.81640625" customWidth="1"/>
  </cols>
  <sheetData>
    <row r="1" spans="1:9" ht="14.25" customHeight="1" thickBot="1" x14ac:dyDescent="0.4">
      <c r="A1" s="16"/>
      <c r="B1" s="16"/>
      <c r="C1" s="16"/>
      <c r="D1" s="16"/>
      <c r="E1" s="16"/>
      <c r="F1" s="16"/>
      <c r="G1" s="16"/>
      <c r="H1" s="16"/>
      <c r="I1" s="17"/>
    </row>
    <row r="2" spans="1:9" ht="26.25" customHeight="1" thickBot="1" x14ac:dyDescent="0.55000000000000004">
      <c r="A2" s="445" t="s">
        <v>26</v>
      </c>
      <c r="B2" s="349"/>
      <c r="C2" s="349"/>
      <c r="D2" s="349"/>
      <c r="E2" s="349"/>
      <c r="F2" s="349"/>
      <c r="G2" s="349"/>
      <c r="H2" s="349"/>
      <c r="I2" s="350"/>
    </row>
    <row r="3" spans="1:9" ht="14.25" customHeight="1" thickBot="1" x14ac:dyDescent="0.4">
      <c r="A3" s="16"/>
      <c r="B3" s="16"/>
      <c r="C3" s="16"/>
      <c r="D3" s="16"/>
      <c r="E3" s="16"/>
      <c r="F3" s="16"/>
      <c r="G3" s="16"/>
      <c r="H3" s="16"/>
      <c r="I3" s="17"/>
    </row>
    <row r="4" spans="1:9" ht="24" customHeight="1" thickBot="1" x14ac:dyDescent="0.4">
      <c r="A4" s="18" t="s">
        <v>27</v>
      </c>
      <c r="B4" s="19" t="s">
        <v>28</v>
      </c>
      <c r="C4" s="20" t="s">
        <v>29</v>
      </c>
      <c r="D4" s="21" t="s">
        <v>30</v>
      </c>
      <c r="E4" s="22" t="s">
        <v>31</v>
      </c>
      <c r="F4" s="23" t="s">
        <v>32</v>
      </c>
      <c r="G4" s="429" t="s">
        <v>33</v>
      </c>
      <c r="H4" s="349"/>
      <c r="I4" s="350"/>
    </row>
    <row r="5" spans="1:9" ht="15" customHeight="1" x14ac:dyDescent="0.35">
      <c r="A5" s="446"/>
      <c r="B5" s="370"/>
      <c r="C5" s="385"/>
      <c r="D5" s="24" t="s">
        <v>34</v>
      </c>
      <c r="E5" s="432" t="s">
        <v>35</v>
      </c>
      <c r="F5" s="414"/>
      <c r="G5" s="415"/>
      <c r="H5" s="433" t="s">
        <v>36</v>
      </c>
      <c r="I5" s="434" t="s">
        <v>37</v>
      </c>
    </row>
    <row r="6" spans="1:9" ht="15.75" customHeight="1" thickBot="1" x14ac:dyDescent="0.4">
      <c r="A6" s="358"/>
      <c r="B6" s="357"/>
      <c r="C6" s="386"/>
      <c r="D6" s="24"/>
      <c r="E6" s="26" t="s">
        <v>38</v>
      </c>
      <c r="F6" s="26" t="s">
        <v>39</v>
      </c>
      <c r="G6" s="26" t="s">
        <v>40</v>
      </c>
      <c r="H6" s="388"/>
      <c r="I6" s="389"/>
    </row>
    <row r="7" spans="1:9" ht="18.75" customHeight="1" x14ac:dyDescent="0.35">
      <c r="A7" s="358"/>
      <c r="B7" s="357"/>
      <c r="C7" s="386"/>
      <c r="D7" s="27"/>
      <c r="E7" s="28"/>
      <c r="F7" s="28"/>
      <c r="G7" s="28"/>
      <c r="H7" s="29"/>
      <c r="I7" s="30"/>
    </row>
    <row r="8" spans="1:9" ht="20.25" customHeight="1" x14ac:dyDescent="0.35">
      <c r="A8" s="358"/>
      <c r="B8" s="357"/>
      <c r="C8" s="386"/>
      <c r="D8" s="31" t="s">
        <v>41</v>
      </c>
      <c r="E8" s="32">
        <v>3.2</v>
      </c>
      <c r="F8" s="32"/>
      <c r="G8" s="32">
        <v>3.2</v>
      </c>
      <c r="H8" s="33"/>
      <c r="I8" s="34">
        <f>+G8*E8</f>
        <v>10.240000000000002</v>
      </c>
    </row>
    <row r="9" spans="1:9" ht="19.5" customHeight="1" x14ac:dyDescent="0.35">
      <c r="A9" s="358"/>
      <c r="B9" s="357"/>
      <c r="C9" s="386"/>
      <c r="D9" s="35" t="s">
        <v>42</v>
      </c>
      <c r="E9" s="32">
        <v>0.4</v>
      </c>
      <c r="F9" s="32"/>
      <c r="G9" s="32">
        <f>9+3</f>
        <v>12</v>
      </c>
      <c r="H9" s="33"/>
      <c r="I9" s="34">
        <f>+G9*E9</f>
        <v>4.8000000000000007</v>
      </c>
    </row>
    <row r="10" spans="1:9" ht="26.25" customHeight="1" thickBot="1" x14ac:dyDescent="0.4">
      <c r="A10" s="358"/>
      <c r="B10" s="357"/>
      <c r="C10" s="386"/>
      <c r="D10" s="36" t="s">
        <v>43</v>
      </c>
      <c r="E10" s="37">
        <v>0.6</v>
      </c>
      <c r="F10" s="37"/>
      <c r="G10" s="37">
        <v>0.6</v>
      </c>
      <c r="H10" s="38"/>
      <c r="I10" s="34">
        <f>+G10*E10</f>
        <v>0.36</v>
      </c>
    </row>
    <row r="11" spans="1:9" ht="20.25" customHeight="1" thickBot="1" x14ac:dyDescent="0.4">
      <c r="A11" s="421" t="s">
        <v>44</v>
      </c>
      <c r="B11" s="349"/>
      <c r="C11" s="349"/>
      <c r="D11" s="350"/>
      <c r="E11" s="411"/>
      <c r="F11" s="352"/>
      <c r="G11" s="352"/>
      <c r="H11" s="422"/>
      <c r="I11" s="39">
        <f>ROUND(SUM(I8:I10),2)</f>
        <v>15.4</v>
      </c>
    </row>
    <row r="12" spans="1:9" ht="14.25" customHeight="1" x14ac:dyDescent="0.35">
      <c r="A12" s="16"/>
      <c r="B12" s="16"/>
      <c r="C12" s="16"/>
      <c r="D12" s="16"/>
      <c r="E12" s="16"/>
      <c r="F12" s="16"/>
      <c r="G12" s="16"/>
      <c r="H12" s="16"/>
      <c r="I12" s="17"/>
    </row>
    <row r="13" spans="1:9" ht="14.25" customHeight="1" thickBot="1" x14ac:dyDescent="0.4">
      <c r="A13" s="16"/>
      <c r="B13" s="16"/>
      <c r="C13" s="16"/>
      <c r="D13" s="16"/>
      <c r="E13" s="16"/>
      <c r="F13" s="16"/>
      <c r="G13" s="16"/>
      <c r="H13" s="16"/>
      <c r="I13" s="17"/>
    </row>
    <row r="14" spans="1:9" ht="24" customHeight="1" thickBot="1" x14ac:dyDescent="0.4">
      <c r="A14" s="18" t="s">
        <v>27</v>
      </c>
      <c r="B14" s="40">
        <v>2.1</v>
      </c>
      <c r="C14" s="41" t="s">
        <v>45</v>
      </c>
      <c r="D14" s="21" t="s">
        <v>30</v>
      </c>
      <c r="E14" s="42" t="s">
        <v>46</v>
      </c>
      <c r="F14" s="43" t="s">
        <v>32</v>
      </c>
      <c r="G14" s="438" t="s">
        <v>33</v>
      </c>
      <c r="H14" s="370"/>
      <c r="I14" s="385"/>
    </row>
    <row r="15" spans="1:9" ht="14.25" customHeight="1" x14ac:dyDescent="0.35">
      <c r="A15" s="44"/>
      <c r="B15" s="45"/>
      <c r="C15" s="16"/>
      <c r="D15" s="441" t="s">
        <v>34</v>
      </c>
      <c r="E15" s="442" t="s">
        <v>35</v>
      </c>
      <c r="F15" s="363"/>
      <c r="G15" s="364"/>
      <c r="H15" s="443" t="s">
        <v>36</v>
      </c>
      <c r="I15" s="444" t="s">
        <v>37</v>
      </c>
    </row>
    <row r="16" spans="1:9" ht="14.25" customHeight="1" thickBot="1" x14ac:dyDescent="0.4">
      <c r="A16" s="44"/>
      <c r="B16" s="45"/>
      <c r="C16" s="16"/>
      <c r="D16" s="409"/>
      <c r="E16" s="26" t="s">
        <v>38</v>
      </c>
      <c r="F16" s="26" t="s">
        <v>39</v>
      </c>
      <c r="G16" s="26" t="s">
        <v>40</v>
      </c>
      <c r="H16" s="388"/>
      <c r="I16" s="389"/>
    </row>
    <row r="17" spans="1:9" ht="14.25" customHeight="1" x14ac:dyDescent="0.35">
      <c r="A17" s="44"/>
      <c r="B17" s="45"/>
      <c r="C17" s="16"/>
      <c r="D17" s="36" t="s">
        <v>47</v>
      </c>
      <c r="E17" s="32">
        <v>0.2</v>
      </c>
      <c r="F17" s="46">
        <v>0.47</v>
      </c>
      <c r="G17" s="47">
        <v>3.2</v>
      </c>
      <c r="H17" s="47">
        <v>2</v>
      </c>
      <c r="I17" s="34">
        <f>+G17*F17*E17*H17</f>
        <v>0.60160000000000002</v>
      </c>
    </row>
    <row r="18" spans="1:9" ht="14.25" customHeight="1" x14ac:dyDescent="0.35">
      <c r="A18" s="44"/>
      <c r="B18" s="45"/>
      <c r="C18" s="16"/>
      <c r="D18" s="36" t="s">
        <v>48</v>
      </c>
      <c r="E18" s="32">
        <v>0.2</v>
      </c>
      <c r="F18" s="46">
        <v>0.47</v>
      </c>
      <c r="G18" s="47">
        <v>2.8</v>
      </c>
      <c r="H18" s="47">
        <v>2</v>
      </c>
      <c r="I18" s="34">
        <f>+E18*F18*G18*H18</f>
        <v>0.52639999999999998</v>
      </c>
    </row>
    <row r="19" spans="1:9" ht="6" customHeight="1" x14ac:dyDescent="0.35">
      <c r="A19" s="44"/>
      <c r="B19" s="45"/>
      <c r="C19" s="16"/>
      <c r="D19" s="36"/>
      <c r="E19" s="32"/>
      <c r="F19" s="46"/>
      <c r="G19" s="47"/>
      <c r="H19" s="47"/>
      <c r="I19" s="34"/>
    </row>
    <row r="20" spans="1:9" ht="14.25" customHeight="1" x14ac:dyDescent="0.35">
      <c r="A20" s="44"/>
      <c r="B20" s="45"/>
      <c r="C20" s="16"/>
      <c r="D20" s="36" t="s">
        <v>49</v>
      </c>
      <c r="E20" s="32">
        <v>2.8</v>
      </c>
      <c r="F20" s="46">
        <v>0.17</v>
      </c>
      <c r="G20" s="47">
        <v>2.8</v>
      </c>
      <c r="H20" s="47">
        <v>1</v>
      </c>
      <c r="I20" s="34">
        <f t="shared" ref="I20:I22" si="0">+G20*F20*E20*H20</f>
        <v>1.3327999999999998</v>
      </c>
    </row>
    <row r="21" spans="1:9" ht="6" customHeight="1" x14ac:dyDescent="0.35">
      <c r="A21" s="44"/>
      <c r="B21" s="45"/>
      <c r="C21" s="16"/>
      <c r="D21" s="36"/>
      <c r="E21" s="32"/>
      <c r="F21" s="46"/>
      <c r="G21" s="47"/>
      <c r="H21" s="47"/>
      <c r="I21" s="34"/>
    </row>
    <row r="22" spans="1:9" ht="14.25" customHeight="1" x14ac:dyDescent="0.35">
      <c r="A22" s="44"/>
      <c r="B22" s="45"/>
      <c r="C22" s="16"/>
      <c r="D22" s="36" t="s">
        <v>50</v>
      </c>
      <c r="E22" s="32">
        <v>0.8</v>
      </c>
      <c r="F22" s="46">
        <v>0.8</v>
      </c>
      <c r="G22" s="47">
        <v>0.8</v>
      </c>
      <c r="H22" s="47">
        <v>1</v>
      </c>
      <c r="I22" s="34">
        <f t="shared" si="0"/>
        <v>0.51200000000000012</v>
      </c>
    </row>
    <row r="23" spans="1:9" ht="6" customHeight="1" x14ac:dyDescent="0.35">
      <c r="A23" s="44"/>
      <c r="B23" s="45"/>
      <c r="C23" s="16"/>
      <c r="D23" s="36"/>
      <c r="E23" s="32"/>
      <c r="F23" s="46"/>
      <c r="G23" s="47"/>
      <c r="H23" s="47"/>
      <c r="I23" s="34"/>
    </row>
    <row r="24" spans="1:9" ht="17.25" customHeight="1" x14ac:dyDescent="0.35">
      <c r="A24" s="44"/>
      <c r="B24" s="45"/>
      <c r="C24" s="16"/>
      <c r="D24" s="48" t="s">
        <v>51</v>
      </c>
      <c r="E24" s="49">
        <v>0.2</v>
      </c>
      <c r="F24" s="50">
        <v>0.4</v>
      </c>
      <c r="G24" s="49">
        <v>6</v>
      </c>
      <c r="H24" s="49">
        <v>1</v>
      </c>
      <c r="I24" s="51">
        <f>+H24*G24*F24*E24</f>
        <v>0.48000000000000009</v>
      </c>
    </row>
    <row r="25" spans="1:9" ht="6" customHeight="1" x14ac:dyDescent="0.35">
      <c r="A25" s="44"/>
      <c r="B25" s="45"/>
      <c r="C25" s="16"/>
      <c r="D25" s="36"/>
      <c r="E25" s="52"/>
      <c r="F25" s="53"/>
      <c r="G25" s="54"/>
      <c r="H25" s="54"/>
      <c r="I25" s="55"/>
    </row>
    <row r="26" spans="1:9" ht="17.25" customHeight="1" thickBot="1" x14ac:dyDescent="0.4">
      <c r="A26" s="44"/>
      <c r="B26" s="45"/>
      <c r="C26" s="16"/>
      <c r="D26" s="48" t="s">
        <v>52</v>
      </c>
      <c r="E26" s="37">
        <v>0.4</v>
      </c>
      <c r="F26" s="38">
        <v>0.6</v>
      </c>
      <c r="G26" s="37">
        <v>3</v>
      </c>
      <c r="H26" s="37">
        <v>1</v>
      </c>
      <c r="I26" s="56">
        <f>+H26*G26*F26*E26</f>
        <v>0.72</v>
      </c>
    </row>
    <row r="27" spans="1:9" ht="20.25" customHeight="1" thickBot="1" x14ac:dyDescent="0.4">
      <c r="A27" s="421" t="s">
        <v>53</v>
      </c>
      <c r="B27" s="349"/>
      <c r="C27" s="349"/>
      <c r="D27" s="350"/>
      <c r="E27" s="411"/>
      <c r="F27" s="352"/>
      <c r="G27" s="352"/>
      <c r="H27" s="422"/>
      <c r="I27" s="57">
        <f>ROUND(SUM(I17:I26),2)</f>
        <v>4.17</v>
      </c>
    </row>
    <row r="28" spans="1:9" ht="20.25" customHeight="1" thickBot="1" x14ac:dyDescent="0.4">
      <c r="A28" s="58"/>
      <c r="B28" s="59"/>
      <c r="C28" s="59"/>
      <c r="D28" s="59"/>
      <c r="E28" s="60"/>
      <c r="F28" s="60"/>
      <c r="G28" s="60"/>
      <c r="H28" s="60"/>
      <c r="I28" s="61"/>
    </row>
    <row r="29" spans="1:9" ht="24" customHeight="1" thickBot="1" x14ac:dyDescent="0.4">
      <c r="A29" s="62" t="s">
        <v>27</v>
      </c>
      <c r="B29" s="63">
        <v>2.2000000000000002</v>
      </c>
      <c r="C29" s="64" t="s">
        <v>54</v>
      </c>
      <c r="D29" s="21" t="s">
        <v>30</v>
      </c>
      <c r="E29" s="42" t="s">
        <v>46</v>
      </c>
      <c r="F29" s="43" t="s">
        <v>32</v>
      </c>
      <c r="G29" s="438" t="s">
        <v>33</v>
      </c>
      <c r="H29" s="370"/>
      <c r="I29" s="385"/>
    </row>
    <row r="30" spans="1:9" ht="14.25" customHeight="1" x14ac:dyDescent="0.35">
      <c r="A30" s="439"/>
      <c r="B30" s="440"/>
      <c r="C30" s="16"/>
      <c r="D30" s="441" t="s">
        <v>34</v>
      </c>
      <c r="E30" s="442" t="s">
        <v>35</v>
      </c>
      <c r="F30" s="363"/>
      <c r="G30" s="364"/>
      <c r="H30" s="443" t="s">
        <v>36</v>
      </c>
      <c r="I30" s="444" t="s">
        <v>37</v>
      </c>
    </row>
    <row r="31" spans="1:9" ht="14.25" customHeight="1" thickBot="1" x14ac:dyDescent="0.4">
      <c r="A31" s="358"/>
      <c r="B31" s="357"/>
      <c r="C31" s="16"/>
      <c r="D31" s="409"/>
      <c r="E31" s="26" t="s">
        <v>38</v>
      </c>
      <c r="F31" s="26" t="s">
        <v>39</v>
      </c>
      <c r="G31" s="26" t="s">
        <v>40</v>
      </c>
      <c r="H31" s="388"/>
      <c r="I31" s="389"/>
    </row>
    <row r="32" spans="1:9" ht="14.25" customHeight="1" x14ac:dyDescent="0.35">
      <c r="A32" s="358"/>
      <c r="B32" s="357"/>
      <c r="C32" s="16"/>
      <c r="D32" s="27" t="s">
        <v>55</v>
      </c>
      <c r="E32" s="28">
        <v>0.2</v>
      </c>
      <c r="F32" s="29">
        <v>0.3</v>
      </c>
      <c r="G32" s="28">
        <v>3.2</v>
      </c>
      <c r="H32" s="28">
        <v>2</v>
      </c>
      <c r="I32" s="30">
        <f>+G32*F32*E32*H32</f>
        <v>0.38400000000000001</v>
      </c>
    </row>
    <row r="33" spans="1:9" ht="14.25" customHeight="1" x14ac:dyDescent="0.35">
      <c r="A33" s="358"/>
      <c r="B33" s="357"/>
      <c r="C33" s="16"/>
      <c r="D33" s="31" t="s">
        <v>56</v>
      </c>
      <c r="E33" s="32">
        <v>0.2</v>
      </c>
      <c r="F33" s="33">
        <v>0.3</v>
      </c>
      <c r="G33" s="32">
        <v>2.8</v>
      </c>
      <c r="H33" s="32">
        <v>2</v>
      </c>
      <c r="I33" s="34">
        <f>+G33*F33*E33*H33</f>
        <v>0.33600000000000002</v>
      </c>
    </row>
    <row r="34" spans="1:9" ht="5.25" customHeight="1" x14ac:dyDescent="0.35">
      <c r="A34" s="358"/>
      <c r="B34" s="357"/>
      <c r="C34" s="16"/>
      <c r="D34" s="31"/>
      <c r="E34" s="32"/>
      <c r="F34" s="33"/>
      <c r="G34" s="32"/>
      <c r="H34" s="32"/>
      <c r="I34" s="34"/>
    </row>
    <row r="35" spans="1:9" ht="14.25" customHeight="1" x14ac:dyDescent="0.35">
      <c r="A35" s="358"/>
      <c r="B35" s="357"/>
      <c r="C35" s="16"/>
      <c r="D35" s="31" t="s">
        <v>49</v>
      </c>
      <c r="E35" s="32">
        <v>2.8</v>
      </c>
      <c r="F35" s="33">
        <v>0.17</v>
      </c>
      <c r="G35" s="32">
        <v>2.8</v>
      </c>
      <c r="H35" s="32">
        <v>1</v>
      </c>
      <c r="I35" s="34">
        <f>+G35*F35*E35</f>
        <v>1.3327999999999998</v>
      </c>
    </row>
    <row r="36" spans="1:9" ht="7.5" customHeight="1" x14ac:dyDescent="0.35">
      <c r="A36" s="358"/>
      <c r="B36" s="357"/>
      <c r="C36" s="16"/>
      <c r="D36" s="31"/>
      <c r="E36" s="32"/>
      <c r="F36" s="33"/>
      <c r="G36" s="32"/>
      <c r="H36" s="32"/>
      <c r="I36" s="34"/>
    </row>
    <row r="37" spans="1:9" ht="13.5" customHeight="1" thickBot="1" x14ac:dyDescent="0.4">
      <c r="A37" s="358"/>
      <c r="B37" s="357"/>
      <c r="C37" s="16"/>
      <c r="D37" s="48" t="s">
        <v>57</v>
      </c>
      <c r="E37" s="37">
        <v>0.1</v>
      </c>
      <c r="F37" s="38"/>
      <c r="G37" s="37">
        <v>0.8</v>
      </c>
      <c r="H37" s="37">
        <v>1</v>
      </c>
      <c r="I37" s="56">
        <f>+E37*G37*H37</f>
        <v>8.0000000000000016E-2</v>
      </c>
    </row>
    <row r="38" spans="1:9" ht="28.5" customHeight="1" thickBot="1" x14ac:dyDescent="0.4">
      <c r="A38" s="421" t="s">
        <v>58</v>
      </c>
      <c r="B38" s="349"/>
      <c r="C38" s="349"/>
      <c r="D38" s="350"/>
      <c r="E38" s="411"/>
      <c r="F38" s="352"/>
      <c r="G38" s="352"/>
      <c r="H38" s="422"/>
      <c r="I38" s="39">
        <f>ROUND(SUM(I32:I37),2)</f>
        <v>2.13</v>
      </c>
    </row>
    <row r="39" spans="1:9" ht="14.25" customHeight="1" thickBot="1" x14ac:dyDescent="0.4">
      <c r="A39" s="16"/>
      <c r="B39" s="16"/>
      <c r="C39" s="16"/>
      <c r="D39" s="16"/>
      <c r="E39" s="16"/>
      <c r="F39" s="16"/>
      <c r="G39" s="16"/>
      <c r="H39" s="16"/>
      <c r="I39" s="17"/>
    </row>
    <row r="40" spans="1:9" ht="24" customHeight="1" thickBot="1" x14ac:dyDescent="0.4">
      <c r="A40" s="18" t="s">
        <v>27</v>
      </c>
      <c r="B40" s="40">
        <v>3.1</v>
      </c>
      <c r="C40" s="20" t="s">
        <v>59</v>
      </c>
      <c r="D40" s="21" t="s">
        <v>30</v>
      </c>
      <c r="E40" s="65" t="s">
        <v>46</v>
      </c>
      <c r="F40" s="23" t="s">
        <v>32</v>
      </c>
      <c r="G40" s="429" t="s">
        <v>33</v>
      </c>
      <c r="H40" s="349"/>
      <c r="I40" s="350"/>
    </row>
    <row r="41" spans="1:9" ht="14.25" customHeight="1" x14ac:dyDescent="0.35">
      <c r="A41" s="430"/>
      <c r="B41" s="357"/>
      <c r="C41" s="16"/>
      <c r="D41" s="431" t="s">
        <v>34</v>
      </c>
      <c r="E41" s="432" t="s">
        <v>35</v>
      </c>
      <c r="F41" s="414"/>
      <c r="G41" s="415"/>
      <c r="H41" s="433" t="s">
        <v>36</v>
      </c>
      <c r="I41" s="434" t="s">
        <v>37</v>
      </c>
    </row>
    <row r="42" spans="1:9" ht="14.25" customHeight="1" thickBot="1" x14ac:dyDescent="0.4">
      <c r="A42" s="358"/>
      <c r="B42" s="357"/>
      <c r="C42" s="16"/>
      <c r="D42" s="409"/>
      <c r="E42" s="26" t="s">
        <v>38</v>
      </c>
      <c r="F42" s="26" t="s">
        <v>39</v>
      </c>
      <c r="G42" s="26" t="s">
        <v>40</v>
      </c>
      <c r="H42" s="388"/>
      <c r="I42" s="389"/>
    </row>
    <row r="43" spans="1:9" ht="15" customHeight="1" x14ac:dyDescent="0.35">
      <c r="A43" s="358"/>
      <c r="B43" s="357"/>
      <c r="C43" s="16"/>
      <c r="D43" s="27"/>
      <c r="E43" s="66"/>
      <c r="F43" s="29"/>
      <c r="G43" s="28"/>
      <c r="H43" s="29"/>
      <c r="I43" s="30"/>
    </row>
    <row r="44" spans="1:9" ht="14.25" customHeight="1" x14ac:dyDescent="0.35">
      <c r="A44" s="358"/>
      <c r="B44" s="357"/>
      <c r="C44" s="16"/>
      <c r="D44" s="31" t="s">
        <v>55</v>
      </c>
      <c r="E44" s="67">
        <v>0.2</v>
      </c>
      <c r="F44" s="33">
        <v>0.25</v>
      </c>
      <c r="G44" s="32">
        <v>3.2</v>
      </c>
      <c r="H44" s="33">
        <v>2</v>
      </c>
      <c r="I44" s="34">
        <f>+E44*F44*G44*H44</f>
        <v>0.32000000000000006</v>
      </c>
    </row>
    <row r="45" spans="1:9" ht="8.25" customHeight="1" x14ac:dyDescent="0.35">
      <c r="A45" s="358"/>
      <c r="B45" s="357"/>
      <c r="C45" s="16"/>
      <c r="D45" s="31"/>
      <c r="E45" s="67"/>
      <c r="F45" s="33"/>
      <c r="G45" s="67"/>
      <c r="H45" s="33"/>
      <c r="I45" s="34"/>
    </row>
    <row r="46" spans="1:9" ht="14.25" customHeight="1" x14ac:dyDescent="0.35">
      <c r="A46" s="358"/>
      <c r="B46" s="357"/>
      <c r="C46" s="16"/>
      <c r="D46" s="31" t="s">
        <v>56</v>
      </c>
      <c r="E46" s="67">
        <v>0.2</v>
      </c>
      <c r="F46" s="33">
        <v>0.25</v>
      </c>
      <c r="G46" s="67">
        <v>2.8</v>
      </c>
      <c r="H46" s="33">
        <v>2</v>
      </c>
      <c r="I46" s="34">
        <f>+E46*F46*G46*H46</f>
        <v>0.27999999999999997</v>
      </c>
    </row>
    <row r="47" spans="1:9" ht="14.25" customHeight="1" x14ac:dyDescent="0.35">
      <c r="A47" s="358"/>
      <c r="B47" s="357"/>
      <c r="C47" s="16"/>
      <c r="D47" s="68"/>
      <c r="E47" s="67"/>
      <c r="F47" s="33"/>
      <c r="G47" s="32"/>
      <c r="H47" s="33"/>
      <c r="I47" s="34"/>
    </row>
    <row r="48" spans="1:9" ht="12.75" customHeight="1" thickBot="1" x14ac:dyDescent="0.4">
      <c r="A48" s="358"/>
      <c r="B48" s="357"/>
      <c r="C48" s="16"/>
      <c r="D48" s="48"/>
      <c r="E48" s="69"/>
      <c r="F48" s="38"/>
      <c r="G48" s="69"/>
      <c r="H48" s="38"/>
      <c r="I48" s="56"/>
    </row>
    <row r="49" spans="1:9" ht="20.25" customHeight="1" thickBot="1" x14ac:dyDescent="0.4">
      <c r="A49" s="421" t="s">
        <v>60</v>
      </c>
      <c r="B49" s="349"/>
      <c r="C49" s="349"/>
      <c r="D49" s="350"/>
      <c r="E49" s="411"/>
      <c r="F49" s="352"/>
      <c r="G49" s="352"/>
      <c r="H49" s="422"/>
      <c r="I49" s="57">
        <f>ROUND(SUM(I43:I48),2)</f>
        <v>0.6</v>
      </c>
    </row>
    <row r="50" spans="1:9" ht="14.25" customHeight="1" thickBot="1" x14ac:dyDescent="0.4">
      <c r="A50" s="16"/>
      <c r="B50" s="16"/>
      <c r="C50" s="16"/>
      <c r="D50" s="16"/>
      <c r="E50" s="16"/>
      <c r="F50" s="16"/>
      <c r="G50" s="16"/>
      <c r="H50" s="16"/>
      <c r="I50" s="17"/>
    </row>
    <row r="51" spans="1:9" ht="21.75" customHeight="1" thickBot="1" x14ac:dyDescent="0.4">
      <c r="A51" s="70" t="s">
        <v>27</v>
      </c>
      <c r="B51" s="71">
        <v>4.0999999999999996</v>
      </c>
      <c r="C51" s="72" t="s">
        <v>61</v>
      </c>
      <c r="D51" s="73" t="s">
        <v>62</v>
      </c>
      <c r="E51" s="74" t="s">
        <v>63</v>
      </c>
      <c r="F51" s="73" t="s">
        <v>32</v>
      </c>
      <c r="G51" s="355" t="s">
        <v>64</v>
      </c>
      <c r="H51" s="349"/>
      <c r="I51" s="350"/>
    </row>
    <row r="52" spans="1:9" ht="18" customHeight="1" x14ac:dyDescent="0.35">
      <c r="A52" s="384"/>
      <c r="B52" s="370"/>
      <c r="C52" s="370"/>
      <c r="D52" s="360" t="s">
        <v>34</v>
      </c>
      <c r="E52" s="362" t="s">
        <v>35</v>
      </c>
      <c r="F52" s="363"/>
      <c r="G52" s="365" t="s">
        <v>36</v>
      </c>
      <c r="H52" s="365" t="s">
        <v>65</v>
      </c>
      <c r="I52" s="367" t="s">
        <v>37</v>
      </c>
    </row>
    <row r="53" spans="1:9" ht="30" customHeight="1" thickBot="1" x14ac:dyDescent="0.4">
      <c r="A53" s="357"/>
      <c r="B53" s="357"/>
      <c r="C53" s="357"/>
      <c r="D53" s="412"/>
      <c r="E53" s="75" t="s">
        <v>66</v>
      </c>
      <c r="F53" s="26" t="s">
        <v>40</v>
      </c>
      <c r="G53" s="388"/>
      <c r="H53" s="388"/>
      <c r="I53" s="389"/>
    </row>
    <row r="54" spans="1:9" ht="12" customHeight="1" x14ac:dyDescent="0.35">
      <c r="A54" s="357"/>
      <c r="B54" s="357"/>
      <c r="C54" s="357"/>
      <c r="D54" s="76" t="s">
        <v>67</v>
      </c>
      <c r="E54" s="77">
        <v>1</v>
      </c>
      <c r="F54" s="78">
        <v>3.4</v>
      </c>
      <c r="G54" s="78">
        <v>4</v>
      </c>
      <c r="H54" s="435">
        <v>2</v>
      </c>
      <c r="I54" s="79">
        <f>+E54*F54*G54*H54</f>
        <v>27.2</v>
      </c>
    </row>
    <row r="55" spans="1:9" ht="15.75" customHeight="1" thickBot="1" x14ac:dyDescent="0.4">
      <c r="A55" s="357"/>
      <c r="B55" s="357"/>
      <c r="C55" s="357"/>
      <c r="D55" s="80" t="s">
        <v>68</v>
      </c>
      <c r="E55" s="81">
        <v>0.56000000000000005</v>
      </c>
      <c r="F55" s="82">
        <v>0.7</v>
      </c>
      <c r="G55" s="82">
        <v>11</v>
      </c>
      <c r="H55" s="378"/>
      <c r="I55" s="83">
        <f>+E55*F55*G55*H54</f>
        <v>8.6240000000000006</v>
      </c>
    </row>
    <row r="56" spans="1:9" ht="9" customHeight="1" thickBot="1" x14ac:dyDescent="0.4">
      <c r="A56" s="357"/>
      <c r="B56" s="357"/>
      <c r="C56" s="357"/>
      <c r="D56" s="84"/>
      <c r="E56" s="85"/>
      <c r="F56" s="85"/>
      <c r="G56" s="85"/>
      <c r="H56" s="85"/>
      <c r="I56" s="86"/>
    </row>
    <row r="57" spans="1:9" ht="12.75" customHeight="1" x14ac:dyDescent="0.35">
      <c r="A57" s="357"/>
      <c r="B57" s="357"/>
      <c r="C57" s="357"/>
      <c r="D57" s="76" t="s">
        <v>69</v>
      </c>
      <c r="E57" s="77">
        <v>1</v>
      </c>
      <c r="F57" s="78">
        <v>3.4</v>
      </c>
      <c r="G57" s="78">
        <v>4</v>
      </c>
      <c r="H57" s="435">
        <v>2</v>
      </c>
      <c r="I57" s="79">
        <f>+E57*F57*G57*H57</f>
        <v>27.2</v>
      </c>
    </row>
    <row r="58" spans="1:9" ht="12" customHeight="1" thickBot="1" x14ac:dyDescent="0.4">
      <c r="A58" s="357"/>
      <c r="B58" s="357"/>
      <c r="C58" s="357"/>
      <c r="D58" s="80" t="s">
        <v>70</v>
      </c>
      <c r="E58" s="81">
        <v>0.56000000000000005</v>
      </c>
      <c r="F58" s="82">
        <v>0.7</v>
      </c>
      <c r="G58" s="82">
        <v>11</v>
      </c>
      <c r="H58" s="378"/>
      <c r="I58" s="83">
        <f>+E58*F58*G58*H57</f>
        <v>8.6240000000000006</v>
      </c>
    </row>
    <row r="59" spans="1:9" ht="9" customHeight="1" thickBot="1" x14ac:dyDescent="0.4">
      <c r="A59" s="357"/>
      <c r="B59" s="357"/>
      <c r="C59" s="357"/>
      <c r="D59" s="84"/>
      <c r="E59" s="85"/>
      <c r="F59" s="85"/>
      <c r="G59" s="85"/>
      <c r="H59" s="85"/>
      <c r="I59" s="86"/>
    </row>
    <row r="60" spans="1:9" ht="12" customHeight="1" x14ac:dyDescent="0.35">
      <c r="A60" s="357"/>
      <c r="B60" s="357"/>
      <c r="C60" s="357"/>
      <c r="D60" s="87" t="s">
        <v>71</v>
      </c>
      <c r="E60" s="88">
        <v>0.25</v>
      </c>
      <c r="F60" s="89">
        <v>0.4</v>
      </c>
      <c r="G60" s="89"/>
      <c r="H60" s="90">
        <v>36</v>
      </c>
      <c r="I60" s="91">
        <f>+H60*F60*E60</f>
        <v>3.6</v>
      </c>
    </row>
    <row r="61" spans="1:9" ht="19.5" customHeight="1" thickBot="1" x14ac:dyDescent="0.4">
      <c r="A61" s="357"/>
      <c r="B61" s="357"/>
      <c r="C61" s="357"/>
      <c r="D61" s="92" t="s">
        <v>72</v>
      </c>
      <c r="E61" s="93">
        <v>0.56000000000000005</v>
      </c>
      <c r="F61" s="93">
        <v>1</v>
      </c>
      <c r="G61" s="94">
        <v>2</v>
      </c>
      <c r="H61" s="95">
        <v>1</v>
      </c>
      <c r="I61" s="96">
        <f>E61*F61*G61*H61</f>
        <v>1.1200000000000001</v>
      </c>
    </row>
    <row r="62" spans="1:9" ht="15" customHeight="1" thickBot="1" x14ac:dyDescent="0.4">
      <c r="A62" s="382" t="s">
        <v>73</v>
      </c>
      <c r="B62" s="383"/>
      <c r="C62" s="383"/>
      <c r="D62" s="420" t="s">
        <v>74</v>
      </c>
      <c r="E62" s="349"/>
      <c r="F62" s="349"/>
      <c r="G62" s="349"/>
      <c r="H62" s="349"/>
      <c r="I62" s="97">
        <f>ROUND(SUM(I54:I61),2)</f>
        <v>76.37</v>
      </c>
    </row>
    <row r="63" spans="1:9" ht="12" customHeight="1" thickBot="1" x14ac:dyDescent="0.4">
      <c r="A63" s="98"/>
      <c r="B63" s="99"/>
      <c r="C63" s="98"/>
      <c r="D63" s="98"/>
      <c r="E63" s="98"/>
      <c r="F63" s="98"/>
      <c r="G63" s="98"/>
      <c r="H63" s="98"/>
      <c r="I63" s="100"/>
    </row>
    <row r="64" spans="1:9" ht="12" customHeight="1" thickBot="1" x14ac:dyDescent="0.4">
      <c r="A64" s="70" t="s">
        <v>27</v>
      </c>
      <c r="B64" s="71">
        <v>4.2</v>
      </c>
      <c r="C64" s="72" t="s">
        <v>75</v>
      </c>
      <c r="D64" s="73" t="s">
        <v>62</v>
      </c>
      <c r="E64" s="74" t="s">
        <v>63</v>
      </c>
      <c r="F64" s="73" t="s">
        <v>32</v>
      </c>
      <c r="G64" s="355" t="s">
        <v>64</v>
      </c>
      <c r="H64" s="349"/>
      <c r="I64" s="350"/>
    </row>
    <row r="65" spans="1:10" ht="12" customHeight="1" x14ac:dyDescent="0.35">
      <c r="A65" s="384"/>
      <c r="B65" s="370"/>
      <c r="C65" s="370"/>
      <c r="D65" s="360" t="s">
        <v>34</v>
      </c>
      <c r="E65" s="362" t="s">
        <v>35</v>
      </c>
      <c r="F65" s="363"/>
      <c r="G65" s="364"/>
      <c r="H65" s="365" t="s">
        <v>65</v>
      </c>
      <c r="I65" s="367" t="s">
        <v>37</v>
      </c>
    </row>
    <row r="66" spans="1:10" ht="12" customHeight="1" thickBot="1" x14ac:dyDescent="0.4">
      <c r="A66" s="357"/>
      <c r="B66" s="357"/>
      <c r="C66" s="357"/>
      <c r="D66" s="412"/>
      <c r="E66" s="101" t="s">
        <v>38</v>
      </c>
      <c r="F66" s="26" t="s">
        <v>40</v>
      </c>
      <c r="G66" s="26" t="s">
        <v>76</v>
      </c>
      <c r="H66" s="388"/>
      <c r="I66" s="389"/>
    </row>
    <row r="67" spans="1:10" ht="12" customHeight="1" x14ac:dyDescent="0.35">
      <c r="A67" s="357"/>
      <c r="B67" s="357"/>
      <c r="C67" s="357"/>
      <c r="D67" s="102"/>
      <c r="E67" s="78"/>
      <c r="F67" s="78"/>
      <c r="G67" s="78"/>
      <c r="H67" s="78"/>
      <c r="I67" s="79"/>
    </row>
    <row r="68" spans="1:10" ht="12" customHeight="1" x14ac:dyDescent="0.35">
      <c r="A68" s="357"/>
      <c r="B68" s="357"/>
      <c r="C68" s="357"/>
      <c r="D68" s="436" t="s">
        <v>77</v>
      </c>
      <c r="E68" s="32">
        <v>2.35</v>
      </c>
      <c r="F68" s="32">
        <v>2.8</v>
      </c>
      <c r="G68" s="32">
        <v>1.33</v>
      </c>
      <c r="H68" s="32">
        <v>1</v>
      </c>
      <c r="I68" s="34">
        <f>+F68*E68*G68*H68</f>
        <v>8.7514000000000003</v>
      </c>
      <c r="J68" s="103"/>
    </row>
    <row r="69" spans="1:10" ht="12" customHeight="1" x14ac:dyDescent="0.35">
      <c r="A69" s="357"/>
      <c r="B69" s="357"/>
      <c r="C69" s="357"/>
      <c r="D69" s="437"/>
      <c r="E69" s="32">
        <v>0.75</v>
      </c>
      <c r="F69" s="32">
        <v>2.8</v>
      </c>
      <c r="G69" s="32">
        <v>1.33</v>
      </c>
      <c r="H69" s="32">
        <v>1</v>
      </c>
      <c r="I69" s="34">
        <f>+F69*E69*G69*H69</f>
        <v>2.7929999999999997</v>
      </c>
    </row>
    <row r="70" spans="1:10" ht="12" customHeight="1" x14ac:dyDescent="0.35">
      <c r="A70" s="357"/>
      <c r="B70" s="357"/>
      <c r="C70" s="357"/>
      <c r="D70" s="104"/>
      <c r="E70" s="105"/>
      <c r="F70" s="105"/>
      <c r="G70" s="105"/>
      <c r="H70" s="105"/>
      <c r="I70" s="106"/>
    </row>
    <row r="71" spans="1:10" ht="12" customHeight="1" thickBot="1" x14ac:dyDescent="0.4">
      <c r="A71" s="357"/>
      <c r="B71" s="357"/>
      <c r="C71" s="357"/>
      <c r="D71" s="80"/>
      <c r="E71" s="82"/>
      <c r="F71" s="82"/>
      <c r="G71" s="82"/>
      <c r="H71" s="82"/>
      <c r="I71" s="83"/>
    </row>
    <row r="72" spans="1:10" ht="18.75" customHeight="1" thickBot="1" x14ac:dyDescent="0.4">
      <c r="A72" s="382" t="s">
        <v>78</v>
      </c>
      <c r="B72" s="383"/>
      <c r="C72" s="383"/>
      <c r="D72" s="420" t="s">
        <v>74</v>
      </c>
      <c r="E72" s="349"/>
      <c r="F72" s="349"/>
      <c r="G72" s="349"/>
      <c r="H72" s="350"/>
      <c r="I72" s="107">
        <f>ROUND(SUM(I67:I71),2)</f>
        <v>11.54</v>
      </c>
    </row>
    <row r="73" spans="1:10" ht="14.25" customHeight="1" thickBot="1" x14ac:dyDescent="0.4">
      <c r="A73" s="16"/>
      <c r="B73" s="16"/>
      <c r="C73" s="16"/>
      <c r="D73" s="16"/>
      <c r="E73" s="16"/>
      <c r="F73" s="16"/>
      <c r="G73" s="16"/>
      <c r="H73" s="16"/>
      <c r="I73" s="17"/>
    </row>
    <row r="74" spans="1:10" ht="24" customHeight="1" thickBot="1" x14ac:dyDescent="0.4">
      <c r="A74" s="18" t="s">
        <v>27</v>
      </c>
      <c r="B74" s="40">
        <v>5.0999999999999996</v>
      </c>
      <c r="C74" s="20" t="s">
        <v>79</v>
      </c>
      <c r="D74" s="21" t="s">
        <v>30</v>
      </c>
      <c r="E74" s="65" t="s">
        <v>31</v>
      </c>
      <c r="F74" s="23" t="s">
        <v>32</v>
      </c>
      <c r="G74" s="429" t="s">
        <v>33</v>
      </c>
      <c r="H74" s="349"/>
      <c r="I74" s="350"/>
    </row>
    <row r="75" spans="1:10" ht="14.25" customHeight="1" x14ac:dyDescent="0.35">
      <c r="A75" s="430"/>
      <c r="B75" s="357"/>
      <c r="C75" s="16"/>
      <c r="D75" s="431" t="s">
        <v>34</v>
      </c>
      <c r="E75" s="432" t="s">
        <v>35</v>
      </c>
      <c r="F75" s="414"/>
      <c r="G75" s="415"/>
      <c r="H75" s="433" t="s">
        <v>36</v>
      </c>
      <c r="I75" s="434" t="s">
        <v>37</v>
      </c>
    </row>
    <row r="76" spans="1:10" ht="14.25" customHeight="1" thickBot="1" x14ac:dyDescent="0.4">
      <c r="A76" s="358"/>
      <c r="B76" s="357"/>
      <c r="C76" s="16"/>
      <c r="D76" s="409"/>
      <c r="E76" s="26" t="s">
        <v>38</v>
      </c>
      <c r="F76" s="26" t="s">
        <v>39</v>
      </c>
      <c r="G76" s="26" t="s">
        <v>40</v>
      </c>
      <c r="H76" s="388"/>
      <c r="I76" s="389"/>
    </row>
    <row r="77" spans="1:10" ht="15" customHeight="1" x14ac:dyDescent="0.35">
      <c r="A77" s="358"/>
      <c r="B77" s="357"/>
      <c r="C77" s="16"/>
      <c r="D77" s="27"/>
      <c r="E77" s="66"/>
      <c r="F77" s="29"/>
      <c r="G77" s="28"/>
      <c r="H77" s="29"/>
      <c r="I77" s="30"/>
    </row>
    <row r="78" spans="1:10" ht="14.25" customHeight="1" x14ac:dyDescent="0.35">
      <c r="A78" s="358"/>
      <c r="B78" s="357"/>
      <c r="C78" s="16"/>
      <c r="D78" s="31" t="s">
        <v>80</v>
      </c>
      <c r="E78" s="32">
        <v>2.8</v>
      </c>
      <c r="F78" s="33"/>
      <c r="G78" s="32">
        <v>2.8</v>
      </c>
      <c r="H78" s="32">
        <v>1</v>
      </c>
      <c r="I78" s="34">
        <f>+G78*E78</f>
        <v>7.839999999999999</v>
      </c>
    </row>
    <row r="79" spans="1:10" ht="15" customHeight="1" x14ac:dyDescent="0.35">
      <c r="A79" s="358"/>
      <c r="B79" s="357"/>
      <c r="C79" s="16"/>
      <c r="D79" s="31"/>
      <c r="E79" s="32"/>
      <c r="F79" s="33"/>
      <c r="G79" s="32"/>
      <c r="H79" s="32"/>
      <c r="I79" s="34"/>
    </row>
    <row r="80" spans="1:10" ht="14.25" customHeight="1" x14ac:dyDescent="0.35">
      <c r="A80" s="358"/>
      <c r="B80" s="357"/>
      <c r="C80" s="16"/>
      <c r="D80" s="31"/>
      <c r="E80" s="67"/>
      <c r="F80" s="33"/>
      <c r="G80" s="67"/>
      <c r="H80" s="33"/>
      <c r="I80" s="34"/>
    </row>
    <row r="81" spans="1:9" ht="7.5" customHeight="1" x14ac:dyDescent="0.35">
      <c r="A81" s="358"/>
      <c r="B81" s="357"/>
      <c r="C81" s="16"/>
      <c r="D81" s="68"/>
      <c r="E81" s="67"/>
      <c r="F81" s="33"/>
      <c r="G81" s="32"/>
      <c r="H81" s="33"/>
      <c r="I81" s="34"/>
    </row>
    <row r="82" spans="1:9" ht="12.75" customHeight="1" thickBot="1" x14ac:dyDescent="0.4">
      <c r="A82" s="358"/>
      <c r="B82" s="357"/>
      <c r="C82" s="16"/>
      <c r="D82" s="48"/>
      <c r="E82" s="69"/>
      <c r="F82" s="38"/>
      <c r="G82" s="69"/>
      <c r="H82" s="38"/>
      <c r="I82" s="56"/>
    </row>
    <row r="83" spans="1:9" ht="20.25" customHeight="1" thickBot="1" x14ac:dyDescent="0.4">
      <c r="A83" s="421" t="s">
        <v>60</v>
      </c>
      <c r="B83" s="349"/>
      <c r="C83" s="349"/>
      <c r="D83" s="350"/>
      <c r="E83" s="411"/>
      <c r="F83" s="352"/>
      <c r="G83" s="352"/>
      <c r="H83" s="422"/>
      <c r="I83" s="39">
        <f>ROUND(SUM(I77:I82),2)</f>
        <v>7.84</v>
      </c>
    </row>
    <row r="84" spans="1:9" ht="14.25" customHeight="1" thickBot="1" x14ac:dyDescent="0.4">
      <c r="A84" s="16"/>
      <c r="B84" s="16"/>
      <c r="C84" s="16"/>
      <c r="D84" s="16"/>
      <c r="E84" s="16"/>
      <c r="F84" s="16"/>
      <c r="G84" s="16"/>
      <c r="H84" s="16"/>
      <c r="I84" s="17"/>
    </row>
    <row r="85" spans="1:9" ht="82.5" customHeight="1" thickBot="1" x14ac:dyDescent="0.4">
      <c r="A85" s="108" t="s">
        <v>27</v>
      </c>
      <c r="B85" s="19">
        <v>6.1</v>
      </c>
      <c r="C85" s="109" t="s">
        <v>81</v>
      </c>
      <c r="D85" s="73" t="s">
        <v>62</v>
      </c>
      <c r="E85" s="74" t="s">
        <v>63</v>
      </c>
      <c r="F85" s="73" t="s">
        <v>32</v>
      </c>
      <c r="G85" s="355" t="s">
        <v>82</v>
      </c>
      <c r="H85" s="349"/>
      <c r="I85" s="350"/>
    </row>
    <row r="86" spans="1:9" ht="12" customHeight="1" x14ac:dyDescent="0.35">
      <c r="A86" s="423"/>
      <c r="B86" s="370"/>
      <c r="C86" s="370"/>
      <c r="D86" s="360" t="s">
        <v>34</v>
      </c>
      <c r="E86" s="362" t="s">
        <v>35</v>
      </c>
      <c r="F86" s="363"/>
      <c r="G86" s="364"/>
      <c r="H86" s="365" t="s">
        <v>36</v>
      </c>
      <c r="I86" s="367" t="s">
        <v>37</v>
      </c>
    </row>
    <row r="87" spans="1:9" ht="25.5" customHeight="1" thickBot="1" x14ac:dyDescent="0.4">
      <c r="A87" s="357"/>
      <c r="B87" s="357"/>
      <c r="C87" s="357"/>
      <c r="D87" s="412"/>
      <c r="E87" s="101" t="s">
        <v>38</v>
      </c>
      <c r="F87" s="26" t="s">
        <v>83</v>
      </c>
      <c r="G87" s="26" t="s">
        <v>40</v>
      </c>
      <c r="H87" s="388"/>
      <c r="I87" s="389"/>
    </row>
    <row r="88" spans="1:9" ht="15" customHeight="1" x14ac:dyDescent="0.35">
      <c r="A88" s="357"/>
      <c r="B88" s="357"/>
      <c r="C88" s="357"/>
      <c r="D88" s="424" t="s">
        <v>84</v>
      </c>
      <c r="E88" s="110"/>
      <c r="F88" s="426">
        <v>7.71</v>
      </c>
      <c r="G88" s="111">
        <v>2.2000000000000002</v>
      </c>
      <c r="H88" s="111">
        <v>2</v>
      </c>
      <c r="I88" s="112">
        <f>+H88*G88*F88</f>
        <v>33.923999999999999</v>
      </c>
    </row>
    <row r="89" spans="1:9" ht="15" customHeight="1" thickBot="1" x14ac:dyDescent="0.4">
      <c r="A89" s="357"/>
      <c r="B89" s="357"/>
      <c r="C89" s="357"/>
      <c r="D89" s="425"/>
      <c r="E89" s="113"/>
      <c r="F89" s="427"/>
      <c r="G89" s="114">
        <v>2.39</v>
      </c>
      <c r="H89" s="114">
        <v>2</v>
      </c>
      <c r="I89" s="115">
        <f>+H89*G89*F88</f>
        <v>36.8538</v>
      </c>
    </row>
    <row r="90" spans="1:9" ht="15" customHeight="1" x14ac:dyDescent="0.35">
      <c r="A90" s="357"/>
      <c r="B90" s="357"/>
      <c r="C90" s="357"/>
      <c r="D90" s="424" t="s">
        <v>85</v>
      </c>
      <c r="E90" s="116"/>
      <c r="F90" s="426">
        <v>7.71</v>
      </c>
      <c r="G90" s="111">
        <v>2.9</v>
      </c>
      <c r="H90" s="111">
        <v>2</v>
      </c>
      <c r="I90" s="112">
        <f>+H90*G90*F90</f>
        <v>44.717999999999996</v>
      </c>
    </row>
    <row r="91" spans="1:9" ht="15" customHeight="1" x14ac:dyDescent="0.35">
      <c r="A91" s="357"/>
      <c r="B91" s="357"/>
      <c r="C91" s="357"/>
      <c r="D91" s="428"/>
      <c r="E91" s="117"/>
      <c r="F91" s="388"/>
      <c r="G91" s="118">
        <v>2.63</v>
      </c>
      <c r="H91" s="118">
        <v>2</v>
      </c>
      <c r="I91" s="119">
        <f>+H91*G91*F90</f>
        <v>40.554600000000001</v>
      </c>
    </row>
    <row r="92" spans="1:9" ht="15" customHeight="1" x14ac:dyDescent="0.35">
      <c r="A92" s="357"/>
      <c r="B92" s="357"/>
      <c r="C92" s="357"/>
      <c r="D92" s="428"/>
      <c r="E92" s="117"/>
      <c r="F92" s="388"/>
      <c r="G92" s="114">
        <v>2.3199999999999998</v>
      </c>
      <c r="H92" s="114">
        <v>2</v>
      </c>
      <c r="I92" s="115">
        <f>+H92*G92*F90</f>
        <v>35.7744</v>
      </c>
    </row>
    <row r="93" spans="1:9" ht="15" customHeight="1" x14ac:dyDescent="0.35">
      <c r="A93" s="357"/>
      <c r="B93" s="357"/>
      <c r="C93" s="357"/>
      <c r="D93" s="120" t="s">
        <v>86</v>
      </c>
      <c r="E93" s="121"/>
      <c r="F93" s="427"/>
      <c r="G93" s="114">
        <v>0.1</v>
      </c>
      <c r="H93" s="114">
        <v>4</v>
      </c>
      <c r="I93" s="115">
        <f>+H93*G93*F90</f>
        <v>3.0840000000000001</v>
      </c>
    </row>
    <row r="94" spans="1:9" ht="15" customHeight="1" x14ac:dyDescent="0.35">
      <c r="A94" s="357"/>
      <c r="B94" s="357"/>
      <c r="C94" s="357"/>
      <c r="D94" s="120" t="s">
        <v>87</v>
      </c>
      <c r="E94" s="122"/>
      <c r="F94" s="114">
        <v>1.93</v>
      </c>
      <c r="G94" s="114">
        <v>2.9</v>
      </c>
      <c r="H94" s="114">
        <v>4</v>
      </c>
      <c r="I94" s="115">
        <f>+H94*G94*F94</f>
        <v>22.387999999999998</v>
      </c>
    </row>
    <row r="95" spans="1:9" ht="15" customHeight="1" x14ac:dyDescent="0.35">
      <c r="A95" s="357"/>
      <c r="B95" s="357"/>
      <c r="C95" s="357"/>
      <c r="D95" s="120"/>
      <c r="E95" s="101" t="s">
        <v>38</v>
      </c>
      <c r="F95" s="26" t="s">
        <v>88</v>
      </c>
      <c r="G95" s="26" t="s">
        <v>40</v>
      </c>
      <c r="H95" s="26" t="str">
        <f>+H86</f>
        <v>No Elem.</v>
      </c>
      <c r="I95" s="123" t="str">
        <f>+I86</f>
        <v>Medida Total</v>
      </c>
    </row>
    <row r="96" spans="1:9" ht="36.75" customHeight="1" x14ac:dyDescent="0.35">
      <c r="A96" s="357"/>
      <c r="B96" s="357"/>
      <c r="C96" s="357"/>
      <c r="D96" s="120" t="s">
        <v>89</v>
      </c>
      <c r="E96" s="114">
        <v>0.2</v>
      </c>
      <c r="F96" s="114">
        <v>78.5</v>
      </c>
      <c r="G96" s="114">
        <v>0.2</v>
      </c>
      <c r="H96" s="114">
        <v>4</v>
      </c>
      <c r="I96" s="115">
        <f>+(F96*(E96*G96))*H96</f>
        <v>12.560000000000002</v>
      </c>
    </row>
    <row r="97" spans="1:9" ht="15" customHeight="1" thickBot="1" x14ac:dyDescent="0.4">
      <c r="A97" s="352"/>
      <c r="B97" s="352"/>
      <c r="C97" s="352"/>
      <c r="D97" s="124" t="s">
        <v>90</v>
      </c>
      <c r="E97" s="125"/>
      <c r="F97" s="125"/>
      <c r="G97" s="125"/>
      <c r="H97" s="125"/>
      <c r="I97" s="126">
        <v>3.2</v>
      </c>
    </row>
    <row r="98" spans="1:9" ht="19.5" customHeight="1" thickBot="1" x14ac:dyDescent="0.4">
      <c r="A98" s="348"/>
      <c r="B98" s="349"/>
      <c r="C98" s="349"/>
      <c r="D98" s="351" t="s">
        <v>74</v>
      </c>
      <c r="E98" s="352"/>
      <c r="F98" s="352"/>
      <c r="G98" s="352"/>
      <c r="H98" s="353"/>
      <c r="I98" s="127">
        <f>ROUND(SUM(I88:I97),2)</f>
        <v>233.06</v>
      </c>
    </row>
    <row r="99" spans="1:9" ht="14.25" customHeight="1" thickBot="1" x14ac:dyDescent="0.4">
      <c r="A99" s="16"/>
      <c r="B99" s="16"/>
      <c r="C99" s="16"/>
      <c r="D99" s="16"/>
      <c r="E99" s="16"/>
      <c r="F99" s="16"/>
      <c r="G99" s="16"/>
      <c r="H99" s="16"/>
      <c r="I99" s="17"/>
    </row>
    <row r="100" spans="1:9" ht="24.75" customHeight="1" thickBot="1" x14ac:dyDescent="0.4">
      <c r="A100" s="70" t="s">
        <v>27</v>
      </c>
      <c r="B100" s="71">
        <v>6.2</v>
      </c>
      <c r="C100" s="72" t="s">
        <v>91</v>
      </c>
      <c r="D100" s="73" t="s">
        <v>62</v>
      </c>
      <c r="E100" s="128" t="s">
        <v>31</v>
      </c>
      <c r="F100" s="129" t="s">
        <v>32</v>
      </c>
      <c r="G100" s="355" t="s">
        <v>92</v>
      </c>
      <c r="H100" s="349"/>
      <c r="I100" s="350"/>
    </row>
    <row r="101" spans="1:9" ht="15" customHeight="1" x14ac:dyDescent="0.35">
      <c r="A101" s="384"/>
      <c r="B101" s="370"/>
      <c r="C101" s="370"/>
      <c r="D101" s="360" t="s">
        <v>34</v>
      </c>
      <c r="E101" s="362" t="s">
        <v>35</v>
      </c>
      <c r="F101" s="363"/>
      <c r="G101" s="364"/>
      <c r="H101" s="365" t="s">
        <v>36</v>
      </c>
      <c r="I101" s="367" t="s">
        <v>37</v>
      </c>
    </row>
    <row r="102" spans="1:9" ht="12" customHeight="1" thickBot="1" x14ac:dyDescent="0.4">
      <c r="A102" s="357"/>
      <c r="B102" s="357"/>
      <c r="C102" s="357"/>
      <c r="D102" s="412"/>
      <c r="E102" s="130" t="s">
        <v>38</v>
      </c>
      <c r="F102" s="26" t="s">
        <v>39</v>
      </c>
      <c r="G102" s="26" t="s">
        <v>40</v>
      </c>
      <c r="H102" s="388"/>
      <c r="I102" s="389"/>
    </row>
    <row r="103" spans="1:9" ht="12" customHeight="1" x14ac:dyDescent="0.35">
      <c r="A103" s="357"/>
      <c r="B103" s="357"/>
      <c r="C103" s="357"/>
      <c r="D103" s="131"/>
      <c r="E103" s="132"/>
      <c r="F103" s="132"/>
      <c r="G103" s="132"/>
      <c r="H103" s="132"/>
      <c r="I103" s="133"/>
    </row>
    <row r="104" spans="1:9" ht="12" customHeight="1" x14ac:dyDescent="0.35">
      <c r="A104" s="357"/>
      <c r="B104" s="357"/>
      <c r="C104" s="357"/>
      <c r="D104" s="120" t="s">
        <v>93</v>
      </c>
      <c r="E104" s="114">
        <v>0.9</v>
      </c>
      <c r="F104" s="114"/>
      <c r="G104" s="114">
        <v>2</v>
      </c>
      <c r="H104" s="114">
        <v>1</v>
      </c>
      <c r="I104" s="115">
        <f>+G104*E104</f>
        <v>1.8</v>
      </c>
    </row>
    <row r="105" spans="1:9" ht="12" customHeight="1" x14ac:dyDescent="0.35">
      <c r="A105" s="357"/>
      <c r="B105" s="357"/>
      <c r="C105" s="357"/>
      <c r="D105" s="120"/>
      <c r="E105" s="114"/>
      <c r="F105" s="114"/>
      <c r="G105" s="114"/>
      <c r="H105" s="114"/>
      <c r="I105" s="115"/>
    </row>
    <row r="106" spans="1:9" ht="12" customHeight="1" x14ac:dyDescent="0.35">
      <c r="A106" s="357"/>
      <c r="B106" s="357"/>
      <c r="C106" s="357"/>
      <c r="D106" s="120"/>
      <c r="E106" s="114"/>
      <c r="F106" s="114"/>
      <c r="G106" s="114"/>
      <c r="H106" s="114"/>
      <c r="I106" s="115"/>
    </row>
    <row r="107" spans="1:9" ht="12" customHeight="1" x14ac:dyDescent="0.35">
      <c r="A107" s="357"/>
      <c r="B107" s="357"/>
      <c r="C107" s="357"/>
      <c r="D107" s="120"/>
      <c r="E107" s="114"/>
      <c r="F107" s="114"/>
      <c r="G107" s="114"/>
      <c r="H107" s="114"/>
      <c r="I107" s="115"/>
    </row>
    <row r="108" spans="1:9" ht="12" customHeight="1" x14ac:dyDescent="0.35">
      <c r="A108" s="357"/>
      <c r="B108" s="357"/>
      <c r="C108" s="357"/>
      <c r="D108" s="120"/>
      <c r="E108" s="114"/>
      <c r="F108" s="114"/>
      <c r="G108" s="114"/>
      <c r="H108" s="114"/>
      <c r="I108" s="115"/>
    </row>
    <row r="109" spans="1:9" ht="12" customHeight="1" thickBot="1" x14ac:dyDescent="0.4">
      <c r="A109" s="357"/>
      <c r="B109" s="357"/>
      <c r="C109" s="357"/>
      <c r="D109" s="124"/>
      <c r="E109" s="125"/>
      <c r="F109" s="125"/>
      <c r="G109" s="125"/>
      <c r="H109" s="125"/>
      <c r="I109" s="126"/>
    </row>
    <row r="110" spans="1:9" ht="15.75" customHeight="1" thickBot="1" x14ac:dyDescent="0.4">
      <c r="A110" s="382" t="s">
        <v>94</v>
      </c>
      <c r="B110" s="383"/>
      <c r="C110" s="383"/>
      <c r="D110" s="351" t="s">
        <v>74</v>
      </c>
      <c r="E110" s="352"/>
      <c r="F110" s="352"/>
      <c r="G110" s="352"/>
      <c r="H110" s="353"/>
      <c r="I110" s="134">
        <f>ROUND(SUM(I104:I109),2)</f>
        <v>1.8</v>
      </c>
    </row>
    <row r="111" spans="1:9" ht="12" customHeight="1" thickBot="1" x14ac:dyDescent="0.4">
      <c r="A111" s="98"/>
      <c r="B111" s="99"/>
      <c r="C111" s="98"/>
      <c r="D111" s="98"/>
      <c r="E111" s="98"/>
      <c r="F111" s="98"/>
      <c r="G111" s="98"/>
      <c r="H111" s="98"/>
      <c r="I111" s="100"/>
    </row>
    <row r="112" spans="1:9" ht="24.75" customHeight="1" thickBot="1" x14ac:dyDescent="0.4">
      <c r="A112" s="70" t="s">
        <v>27</v>
      </c>
      <c r="B112" s="71">
        <v>6.3</v>
      </c>
      <c r="C112" s="72" t="s">
        <v>95</v>
      </c>
      <c r="D112" s="73" t="s">
        <v>62</v>
      </c>
      <c r="E112" s="128" t="s">
        <v>96</v>
      </c>
      <c r="F112" s="129" t="s">
        <v>32</v>
      </c>
      <c r="G112" s="355" t="s">
        <v>92</v>
      </c>
      <c r="H112" s="349"/>
      <c r="I112" s="350"/>
    </row>
    <row r="113" spans="1:9" ht="15" customHeight="1" x14ac:dyDescent="0.35">
      <c r="A113" s="384"/>
      <c r="B113" s="370"/>
      <c r="C113" s="370"/>
      <c r="D113" s="360" t="s">
        <v>34</v>
      </c>
      <c r="E113" s="362" t="s">
        <v>35</v>
      </c>
      <c r="F113" s="363"/>
      <c r="G113" s="364"/>
      <c r="H113" s="365" t="s">
        <v>36</v>
      </c>
      <c r="I113" s="367" t="s">
        <v>37</v>
      </c>
    </row>
    <row r="114" spans="1:9" ht="12" customHeight="1" thickBot="1" x14ac:dyDescent="0.4">
      <c r="A114" s="357"/>
      <c r="B114" s="357"/>
      <c r="C114" s="357"/>
      <c r="D114" s="412"/>
      <c r="E114" s="130" t="s">
        <v>38</v>
      </c>
      <c r="F114" s="26" t="s">
        <v>39</v>
      </c>
      <c r="G114" s="26" t="s">
        <v>40</v>
      </c>
      <c r="H114" s="388"/>
      <c r="I114" s="389"/>
    </row>
    <row r="115" spans="1:9" ht="12" customHeight="1" x14ac:dyDescent="0.35">
      <c r="A115" s="357"/>
      <c r="B115" s="357"/>
      <c r="C115" s="357"/>
      <c r="D115" s="135"/>
      <c r="E115" s="111"/>
      <c r="F115" s="111"/>
      <c r="G115" s="111"/>
      <c r="H115" s="111"/>
      <c r="I115" s="136"/>
    </row>
    <row r="116" spans="1:9" ht="12" customHeight="1" x14ac:dyDescent="0.35">
      <c r="A116" s="357"/>
      <c r="B116" s="357"/>
      <c r="C116" s="357"/>
      <c r="D116" s="120" t="s">
        <v>93</v>
      </c>
      <c r="E116" s="114">
        <v>0.9</v>
      </c>
      <c r="F116" s="114"/>
      <c r="G116" s="114">
        <v>2</v>
      </c>
      <c r="H116" s="114">
        <v>1</v>
      </c>
      <c r="I116" s="137">
        <f>+H116</f>
        <v>1</v>
      </c>
    </row>
    <row r="117" spans="1:9" ht="12" customHeight="1" x14ac:dyDescent="0.35">
      <c r="A117" s="357"/>
      <c r="B117" s="357"/>
      <c r="C117" s="357"/>
      <c r="D117" s="138"/>
      <c r="E117" s="114"/>
      <c r="F117" s="114"/>
      <c r="G117" s="114"/>
      <c r="H117" s="114"/>
      <c r="I117" s="137"/>
    </row>
    <row r="118" spans="1:9" ht="12" customHeight="1" x14ac:dyDescent="0.35">
      <c r="A118" s="357"/>
      <c r="B118" s="357"/>
      <c r="C118" s="357"/>
      <c r="D118" s="138"/>
      <c r="E118" s="114"/>
      <c r="F118" s="114"/>
      <c r="G118" s="114"/>
      <c r="H118" s="114"/>
      <c r="I118" s="137"/>
    </row>
    <row r="119" spans="1:9" ht="12" customHeight="1" x14ac:dyDescent="0.35">
      <c r="A119" s="357"/>
      <c r="B119" s="357"/>
      <c r="C119" s="357"/>
      <c r="D119" s="138"/>
      <c r="E119" s="114"/>
      <c r="F119" s="114"/>
      <c r="G119" s="114"/>
      <c r="H119" s="114"/>
      <c r="I119" s="137"/>
    </row>
    <row r="120" spans="1:9" ht="12" customHeight="1" x14ac:dyDescent="0.35">
      <c r="A120" s="357"/>
      <c r="B120" s="357"/>
      <c r="C120" s="357"/>
      <c r="D120" s="120"/>
      <c r="E120" s="114"/>
      <c r="F120" s="114"/>
      <c r="G120" s="114"/>
      <c r="H120" s="114"/>
      <c r="I120" s="137">
        <f t="shared" ref="I120:I121" si="1">+H120</f>
        <v>0</v>
      </c>
    </row>
    <row r="121" spans="1:9" ht="12" customHeight="1" thickBot="1" x14ac:dyDescent="0.4">
      <c r="A121" s="357"/>
      <c r="B121" s="357"/>
      <c r="C121" s="357"/>
      <c r="D121" s="124"/>
      <c r="E121" s="125"/>
      <c r="F121" s="125"/>
      <c r="G121" s="125"/>
      <c r="H121" s="125"/>
      <c r="I121" s="139">
        <f t="shared" si="1"/>
        <v>0</v>
      </c>
    </row>
    <row r="122" spans="1:9" ht="15.75" customHeight="1" thickBot="1" x14ac:dyDescent="0.4">
      <c r="A122" s="382" t="s">
        <v>94</v>
      </c>
      <c r="B122" s="383"/>
      <c r="C122" s="383"/>
      <c r="D122" s="351" t="s">
        <v>74</v>
      </c>
      <c r="E122" s="352"/>
      <c r="F122" s="352"/>
      <c r="G122" s="352"/>
      <c r="H122" s="353"/>
      <c r="I122" s="134">
        <f>ROUND(SUM(I116:I121),2)</f>
        <v>1</v>
      </c>
    </row>
    <row r="123" spans="1:9" ht="12" customHeight="1" thickBot="1" x14ac:dyDescent="0.4">
      <c r="A123" s="140"/>
      <c r="B123" s="16"/>
      <c r="C123" s="16"/>
      <c r="D123" s="141"/>
      <c r="E123" s="16"/>
      <c r="F123" s="16"/>
      <c r="G123" s="16"/>
      <c r="H123" s="16"/>
      <c r="I123" s="142"/>
    </row>
    <row r="124" spans="1:9" ht="24.75" customHeight="1" thickBot="1" x14ac:dyDescent="0.4">
      <c r="A124" s="70" t="s">
        <v>27</v>
      </c>
      <c r="B124" s="71">
        <v>6.4</v>
      </c>
      <c r="C124" s="143" t="s">
        <v>97</v>
      </c>
      <c r="D124" s="73" t="s">
        <v>62</v>
      </c>
      <c r="E124" s="128" t="s">
        <v>96</v>
      </c>
      <c r="F124" s="129" t="s">
        <v>32</v>
      </c>
      <c r="G124" s="355" t="s">
        <v>92</v>
      </c>
      <c r="H124" s="349"/>
      <c r="I124" s="350"/>
    </row>
    <row r="125" spans="1:9" ht="19.5" customHeight="1" x14ac:dyDescent="0.35">
      <c r="A125" s="384"/>
      <c r="B125" s="370"/>
      <c r="C125" s="370"/>
      <c r="D125" s="360" t="s">
        <v>34</v>
      </c>
      <c r="E125" s="362" t="s">
        <v>35</v>
      </c>
      <c r="F125" s="363"/>
      <c r="G125" s="364"/>
      <c r="H125" s="365" t="s">
        <v>36</v>
      </c>
      <c r="I125" s="367" t="s">
        <v>37</v>
      </c>
    </row>
    <row r="126" spans="1:9" ht="21" customHeight="1" thickBot="1" x14ac:dyDescent="0.4">
      <c r="A126" s="357"/>
      <c r="B126" s="357"/>
      <c r="C126" s="357"/>
      <c r="D126" s="361"/>
      <c r="E126" s="144" t="s">
        <v>38</v>
      </c>
      <c r="F126" s="145" t="s">
        <v>39</v>
      </c>
      <c r="G126" s="145" t="s">
        <v>40</v>
      </c>
      <c r="H126" s="366"/>
      <c r="I126" s="368"/>
    </row>
    <row r="127" spans="1:9" ht="16.5" customHeight="1" x14ac:dyDescent="0.35">
      <c r="A127" s="357"/>
      <c r="B127" s="357"/>
      <c r="C127" s="357"/>
      <c r="D127" s="146" t="s">
        <v>98</v>
      </c>
      <c r="E127" s="147"/>
      <c r="F127" s="118"/>
      <c r="G127" s="118"/>
      <c r="H127" s="118">
        <v>1</v>
      </c>
      <c r="I127" s="119">
        <f t="shared" ref="I127:I128" si="2">H127</f>
        <v>1</v>
      </c>
    </row>
    <row r="128" spans="1:9" ht="21.75" customHeight="1" thickBot="1" x14ac:dyDescent="0.4">
      <c r="A128" s="357"/>
      <c r="B128" s="357"/>
      <c r="C128" s="357"/>
      <c r="D128" s="148"/>
      <c r="E128" s="149"/>
      <c r="F128" s="114"/>
      <c r="G128" s="114"/>
      <c r="H128" s="114"/>
      <c r="I128" s="119">
        <f t="shared" si="2"/>
        <v>0</v>
      </c>
    </row>
    <row r="129" spans="1:9" ht="17.25" customHeight="1" thickBot="1" x14ac:dyDescent="0.4">
      <c r="A129" s="382" t="s">
        <v>94</v>
      </c>
      <c r="B129" s="383"/>
      <c r="C129" s="383"/>
      <c r="D129" s="420" t="s">
        <v>74</v>
      </c>
      <c r="E129" s="349"/>
      <c r="F129" s="349"/>
      <c r="G129" s="349"/>
      <c r="H129" s="350"/>
      <c r="I129" s="134">
        <f>ROUND(SUM(I127:I128),2)</f>
        <v>1</v>
      </c>
    </row>
    <row r="130" spans="1:9" ht="12" customHeight="1" thickBot="1" x14ac:dyDescent="0.4">
      <c r="A130" s="140"/>
      <c r="B130" s="16"/>
      <c r="C130" s="16"/>
      <c r="D130" s="141"/>
      <c r="E130" s="16"/>
      <c r="F130" s="16"/>
      <c r="G130" s="16"/>
      <c r="H130" s="16"/>
      <c r="I130" s="142"/>
    </row>
    <row r="131" spans="1:9" ht="25.5" customHeight="1" thickBot="1" x14ac:dyDescent="0.4">
      <c r="A131" s="70" t="s">
        <v>27</v>
      </c>
      <c r="B131" s="71">
        <v>6.5</v>
      </c>
      <c r="C131" s="143" t="s">
        <v>99</v>
      </c>
      <c r="D131" s="73" t="s">
        <v>62</v>
      </c>
      <c r="E131" s="128" t="s">
        <v>31</v>
      </c>
      <c r="F131" s="129" t="s">
        <v>32</v>
      </c>
      <c r="G131" s="355"/>
      <c r="H131" s="349"/>
      <c r="I131" s="350"/>
    </row>
    <row r="132" spans="1:9" ht="15" customHeight="1" x14ac:dyDescent="0.35">
      <c r="A132" s="384"/>
      <c r="B132" s="370"/>
      <c r="C132" s="370"/>
      <c r="D132" s="375" t="s">
        <v>34</v>
      </c>
      <c r="E132" s="362" t="s">
        <v>35</v>
      </c>
      <c r="F132" s="363"/>
      <c r="G132" s="364"/>
      <c r="H132" s="365" t="s">
        <v>36</v>
      </c>
      <c r="I132" s="367" t="s">
        <v>37</v>
      </c>
    </row>
    <row r="133" spans="1:9" ht="12" customHeight="1" thickBot="1" x14ac:dyDescent="0.4">
      <c r="A133" s="357"/>
      <c r="B133" s="357"/>
      <c r="C133" s="357"/>
      <c r="D133" s="358"/>
      <c r="E133" s="101" t="s">
        <v>38</v>
      </c>
      <c r="F133" s="26" t="s">
        <v>39</v>
      </c>
      <c r="G133" s="26" t="s">
        <v>40</v>
      </c>
      <c r="H133" s="388"/>
      <c r="I133" s="389"/>
    </row>
    <row r="134" spans="1:9" ht="12" customHeight="1" x14ac:dyDescent="0.35">
      <c r="A134" s="357"/>
      <c r="B134" s="357"/>
      <c r="C134" s="357"/>
      <c r="D134" s="150"/>
      <c r="E134" s="111"/>
      <c r="F134" s="111"/>
      <c r="G134" s="111"/>
      <c r="H134" s="111"/>
      <c r="I134" s="112"/>
    </row>
    <row r="135" spans="1:9" ht="12" customHeight="1" x14ac:dyDescent="0.35">
      <c r="A135" s="357"/>
      <c r="B135" s="357"/>
      <c r="C135" s="357"/>
      <c r="D135" s="120" t="s">
        <v>100</v>
      </c>
      <c r="E135" s="114">
        <v>1.35</v>
      </c>
      <c r="F135" s="114">
        <v>1</v>
      </c>
      <c r="G135" s="114"/>
      <c r="H135" s="114">
        <v>1</v>
      </c>
      <c r="I135" s="115">
        <f>+E135*F135*H135</f>
        <v>1.35</v>
      </c>
    </row>
    <row r="136" spans="1:9" ht="12" customHeight="1" x14ac:dyDescent="0.35">
      <c r="A136" s="357"/>
      <c r="B136" s="357"/>
      <c r="C136" s="357"/>
      <c r="D136" s="120"/>
      <c r="E136" s="114"/>
      <c r="F136" s="114"/>
      <c r="G136" s="114"/>
      <c r="H136" s="114"/>
      <c r="I136" s="115"/>
    </row>
    <row r="137" spans="1:9" ht="12" customHeight="1" x14ac:dyDescent="0.35">
      <c r="A137" s="357"/>
      <c r="B137" s="357"/>
      <c r="C137" s="357"/>
      <c r="D137" s="120"/>
      <c r="E137" s="114"/>
      <c r="F137" s="114"/>
      <c r="G137" s="114"/>
      <c r="H137" s="114"/>
      <c r="I137" s="115"/>
    </row>
    <row r="138" spans="1:9" ht="12" customHeight="1" x14ac:dyDescent="0.35">
      <c r="A138" s="357"/>
      <c r="B138" s="357"/>
      <c r="C138" s="357"/>
      <c r="D138" s="120"/>
      <c r="E138" s="114"/>
      <c r="F138" s="114"/>
      <c r="G138" s="114"/>
      <c r="H138" s="114"/>
      <c r="I138" s="115"/>
    </row>
    <row r="139" spans="1:9" ht="12" customHeight="1" x14ac:dyDescent="0.35">
      <c r="A139" s="357"/>
      <c r="B139" s="357"/>
      <c r="C139" s="357"/>
      <c r="D139" s="120"/>
      <c r="E139" s="114"/>
      <c r="F139" s="114"/>
      <c r="G139" s="114"/>
      <c r="H139" s="114"/>
      <c r="I139" s="115"/>
    </row>
    <row r="140" spans="1:9" ht="12" customHeight="1" x14ac:dyDescent="0.35">
      <c r="A140" s="357"/>
      <c r="B140" s="357"/>
      <c r="C140" s="357"/>
      <c r="D140" s="120"/>
      <c r="E140" s="114"/>
      <c r="F140" s="114"/>
      <c r="G140" s="114"/>
      <c r="H140" s="114"/>
      <c r="I140" s="115"/>
    </row>
    <row r="141" spans="1:9" ht="12" customHeight="1" thickBot="1" x14ac:dyDescent="0.4">
      <c r="A141" s="393"/>
      <c r="B141" s="393"/>
      <c r="C141" s="393"/>
      <c r="D141" s="124"/>
      <c r="E141" s="125"/>
      <c r="F141" s="125"/>
      <c r="G141" s="125"/>
      <c r="H141" s="125"/>
      <c r="I141" s="126">
        <f>+E141*F141*H141</f>
        <v>0</v>
      </c>
    </row>
    <row r="142" spans="1:9" ht="20.25" customHeight="1" thickBot="1" x14ac:dyDescent="0.4">
      <c r="A142" s="382" t="s">
        <v>94</v>
      </c>
      <c r="B142" s="383"/>
      <c r="C142" s="383"/>
      <c r="D142" s="411" t="s">
        <v>74</v>
      </c>
      <c r="E142" s="352"/>
      <c r="F142" s="352"/>
      <c r="G142" s="352"/>
      <c r="H142" s="353"/>
      <c r="I142" s="134">
        <f>ROUND(SUM(I134:I141),2)</f>
        <v>1.35</v>
      </c>
    </row>
    <row r="143" spans="1:9" ht="12" customHeight="1" thickBot="1" x14ac:dyDescent="0.4">
      <c r="A143" s="140"/>
      <c r="B143" s="16"/>
      <c r="C143" s="16"/>
      <c r="D143" s="141"/>
      <c r="E143" s="16"/>
      <c r="F143" s="16"/>
      <c r="G143" s="16"/>
      <c r="H143" s="16"/>
      <c r="I143" s="142"/>
    </row>
    <row r="144" spans="1:9" ht="12" customHeight="1" thickBot="1" x14ac:dyDescent="0.4">
      <c r="A144" s="70" t="s">
        <v>27</v>
      </c>
      <c r="B144" s="71">
        <v>6.6</v>
      </c>
      <c r="C144" s="151" t="s">
        <v>101</v>
      </c>
      <c r="D144" s="152" t="s">
        <v>62</v>
      </c>
      <c r="E144" s="74" t="s">
        <v>31</v>
      </c>
      <c r="F144" s="153" t="s">
        <v>32</v>
      </c>
      <c r="G144" s="355" t="s">
        <v>102</v>
      </c>
      <c r="H144" s="349"/>
      <c r="I144" s="350"/>
    </row>
    <row r="145" spans="1:9" ht="15" customHeight="1" x14ac:dyDescent="0.35">
      <c r="A145" s="384"/>
      <c r="B145" s="370"/>
      <c r="C145" s="370"/>
      <c r="D145" s="360" t="s">
        <v>34</v>
      </c>
      <c r="E145" s="413" t="s">
        <v>35</v>
      </c>
      <c r="F145" s="414"/>
      <c r="G145" s="415"/>
      <c r="H145" s="416" t="s">
        <v>36</v>
      </c>
      <c r="I145" s="418" t="s">
        <v>37</v>
      </c>
    </row>
    <row r="146" spans="1:9" ht="12" customHeight="1" thickBot="1" x14ac:dyDescent="0.4">
      <c r="A146" s="357"/>
      <c r="B146" s="357"/>
      <c r="C146" s="357"/>
      <c r="D146" s="412"/>
      <c r="E146" s="130" t="s">
        <v>38</v>
      </c>
      <c r="F146" s="26" t="s">
        <v>39</v>
      </c>
      <c r="G146" s="26" t="s">
        <v>40</v>
      </c>
      <c r="H146" s="417"/>
      <c r="I146" s="419"/>
    </row>
    <row r="147" spans="1:9" ht="12" customHeight="1" x14ac:dyDescent="0.35">
      <c r="A147" s="357"/>
      <c r="B147" s="357"/>
      <c r="C147" s="357"/>
      <c r="D147" s="150"/>
      <c r="E147" s="111"/>
      <c r="F147" s="111"/>
      <c r="G147" s="111"/>
      <c r="H147" s="111"/>
      <c r="I147" s="112">
        <f t="shared" ref="I147:I148" si="3">+E147*F147*H147</f>
        <v>0</v>
      </c>
    </row>
    <row r="148" spans="1:9" ht="12" customHeight="1" x14ac:dyDescent="0.35">
      <c r="A148" s="357"/>
      <c r="B148" s="357"/>
      <c r="C148" s="357"/>
      <c r="D148" s="120" t="s">
        <v>103</v>
      </c>
      <c r="E148" s="114">
        <v>1.35</v>
      </c>
      <c r="F148" s="114">
        <v>1</v>
      </c>
      <c r="G148" s="114"/>
      <c r="H148" s="114">
        <v>1</v>
      </c>
      <c r="I148" s="115">
        <f t="shared" si="3"/>
        <v>1.35</v>
      </c>
    </row>
    <row r="149" spans="1:9" ht="12" customHeight="1" x14ac:dyDescent="0.35">
      <c r="A149" s="357"/>
      <c r="B149" s="357"/>
      <c r="C149" s="357"/>
      <c r="D149" s="120"/>
      <c r="E149" s="114"/>
      <c r="F149" s="114"/>
      <c r="G149" s="114"/>
      <c r="H149" s="114"/>
      <c r="I149" s="115"/>
    </row>
    <row r="150" spans="1:9" ht="12" customHeight="1" thickBot="1" x14ac:dyDescent="0.4">
      <c r="A150" s="357"/>
      <c r="B150" s="357"/>
      <c r="C150" s="357"/>
      <c r="D150" s="124"/>
      <c r="E150" s="125"/>
      <c r="F150" s="125"/>
      <c r="G150" s="125"/>
      <c r="H150" s="125"/>
      <c r="I150" s="126">
        <f>+E150*F150*H150</f>
        <v>0</v>
      </c>
    </row>
    <row r="151" spans="1:9" ht="14.25" customHeight="1" thickBot="1" x14ac:dyDescent="0.4">
      <c r="A151" s="382" t="s">
        <v>94</v>
      </c>
      <c r="B151" s="383"/>
      <c r="C151" s="383"/>
      <c r="D151" s="351" t="s">
        <v>74</v>
      </c>
      <c r="E151" s="352"/>
      <c r="F151" s="352"/>
      <c r="G151" s="352"/>
      <c r="H151" s="353"/>
      <c r="I151" s="134">
        <f>ROUND(SUM(I147:I150),2)</f>
        <v>1.35</v>
      </c>
    </row>
    <row r="152" spans="1:9" ht="12" customHeight="1" thickBot="1" x14ac:dyDescent="0.4">
      <c r="A152" s="140"/>
      <c r="B152" s="16"/>
      <c r="C152" s="16"/>
      <c r="D152" s="141"/>
      <c r="E152" s="16"/>
      <c r="F152" s="16"/>
      <c r="G152" s="16"/>
      <c r="H152" s="16"/>
      <c r="I152" s="142"/>
    </row>
    <row r="153" spans="1:9" ht="16" thickBot="1" x14ac:dyDescent="0.4">
      <c r="A153" s="70" t="s">
        <v>27</v>
      </c>
      <c r="B153" s="71">
        <v>7.1</v>
      </c>
      <c r="C153" s="143" t="s">
        <v>104</v>
      </c>
      <c r="D153" s="154" t="s">
        <v>62</v>
      </c>
      <c r="E153" s="128" t="s">
        <v>31</v>
      </c>
      <c r="F153" s="129" t="s">
        <v>32</v>
      </c>
      <c r="G153" s="392" t="s">
        <v>105</v>
      </c>
      <c r="H153" s="370"/>
      <c r="I153" s="385"/>
    </row>
    <row r="154" spans="1:9" ht="15" customHeight="1" x14ac:dyDescent="0.35">
      <c r="A154" s="374"/>
      <c r="B154" s="370"/>
      <c r="C154" s="370"/>
      <c r="D154" s="408" t="s">
        <v>34</v>
      </c>
      <c r="E154" s="410" t="s">
        <v>35</v>
      </c>
      <c r="F154" s="363"/>
      <c r="G154" s="364"/>
      <c r="H154" s="365" t="s">
        <v>36</v>
      </c>
      <c r="I154" s="367" t="s">
        <v>37</v>
      </c>
    </row>
    <row r="155" spans="1:9" ht="12" customHeight="1" thickBot="1" x14ac:dyDescent="0.4">
      <c r="A155" s="358"/>
      <c r="B155" s="357"/>
      <c r="C155" s="357"/>
      <c r="D155" s="409"/>
      <c r="E155" s="145" t="s">
        <v>38</v>
      </c>
      <c r="F155" s="145" t="s">
        <v>39</v>
      </c>
      <c r="G155" s="145" t="s">
        <v>40</v>
      </c>
      <c r="H155" s="366"/>
      <c r="I155" s="368"/>
    </row>
    <row r="156" spans="1:9" ht="12" customHeight="1" x14ac:dyDescent="0.35">
      <c r="A156" s="358"/>
      <c r="B156" s="357"/>
      <c r="C156" s="357"/>
      <c r="D156" s="155" t="s">
        <v>106</v>
      </c>
      <c r="E156" s="156">
        <v>2.9</v>
      </c>
      <c r="F156" s="156">
        <v>2.2000000000000002</v>
      </c>
      <c r="G156" s="156"/>
      <c r="H156" s="156">
        <v>1</v>
      </c>
      <c r="I156" s="157">
        <f t="shared" ref="I156:I159" si="4">+H156*F156*E156</f>
        <v>6.38</v>
      </c>
    </row>
    <row r="157" spans="1:9" ht="12" customHeight="1" x14ac:dyDescent="0.35">
      <c r="A157" s="358"/>
      <c r="B157" s="357"/>
      <c r="C157" s="357"/>
      <c r="D157" s="155"/>
      <c r="E157" s="156">
        <v>2.9</v>
      </c>
      <c r="F157" s="156">
        <v>2.2000000000000002</v>
      </c>
      <c r="G157" s="156"/>
      <c r="H157" s="156">
        <v>1</v>
      </c>
      <c r="I157" s="158">
        <f t="shared" si="4"/>
        <v>6.38</v>
      </c>
    </row>
    <row r="158" spans="1:9" ht="12" customHeight="1" x14ac:dyDescent="0.35">
      <c r="A158" s="358"/>
      <c r="B158" s="357"/>
      <c r="C158" s="357"/>
      <c r="D158" s="159" t="s">
        <v>107</v>
      </c>
      <c r="E158" s="160">
        <v>2.9</v>
      </c>
      <c r="F158" s="160">
        <v>2.2000000000000002</v>
      </c>
      <c r="G158" s="160"/>
      <c r="H158" s="160">
        <v>1</v>
      </c>
      <c r="I158" s="158">
        <f t="shared" si="4"/>
        <v>6.38</v>
      </c>
    </row>
    <row r="159" spans="1:9" ht="12" customHeight="1" x14ac:dyDescent="0.35">
      <c r="A159" s="358"/>
      <c r="B159" s="357"/>
      <c r="C159" s="357"/>
      <c r="D159" s="161"/>
      <c r="E159" s="160">
        <v>2.9</v>
      </c>
      <c r="F159" s="160">
        <v>2.4</v>
      </c>
      <c r="G159" s="160"/>
      <c r="H159" s="160">
        <v>1</v>
      </c>
      <c r="I159" s="158">
        <f t="shared" si="4"/>
        <v>6.96</v>
      </c>
    </row>
    <row r="160" spans="1:9" ht="12" customHeight="1" x14ac:dyDescent="0.35">
      <c r="A160" s="358"/>
      <c r="B160" s="357"/>
      <c r="C160" s="357"/>
      <c r="D160" s="390" t="s">
        <v>108</v>
      </c>
      <c r="E160" s="160">
        <v>1.91</v>
      </c>
      <c r="F160" s="160">
        <v>0.4</v>
      </c>
      <c r="G160" s="160"/>
      <c r="H160" s="160">
        <v>2</v>
      </c>
      <c r="I160" s="158">
        <f t="shared" ref="I160:I161" si="5">+((E160*F160)/2)*H160</f>
        <v>0.76400000000000001</v>
      </c>
    </row>
    <row r="161" spans="1:9" ht="12" customHeight="1" x14ac:dyDescent="0.35">
      <c r="A161" s="358"/>
      <c r="B161" s="357"/>
      <c r="C161" s="357"/>
      <c r="D161" s="391"/>
      <c r="E161" s="160">
        <v>0.99</v>
      </c>
      <c r="F161" s="160">
        <v>0.4</v>
      </c>
      <c r="G161" s="160"/>
      <c r="H161" s="160">
        <v>2</v>
      </c>
      <c r="I161" s="158">
        <f t="shared" si="5"/>
        <v>0.39600000000000002</v>
      </c>
    </row>
    <row r="162" spans="1:9" ht="12" customHeight="1" x14ac:dyDescent="0.35">
      <c r="A162" s="358"/>
      <c r="B162" s="357"/>
      <c r="C162" s="357"/>
      <c r="D162" s="161" t="s">
        <v>109</v>
      </c>
      <c r="E162" s="160">
        <v>0.9</v>
      </c>
      <c r="F162" s="160">
        <v>2</v>
      </c>
      <c r="G162" s="160"/>
      <c r="H162" s="160">
        <v>-1</v>
      </c>
      <c r="I162" s="158">
        <f t="shared" ref="I162:I164" si="6">+H162*F162*E162</f>
        <v>-1.8</v>
      </c>
    </row>
    <row r="163" spans="1:9" ht="12" customHeight="1" x14ac:dyDescent="0.35">
      <c r="A163" s="358"/>
      <c r="B163" s="357"/>
      <c r="C163" s="357"/>
      <c r="D163" s="161" t="s">
        <v>110</v>
      </c>
      <c r="E163" s="160">
        <v>1.35</v>
      </c>
      <c r="F163" s="160">
        <v>1</v>
      </c>
      <c r="G163" s="160"/>
      <c r="H163" s="160">
        <v>-1</v>
      </c>
      <c r="I163" s="158">
        <f t="shared" si="6"/>
        <v>-1.35</v>
      </c>
    </row>
    <row r="164" spans="1:9" ht="11.25" customHeight="1" x14ac:dyDescent="0.35">
      <c r="A164" s="358"/>
      <c r="B164" s="357"/>
      <c r="C164" s="357"/>
      <c r="D164" s="161" t="s">
        <v>111</v>
      </c>
      <c r="E164" s="160">
        <v>0.6</v>
      </c>
      <c r="F164" s="160">
        <v>0.8</v>
      </c>
      <c r="G164" s="160"/>
      <c r="H164" s="160">
        <v>3</v>
      </c>
      <c r="I164" s="158">
        <f t="shared" si="6"/>
        <v>1.4400000000000002</v>
      </c>
    </row>
    <row r="165" spans="1:9" ht="11.25" customHeight="1" thickBot="1" x14ac:dyDescent="0.4">
      <c r="A165" s="407"/>
      <c r="B165" s="393"/>
      <c r="C165" s="393"/>
      <c r="D165" s="162"/>
      <c r="E165" s="163"/>
      <c r="F165" s="163"/>
      <c r="G165" s="163"/>
      <c r="H165" s="163"/>
      <c r="I165" s="164">
        <f>+F165*E165*H165</f>
        <v>0</v>
      </c>
    </row>
    <row r="166" spans="1:9" ht="17.25" customHeight="1" thickBot="1" x14ac:dyDescent="0.4">
      <c r="A166" s="394" t="s">
        <v>73</v>
      </c>
      <c r="B166" s="406"/>
      <c r="C166" s="406"/>
      <c r="D166" s="351" t="s">
        <v>74</v>
      </c>
      <c r="E166" s="352"/>
      <c r="F166" s="352"/>
      <c r="G166" s="352"/>
      <c r="H166" s="353"/>
      <c r="I166" s="134">
        <f>ROUND(SUM(I156:I165),2)</f>
        <v>25.55</v>
      </c>
    </row>
    <row r="167" spans="1:9" ht="12" customHeight="1" thickBot="1" x14ac:dyDescent="0.4">
      <c r="A167" s="140"/>
      <c r="B167" s="16"/>
      <c r="C167" s="16"/>
      <c r="D167" s="141"/>
      <c r="E167" s="16"/>
      <c r="F167" s="16"/>
      <c r="G167" s="16"/>
      <c r="H167" s="16"/>
      <c r="I167" s="142"/>
    </row>
    <row r="168" spans="1:9" ht="23.25" customHeight="1" thickBot="1" x14ac:dyDescent="0.4">
      <c r="A168" s="70" t="s">
        <v>27</v>
      </c>
      <c r="B168" s="71">
        <v>7.2</v>
      </c>
      <c r="C168" s="143" t="s">
        <v>112</v>
      </c>
      <c r="D168" s="154" t="s">
        <v>62</v>
      </c>
      <c r="E168" s="128" t="s">
        <v>31</v>
      </c>
      <c r="F168" s="129" t="s">
        <v>32</v>
      </c>
      <c r="G168" s="392" t="s">
        <v>113</v>
      </c>
      <c r="H168" s="370"/>
      <c r="I168" s="385"/>
    </row>
    <row r="169" spans="1:9" ht="15" customHeight="1" x14ac:dyDescent="0.35">
      <c r="A169" s="374"/>
      <c r="B169" s="370"/>
      <c r="C169" s="370"/>
      <c r="D169" s="408" t="s">
        <v>34</v>
      </c>
      <c r="E169" s="410" t="s">
        <v>35</v>
      </c>
      <c r="F169" s="363"/>
      <c r="G169" s="364"/>
      <c r="H169" s="365" t="s">
        <v>36</v>
      </c>
      <c r="I169" s="367" t="s">
        <v>37</v>
      </c>
    </row>
    <row r="170" spans="1:9" ht="12" customHeight="1" thickBot="1" x14ac:dyDescent="0.4">
      <c r="A170" s="358"/>
      <c r="B170" s="357"/>
      <c r="C170" s="357"/>
      <c r="D170" s="409"/>
      <c r="E170" s="145" t="s">
        <v>38</v>
      </c>
      <c r="F170" s="145" t="s">
        <v>39</v>
      </c>
      <c r="G170" s="145" t="s">
        <v>40</v>
      </c>
      <c r="H170" s="366"/>
      <c r="I170" s="368"/>
    </row>
    <row r="171" spans="1:9" ht="12" customHeight="1" x14ac:dyDescent="0.35">
      <c r="A171" s="358"/>
      <c r="B171" s="357"/>
      <c r="C171" s="357"/>
      <c r="D171" s="155"/>
      <c r="E171" s="156"/>
      <c r="F171" s="156"/>
      <c r="G171" s="156"/>
      <c r="H171" s="156"/>
      <c r="I171" s="157">
        <f>+H171*F171*E171</f>
        <v>0</v>
      </c>
    </row>
    <row r="172" spans="1:9" ht="12" customHeight="1" x14ac:dyDescent="0.35">
      <c r="A172" s="358"/>
      <c r="B172" s="357"/>
      <c r="C172" s="357"/>
      <c r="D172" s="159" t="s">
        <v>114</v>
      </c>
      <c r="E172" s="160">
        <v>0.6</v>
      </c>
      <c r="F172" s="160"/>
      <c r="G172" s="160">
        <v>2</v>
      </c>
      <c r="H172" s="160"/>
      <c r="I172" s="158">
        <f>+G172*E172</f>
        <v>1.2</v>
      </c>
    </row>
    <row r="173" spans="1:9" ht="12" customHeight="1" x14ac:dyDescent="0.35">
      <c r="A173" s="358"/>
      <c r="B173" s="357"/>
      <c r="C173" s="357"/>
      <c r="D173" s="159"/>
      <c r="E173" s="160"/>
      <c r="F173" s="160"/>
      <c r="G173" s="160"/>
      <c r="H173" s="160"/>
      <c r="I173" s="158">
        <f>+((E173*F173)/2)*H173</f>
        <v>0</v>
      </c>
    </row>
    <row r="174" spans="1:9" ht="12" customHeight="1" x14ac:dyDescent="0.35">
      <c r="A174" s="358"/>
      <c r="B174" s="357"/>
      <c r="C174" s="357"/>
      <c r="D174" s="159" t="s">
        <v>115</v>
      </c>
      <c r="E174" s="160">
        <v>0.49</v>
      </c>
      <c r="F174" s="160"/>
      <c r="G174" s="160">
        <v>0.45</v>
      </c>
      <c r="H174" s="160">
        <v>-1</v>
      </c>
      <c r="I174" s="158">
        <f>+H174*(G174*E174)</f>
        <v>-0.2205</v>
      </c>
    </row>
    <row r="175" spans="1:9" ht="12" customHeight="1" x14ac:dyDescent="0.35">
      <c r="A175" s="358"/>
      <c r="B175" s="357"/>
      <c r="C175" s="357"/>
      <c r="D175" s="159"/>
      <c r="E175" s="160"/>
      <c r="F175" s="160"/>
      <c r="G175" s="160"/>
      <c r="H175" s="160"/>
      <c r="I175" s="158">
        <f>+H175*F175*E175</f>
        <v>0</v>
      </c>
    </row>
    <row r="176" spans="1:9" ht="11.25" customHeight="1" x14ac:dyDescent="0.35">
      <c r="A176" s="358"/>
      <c r="B176" s="357"/>
      <c r="C176" s="357"/>
      <c r="D176" s="159" t="s">
        <v>116</v>
      </c>
      <c r="E176" s="160">
        <v>0.6</v>
      </c>
      <c r="F176" s="160"/>
      <c r="G176" s="160">
        <v>2</v>
      </c>
      <c r="H176" s="160"/>
      <c r="I176" s="158">
        <f>+G176*E176</f>
        <v>1.2</v>
      </c>
    </row>
    <row r="177" spans="1:9" ht="11.25" customHeight="1" thickBot="1" x14ac:dyDescent="0.4">
      <c r="A177" s="407"/>
      <c r="B177" s="393"/>
      <c r="C177" s="393"/>
      <c r="D177" s="162"/>
      <c r="E177" s="163"/>
      <c r="F177" s="163"/>
      <c r="G177" s="163"/>
      <c r="H177" s="163"/>
      <c r="I177" s="164">
        <f>+F177*E177*H177</f>
        <v>0</v>
      </c>
    </row>
    <row r="178" spans="1:9" ht="17.25" customHeight="1" thickBot="1" x14ac:dyDescent="0.4">
      <c r="A178" s="394" t="s">
        <v>73</v>
      </c>
      <c r="B178" s="406"/>
      <c r="C178" s="406"/>
      <c r="D178" s="351" t="s">
        <v>74</v>
      </c>
      <c r="E178" s="352"/>
      <c r="F178" s="352"/>
      <c r="G178" s="352"/>
      <c r="H178" s="353"/>
      <c r="I178" s="134">
        <f>ROUND(SUM(I171:I177),2)</f>
        <v>2.1800000000000002</v>
      </c>
    </row>
    <row r="179" spans="1:9" ht="12" customHeight="1" thickBot="1" x14ac:dyDescent="0.4">
      <c r="A179" s="140"/>
      <c r="B179" s="16"/>
      <c r="C179" s="16"/>
      <c r="D179" s="141"/>
      <c r="E179" s="16"/>
      <c r="F179" s="16"/>
      <c r="G179" s="16"/>
      <c r="H179" s="16"/>
      <c r="I179" s="142"/>
    </row>
    <row r="180" spans="1:9" ht="23.25" customHeight="1" thickBot="1" x14ac:dyDescent="0.4">
      <c r="A180" s="70" t="s">
        <v>27</v>
      </c>
      <c r="B180" s="71">
        <v>8.1</v>
      </c>
      <c r="C180" s="143" t="s">
        <v>117</v>
      </c>
      <c r="D180" s="154" t="s">
        <v>62</v>
      </c>
      <c r="E180" s="128" t="s">
        <v>31</v>
      </c>
      <c r="F180" s="129" t="s">
        <v>32</v>
      </c>
      <c r="G180" s="392" t="s">
        <v>118</v>
      </c>
      <c r="H180" s="370"/>
      <c r="I180" s="385"/>
    </row>
    <row r="181" spans="1:9" ht="15" customHeight="1" x14ac:dyDescent="0.35">
      <c r="A181" s="374"/>
      <c r="B181" s="370"/>
      <c r="C181" s="370"/>
      <c r="D181" s="408" t="s">
        <v>34</v>
      </c>
      <c r="E181" s="410" t="s">
        <v>35</v>
      </c>
      <c r="F181" s="363"/>
      <c r="G181" s="364"/>
      <c r="H181" s="365" t="s">
        <v>36</v>
      </c>
      <c r="I181" s="367" t="s">
        <v>37</v>
      </c>
    </row>
    <row r="182" spans="1:9" ht="12" customHeight="1" thickBot="1" x14ac:dyDescent="0.4">
      <c r="A182" s="358"/>
      <c r="B182" s="357"/>
      <c r="C182" s="357"/>
      <c r="D182" s="409"/>
      <c r="E182" s="145" t="s">
        <v>38</v>
      </c>
      <c r="F182" s="145" t="s">
        <v>39</v>
      </c>
      <c r="G182" s="145" t="s">
        <v>40</v>
      </c>
      <c r="H182" s="366"/>
      <c r="I182" s="368"/>
    </row>
    <row r="183" spans="1:9" ht="12" customHeight="1" x14ac:dyDescent="0.35">
      <c r="A183" s="358"/>
      <c r="B183" s="357"/>
      <c r="C183" s="357"/>
      <c r="D183" s="155"/>
      <c r="E183" s="156"/>
      <c r="F183" s="156"/>
      <c r="G183" s="156"/>
      <c r="H183" s="156"/>
      <c r="I183" s="157">
        <f>+H183*F183*E183</f>
        <v>0</v>
      </c>
    </row>
    <row r="184" spans="1:9" ht="12" customHeight="1" x14ac:dyDescent="0.35">
      <c r="A184" s="358"/>
      <c r="B184" s="357"/>
      <c r="C184" s="357"/>
      <c r="D184" s="159" t="s">
        <v>119</v>
      </c>
      <c r="E184" s="160">
        <v>2</v>
      </c>
      <c r="F184" s="160">
        <v>0.4</v>
      </c>
      <c r="G184" s="160"/>
      <c r="H184" s="160"/>
      <c r="I184" s="158">
        <f>+F184*E184</f>
        <v>0.8</v>
      </c>
    </row>
    <row r="185" spans="1:9" ht="12" customHeight="1" x14ac:dyDescent="0.35">
      <c r="A185" s="358"/>
      <c r="B185" s="357"/>
      <c r="C185" s="357"/>
      <c r="D185" s="159"/>
      <c r="E185" s="160"/>
      <c r="F185" s="160"/>
      <c r="G185" s="160"/>
      <c r="H185" s="160"/>
      <c r="I185" s="158">
        <f>+((E185*F185)/2)*H185</f>
        <v>0</v>
      </c>
    </row>
    <row r="186" spans="1:9" ht="12" customHeight="1" x14ac:dyDescent="0.35">
      <c r="A186" s="358"/>
      <c r="B186" s="357"/>
      <c r="C186" s="357"/>
      <c r="D186" s="159" t="s">
        <v>120</v>
      </c>
      <c r="E186" s="160">
        <v>2</v>
      </c>
      <c r="F186" s="160">
        <v>1</v>
      </c>
      <c r="G186" s="160"/>
      <c r="H186" s="160"/>
      <c r="I186" s="158">
        <f>+F186*E186</f>
        <v>2</v>
      </c>
    </row>
    <row r="187" spans="1:9" ht="12" customHeight="1" x14ac:dyDescent="0.35">
      <c r="A187" s="358"/>
      <c r="B187" s="357"/>
      <c r="C187" s="357"/>
      <c r="D187" s="159"/>
      <c r="E187" s="160"/>
      <c r="F187" s="160"/>
      <c r="G187" s="160"/>
      <c r="H187" s="160"/>
      <c r="I187" s="158">
        <f>+H187*F187*E187</f>
        <v>0</v>
      </c>
    </row>
    <row r="188" spans="1:9" ht="11.25" customHeight="1" x14ac:dyDescent="0.35">
      <c r="A188" s="358"/>
      <c r="B188" s="357"/>
      <c r="C188" s="357"/>
      <c r="D188" s="161" t="s">
        <v>121</v>
      </c>
      <c r="E188" s="160">
        <v>0.6</v>
      </c>
      <c r="F188" s="160">
        <v>0.8</v>
      </c>
      <c r="G188" s="160"/>
      <c r="H188" s="160">
        <v>5</v>
      </c>
      <c r="I188" s="158">
        <f>+E188*F188*H188</f>
        <v>2.4</v>
      </c>
    </row>
    <row r="189" spans="1:9" ht="11.25" customHeight="1" thickBot="1" x14ac:dyDescent="0.4">
      <c r="A189" s="407"/>
      <c r="B189" s="393"/>
      <c r="C189" s="393"/>
      <c r="D189" s="162"/>
      <c r="E189" s="163"/>
      <c r="F189" s="163"/>
      <c r="G189" s="163"/>
      <c r="H189" s="163"/>
      <c r="I189" s="164">
        <f>+F189*E189*H189</f>
        <v>0</v>
      </c>
    </row>
    <row r="190" spans="1:9" ht="24.75" customHeight="1" thickBot="1" x14ac:dyDescent="0.4">
      <c r="A190" s="394" t="s">
        <v>122</v>
      </c>
      <c r="B190" s="395"/>
      <c r="C190" s="395"/>
      <c r="D190" s="351" t="s">
        <v>74</v>
      </c>
      <c r="E190" s="352"/>
      <c r="F190" s="352"/>
      <c r="G190" s="352"/>
      <c r="H190" s="353"/>
      <c r="I190" s="134">
        <f>ROUND(SUM(I183:I189),2)</f>
        <v>5.2</v>
      </c>
    </row>
    <row r="191" spans="1:9" ht="12" customHeight="1" thickBot="1" x14ac:dyDescent="0.4">
      <c r="A191" s="140"/>
      <c r="B191" s="16"/>
      <c r="C191" s="16"/>
      <c r="D191" s="141"/>
      <c r="E191" s="16"/>
      <c r="F191" s="16"/>
      <c r="G191" s="16"/>
      <c r="H191" s="16"/>
      <c r="I191" s="142"/>
    </row>
    <row r="192" spans="1:9" ht="30" customHeight="1" thickBot="1" x14ac:dyDescent="0.4">
      <c r="A192" s="70" t="s">
        <v>27</v>
      </c>
      <c r="B192" s="71">
        <v>9.1</v>
      </c>
      <c r="C192" s="143" t="s">
        <v>123</v>
      </c>
      <c r="D192" s="154" t="s">
        <v>62</v>
      </c>
      <c r="E192" s="165" t="s">
        <v>31</v>
      </c>
      <c r="F192" s="129" t="s">
        <v>32</v>
      </c>
      <c r="G192" s="392" t="s">
        <v>124</v>
      </c>
      <c r="H192" s="370"/>
      <c r="I192" s="385"/>
    </row>
    <row r="193" spans="1:9" ht="15" customHeight="1" x14ac:dyDescent="0.35">
      <c r="A193" s="384"/>
      <c r="B193" s="370"/>
      <c r="C193" s="370"/>
      <c r="D193" s="396" t="s">
        <v>34</v>
      </c>
      <c r="E193" s="398" t="s">
        <v>35</v>
      </c>
      <c r="F193" s="399"/>
      <c r="G193" s="400"/>
      <c r="H193" s="401" t="s">
        <v>36</v>
      </c>
      <c r="I193" s="403" t="s">
        <v>37</v>
      </c>
    </row>
    <row r="194" spans="1:9" ht="12" customHeight="1" thickBot="1" x14ac:dyDescent="0.4">
      <c r="A194" s="357"/>
      <c r="B194" s="357"/>
      <c r="C194" s="357"/>
      <c r="D194" s="397"/>
      <c r="E194" s="166" t="s">
        <v>38</v>
      </c>
      <c r="F194" s="167" t="s">
        <v>39</v>
      </c>
      <c r="G194" s="167" t="s">
        <v>40</v>
      </c>
      <c r="H194" s="402"/>
      <c r="I194" s="404"/>
    </row>
    <row r="195" spans="1:9" ht="15.75" customHeight="1" x14ac:dyDescent="0.35">
      <c r="A195" s="357"/>
      <c r="B195" s="357"/>
      <c r="C195" s="357"/>
      <c r="D195" s="405" t="s">
        <v>125</v>
      </c>
      <c r="E195" s="168">
        <v>3.4</v>
      </c>
      <c r="F195" s="168" t="s">
        <v>126</v>
      </c>
      <c r="G195" s="168">
        <v>2.63</v>
      </c>
      <c r="H195" s="168"/>
      <c r="I195" s="169">
        <f t="shared" ref="I195:I196" si="7">+G195*E195</f>
        <v>8.9420000000000002</v>
      </c>
    </row>
    <row r="196" spans="1:9" ht="15.75" customHeight="1" x14ac:dyDescent="0.35">
      <c r="A196" s="357"/>
      <c r="B196" s="357"/>
      <c r="C196" s="357"/>
      <c r="D196" s="391"/>
      <c r="E196" s="170">
        <v>3.4</v>
      </c>
      <c r="F196" s="170"/>
      <c r="G196" s="170">
        <v>2.3199999999999998</v>
      </c>
      <c r="H196" s="170"/>
      <c r="I196" s="171">
        <f t="shared" si="7"/>
        <v>7.887999999999999</v>
      </c>
    </row>
    <row r="197" spans="1:9" ht="15.75" customHeight="1" x14ac:dyDescent="0.35">
      <c r="A197" s="357"/>
      <c r="B197" s="357"/>
      <c r="C197" s="357"/>
      <c r="D197" s="172"/>
      <c r="E197" s="170"/>
      <c r="F197" s="170"/>
      <c r="G197" s="170"/>
      <c r="H197" s="170"/>
      <c r="I197" s="171"/>
    </row>
    <row r="198" spans="1:9" ht="15.75" customHeight="1" x14ac:dyDescent="0.35">
      <c r="A198" s="357"/>
      <c r="B198" s="357"/>
      <c r="C198" s="357"/>
      <c r="D198" s="172"/>
      <c r="E198" s="170"/>
      <c r="F198" s="170"/>
      <c r="G198" s="170"/>
      <c r="H198" s="170"/>
      <c r="I198" s="171"/>
    </row>
    <row r="199" spans="1:9" ht="15.75" customHeight="1" x14ac:dyDescent="0.35">
      <c r="A199" s="357"/>
      <c r="B199" s="357"/>
      <c r="C199" s="357"/>
      <c r="D199" s="172"/>
      <c r="E199" s="170"/>
      <c r="F199" s="170"/>
      <c r="G199" s="170"/>
      <c r="H199" s="170"/>
      <c r="I199" s="171"/>
    </row>
    <row r="200" spans="1:9" ht="15.75" customHeight="1" thickBot="1" x14ac:dyDescent="0.4">
      <c r="A200" s="393"/>
      <c r="B200" s="393"/>
      <c r="C200" s="393"/>
      <c r="D200" s="173"/>
      <c r="E200" s="174"/>
      <c r="F200" s="174"/>
      <c r="G200" s="174"/>
      <c r="H200" s="174"/>
      <c r="I200" s="175"/>
    </row>
    <row r="201" spans="1:9" ht="17.25" customHeight="1" thickBot="1" x14ac:dyDescent="0.4">
      <c r="A201" s="382" t="s">
        <v>94</v>
      </c>
      <c r="B201" s="383"/>
      <c r="C201" s="383"/>
      <c r="D201" s="351" t="s">
        <v>74</v>
      </c>
      <c r="E201" s="352"/>
      <c r="F201" s="352"/>
      <c r="G201" s="352"/>
      <c r="H201" s="353"/>
      <c r="I201" s="134">
        <f>ROUND(SUM(I195:I200),2)</f>
        <v>16.829999999999998</v>
      </c>
    </row>
    <row r="202" spans="1:9" ht="12" customHeight="1" thickBot="1" x14ac:dyDescent="0.4">
      <c r="A202" s="98"/>
      <c r="B202" s="99"/>
      <c r="C202" s="98"/>
      <c r="D202" s="98"/>
      <c r="E202" s="98"/>
      <c r="F202" s="98"/>
      <c r="G202" s="98"/>
      <c r="H202" s="98"/>
      <c r="I202" s="100"/>
    </row>
    <row r="203" spans="1:9" ht="30" customHeight="1" thickBot="1" x14ac:dyDescent="0.4">
      <c r="A203" s="70" t="s">
        <v>27</v>
      </c>
      <c r="B203" s="71">
        <v>9.1999999999999993</v>
      </c>
      <c r="C203" s="143" t="s">
        <v>127</v>
      </c>
      <c r="D203" s="154" t="s">
        <v>62</v>
      </c>
      <c r="E203" s="165" t="s">
        <v>128</v>
      </c>
      <c r="F203" s="129" t="s">
        <v>32</v>
      </c>
      <c r="G203" s="392" t="s">
        <v>124</v>
      </c>
      <c r="H203" s="370"/>
      <c r="I203" s="385"/>
    </row>
    <row r="204" spans="1:9" ht="15" customHeight="1" x14ac:dyDescent="0.35">
      <c r="A204" s="384"/>
      <c r="B204" s="370"/>
      <c r="C204" s="370"/>
      <c r="D204" s="360" t="s">
        <v>34</v>
      </c>
      <c r="E204" s="362" t="s">
        <v>35</v>
      </c>
      <c r="F204" s="363"/>
      <c r="G204" s="364"/>
      <c r="H204" s="365" t="s">
        <v>36</v>
      </c>
      <c r="I204" s="367" t="s">
        <v>37</v>
      </c>
    </row>
    <row r="205" spans="1:9" ht="12" customHeight="1" thickBot="1" x14ac:dyDescent="0.4">
      <c r="A205" s="357"/>
      <c r="B205" s="357"/>
      <c r="C205" s="357"/>
      <c r="D205" s="361"/>
      <c r="E205" s="176" t="s">
        <v>38</v>
      </c>
      <c r="F205" s="145" t="s">
        <v>39</v>
      </c>
      <c r="G205" s="145" t="s">
        <v>40</v>
      </c>
      <c r="H205" s="366"/>
      <c r="I205" s="368"/>
    </row>
    <row r="206" spans="1:9" ht="15.75" customHeight="1" x14ac:dyDescent="0.35">
      <c r="A206" s="357"/>
      <c r="B206" s="357"/>
      <c r="C206" s="357"/>
      <c r="D206" s="177"/>
      <c r="E206" s="168"/>
      <c r="F206" s="168"/>
      <c r="G206" s="168"/>
      <c r="H206" s="168"/>
      <c r="I206" s="169"/>
    </row>
    <row r="207" spans="1:9" ht="15.75" customHeight="1" x14ac:dyDescent="0.35">
      <c r="A207" s="357"/>
      <c r="B207" s="357"/>
      <c r="C207" s="357"/>
      <c r="D207" s="172" t="s">
        <v>129</v>
      </c>
      <c r="E207" s="170"/>
      <c r="F207" s="170"/>
      <c r="G207" s="170">
        <v>3.4</v>
      </c>
      <c r="H207" s="170"/>
      <c r="I207" s="171">
        <f>+G207</f>
        <v>3.4</v>
      </c>
    </row>
    <row r="208" spans="1:9" ht="15.75" customHeight="1" x14ac:dyDescent="0.35">
      <c r="A208" s="357"/>
      <c r="B208" s="357"/>
      <c r="C208" s="357"/>
      <c r="D208" s="172"/>
      <c r="E208" s="170"/>
      <c r="F208" s="170"/>
      <c r="G208" s="170"/>
      <c r="H208" s="170"/>
      <c r="I208" s="171"/>
    </row>
    <row r="209" spans="1:9" ht="15.75" customHeight="1" x14ac:dyDescent="0.35">
      <c r="A209" s="357"/>
      <c r="B209" s="357"/>
      <c r="C209" s="357"/>
      <c r="D209" s="172"/>
      <c r="E209" s="170"/>
      <c r="F209" s="170"/>
      <c r="G209" s="170"/>
      <c r="H209" s="170"/>
      <c r="I209" s="171"/>
    </row>
    <row r="210" spans="1:9" ht="15.75" customHeight="1" x14ac:dyDescent="0.35">
      <c r="A210" s="357"/>
      <c r="B210" s="357"/>
      <c r="C210" s="357"/>
      <c r="D210" s="172"/>
      <c r="E210" s="170"/>
      <c r="F210" s="170"/>
      <c r="G210" s="170"/>
      <c r="H210" s="170"/>
      <c r="I210" s="171"/>
    </row>
    <row r="211" spans="1:9" ht="15.75" customHeight="1" x14ac:dyDescent="0.35">
      <c r="A211" s="357"/>
      <c r="B211" s="357"/>
      <c r="C211" s="357"/>
      <c r="D211" s="172"/>
      <c r="E211" s="170"/>
      <c r="F211" s="170"/>
      <c r="G211" s="170"/>
      <c r="H211" s="170"/>
      <c r="I211" s="171"/>
    </row>
    <row r="212" spans="1:9" ht="15.75" customHeight="1" thickBot="1" x14ac:dyDescent="0.4">
      <c r="A212" s="393"/>
      <c r="B212" s="393"/>
      <c r="C212" s="393"/>
      <c r="D212" s="173"/>
      <c r="E212" s="174"/>
      <c r="F212" s="174"/>
      <c r="G212" s="174"/>
      <c r="H212" s="174"/>
      <c r="I212" s="175"/>
    </row>
    <row r="213" spans="1:9" ht="17.25" customHeight="1" thickBot="1" x14ac:dyDescent="0.4">
      <c r="A213" s="382" t="s">
        <v>94</v>
      </c>
      <c r="B213" s="383"/>
      <c r="C213" s="383"/>
      <c r="D213" s="351" t="s">
        <v>74</v>
      </c>
      <c r="E213" s="352"/>
      <c r="F213" s="352"/>
      <c r="G213" s="352"/>
      <c r="H213" s="353"/>
      <c r="I213" s="134">
        <f>ROUND(SUM(I206:I212),2)</f>
        <v>3.4</v>
      </c>
    </row>
    <row r="214" spans="1:9" ht="12" customHeight="1" thickBot="1" x14ac:dyDescent="0.4">
      <c r="A214" s="98"/>
      <c r="B214" s="99"/>
      <c r="C214" s="98"/>
      <c r="D214" s="98"/>
      <c r="E214" s="98"/>
      <c r="F214" s="98"/>
      <c r="G214" s="98"/>
      <c r="H214" s="98"/>
      <c r="I214" s="100"/>
    </row>
    <row r="215" spans="1:9" ht="31.5" customHeight="1" thickBot="1" x14ac:dyDescent="0.4">
      <c r="A215" s="178" t="s">
        <v>27</v>
      </c>
      <c r="B215" s="179">
        <v>10.1</v>
      </c>
      <c r="C215" s="180" t="s">
        <v>130</v>
      </c>
      <c r="D215" s="73" t="s">
        <v>62</v>
      </c>
      <c r="E215" s="128" t="s">
        <v>131</v>
      </c>
      <c r="F215" s="129" t="s">
        <v>32</v>
      </c>
      <c r="G215" s="355" t="s">
        <v>132</v>
      </c>
      <c r="H215" s="349"/>
      <c r="I215" s="350"/>
    </row>
    <row r="216" spans="1:9" ht="12" customHeight="1" x14ac:dyDescent="0.35">
      <c r="A216" s="384"/>
      <c r="B216" s="370"/>
      <c r="C216" s="385"/>
      <c r="D216" s="387" t="s">
        <v>34</v>
      </c>
      <c r="E216" s="362" t="s">
        <v>35</v>
      </c>
      <c r="F216" s="363"/>
      <c r="G216" s="364"/>
      <c r="H216" s="365" t="s">
        <v>36</v>
      </c>
      <c r="I216" s="367" t="s">
        <v>37</v>
      </c>
    </row>
    <row r="217" spans="1:9" ht="12" customHeight="1" thickBot="1" x14ac:dyDescent="0.4">
      <c r="A217" s="357"/>
      <c r="B217" s="357"/>
      <c r="C217" s="386"/>
      <c r="D217" s="386"/>
      <c r="E217" s="101"/>
      <c r="F217" s="26"/>
      <c r="G217" s="26"/>
      <c r="H217" s="388"/>
      <c r="I217" s="389"/>
    </row>
    <row r="218" spans="1:9" ht="12" customHeight="1" x14ac:dyDescent="0.35">
      <c r="A218" s="357"/>
      <c r="B218" s="357"/>
      <c r="C218" s="386"/>
      <c r="D218" s="181"/>
      <c r="E218" s="182"/>
      <c r="F218" s="182"/>
      <c r="G218" s="182"/>
      <c r="H218" s="183"/>
      <c r="I218" s="184"/>
    </row>
    <row r="219" spans="1:9" ht="12" customHeight="1" x14ac:dyDescent="0.35">
      <c r="A219" s="357"/>
      <c r="B219" s="357"/>
      <c r="C219" s="386"/>
      <c r="D219" s="390" t="s">
        <v>133</v>
      </c>
      <c r="E219" s="377" t="s">
        <v>126</v>
      </c>
      <c r="F219" s="377" t="s">
        <v>126</v>
      </c>
      <c r="G219" s="377" t="s">
        <v>126</v>
      </c>
      <c r="H219" s="377">
        <v>1</v>
      </c>
      <c r="I219" s="379">
        <f>H219</f>
        <v>1</v>
      </c>
    </row>
    <row r="220" spans="1:9" ht="12" customHeight="1" x14ac:dyDescent="0.35">
      <c r="A220" s="357"/>
      <c r="B220" s="357"/>
      <c r="C220" s="386"/>
      <c r="D220" s="391"/>
      <c r="E220" s="378"/>
      <c r="F220" s="378"/>
      <c r="G220" s="378"/>
      <c r="H220" s="378"/>
      <c r="I220" s="380"/>
    </row>
    <row r="221" spans="1:9" ht="12" customHeight="1" x14ac:dyDescent="0.35">
      <c r="A221" s="357"/>
      <c r="B221" s="357"/>
      <c r="C221" s="386"/>
      <c r="D221" s="161"/>
      <c r="E221" s="160"/>
      <c r="F221" s="160"/>
      <c r="G221" s="160"/>
      <c r="H221" s="160"/>
      <c r="I221" s="158"/>
    </row>
    <row r="222" spans="1:9" ht="12" customHeight="1" x14ac:dyDescent="0.35">
      <c r="A222" s="357"/>
      <c r="B222" s="357"/>
      <c r="C222" s="386"/>
      <c r="D222" s="161"/>
      <c r="E222" s="160"/>
      <c r="F222" s="160"/>
      <c r="G222" s="160"/>
      <c r="H222" s="160"/>
      <c r="I222" s="158"/>
    </row>
    <row r="223" spans="1:9" ht="12" customHeight="1" x14ac:dyDescent="0.35">
      <c r="A223" s="357"/>
      <c r="B223" s="357"/>
      <c r="C223" s="386"/>
      <c r="D223" s="161"/>
      <c r="E223" s="160"/>
      <c r="F223" s="160"/>
      <c r="G223" s="160"/>
      <c r="H223" s="160"/>
      <c r="I223" s="158"/>
    </row>
    <row r="224" spans="1:9" ht="12" customHeight="1" x14ac:dyDescent="0.35">
      <c r="A224" s="357"/>
      <c r="B224" s="357"/>
      <c r="C224" s="386"/>
      <c r="D224" s="161"/>
      <c r="E224" s="160"/>
      <c r="F224" s="160"/>
      <c r="G224" s="160"/>
      <c r="H224" s="160"/>
      <c r="I224" s="158"/>
    </row>
    <row r="225" spans="1:9" ht="12" customHeight="1" thickBot="1" x14ac:dyDescent="0.4">
      <c r="A225" s="352"/>
      <c r="B225" s="352"/>
      <c r="C225" s="353"/>
      <c r="D225" s="162"/>
      <c r="E225" s="163"/>
      <c r="F225" s="163"/>
      <c r="G225" s="163"/>
      <c r="H225" s="163"/>
      <c r="I225" s="164"/>
    </row>
    <row r="226" spans="1:9" ht="16.5" customHeight="1" thickBot="1" x14ac:dyDescent="0.4">
      <c r="A226" s="348" t="s">
        <v>94</v>
      </c>
      <c r="B226" s="349"/>
      <c r="C226" s="349"/>
      <c r="D226" s="381" t="s">
        <v>74</v>
      </c>
      <c r="E226" s="352"/>
      <c r="F226" s="352"/>
      <c r="G226" s="352"/>
      <c r="H226" s="353"/>
      <c r="I226" s="134">
        <f>ROUND(SUM(I218:I225),2)</f>
        <v>1</v>
      </c>
    </row>
    <row r="227" spans="1:9" ht="12" customHeight="1" thickBot="1" x14ac:dyDescent="0.4">
      <c r="A227" s="98"/>
      <c r="B227" s="99"/>
      <c r="C227" s="98"/>
      <c r="D227" s="98"/>
      <c r="E227" s="98"/>
      <c r="F227" s="98"/>
      <c r="G227" s="98"/>
      <c r="H227" s="98"/>
      <c r="I227" s="100"/>
    </row>
    <row r="228" spans="1:9" ht="28.5" customHeight="1" thickBot="1" x14ac:dyDescent="0.4">
      <c r="A228" s="70" t="s">
        <v>27</v>
      </c>
      <c r="B228" s="185">
        <v>10.199999999999999</v>
      </c>
      <c r="C228" s="143" t="s">
        <v>134</v>
      </c>
      <c r="D228" s="152" t="s">
        <v>62</v>
      </c>
      <c r="E228" s="186" t="s">
        <v>131</v>
      </c>
      <c r="F228" s="129" t="s">
        <v>32</v>
      </c>
      <c r="G228" s="355" t="s">
        <v>135</v>
      </c>
      <c r="H228" s="349"/>
      <c r="I228" s="350"/>
    </row>
    <row r="229" spans="1:9" ht="15" customHeight="1" thickBot="1" x14ac:dyDescent="0.4">
      <c r="A229" s="374"/>
      <c r="B229" s="370"/>
      <c r="C229" s="370"/>
      <c r="D229" s="187" t="s">
        <v>34</v>
      </c>
      <c r="E229" s="375" t="s">
        <v>35</v>
      </c>
      <c r="F229" s="370"/>
      <c r="G229" s="376"/>
      <c r="H229" s="188" t="s">
        <v>36</v>
      </c>
      <c r="I229" s="189" t="s">
        <v>37</v>
      </c>
    </row>
    <row r="230" spans="1:9" ht="12" customHeight="1" x14ac:dyDescent="0.35">
      <c r="A230" s="358"/>
      <c r="B230" s="357"/>
      <c r="C230" s="357"/>
      <c r="D230" s="190"/>
      <c r="E230" s="182"/>
      <c r="F230" s="182"/>
      <c r="G230" s="182"/>
      <c r="H230" s="183"/>
      <c r="I230" s="191"/>
    </row>
    <row r="231" spans="1:9" ht="12" customHeight="1" x14ac:dyDescent="0.35">
      <c r="A231" s="358"/>
      <c r="B231" s="357"/>
      <c r="C231" s="357"/>
      <c r="D231" s="192" t="s">
        <v>136</v>
      </c>
      <c r="E231" s="170"/>
      <c r="F231" s="170"/>
      <c r="G231" s="170"/>
      <c r="H231" s="170">
        <v>1</v>
      </c>
      <c r="I231" s="171">
        <f>+H231</f>
        <v>1</v>
      </c>
    </row>
    <row r="232" spans="1:9" ht="12" customHeight="1" x14ac:dyDescent="0.35">
      <c r="A232" s="358"/>
      <c r="B232" s="357"/>
      <c r="C232" s="357"/>
      <c r="D232" s="192"/>
      <c r="E232" s="170"/>
      <c r="F232" s="170"/>
      <c r="G232" s="170"/>
      <c r="H232" s="170"/>
      <c r="I232" s="171"/>
    </row>
    <row r="233" spans="1:9" ht="12" customHeight="1" x14ac:dyDescent="0.35">
      <c r="A233" s="358"/>
      <c r="B233" s="357"/>
      <c r="C233" s="357"/>
      <c r="D233" s="192"/>
      <c r="E233" s="170"/>
      <c r="F233" s="170"/>
      <c r="G233" s="170"/>
      <c r="H233" s="170"/>
      <c r="I233" s="171"/>
    </row>
    <row r="234" spans="1:9" ht="12" customHeight="1" x14ac:dyDescent="0.35">
      <c r="A234" s="358"/>
      <c r="B234" s="357"/>
      <c r="C234" s="357"/>
      <c r="D234" s="192"/>
      <c r="E234" s="170"/>
      <c r="F234" s="170"/>
      <c r="G234" s="170"/>
      <c r="H234" s="170"/>
      <c r="I234" s="171"/>
    </row>
    <row r="235" spans="1:9" ht="12" customHeight="1" thickBot="1" x14ac:dyDescent="0.4">
      <c r="A235" s="359"/>
      <c r="B235" s="352"/>
      <c r="C235" s="352"/>
      <c r="D235" s="193"/>
      <c r="E235" s="174"/>
      <c r="F235" s="174"/>
      <c r="G235" s="174"/>
      <c r="H235" s="174"/>
      <c r="I235" s="175"/>
    </row>
    <row r="236" spans="1:9" ht="15" customHeight="1" thickBot="1" x14ac:dyDescent="0.4">
      <c r="A236" s="348" t="s">
        <v>94</v>
      </c>
      <c r="B236" s="349"/>
      <c r="C236" s="350"/>
      <c r="D236" s="351" t="s">
        <v>74</v>
      </c>
      <c r="E236" s="352"/>
      <c r="F236" s="352"/>
      <c r="G236" s="352"/>
      <c r="H236" s="353"/>
      <c r="I236" s="134">
        <f>ROUND(SUM(I230:I235),2)</f>
        <v>1</v>
      </c>
    </row>
    <row r="237" spans="1:9" ht="14.25" customHeight="1" thickBot="1" x14ac:dyDescent="0.4">
      <c r="A237" s="16"/>
      <c r="B237" s="16"/>
      <c r="C237" s="16"/>
      <c r="D237" s="16"/>
      <c r="E237" s="16"/>
      <c r="F237" s="16"/>
      <c r="G237" s="16"/>
      <c r="H237" s="16"/>
      <c r="I237" s="17"/>
    </row>
    <row r="238" spans="1:9" ht="28.5" customHeight="1" thickBot="1" x14ac:dyDescent="0.4">
      <c r="A238" s="70" t="s">
        <v>27</v>
      </c>
      <c r="B238" s="71">
        <v>10.3</v>
      </c>
      <c r="C238" s="143" t="s">
        <v>137</v>
      </c>
      <c r="D238" s="152" t="s">
        <v>62</v>
      </c>
      <c r="E238" s="186" t="s">
        <v>131</v>
      </c>
      <c r="F238" s="129" t="s">
        <v>32</v>
      </c>
      <c r="G238" s="355" t="s">
        <v>135</v>
      </c>
      <c r="H238" s="349"/>
      <c r="I238" s="350"/>
    </row>
    <row r="239" spans="1:9" ht="15" customHeight="1" thickBot="1" x14ac:dyDescent="0.4">
      <c r="A239" s="374"/>
      <c r="B239" s="370"/>
      <c r="C239" s="370"/>
      <c r="D239" s="187" t="s">
        <v>34</v>
      </c>
      <c r="E239" s="375" t="s">
        <v>35</v>
      </c>
      <c r="F239" s="370"/>
      <c r="G239" s="376"/>
      <c r="H239" s="188" t="s">
        <v>36</v>
      </c>
      <c r="I239" s="189" t="s">
        <v>37</v>
      </c>
    </row>
    <row r="240" spans="1:9" ht="12" customHeight="1" x14ac:dyDescent="0.35">
      <c r="A240" s="358"/>
      <c r="B240" s="357"/>
      <c r="C240" s="357"/>
      <c r="D240" s="190"/>
      <c r="E240" s="182"/>
      <c r="F240" s="182"/>
      <c r="G240" s="182"/>
      <c r="H240" s="183"/>
      <c r="I240" s="191"/>
    </row>
    <row r="241" spans="1:9" ht="12" customHeight="1" x14ac:dyDescent="0.35">
      <c r="A241" s="358"/>
      <c r="B241" s="357"/>
      <c r="C241" s="357"/>
      <c r="D241" s="192" t="s">
        <v>138</v>
      </c>
      <c r="E241" s="170"/>
      <c r="F241" s="170"/>
      <c r="G241" s="170"/>
      <c r="H241" s="170">
        <v>1</v>
      </c>
      <c r="I241" s="171">
        <f>+H241</f>
        <v>1</v>
      </c>
    </row>
    <row r="242" spans="1:9" ht="12" customHeight="1" x14ac:dyDescent="0.35">
      <c r="A242" s="358"/>
      <c r="B242" s="357"/>
      <c r="C242" s="357"/>
      <c r="D242" s="192"/>
      <c r="E242" s="170"/>
      <c r="F242" s="170"/>
      <c r="G242" s="170"/>
      <c r="H242" s="170"/>
      <c r="I242" s="171"/>
    </row>
    <row r="243" spans="1:9" ht="12" customHeight="1" x14ac:dyDescent="0.35">
      <c r="A243" s="358"/>
      <c r="B243" s="357"/>
      <c r="C243" s="357"/>
      <c r="D243" s="192"/>
      <c r="E243" s="170"/>
      <c r="F243" s="170"/>
      <c r="G243" s="170"/>
      <c r="H243" s="170"/>
      <c r="I243" s="171"/>
    </row>
    <row r="244" spans="1:9" ht="12" customHeight="1" x14ac:dyDescent="0.35">
      <c r="A244" s="358"/>
      <c r="B244" s="357"/>
      <c r="C244" s="357"/>
      <c r="D244" s="192"/>
      <c r="E244" s="170"/>
      <c r="F244" s="170"/>
      <c r="G244" s="170"/>
      <c r="H244" s="170"/>
      <c r="I244" s="171"/>
    </row>
    <row r="245" spans="1:9" ht="12" customHeight="1" x14ac:dyDescent="0.35">
      <c r="A245" s="358"/>
      <c r="B245" s="357"/>
      <c r="C245" s="357"/>
      <c r="D245" s="192"/>
      <c r="E245" s="170"/>
      <c r="F245" s="170"/>
      <c r="G245" s="170"/>
      <c r="H245" s="170"/>
      <c r="I245" s="171"/>
    </row>
    <row r="246" spans="1:9" ht="12" customHeight="1" x14ac:dyDescent="0.35">
      <c r="A246" s="358"/>
      <c r="B246" s="357"/>
      <c r="C246" s="357"/>
      <c r="D246" s="192"/>
      <c r="E246" s="170"/>
      <c r="F246" s="170"/>
      <c r="G246" s="170"/>
      <c r="H246" s="170"/>
      <c r="I246" s="171"/>
    </row>
    <row r="247" spans="1:9" ht="12" customHeight="1" x14ac:dyDescent="0.35">
      <c r="A247" s="358"/>
      <c r="B247" s="357"/>
      <c r="C247" s="357"/>
      <c r="D247" s="192"/>
      <c r="E247" s="170"/>
      <c r="F247" s="170"/>
      <c r="G247" s="170"/>
      <c r="H247" s="170"/>
      <c r="I247" s="171"/>
    </row>
    <row r="248" spans="1:9" ht="12" customHeight="1" thickBot="1" x14ac:dyDescent="0.4">
      <c r="A248" s="359"/>
      <c r="B248" s="352"/>
      <c r="C248" s="352"/>
      <c r="D248" s="193"/>
      <c r="E248" s="174"/>
      <c r="F248" s="174"/>
      <c r="G248" s="174"/>
      <c r="H248" s="174"/>
      <c r="I248" s="175"/>
    </row>
    <row r="249" spans="1:9" ht="15" customHeight="1" thickBot="1" x14ac:dyDescent="0.4">
      <c r="A249" s="348" t="s">
        <v>94</v>
      </c>
      <c r="B249" s="349"/>
      <c r="C249" s="350"/>
      <c r="D249" s="351" t="s">
        <v>74</v>
      </c>
      <c r="E249" s="352"/>
      <c r="F249" s="352"/>
      <c r="G249" s="352"/>
      <c r="H249" s="353"/>
      <c r="I249" s="134">
        <f>ROUND(SUM(I240:I248),2)</f>
        <v>1</v>
      </c>
    </row>
    <row r="250" spans="1:9" ht="14.25" customHeight="1" thickBot="1" x14ac:dyDescent="0.4">
      <c r="A250" s="16"/>
      <c r="B250" s="16"/>
      <c r="C250" s="16"/>
      <c r="D250" s="16"/>
      <c r="E250" s="16"/>
      <c r="F250" s="16"/>
      <c r="G250" s="16"/>
      <c r="H250" s="16"/>
      <c r="I250" s="17"/>
    </row>
    <row r="251" spans="1:9" ht="28.5" customHeight="1" thickBot="1" x14ac:dyDescent="0.4">
      <c r="A251" s="70" t="s">
        <v>27</v>
      </c>
      <c r="B251" s="71">
        <v>10.4</v>
      </c>
      <c r="C251" s="143" t="s">
        <v>139</v>
      </c>
      <c r="D251" s="152" t="s">
        <v>62</v>
      </c>
      <c r="E251" s="186" t="s">
        <v>131</v>
      </c>
      <c r="F251" s="129" t="s">
        <v>32</v>
      </c>
      <c r="G251" s="355" t="s">
        <v>135</v>
      </c>
      <c r="H251" s="349"/>
      <c r="I251" s="350"/>
    </row>
    <row r="252" spans="1:9" ht="15" customHeight="1" thickBot="1" x14ac:dyDescent="0.4">
      <c r="A252" s="374"/>
      <c r="B252" s="370"/>
      <c r="C252" s="370"/>
      <c r="D252" s="187" t="s">
        <v>34</v>
      </c>
      <c r="E252" s="375" t="s">
        <v>35</v>
      </c>
      <c r="F252" s="370"/>
      <c r="G252" s="376"/>
      <c r="H252" s="188" t="s">
        <v>36</v>
      </c>
      <c r="I252" s="189" t="s">
        <v>37</v>
      </c>
    </row>
    <row r="253" spans="1:9" ht="12" customHeight="1" x14ac:dyDescent="0.35">
      <c r="A253" s="358"/>
      <c r="B253" s="357"/>
      <c r="C253" s="357"/>
      <c r="D253" s="190"/>
      <c r="E253" s="182"/>
      <c r="F253" s="182"/>
      <c r="G253" s="182"/>
      <c r="H253" s="183"/>
      <c r="I253" s="191"/>
    </row>
    <row r="254" spans="1:9" ht="12" customHeight="1" x14ac:dyDescent="0.35">
      <c r="A254" s="358"/>
      <c r="B254" s="357"/>
      <c r="C254" s="357"/>
      <c r="D254" s="192" t="s">
        <v>136</v>
      </c>
      <c r="E254" s="170"/>
      <c r="F254" s="170"/>
      <c r="G254" s="170"/>
      <c r="H254" s="170">
        <v>1</v>
      </c>
      <c r="I254" s="171">
        <f>+H254</f>
        <v>1</v>
      </c>
    </row>
    <row r="255" spans="1:9" ht="12" customHeight="1" x14ac:dyDescent="0.35">
      <c r="A255" s="358"/>
      <c r="B255" s="357"/>
      <c r="C255" s="357"/>
      <c r="D255" s="192"/>
      <c r="E255" s="170"/>
      <c r="F255" s="170"/>
      <c r="G255" s="170"/>
      <c r="H255" s="170"/>
      <c r="I255" s="171"/>
    </row>
    <row r="256" spans="1:9" ht="12" customHeight="1" x14ac:dyDescent="0.35">
      <c r="A256" s="358"/>
      <c r="B256" s="357"/>
      <c r="C256" s="357"/>
      <c r="D256" s="192"/>
      <c r="E256" s="170"/>
      <c r="F256" s="170"/>
      <c r="G256" s="170"/>
      <c r="H256" s="170"/>
      <c r="I256" s="171"/>
    </row>
    <row r="257" spans="1:9" ht="12" customHeight="1" x14ac:dyDescent="0.35">
      <c r="A257" s="358"/>
      <c r="B257" s="357"/>
      <c r="C257" s="357"/>
      <c r="D257" s="192"/>
      <c r="E257" s="170"/>
      <c r="F257" s="170"/>
      <c r="G257" s="170"/>
      <c r="H257" s="170"/>
      <c r="I257" s="171"/>
    </row>
    <row r="258" spans="1:9" ht="12" customHeight="1" thickBot="1" x14ac:dyDescent="0.4">
      <c r="A258" s="359"/>
      <c r="B258" s="352"/>
      <c r="C258" s="352"/>
      <c r="D258" s="193"/>
      <c r="E258" s="174"/>
      <c r="F258" s="174"/>
      <c r="G258" s="174"/>
      <c r="H258" s="174"/>
      <c r="I258" s="175"/>
    </row>
    <row r="259" spans="1:9" ht="15" customHeight="1" thickBot="1" x14ac:dyDescent="0.4">
      <c r="A259" s="348" t="s">
        <v>94</v>
      </c>
      <c r="B259" s="349"/>
      <c r="C259" s="350"/>
      <c r="D259" s="351" t="s">
        <v>74</v>
      </c>
      <c r="E259" s="352"/>
      <c r="F259" s="352"/>
      <c r="G259" s="352"/>
      <c r="H259" s="353"/>
      <c r="I259" s="134">
        <f>ROUND(SUM(I253:I258),2)</f>
        <v>1</v>
      </c>
    </row>
    <row r="260" spans="1:9" ht="14.25" customHeight="1" thickBot="1" x14ac:dyDescent="0.4">
      <c r="A260" s="16"/>
      <c r="B260" s="16"/>
      <c r="C260" s="16"/>
      <c r="D260" s="16"/>
      <c r="E260" s="16"/>
      <c r="F260" s="16"/>
      <c r="G260" s="16"/>
      <c r="H260" s="16"/>
      <c r="I260" s="17"/>
    </row>
    <row r="261" spans="1:9" ht="28.5" customHeight="1" thickBot="1" x14ac:dyDescent="0.4">
      <c r="A261" s="70" t="s">
        <v>27</v>
      </c>
      <c r="B261" s="71">
        <v>10.5</v>
      </c>
      <c r="C261" s="143" t="s">
        <v>140</v>
      </c>
      <c r="D261" s="152" t="s">
        <v>62</v>
      </c>
      <c r="E261" s="186" t="s">
        <v>128</v>
      </c>
      <c r="F261" s="129" t="s">
        <v>32</v>
      </c>
      <c r="G261" s="355" t="s">
        <v>135</v>
      </c>
      <c r="H261" s="349"/>
      <c r="I261" s="350"/>
    </row>
    <row r="262" spans="1:9" ht="15" customHeight="1" thickBot="1" x14ac:dyDescent="0.4">
      <c r="A262" s="374"/>
      <c r="B262" s="370"/>
      <c r="C262" s="370"/>
      <c r="D262" s="187" t="s">
        <v>34</v>
      </c>
      <c r="E262" s="375" t="s">
        <v>35</v>
      </c>
      <c r="F262" s="370"/>
      <c r="G262" s="376"/>
      <c r="H262" s="188" t="s">
        <v>36</v>
      </c>
      <c r="I262" s="189" t="s">
        <v>37</v>
      </c>
    </row>
    <row r="263" spans="1:9" ht="12" customHeight="1" x14ac:dyDescent="0.35">
      <c r="A263" s="358"/>
      <c r="B263" s="357"/>
      <c r="C263" s="357"/>
      <c r="D263" s="190"/>
      <c r="E263" s="182"/>
      <c r="F263" s="182"/>
      <c r="G263" s="182"/>
      <c r="H263" s="183"/>
      <c r="I263" s="191"/>
    </row>
    <row r="264" spans="1:9" ht="12" customHeight="1" x14ac:dyDescent="0.35">
      <c r="A264" s="358"/>
      <c r="B264" s="357"/>
      <c r="C264" s="357"/>
      <c r="D264" s="192" t="s">
        <v>141</v>
      </c>
      <c r="E264" s="170"/>
      <c r="F264" s="170"/>
      <c r="G264" s="170"/>
      <c r="H264" s="170">
        <v>3</v>
      </c>
      <c r="I264" s="171">
        <f>+H264</f>
        <v>3</v>
      </c>
    </row>
    <row r="265" spans="1:9" ht="12" customHeight="1" x14ac:dyDescent="0.35">
      <c r="A265" s="358"/>
      <c r="B265" s="357"/>
      <c r="C265" s="357"/>
      <c r="D265" s="192"/>
      <c r="E265" s="170"/>
      <c r="F265" s="170"/>
      <c r="G265" s="170"/>
      <c r="H265" s="170"/>
      <c r="I265" s="171"/>
    </row>
    <row r="266" spans="1:9" ht="24.75" customHeight="1" x14ac:dyDescent="0.35">
      <c r="A266" s="358"/>
      <c r="B266" s="357"/>
      <c r="C266" s="357"/>
      <c r="D266" s="192" t="s">
        <v>142</v>
      </c>
      <c r="E266" s="170"/>
      <c r="F266" s="170"/>
      <c r="G266" s="170"/>
      <c r="H266" s="170">
        <v>9</v>
      </c>
      <c r="I266" s="171">
        <f>+H266</f>
        <v>9</v>
      </c>
    </row>
    <row r="267" spans="1:9" ht="12" customHeight="1" x14ac:dyDescent="0.35">
      <c r="A267" s="358"/>
      <c r="B267" s="357"/>
      <c r="C267" s="357"/>
      <c r="D267" s="192"/>
      <c r="E267" s="170"/>
      <c r="F267" s="170"/>
      <c r="G267" s="170"/>
      <c r="H267" s="170"/>
      <c r="I267" s="171"/>
    </row>
    <row r="268" spans="1:9" ht="12" customHeight="1" thickBot="1" x14ac:dyDescent="0.4">
      <c r="A268" s="359"/>
      <c r="B268" s="352"/>
      <c r="C268" s="352"/>
      <c r="D268" s="193"/>
      <c r="E268" s="174"/>
      <c r="F268" s="174"/>
      <c r="G268" s="174"/>
      <c r="H268" s="174"/>
      <c r="I268" s="175"/>
    </row>
    <row r="269" spans="1:9" ht="15" customHeight="1" thickBot="1" x14ac:dyDescent="0.4">
      <c r="A269" s="348" t="s">
        <v>94</v>
      </c>
      <c r="B269" s="349"/>
      <c r="C269" s="350"/>
      <c r="D269" s="351" t="s">
        <v>74</v>
      </c>
      <c r="E269" s="352"/>
      <c r="F269" s="352"/>
      <c r="G269" s="352"/>
      <c r="H269" s="353"/>
      <c r="I269" s="134">
        <f>ROUND(SUM(I263:I268),2)</f>
        <v>12</v>
      </c>
    </row>
    <row r="270" spans="1:9" ht="14.25" customHeight="1" thickBot="1" x14ac:dyDescent="0.4">
      <c r="A270" s="16"/>
      <c r="B270" s="16"/>
      <c r="C270" s="16"/>
      <c r="D270" s="16"/>
      <c r="E270" s="16"/>
      <c r="F270" s="16"/>
      <c r="G270" s="16"/>
      <c r="H270" s="16"/>
      <c r="I270" s="17"/>
    </row>
    <row r="271" spans="1:9" ht="28.5" customHeight="1" thickBot="1" x14ac:dyDescent="0.4">
      <c r="A271" s="70" t="s">
        <v>27</v>
      </c>
      <c r="B271" s="71">
        <v>10.6</v>
      </c>
      <c r="C271" s="143" t="s">
        <v>143</v>
      </c>
      <c r="D271" s="152" t="s">
        <v>62</v>
      </c>
      <c r="E271" s="186" t="s">
        <v>46</v>
      </c>
      <c r="F271" s="129" t="s">
        <v>32</v>
      </c>
      <c r="G271" s="355" t="s">
        <v>135</v>
      </c>
      <c r="H271" s="349"/>
      <c r="I271" s="350"/>
    </row>
    <row r="272" spans="1:9" ht="15" customHeight="1" x14ac:dyDescent="0.35">
      <c r="A272" s="369"/>
      <c r="B272" s="370"/>
      <c r="C272" s="370"/>
      <c r="D272" s="360" t="s">
        <v>34</v>
      </c>
      <c r="E272" s="362" t="s">
        <v>35</v>
      </c>
      <c r="F272" s="363"/>
      <c r="G272" s="364"/>
      <c r="H272" s="365" t="s">
        <v>36</v>
      </c>
      <c r="I272" s="367" t="s">
        <v>37</v>
      </c>
    </row>
    <row r="273" spans="1:9" ht="12" customHeight="1" thickBot="1" x14ac:dyDescent="0.4">
      <c r="A273" s="358"/>
      <c r="B273" s="357"/>
      <c r="C273" s="371"/>
      <c r="D273" s="361"/>
      <c r="E273" s="176" t="s">
        <v>38</v>
      </c>
      <c r="F273" s="145" t="s">
        <v>39</v>
      </c>
      <c r="G273" s="145" t="s">
        <v>40</v>
      </c>
      <c r="H273" s="366"/>
      <c r="I273" s="368"/>
    </row>
    <row r="274" spans="1:9" ht="12" customHeight="1" x14ac:dyDescent="0.35">
      <c r="A274" s="358"/>
      <c r="B274" s="357"/>
      <c r="C274" s="371"/>
      <c r="D274" s="190"/>
      <c r="E274" s="182"/>
      <c r="F274" s="182"/>
      <c r="G274" s="182"/>
      <c r="H274" s="183"/>
      <c r="I274" s="191"/>
    </row>
    <row r="275" spans="1:9" ht="12" customHeight="1" x14ac:dyDescent="0.35">
      <c r="A275" s="358"/>
      <c r="B275" s="357"/>
      <c r="C275" s="371"/>
      <c r="D275" s="192"/>
      <c r="E275" s="170"/>
      <c r="F275" s="170"/>
      <c r="G275" s="170"/>
      <c r="H275" s="170"/>
      <c r="I275" s="171"/>
    </row>
    <row r="276" spans="1:9" ht="12" customHeight="1" x14ac:dyDescent="0.35">
      <c r="A276" s="358"/>
      <c r="B276" s="357"/>
      <c r="C276" s="371"/>
      <c r="D276" s="192"/>
      <c r="E276" s="170"/>
      <c r="F276" s="170"/>
      <c r="G276" s="170"/>
      <c r="H276" s="170"/>
      <c r="I276" s="171"/>
    </row>
    <row r="277" spans="1:9" ht="24.75" customHeight="1" x14ac:dyDescent="0.35">
      <c r="A277" s="358"/>
      <c r="B277" s="357"/>
      <c r="C277" s="371"/>
      <c r="D277" s="192" t="s">
        <v>144</v>
      </c>
      <c r="E277" s="170">
        <v>0.4</v>
      </c>
      <c r="F277" s="170">
        <v>0.3</v>
      </c>
      <c r="G277" s="170">
        <v>6</v>
      </c>
      <c r="H277" s="170"/>
      <c r="I277" s="171">
        <f>+E277*F277*G277</f>
        <v>0.72</v>
      </c>
    </row>
    <row r="278" spans="1:9" ht="12" customHeight="1" x14ac:dyDescent="0.35">
      <c r="A278" s="358"/>
      <c r="B278" s="357"/>
      <c r="C278" s="371"/>
      <c r="D278" s="192"/>
      <c r="E278" s="170"/>
      <c r="F278" s="170"/>
      <c r="G278" s="170"/>
      <c r="H278" s="170"/>
      <c r="I278" s="171"/>
    </row>
    <row r="279" spans="1:9" ht="12" customHeight="1" thickBot="1" x14ac:dyDescent="0.4">
      <c r="A279" s="359"/>
      <c r="B279" s="352"/>
      <c r="C279" s="352"/>
      <c r="D279" s="193"/>
      <c r="E279" s="174"/>
      <c r="F279" s="174"/>
      <c r="G279" s="174"/>
      <c r="H279" s="174"/>
      <c r="I279" s="175"/>
    </row>
    <row r="280" spans="1:9" ht="15" customHeight="1" thickBot="1" x14ac:dyDescent="0.4">
      <c r="A280" s="348" t="s">
        <v>94</v>
      </c>
      <c r="B280" s="349"/>
      <c r="C280" s="350"/>
      <c r="D280" s="351" t="s">
        <v>74</v>
      </c>
      <c r="E280" s="352"/>
      <c r="F280" s="352"/>
      <c r="G280" s="352"/>
      <c r="H280" s="353"/>
      <c r="I280" s="134">
        <f>ROUND(SUM(I274:I279),2)</f>
        <v>0.72</v>
      </c>
    </row>
    <row r="281" spans="1:9" ht="14.25" customHeight="1" thickBot="1" x14ac:dyDescent="0.4">
      <c r="A281" s="16"/>
      <c r="B281" s="16"/>
      <c r="C281" s="16"/>
      <c r="D281" s="16"/>
      <c r="E281" s="16"/>
      <c r="F281" s="16"/>
      <c r="G281" s="16"/>
      <c r="H281" s="16"/>
      <c r="I281" s="17"/>
    </row>
    <row r="282" spans="1:9" ht="28.5" customHeight="1" thickBot="1" x14ac:dyDescent="0.4">
      <c r="A282" s="70" t="s">
        <v>27</v>
      </c>
      <c r="B282" s="71">
        <v>10.7</v>
      </c>
      <c r="C282" s="143" t="s">
        <v>145</v>
      </c>
      <c r="D282" s="152" t="s">
        <v>62</v>
      </c>
      <c r="E282" s="186" t="s">
        <v>46</v>
      </c>
      <c r="F282" s="129" t="s">
        <v>32</v>
      </c>
      <c r="G282" s="355" t="s">
        <v>135</v>
      </c>
      <c r="H282" s="349"/>
      <c r="I282" s="350"/>
    </row>
    <row r="283" spans="1:9" ht="15" customHeight="1" x14ac:dyDescent="0.35">
      <c r="A283" s="369"/>
      <c r="B283" s="370"/>
      <c r="C283" s="370"/>
      <c r="D283" s="360" t="s">
        <v>34</v>
      </c>
      <c r="E283" s="362" t="s">
        <v>35</v>
      </c>
      <c r="F283" s="363"/>
      <c r="G283" s="364"/>
      <c r="H283" s="365" t="s">
        <v>36</v>
      </c>
      <c r="I283" s="367" t="s">
        <v>37</v>
      </c>
    </row>
    <row r="284" spans="1:9" ht="12" customHeight="1" thickBot="1" x14ac:dyDescent="0.4">
      <c r="A284" s="358"/>
      <c r="B284" s="357"/>
      <c r="C284" s="371"/>
      <c r="D284" s="361"/>
      <c r="E284" s="176" t="s">
        <v>38</v>
      </c>
      <c r="F284" s="145" t="s">
        <v>39</v>
      </c>
      <c r="G284" s="145" t="s">
        <v>40</v>
      </c>
      <c r="H284" s="366"/>
      <c r="I284" s="368"/>
    </row>
    <row r="285" spans="1:9" ht="12" customHeight="1" x14ac:dyDescent="0.35">
      <c r="A285" s="358"/>
      <c r="B285" s="357"/>
      <c r="C285" s="371"/>
      <c r="D285" s="190"/>
      <c r="E285" s="182"/>
      <c r="F285" s="182"/>
      <c r="G285" s="182"/>
      <c r="H285" s="183"/>
      <c r="I285" s="191"/>
    </row>
    <row r="286" spans="1:9" ht="12" customHeight="1" x14ac:dyDescent="0.35">
      <c r="A286" s="358"/>
      <c r="B286" s="357"/>
      <c r="C286" s="371"/>
      <c r="D286" s="192" t="s">
        <v>141</v>
      </c>
      <c r="E286" s="170">
        <v>0.2</v>
      </c>
      <c r="F286" s="170">
        <v>0.4</v>
      </c>
      <c r="G286" s="170"/>
      <c r="H286" s="170">
        <v>3</v>
      </c>
      <c r="I286" s="171">
        <f>+H286*F286*E286</f>
        <v>0.24000000000000005</v>
      </c>
    </row>
    <row r="287" spans="1:9" ht="12" customHeight="1" x14ac:dyDescent="0.35">
      <c r="A287" s="358"/>
      <c r="B287" s="357"/>
      <c r="C287" s="371"/>
      <c r="D287" s="192"/>
      <c r="E287" s="170"/>
      <c r="F287" s="170"/>
      <c r="G287" s="170"/>
      <c r="H287" s="170"/>
      <c r="I287" s="171"/>
    </row>
    <row r="288" spans="1:9" ht="24.75" customHeight="1" x14ac:dyDescent="0.35">
      <c r="A288" s="358"/>
      <c r="B288" s="357"/>
      <c r="C288" s="371"/>
      <c r="D288" s="192" t="s">
        <v>146</v>
      </c>
      <c r="E288" s="170">
        <v>0.2</v>
      </c>
      <c r="F288" s="170">
        <v>0.4</v>
      </c>
      <c r="G288" s="170"/>
      <c r="H288" s="170">
        <v>3</v>
      </c>
      <c r="I288" s="171">
        <f>+H288*F288*E288</f>
        <v>0.24000000000000005</v>
      </c>
    </row>
    <row r="289" spans="1:9" ht="12" customHeight="1" x14ac:dyDescent="0.35">
      <c r="A289" s="358"/>
      <c r="B289" s="357"/>
      <c r="C289" s="371"/>
      <c r="D289" s="192"/>
      <c r="E289" s="170"/>
      <c r="F289" s="170"/>
      <c r="G289" s="170"/>
      <c r="H289" s="170"/>
      <c r="I289" s="171"/>
    </row>
    <row r="290" spans="1:9" ht="12" customHeight="1" thickBot="1" x14ac:dyDescent="0.4">
      <c r="A290" s="359"/>
      <c r="B290" s="352"/>
      <c r="C290" s="352"/>
      <c r="D290" s="193"/>
      <c r="E290" s="174"/>
      <c r="F290" s="174"/>
      <c r="G290" s="174"/>
      <c r="H290" s="174"/>
      <c r="I290" s="175"/>
    </row>
    <row r="291" spans="1:9" ht="15" customHeight="1" thickBot="1" x14ac:dyDescent="0.4">
      <c r="A291" s="348" t="s">
        <v>94</v>
      </c>
      <c r="B291" s="349"/>
      <c r="C291" s="350"/>
      <c r="D291" s="351" t="s">
        <v>74</v>
      </c>
      <c r="E291" s="352"/>
      <c r="F291" s="352"/>
      <c r="G291" s="352"/>
      <c r="H291" s="353"/>
      <c r="I291" s="134">
        <f>ROUND(SUM(I285:I290),2)</f>
        <v>0.48</v>
      </c>
    </row>
    <row r="292" spans="1:9" ht="15" customHeight="1" thickBot="1" x14ac:dyDescent="0.4">
      <c r="A292" s="194"/>
      <c r="B292" s="195"/>
      <c r="C292" s="195"/>
      <c r="D292" s="196"/>
      <c r="E292" s="197"/>
      <c r="F292" s="197"/>
      <c r="G292" s="198"/>
      <c r="H292" s="198"/>
      <c r="I292" s="199"/>
    </row>
    <row r="293" spans="1:9" ht="28.5" customHeight="1" thickBot="1" x14ac:dyDescent="0.4">
      <c r="A293" s="70" t="s">
        <v>27</v>
      </c>
      <c r="B293" s="71">
        <v>10.8</v>
      </c>
      <c r="C293" s="143" t="s">
        <v>147</v>
      </c>
      <c r="D293" s="152" t="s">
        <v>62</v>
      </c>
      <c r="E293" s="186" t="s">
        <v>31</v>
      </c>
      <c r="F293" s="129" t="s">
        <v>32</v>
      </c>
      <c r="G293" s="355" t="s">
        <v>135</v>
      </c>
      <c r="H293" s="349"/>
      <c r="I293" s="350"/>
    </row>
    <row r="294" spans="1:9" ht="15" customHeight="1" x14ac:dyDescent="0.35">
      <c r="A294" s="369"/>
      <c r="B294" s="370"/>
      <c r="C294" s="370"/>
      <c r="D294" s="360" t="s">
        <v>34</v>
      </c>
      <c r="E294" s="362" t="s">
        <v>35</v>
      </c>
      <c r="F294" s="363"/>
      <c r="G294" s="364"/>
      <c r="H294" s="365" t="s">
        <v>36</v>
      </c>
      <c r="I294" s="367" t="s">
        <v>37</v>
      </c>
    </row>
    <row r="295" spans="1:9" ht="12" customHeight="1" thickBot="1" x14ac:dyDescent="0.4">
      <c r="A295" s="358"/>
      <c r="B295" s="357"/>
      <c r="C295" s="371"/>
      <c r="D295" s="361"/>
      <c r="E295" s="176" t="s">
        <v>38</v>
      </c>
      <c r="F295" s="145" t="s">
        <v>39</v>
      </c>
      <c r="G295" s="145" t="s">
        <v>40</v>
      </c>
      <c r="H295" s="366"/>
      <c r="I295" s="368"/>
    </row>
    <row r="296" spans="1:9" ht="12" customHeight="1" x14ac:dyDescent="0.35">
      <c r="A296" s="358"/>
      <c r="B296" s="357"/>
      <c r="C296" s="371"/>
      <c r="D296" s="190"/>
      <c r="E296" s="182"/>
      <c r="F296" s="182"/>
      <c r="G296" s="182"/>
      <c r="H296" s="183"/>
      <c r="I296" s="191"/>
    </row>
    <row r="297" spans="1:9" ht="12" customHeight="1" x14ac:dyDescent="0.35">
      <c r="A297" s="358"/>
      <c r="B297" s="357"/>
      <c r="C297" s="371"/>
      <c r="D297" s="192"/>
      <c r="E297" s="170"/>
      <c r="F297" s="170"/>
      <c r="G297" s="170"/>
      <c r="H297" s="170"/>
      <c r="I297" s="171">
        <f>+H297*F297*E297</f>
        <v>0</v>
      </c>
    </row>
    <row r="298" spans="1:9" ht="12" customHeight="1" x14ac:dyDescent="0.35">
      <c r="A298" s="358"/>
      <c r="B298" s="357"/>
      <c r="C298" s="371"/>
      <c r="D298" s="192"/>
      <c r="E298" s="170"/>
      <c r="F298" s="170"/>
      <c r="G298" s="170"/>
      <c r="H298" s="170"/>
      <c r="I298" s="171"/>
    </row>
    <row r="299" spans="1:9" ht="24.75" customHeight="1" x14ac:dyDescent="0.35">
      <c r="A299" s="358"/>
      <c r="B299" s="357"/>
      <c r="C299" s="371"/>
      <c r="D299" s="192" t="s">
        <v>148</v>
      </c>
      <c r="E299" s="170">
        <f>0.4+0.3+0.4+0.3+0.05</f>
        <v>1.4500000000000002</v>
      </c>
      <c r="F299" s="170"/>
      <c r="G299" s="170">
        <v>3</v>
      </c>
      <c r="H299" s="170"/>
      <c r="I299" s="171">
        <f>+(E299+F299)*G299</f>
        <v>4.3500000000000005</v>
      </c>
    </row>
    <row r="300" spans="1:9" ht="12" customHeight="1" x14ac:dyDescent="0.35">
      <c r="A300" s="358"/>
      <c r="B300" s="357"/>
      <c r="C300" s="371"/>
      <c r="D300" s="192"/>
      <c r="E300" s="170"/>
      <c r="F300" s="170"/>
      <c r="G300" s="170"/>
      <c r="H300" s="170"/>
      <c r="I300" s="171"/>
    </row>
    <row r="301" spans="1:9" ht="12" customHeight="1" thickBot="1" x14ac:dyDescent="0.4">
      <c r="A301" s="359"/>
      <c r="B301" s="352"/>
      <c r="C301" s="352"/>
      <c r="D301" s="193"/>
      <c r="E301" s="174"/>
      <c r="F301" s="174"/>
      <c r="G301" s="174"/>
      <c r="H301" s="174"/>
      <c r="I301" s="175"/>
    </row>
    <row r="302" spans="1:9" ht="28.5" customHeight="1" thickBot="1" x14ac:dyDescent="0.4">
      <c r="A302" s="348" t="s">
        <v>149</v>
      </c>
      <c r="B302" s="349"/>
      <c r="C302" s="350"/>
      <c r="D302" s="351" t="s">
        <v>74</v>
      </c>
      <c r="E302" s="352"/>
      <c r="F302" s="352"/>
      <c r="G302" s="352"/>
      <c r="H302" s="353"/>
      <c r="I302" s="134">
        <f>ROUND(SUM(I296:I301),2)</f>
        <v>4.3499999999999996</v>
      </c>
    </row>
    <row r="303" spans="1:9" ht="15" customHeight="1" thickBot="1" x14ac:dyDescent="0.4">
      <c r="A303" s="194"/>
      <c r="B303" s="195"/>
      <c r="C303" s="195"/>
      <c r="D303" s="196"/>
      <c r="E303" s="197"/>
      <c r="F303" s="197"/>
      <c r="G303" s="198"/>
      <c r="H303" s="198"/>
      <c r="I303" s="199"/>
    </row>
    <row r="304" spans="1:9" ht="53.25" customHeight="1" thickBot="1" x14ac:dyDescent="0.4">
      <c r="A304" s="70" t="s">
        <v>27</v>
      </c>
      <c r="B304" s="71">
        <v>11.1</v>
      </c>
      <c r="C304" s="143" t="s">
        <v>150</v>
      </c>
      <c r="D304" s="152" t="s">
        <v>62</v>
      </c>
      <c r="E304" s="186" t="s">
        <v>96</v>
      </c>
      <c r="F304" s="129" t="s">
        <v>32</v>
      </c>
      <c r="G304" s="355" t="s">
        <v>113</v>
      </c>
      <c r="H304" s="349"/>
      <c r="I304" s="350"/>
    </row>
    <row r="305" spans="1:9" ht="15" customHeight="1" thickBot="1" x14ac:dyDescent="0.4">
      <c r="A305" s="374"/>
      <c r="B305" s="370"/>
      <c r="C305" s="370"/>
      <c r="D305" s="187" t="s">
        <v>34</v>
      </c>
      <c r="E305" s="375" t="s">
        <v>35</v>
      </c>
      <c r="F305" s="370"/>
      <c r="G305" s="376"/>
      <c r="H305" s="188" t="s">
        <v>36</v>
      </c>
      <c r="I305" s="189" t="s">
        <v>37</v>
      </c>
    </row>
    <row r="306" spans="1:9" ht="12" customHeight="1" x14ac:dyDescent="0.35">
      <c r="A306" s="358"/>
      <c r="B306" s="357"/>
      <c r="C306" s="357"/>
      <c r="D306" s="190"/>
      <c r="E306" s="182"/>
      <c r="F306" s="182"/>
      <c r="G306" s="182"/>
      <c r="H306" s="183"/>
      <c r="I306" s="191"/>
    </row>
    <row r="307" spans="1:9" ht="12" customHeight="1" x14ac:dyDescent="0.35">
      <c r="A307" s="358"/>
      <c r="B307" s="357"/>
      <c r="C307" s="357"/>
      <c r="D307" s="192" t="s">
        <v>151</v>
      </c>
      <c r="E307" s="170"/>
      <c r="F307" s="170"/>
      <c r="G307" s="170"/>
      <c r="H307" s="170">
        <v>1</v>
      </c>
      <c r="I307" s="171">
        <f>+H307</f>
        <v>1</v>
      </c>
    </row>
    <row r="308" spans="1:9" ht="12" customHeight="1" x14ac:dyDescent="0.35">
      <c r="A308" s="358"/>
      <c r="B308" s="357"/>
      <c r="C308" s="357"/>
      <c r="D308" s="192"/>
      <c r="E308" s="170"/>
      <c r="F308" s="170"/>
      <c r="G308" s="170"/>
      <c r="H308" s="170"/>
      <c r="I308" s="171"/>
    </row>
    <row r="309" spans="1:9" ht="24.75" customHeight="1" x14ac:dyDescent="0.35">
      <c r="A309" s="358"/>
      <c r="B309" s="357"/>
      <c r="C309" s="357"/>
      <c r="D309" s="192"/>
      <c r="E309" s="170"/>
      <c r="F309" s="170"/>
      <c r="G309" s="170"/>
      <c r="H309" s="170"/>
      <c r="I309" s="171">
        <f>+H309*F309*E309</f>
        <v>0</v>
      </c>
    </row>
    <row r="310" spans="1:9" ht="12" customHeight="1" x14ac:dyDescent="0.35">
      <c r="A310" s="358"/>
      <c r="B310" s="357"/>
      <c r="C310" s="357"/>
      <c r="D310" s="192"/>
      <c r="E310" s="170"/>
      <c r="F310" s="170"/>
      <c r="G310" s="170"/>
      <c r="H310" s="170"/>
      <c r="I310" s="171"/>
    </row>
    <row r="311" spans="1:9" ht="12" customHeight="1" thickBot="1" x14ac:dyDescent="0.4">
      <c r="A311" s="359"/>
      <c r="B311" s="352"/>
      <c r="C311" s="352"/>
      <c r="D311" s="193"/>
      <c r="E311" s="174"/>
      <c r="F311" s="174"/>
      <c r="G311" s="174"/>
      <c r="H311" s="174"/>
      <c r="I311" s="175"/>
    </row>
    <row r="312" spans="1:9" ht="15" customHeight="1" thickBot="1" x14ac:dyDescent="0.4">
      <c r="A312" s="348" t="s">
        <v>94</v>
      </c>
      <c r="B312" s="349"/>
      <c r="C312" s="350"/>
      <c r="D312" s="351" t="s">
        <v>74</v>
      </c>
      <c r="E312" s="352"/>
      <c r="F312" s="352"/>
      <c r="G312" s="352"/>
      <c r="H312" s="353"/>
      <c r="I312" s="134">
        <f>ROUND(SUM(I306:I311),2)</f>
        <v>1</v>
      </c>
    </row>
    <row r="313" spans="1:9" ht="14.25" customHeight="1" thickBot="1" x14ac:dyDescent="0.4">
      <c r="A313" s="16"/>
      <c r="B313" s="16"/>
      <c r="C313" s="16"/>
      <c r="D313" s="16"/>
      <c r="E313" s="16"/>
      <c r="F313" s="16"/>
      <c r="G313" s="16"/>
      <c r="H313" s="16"/>
      <c r="I313" s="17"/>
    </row>
    <row r="314" spans="1:9" ht="53.25" customHeight="1" thickBot="1" x14ac:dyDescent="0.4">
      <c r="A314" s="70" t="s">
        <v>27</v>
      </c>
      <c r="B314" s="71">
        <v>12.1</v>
      </c>
      <c r="C314" s="143" t="s">
        <v>152</v>
      </c>
      <c r="D314" s="152" t="s">
        <v>62</v>
      </c>
      <c r="E314" s="186" t="s">
        <v>96</v>
      </c>
      <c r="F314" s="129" t="s">
        <v>32</v>
      </c>
      <c r="G314" s="355" t="s">
        <v>113</v>
      </c>
      <c r="H314" s="349"/>
      <c r="I314" s="350"/>
    </row>
    <row r="315" spans="1:9" ht="15" customHeight="1" thickBot="1" x14ac:dyDescent="0.4">
      <c r="A315" s="374"/>
      <c r="B315" s="370"/>
      <c r="C315" s="370"/>
      <c r="D315" s="187" t="s">
        <v>34</v>
      </c>
      <c r="E315" s="375" t="s">
        <v>35</v>
      </c>
      <c r="F315" s="370"/>
      <c r="G315" s="376"/>
      <c r="H315" s="188" t="s">
        <v>36</v>
      </c>
      <c r="I315" s="189" t="s">
        <v>37</v>
      </c>
    </row>
    <row r="316" spans="1:9" ht="12" customHeight="1" x14ac:dyDescent="0.35">
      <c r="A316" s="358"/>
      <c r="B316" s="357"/>
      <c r="C316" s="357"/>
      <c r="D316" s="190"/>
      <c r="E316" s="182"/>
      <c r="F316" s="182"/>
      <c r="G316" s="182"/>
      <c r="H316" s="183"/>
      <c r="I316" s="191"/>
    </row>
    <row r="317" spans="1:9" ht="12" customHeight="1" x14ac:dyDescent="0.35">
      <c r="A317" s="358"/>
      <c r="B317" s="357"/>
      <c r="C317" s="357"/>
      <c r="D317" s="192" t="s">
        <v>153</v>
      </c>
      <c r="E317" s="170"/>
      <c r="F317" s="170"/>
      <c r="G317" s="170"/>
      <c r="H317" s="170">
        <v>1</v>
      </c>
      <c r="I317" s="171">
        <f>+H317</f>
        <v>1</v>
      </c>
    </row>
    <row r="318" spans="1:9" ht="12" customHeight="1" x14ac:dyDescent="0.35">
      <c r="A318" s="358"/>
      <c r="B318" s="357"/>
      <c r="C318" s="357"/>
      <c r="D318" s="192"/>
      <c r="E318" s="170"/>
      <c r="F318" s="170"/>
      <c r="G318" s="170"/>
      <c r="H318" s="170"/>
      <c r="I318" s="171"/>
    </row>
    <row r="319" spans="1:9" ht="24.75" customHeight="1" x14ac:dyDescent="0.35">
      <c r="A319" s="358"/>
      <c r="B319" s="357"/>
      <c r="C319" s="357"/>
      <c r="D319" s="192"/>
      <c r="E319" s="170"/>
      <c r="F319" s="170"/>
      <c r="G319" s="170"/>
      <c r="H319" s="170"/>
      <c r="I319" s="171">
        <f>+H319*F319*E319</f>
        <v>0</v>
      </c>
    </row>
    <row r="320" spans="1:9" ht="12" customHeight="1" x14ac:dyDescent="0.35">
      <c r="A320" s="358"/>
      <c r="B320" s="357"/>
      <c r="C320" s="357"/>
      <c r="D320" s="192"/>
      <c r="E320" s="170"/>
      <c r="F320" s="170"/>
      <c r="G320" s="170"/>
      <c r="H320" s="170"/>
      <c r="I320" s="171"/>
    </row>
    <row r="321" spans="1:9" ht="12" customHeight="1" thickBot="1" x14ac:dyDescent="0.4">
      <c r="A321" s="359"/>
      <c r="B321" s="352"/>
      <c r="C321" s="352"/>
      <c r="D321" s="193"/>
      <c r="E321" s="174"/>
      <c r="F321" s="174"/>
      <c r="G321" s="174"/>
      <c r="H321" s="174"/>
      <c r="I321" s="175"/>
    </row>
    <row r="322" spans="1:9" ht="15" customHeight="1" thickBot="1" x14ac:dyDescent="0.4">
      <c r="A322" s="348" t="s">
        <v>94</v>
      </c>
      <c r="B322" s="349"/>
      <c r="C322" s="350"/>
      <c r="D322" s="351" t="s">
        <v>74</v>
      </c>
      <c r="E322" s="352"/>
      <c r="F322" s="352"/>
      <c r="G322" s="352"/>
      <c r="H322" s="353"/>
      <c r="I322" s="134">
        <f>ROUND(SUM(I316:I321),2)</f>
        <v>1</v>
      </c>
    </row>
    <row r="323" spans="1:9" ht="14.25" customHeight="1" thickBot="1" x14ac:dyDescent="0.4">
      <c r="A323" s="200"/>
      <c r="B323" s="200"/>
      <c r="C323" s="200"/>
      <c r="D323" s="200"/>
      <c r="E323" s="200"/>
      <c r="F323" s="200"/>
      <c r="G323" s="200"/>
      <c r="H323" s="200"/>
      <c r="I323" s="201"/>
    </row>
    <row r="324" spans="1:9" ht="53.25" customHeight="1" thickBot="1" x14ac:dyDescent="0.4">
      <c r="A324" s="70" t="s">
        <v>27</v>
      </c>
      <c r="B324" s="71">
        <v>12.2</v>
      </c>
      <c r="C324" s="143" t="s">
        <v>154</v>
      </c>
      <c r="D324" s="152" t="s">
        <v>62</v>
      </c>
      <c r="E324" s="186" t="s">
        <v>96</v>
      </c>
      <c r="F324" s="129" t="s">
        <v>32</v>
      </c>
      <c r="G324" s="355" t="s">
        <v>113</v>
      </c>
      <c r="H324" s="349"/>
      <c r="I324" s="350"/>
    </row>
    <row r="325" spans="1:9" ht="15" customHeight="1" thickBot="1" x14ac:dyDescent="0.4">
      <c r="A325" s="374"/>
      <c r="B325" s="370"/>
      <c r="C325" s="370"/>
      <c r="D325" s="187" t="s">
        <v>34</v>
      </c>
      <c r="E325" s="375" t="s">
        <v>35</v>
      </c>
      <c r="F325" s="370"/>
      <c r="G325" s="376"/>
      <c r="H325" s="188" t="s">
        <v>36</v>
      </c>
      <c r="I325" s="189" t="s">
        <v>37</v>
      </c>
    </row>
    <row r="326" spans="1:9" ht="12" customHeight="1" x14ac:dyDescent="0.35">
      <c r="A326" s="358"/>
      <c r="B326" s="357"/>
      <c r="C326" s="357"/>
      <c r="D326" s="190"/>
      <c r="E326" s="182"/>
      <c r="F326" s="182"/>
      <c r="G326" s="182"/>
      <c r="H326" s="183"/>
      <c r="I326" s="191"/>
    </row>
    <row r="327" spans="1:9" ht="12" customHeight="1" x14ac:dyDescent="0.35">
      <c r="A327" s="358"/>
      <c r="B327" s="357"/>
      <c r="C327" s="357"/>
      <c r="D327" s="192" t="s">
        <v>155</v>
      </c>
      <c r="E327" s="170"/>
      <c r="F327" s="170"/>
      <c r="G327" s="170"/>
      <c r="H327" s="170">
        <v>1</v>
      </c>
      <c r="I327" s="171">
        <f>+H327</f>
        <v>1</v>
      </c>
    </row>
    <row r="328" spans="1:9" ht="12" customHeight="1" x14ac:dyDescent="0.35">
      <c r="A328" s="358"/>
      <c r="B328" s="357"/>
      <c r="C328" s="357"/>
      <c r="D328" s="192"/>
      <c r="E328" s="170"/>
      <c r="F328" s="170"/>
      <c r="G328" s="170"/>
      <c r="H328" s="170"/>
      <c r="I328" s="171"/>
    </row>
    <row r="329" spans="1:9" ht="24.75" customHeight="1" x14ac:dyDescent="0.35">
      <c r="A329" s="358"/>
      <c r="B329" s="357"/>
      <c r="C329" s="357"/>
      <c r="D329" s="192"/>
      <c r="E329" s="170"/>
      <c r="F329" s="170"/>
      <c r="G329" s="170"/>
      <c r="H329" s="170"/>
      <c r="I329" s="171">
        <f>+H329*F329*E329</f>
        <v>0</v>
      </c>
    </row>
    <row r="330" spans="1:9" ht="12" customHeight="1" x14ac:dyDescent="0.35">
      <c r="A330" s="358"/>
      <c r="B330" s="357"/>
      <c r="C330" s="357"/>
      <c r="D330" s="192"/>
      <c r="E330" s="170"/>
      <c r="F330" s="170"/>
      <c r="G330" s="170"/>
      <c r="H330" s="170"/>
      <c r="I330" s="171"/>
    </row>
    <row r="331" spans="1:9" ht="12" customHeight="1" thickBot="1" x14ac:dyDescent="0.4">
      <c r="A331" s="359"/>
      <c r="B331" s="352"/>
      <c r="C331" s="352"/>
      <c r="D331" s="193"/>
      <c r="E331" s="174"/>
      <c r="F331" s="174"/>
      <c r="G331" s="174"/>
      <c r="H331" s="174"/>
      <c r="I331" s="175"/>
    </row>
    <row r="332" spans="1:9" ht="15" customHeight="1" thickBot="1" x14ac:dyDescent="0.4">
      <c r="A332" s="348" t="s">
        <v>94</v>
      </c>
      <c r="B332" s="349"/>
      <c r="C332" s="350"/>
      <c r="D332" s="351" t="s">
        <v>74</v>
      </c>
      <c r="E332" s="352"/>
      <c r="F332" s="352"/>
      <c r="G332" s="352"/>
      <c r="H332" s="353"/>
      <c r="I332" s="134">
        <f>ROUND(SUM(I326:I331),2)</f>
        <v>1</v>
      </c>
    </row>
    <row r="333" spans="1:9" ht="14.25" customHeight="1" x14ac:dyDescent="0.35">
      <c r="A333" s="200"/>
      <c r="B333" s="200"/>
      <c r="C333" s="200"/>
      <c r="D333" s="200"/>
      <c r="E333" s="200"/>
      <c r="F333" s="200"/>
      <c r="G333" s="200"/>
      <c r="H333" s="200"/>
      <c r="I333" s="201"/>
    </row>
    <row r="334" spans="1:9" ht="14.25" customHeight="1" thickBot="1" x14ac:dyDescent="0.4">
      <c r="A334" s="200"/>
      <c r="B334" s="200"/>
      <c r="C334" s="200"/>
      <c r="D334" s="200"/>
      <c r="E334" s="200"/>
      <c r="F334" s="200"/>
      <c r="G334" s="200"/>
      <c r="H334" s="200"/>
      <c r="I334" s="201"/>
    </row>
    <row r="335" spans="1:9" ht="53.25" customHeight="1" thickBot="1" x14ac:dyDescent="0.4">
      <c r="A335" s="70" t="s">
        <v>27</v>
      </c>
      <c r="B335" s="71">
        <v>12.3</v>
      </c>
      <c r="C335" s="143" t="s">
        <v>156</v>
      </c>
      <c r="D335" s="152" t="s">
        <v>62</v>
      </c>
      <c r="E335" s="186" t="s">
        <v>96</v>
      </c>
      <c r="F335" s="129" t="s">
        <v>32</v>
      </c>
      <c r="G335" s="355" t="s">
        <v>113</v>
      </c>
      <c r="H335" s="349"/>
      <c r="I335" s="350"/>
    </row>
    <row r="336" spans="1:9" ht="15" customHeight="1" thickBot="1" x14ac:dyDescent="0.4">
      <c r="A336" s="374"/>
      <c r="B336" s="370"/>
      <c r="C336" s="370"/>
      <c r="D336" s="187" t="s">
        <v>34</v>
      </c>
      <c r="E336" s="375" t="s">
        <v>35</v>
      </c>
      <c r="F336" s="370"/>
      <c r="G336" s="376"/>
      <c r="H336" s="188" t="s">
        <v>36</v>
      </c>
      <c r="I336" s="189" t="s">
        <v>37</v>
      </c>
    </row>
    <row r="337" spans="1:9" ht="12" customHeight="1" x14ac:dyDescent="0.35">
      <c r="A337" s="358"/>
      <c r="B337" s="357"/>
      <c r="C337" s="357"/>
      <c r="D337" s="190"/>
      <c r="E337" s="182"/>
      <c r="F337" s="182"/>
      <c r="G337" s="182"/>
      <c r="H337" s="183"/>
      <c r="I337" s="191"/>
    </row>
    <row r="338" spans="1:9" ht="12" customHeight="1" x14ac:dyDescent="0.35">
      <c r="A338" s="358"/>
      <c r="B338" s="357"/>
      <c r="C338" s="357"/>
      <c r="D338" s="192" t="s">
        <v>157</v>
      </c>
      <c r="E338" s="170"/>
      <c r="F338" s="170"/>
      <c r="G338" s="170"/>
      <c r="H338" s="170">
        <v>1</v>
      </c>
      <c r="I338" s="171">
        <f>+H338</f>
        <v>1</v>
      </c>
    </row>
    <row r="339" spans="1:9" ht="12" customHeight="1" x14ac:dyDescent="0.35">
      <c r="A339" s="358"/>
      <c r="B339" s="357"/>
      <c r="C339" s="357"/>
      <c r="D339" s="192"/>
      <c r="E339" s="170"/>
      <c r="F339" s="170"/>
      <c r="G339" s="170"/>
      <c r="H339" s="170"/>
      <c r="I339" s="171"/>
    </row>
    <row r="340" spans="1:9" ht="24.75" customHeight="1" x14ac:dyDescent="0.35">
      <c r="A340" s="358"/>
      <c r="B340" s="357"/>
      <c r="C340" s="357"/>
      <c r="D340" s="192"/>
      <c r="E340" s="170"/>
      <c r="F340" s="170"/>
      <c r="G340" s="170"/>
      <c r="H340" s="170"/>
      <c r="I340" s="171">
        <f>+H340*F340*E340</f>
        <v>0</v>
      </c>
    </row>
    <row r="341" spans="1:9" ht="12" customHeight="1" x14ac:dyDescent="0.35">
      <c r="A341" s="358"/>
      <c r="B341" s="357"/>
      <c r="C341" s="357"/>
      <c r="D341" s="192"/>
      <c r="E341" s="170"/>
      <c r="F341" s="170"/>
      <c r="G341" s="170"/>
      <c r="H341" s="170"/>
      <c r="I341" s="171"/>
    </row>
    <row r="342" spans="1:9" ht="12" customHeight="1" thickBot="1" x14ac:dyDescent="0.4">
      <c r="A342" s="359"/>
      <c r="B342" s="352"/>
      <c r="C342" s="352"/>
      <c r="D342" s="193"/>
      <c r="E342" s="174"/>
      <c r="F342" s="174"/>
      <c r="G342" s="174"/>
      <c r="H342" s="174"/>
      <c r="I342" s="175"/>
    </row>
    <row r="343" spans="1:9" ht="15" customHeight="1" thickBot="1" x14ac:dyDescent="0.4">
      <c r="A343" s="348" t="s">
        <v>94</v>
      </c>
      <c r="B343" s="349"/>
      <c r="C343" s="350"/>
      <c r="D343" s="351" t="s">
        <v>74</v>
      </c>
      <c r="E343" s="352"/>
      <c r="F343" s="352"/>
      <c r="G343" s="352"/>
      <c r="H343" s="353"/>
      <c r="I343" s="134">
        <f>ROUND(SUM(I337:I342),2)</f>
        <v>1</v>
      </c>
    </row>
    <row r="344" spans="1:9" ht="14.25" customHeight="1" thickBot="1" x14ac:dyDescent="0.4">
      <c r="A344" s="16"/>
      <c r="B344" s="16"/>
      <c r="C344" s="16"/>
      <c r="D344" s="16"/>
      <c r="E344" s="16"/>
      <c r="F344" s="16"/>
      <c r="G344" s="16"/>
      <c r="H344" s="16"/>
      <c r="I344" s="17"/>
    </row>
    <row r="345" spans="1:9" ht="53.25" customHeight="1" thickBot="1" x14ac:dyDescent="0.4">
      <c r="A345" s="70" t="s">
        <v>27</v>
      </c>
      <c r="B345" s="71">
        <v>13.1</v>
      </c>
      <c r="C345" s="143" t="s">
        <v>158</v>
      </c>
      <c r="D345" s="152" t="s">
        <v>62</v>
      </c>
      <c r="E345" s="186" t="s">
        <v>31</v>
      </c>
      <c r="F345" s="129" t="s">
        <v>32</v>
      </c>
      <c r="G345" s="355" t="s">
        <v>113</v>
      </c>
      <c r="H345" s="349"/>
      <c r="I345" s="350"/>
    </row>
    <row r="346" spans="1:9" ht="15" customHeight="1" x14ac:dyDescent="0.35">
      <c r="A346" s="369"/>
      <c r="B346" s="370"/>
      <c r="C346" s="370"/>
      <c r="D346" s="360" t="s">
        <v>34</v>
      </c>
      <c r="E346" s="362" t="s">
        <v>35</v>
      </c>
      <c r="F346" s="363"/>
      <c r="G346" s="364"/>
      <c r="H346" s="365" t="s">
        <v>36</v>
      </c>
      <c r="I346" s="367" t="s">
        <v>37</v>
      </c>
    </row>
    <row r="347" spans="1:9" ht="12" customHeight="1" thickBot="1" x14ac:dyDescent="0.4">
      <c r="A347" s="358"/>
      <c r="B347" s="357"/>
      <c r="C347" s="371"/>
      <c r="D347" s="361"/>
      <c r="E347" s="176" t="s">
        <v>38</v>
      </c>
      <c r="F347" s="145" t="s">
        <v>39</v>
      </c>
      <c r="G347" s="145" t="s">
        <v>40</v>
      </c>
      <c r="H347" s="366"/>
      <c r="I347" s="368"/>
    </row>
    <row r="348" spans="1:9" ht="12" customHeight="1" x14ac:dyDescent="0.35">
      <c r="A348" s="358"/>
      <c r="B348" s="357"/>
      <c r="C348" s="371"/>
      <c r="D348" s="190"/>
      <c r="E348" s="182"/>
      <c r="F348" s="182"/>
      <c r="G348" s="182"/>
      <c r="H348" s="183"/>
      <c r="I348" s="191"/>
    </row>
    <row r="349" spans="1:9" ht="12" customHeight="1" x14ac:dyDescent="0.35">
      <c r="A349" s="358"/>
      <c r="B349" s="357"/>
      <c r="C349" s="371"/>
      <c r="D349" s="192" t="s">
        <v>159</v>
      </c>
      <c r="E349" s="170">
        <v>0.6</v>
      </c>
      <c r="F349" s="170">
        <v>2</v>
      </c>
      <c r="G349" s="170"/>
      <c r="H349" s="170">
        <v>2</v>
      </c>
      <c r="I349" s="171">
        <f t="shared" ref="I349:I354" si="8">+(E349*F349)*H349</f>
        <v>2.4</v>
      </c>
    </row>
    <row r="350" spans="1:9" ht="12" customHeight="1" x14ac:dyDescent="0.35">
      <c r="A350" s="358"/>
      <c r="B350" s="357"/>
      <c r="C350" s="371"/>
      <c r="D350" s="192" t="s">
        <v>160</v>
      </c>
      <c r="E350" s="170">
        <v>0.49</v>
      </c>
      <c r="F350" s="170"/>
      <c r="G350" s="170">
        <v>0.45</v>
      </c>
      <c r="H350" s="170">
        <v>-1</v>
      </c>
      <c r="I350" s="171">
        <f>+(E350*G350)*H350</f>
        <v>-0.2205</v>
      </c>
    </row>
    <row r="351" spans="1:9" ht="12" customHeight="1" x14ac:dyDescent="0.35">
      <c r="A351" s="358"/>
      <c r="B351" s="357"/>
      <c r="C351" s="371"/>
      <c r="D351" s="192" t="s">
        <v>161</v>
      </c>
      <c r="E351" s="170"/>
      <c r="F351" s="170">
        <v>0.4</v>
      </c>
      <c r="G351" s="170">
        <v>2</v>
      </c>
      <c r="H351" s="170">
        <v>1</v>
      </c>
      <c r="I351" s="171">
        <f>+F351*G351*H351</f>
        <v>0.8</v>
      </c>
    </row>
    <row r="352" spans="1:9" ht="12" customHeight="1" x14ac:dyDescent="0.35">
      <c r="A352" s="358"/>
      <c r="B352" s="357"/>
      <c r="C352" s="371"/>
      <c r="D352" s="192" t="s">
        <v>162</v>
      </c>
      <c r="E352" s="170"/>
      <c r="F352" s="170">
        <v>0.1</v>
      </c>
      <c r="G352" s="170">
        <v>2</v>
      </c>
      <c r="H352" s="170">
        <v>2</v>
      </c>
      <c r="I352" s="171">
        <f>+(G352*F352)*H352</f>
        <v>0.4</v>
      </c>
    </row>
    <row r="353" spans="1:9" ht="12" customHeight="1" x14ac:dyDescent="0.35">
      <c r="A353" s="358"/>
      <c r="B353" s="357"/>
      <c r="C353" s="371"/>
      <c r="D353" s="372" t="s">
        <v>163</v>
      </c>
      <c r="E353" s="202">
        <v>0.12</v>
      </c>
      <c r="F353" s="202">
        <v>0.7</v>
      </c>
      <c r="G353" s="202"/>
      <c r="H353" s="202">
        <v>2</v>
      </c>
      <c r="I353" s="203">
        <f>+(E353*F353)*H353</f>
        <v>0.16799999999999998</v>
      </c>
    </row>
    <row r="354" spans="1:9" ht="12" customHeight="1" thickBot="1" x14ac:dyDescent="0.4">
      <c r="A354" s="359"/>
      <c r="B354" s="352"/>
      <c r="C354" s="352"/>
      <c r="D354" s="373"/>
      <c r="E354" s="174">
        <v>0.6</v>
      </c>
      <c r="F354" s="174">
        <f>0.35+0.35</f>
        <v>0.7</v>
      </c>
      <c r="G354" s="174"/>
      <c r="H354" s="174">
        <v>5</v>
      </c>
      <c r="I354" s="175">
        <f t="shared" si="8"/>
        <v>2.1</v>
      </c>
    </row>
    <row r="355" spans="1:9" ht="15" customHeight="1" thickBot="1" x14ac:dyDescent="0.4">
      <c r="A355" s="348" t="s">
        <v>94</v>
      </c>
      <c r="B355" s="349"/>
      <c r="C355" s="350"/>
      <c r="D355" s="351" t="s">
        <v>74</v>
      </c>
      <c r="E355" s="352"/>
      <c r="F355" s="352"/>
      <c r="G355" s="352"/>
      <c r="H355" s="353"/>
      <c r="I355" s="134">
        <f>ROUND(SUM(I348:I354),2)</f>
        <v>5.65</v>
      </c>
    </row>
    <row r="356" spans="1:9" ht="14.25" customHeight="1" thickBot="1" x14ac:dyDescent="0.4">
      <c r="A356" s="16"/>
      <c r="B356" s="16"/>
      <c r="C356" s="16"/>
      <c r="D356" s="16"/>
      <c r="E356" s="16"/>
      <c r="F356" s="16"/>
      <c r="G356" s="16"/>
      <c r="H356" s="16"/>
      <c r="I356" s="17"/>
    </row>
    <row r="357" spans="1:9" ht="53.25" customHeight="1" thickBot="1" x14ac:dyDescent="0.4">
      <c r="A357" s="70" t="s">
        <v>27</v>
      </c>
      <c r="B357" s="71">
        <v>14.1</v>
      </c>
      <c r="C357" s="143" t="s">
        <v>164</v>
      </c>
      <c r="D357" s="152" t="s">
        <v>62</v>
      </c>
      <c r="E357" s="186" t="s">
        <v>31</v>
      </c>
      <c r="F357" s="129" t="s">
        <v>32</v>
      </c>
      <c r="G357" s="355" t="s">
        <v>120</v>
      </c>
      <c r="H357" s="349"/>
      <c r="I357" s="350"/>
    </row>
    <row r="358" spans="1:9" ht="15" customHeight="1" x14ac:dyDescent="0.35">
      <c r="A358" s="356"/>
      <c r="B358" s="357"/>
      <c r="C358" s="357"/>
      <c r="D358" s="360" t="s">
        <v>34</v>
      </c>
      <c r="E358" s="362" t="s">
        <v>35</v>
      </c>
      <c r="F358" s="363"/>
      <c r="G358" s="364"/>
      <c r="H358" s="365" t="s">
        <v>36</v>
      </c>
      <c r="I358" s="367" t="s">
        <v>37</v>
      </c>
    </row>
    <row r="359" spans="1:9" ht="12" customHeight="1" thickBot="1" x14ac:dyDescent="0.4">
      <c r="A359" s="358"/>
      <c r="B359" s="357"/>
      <c r="C359" s="357"/>
      <c r="D359" s="361"/>
      <c r="E359" s="176" t="s">
        <v>38</v>
      </c>
      <c r="F359" s="145" t="s">
        <v>39</v>
      </c>
      <c r="G359" s="145" t="s">
        <v>40</v>
      </c>
      <c r="H359" s="366"/>
      <c r="I359" s="368"/>
    </row>
    <row r="360" spans="1:9" ht="12" customHeight="1" x14ac:dyDescent="0.35">
      <c r="A360" s="358"/>
      <c r="B360" s="357"/>
      <c r="C360" s="357"/>
      <c r="D360" s="190"/>
      <c r="E360" s="182"/>
      <c r="F360" s="182"/>
      <c r="G360" s="182"/>
      <c r="H360" s="183"/>
      <c r="I360" s="191"/>
    </row>
    <row r="361" spans="1:9" ht="12" customHeight="1" x14ac:dyDescent="0.35">
      <c r="A361" s="358"/>
      <c r="B361" s="357"/>
      <c r="C361" s="357"/>
      <c r="D361" s="192"/>
      <c r="E361" s="170"/>
      <c r="F361" s="170"/>
      <c r="G361" s="170"/>
      <c r="H361" s="170"/>
      <c r="I361" s="171">
        <f>+G361+F361+E361</f>
        <v>0</v>
      </c>
    </row>
    <row r="362" spans="1:9" ht="12" customHeight="1" x14ac:dyDescent="0.35">
      <c r="A362" s="358"/>
      <c r="B362" s="357"/>
      <c r="C362" s="357"/>
      <c r="D362" s="192" t="s">
        <v>120</v>
      </c>
      <c r="E362" s="170">
        <v>2</v>
      </c>
      <c r="F362" s="170">
        <v>1</v>
      </c>
      <c r="G362" s="170"/>
      <c r="H362" s="170"/>
      <c r="I362" s="171">
        <f>+F362*E362</f>
        <v>2</v>
      </c>
    </row>
    <row r="363" spans="1:9" ht="14.25" customHeight="1" x14ac:dyDescent="0.35">
      <c r="A363" s="358"/>
      <c r="B363" s="357"/>
      <c r="C363" s="357"/>
      <c r="D363" s="192"/>
      <c r="E363" s="170"/>
      <c r="F363" s="170"/>
      <c r="G363" s="170"/>
      <c r="H363" s="204"/>
      <c r="I363" s="171">
        <f>+G363</f>
        <v>0</v>
      </c>
    </row>
    <row r="364" spans="1:9" ht="12" customHeight="1" x14ac:dyDescent="0.35">
      <c r="A364" s="358"/>
      <c r="B364" s="357"/>
      <c r="C364" s="357"/>
      <c r="D364" s="192"/>
      <c r="E364" s="170"/>
      <c r="F364" s="170"/>
      <c r="G364" s="170"/>
      <c r="H364" s="170"/>
      <c r="I364" s="171">
        <f>+H364</f>
        <v>0</v>
      </c>
    </row>
    <row r="365" spans="1:9" ht="12" customHeight="1" x14ac:dyDescent="0.35">
      <c r="A365" s="358"/>
      <c r="B365" s="357"/>
      <c r="C365" s="357"/>
      <c r="D365" s="205"/>
      <c r="E365" s="202"/>
      <c r="F365" s="202"/>
      <c r="G365" s="202"/>
      <c r="H365" s="202"/>
      <c r="I365" s="203"/>
    </row>
    <row r="366" spans="1:9" ht="12" customHeight="1" thickBot="1" x14ac:dyDescent="0.4">
      <c r="A366" s="359"/>
      <c r="B366" s="352"/>
      <c r="C366" s="352"/>
      <c r="D366" s="193"/>
      <c r="E366" s="174"/>
      <c r="F366" s="174"/>
      <c r="G366" s="174"/>
      <c r="H366" s="174"/>
      <c r="I366" s="175">
        <f>+G366</f>
        <v>0</v>
      </c>
    </row>
    <row r="367" spans="1:9" ht="15" customHeight="1" thickBot="1" x14ac:dyDescent="0.4">
      <c r="A367" s="348" t="s">
        <v>94</v>
      </c>
      <c r="B367" s="349"/>
      <c r="C367" s="350"/>
      <c r="D367" s="351" t="s">
        <v>74</v>
      </c>
      <c r="E367" s="352"/>
      <c r="F367" s="352"/>
      <c r="G367" s="352"/>
      <c r="H367" s="353"/>
      <c r="I367" s="134">
        <f>ROUND(SUM(I360:I366),2)</f>
        <v>2</v>
      </c>
    </row>
    <row r="368" spans="1:9" ht="14.25" customHeight="1" x14ac:dyDescent="0.35">
      <c r="A368" s="16"/>
      <c r="B368" s="16"/>
      <c r="C368" s="16"/>
      <c r="D368" s="16"/>
      <c r="E368" s="16"/>
      <c r="F368" s="16"/>
      <c r="G368" s="16"/>
      <c r="H368" s="16"/>
      <c r="I368" s="17"/>
    </row>
    <row r="369" spans="1:9" ht="14.25" customHeight="1" x14ac:dyDescent="0.35">
      <c r="A369" s="16"/>
      <c r="B369" s="16"/>
      <c r="C369" s="16"/>
      <c r="D369" s="16"/>
      <c r="E369" s="16"/>
      <c r="F369" s="16"/>
      <c r="G369" s="16"/>
      <c r="H369" s="16"/>
      <c r="I369" s="17"/>
    </row>
    <row r="370" spans="1:9" ht="14.25" customHeight="1" x14ac:dyDescent="0.35">
      <c r="A370" s="16"/>
      <c r="B370" s="16"/>
      <c r="C370" s="16"/>
      <c r="D370" s="16"/>
      <c r="E370" s="16"/>
      <c r="F370" s="16"/>
      <c r="G370" s="16"/>
      <c r="H370" s="16"/>
      <c r="I370" s="17"/>
    </row>
    <row r="371" spans="1:9" ht="14.25" customHeight="1" x14ac:dyDescent="0.35">
      <c r="A371" s="16"/>
      <c r="B371" s="16"/>
      <c r="C371" s="16"/>
      <c r="D371" s="16"/>
      <c r="E371" s="16"/>
      <c r="F371" s="16"/>
      <c r="G371" s="16"/>
      <c r="H371" s="16"/>
      <c r="I371" s="17"/>
    </row>
    <row r="372" spans="1:9" ht="14.25" customHeight="1" x14ac:dyDescent="0.35">
      <c r="A372" s="16"/>
      <c r="B372" s="16"/>
      <c r="C372" s="16"/>
      <c r="D372" s="354" t="s">
        <v>165</v>
      </c>
      <c r="E372" s="354"/>
      <c r="F372" s="354"/>
      <c r="G372" s="16"/>
      <c r="H372" s="16"/>
      <c r="I372" s="17"/>
    </row>
    <row r="373" spans="1:9" ht="14.25" customHeight="1" x14ac:dyDescent="0.35">
      <c r="A373" s="16"/>
      <c r="B373" s="16"/>
      <c r="C373" s="16"/>
      <c r="D373" s="16"/>
      <c r="E373" s="16"/>
      <c r="F373" s="16"/>
      <c r="G373" s="16"/>
      <c r="H373" s="16"/>
      <c r="I373" s="17"/>
    </row>
    <row r="374" spans="1:9" ht="14.25" customHeight="1" x14ac:dyDescent="0.35">
      <c r="A374" s="16"/>
      <c r="B374" s="16"/>
      <c r="C374" s="16"/>
      <c r="D374" s="16"/>
      <c r="E374" s="16"/>
      <c r="F374" s="16"/>
      <c r="G374" s="16"/>
      <c r="H374" s="16"/>
      <c r="I374" s="17"/>
    </row>
    <row r="375" spans="1:9" ht="14.25" customHeight="1" x14ac:dyDescent="0.35">
      <c r="A375" s="16"/>
      <c r="B375" s="16"/>
      <c r="C375" s="16"/>
      <c r="D375" s="16"/>
      <c r="E375" s="16"/>
      <c r="F375" s="16"/>
      <c r="G375" s="16"/>
      <c r="H375" s="16"/>
      <c r="I375" s="17"/>
    </row>
    <row r="376" spans="1:9" ht="14.25" customHeight="1" x14ac:dyDescent="0.35">
      <c r="A376" s="200"/>
      <c r="B376" s="200"/>
      <c r="C376" s="200"/>
      <c r="D376" s="200"/>
      <c r="E376" s="200"/>
      <c r="F376" s="200"/>
      <c r="G376" s="200"/>
      <c r="H376" s="200"/>
      <c r="I376" s="201"/>
    </row>
    <row r="377" spans="1:9" ht="14.25" customHeight="1" x14ac:dyDescent="0.35">
      <c r="A377" s="200"/>
      <c r="B377" s="200"/>
      <c r="C377" s="200"/>
      <c r="D377" s="200"/>
      <c r="E377" s="200"/>
      <c r="F377" s="200"/>
      <c r="G377" s="200"/>
      <c r="H377" s="200"/>
      <c r="I377" s="201"/>
    </row>
    <row r="378" spans="1:9" ht="14.25" customHeight="1" x14ac:dyDescent="0.35">
      <c r="A378" s="200"/>
      <c r="B378" s="200"/>
      <c r="C378" s="200"/>
      <c r="D378" s="200"/>
      <c r="E378" s="200"/>
      <c r="F378" s="200"/>
      <c r="G378" s="200"/>
      <c r="H378" s="200"/>
      <c r="I378" s="201"/>
    </row>
    <row r="379" spans="1:9" ht="14.25" customHeight="1" x14ac:dyDescent="0.35">
      <c r="A379" s="200"/>
      <c r="B379" s="200"/>
      <c r="C379" s="200"/>
      <c r="D379" s="200"/>
      <c r="E379" s="200"/>
      <c r="F379" s="200"/>
      <c r="G379" s="200"/>
      <c r="H379" s="200"/>
      <c r="I379" s="201"/>
    </row>
    <row r="380" spans="1:9" ht="14.25" customHeight="1" x14ac:dyDescent="0.35">
      <c r="A380" s="200"/>
      <c r="B380" s="200"/>
      <c r="C380" s="200"/>
      <c r="D380" s="200"/>
      <c r="E380" s="200"/>
      <c r="F380" s="200"/>
      <c r="G380" s="200"/>
      <c r="H380" s="200"/>
      <c r="I380" s="201"/>
    </row>
    <row r="381" spans="1:9" ht="14.25" customHeight="1" x14ac:dyDescent="0.35">
      <c r="A381" s="200"/>
      <c r="B381" s="200"/>
      <c r="C381" s="200"/>
      <c r="D381" s="200"/>
      <c r="E381" s="200"/>
      <c r="F381" s="200"/>
      <c r="G381" s="200"/>
      <c r="H381" s="200"/>
      <c r="I381" s="201"/>
    </row>
    <row r="382" spans="1:9" ht="14.25" customHeight="1" x14ac:dyDescent="0.35">
      <c r="A382" s="200"/>
      <c r="B382" s="200"/>
      <c r="C382" s="200"/>
      <c r="D382" s="200"/>
      <c r="E382" s="200"/>
      <c r="F382" s="200"/>
      <c r="G382" s="200"/>
      <c r="H382" s="200"/>
      <c r="I382" s="201"/>
    </row>
    <row r="383" spans="1:9" ht="14.25" customHeight="1" x14ac:dyDescent="0.35">
      <c r="A383" s="200"/>
      <c r="B383" s="200"/>
      <c r="C383" s="200"/>
      <c r="D383" s="200"/>
      <c r="E383" s="200"/>
      <c r="F383" s="200"/>
      <c r="G383" s="200"/>
      <c r="H383" s="200"/>
      <c r="I383" s="201"/>
    </row>
    <row r="384" spans="1:9" ht="14.25" customHeight="1" x14ac:dyDescent="0.35">
      <c r="A384" s="200"/>
      <c r="B384" s="200"/>
      <c r="C384" s="200"/>
      <c r="D384" s="200"/>
      <c r="E384" s="200"/>
      <c r="F384" s="200"/>
      <c r="G384" s="200"/>
      <c r="H384" s="200"/>
      <c r="I384" s="201"/>
    </row>
    <row r="385" spans="1:9" ht="14.25" customHeight="1" x14ac:dyDescent="0.35">
      <c r="A385" s="200"/>
      <c r="B385" s="200"/>
      <c r="C385" s="200"/>
      <c r="D385" s="200"/>
      <c r="E385" s="200"/>
      <c r="F385" s="200"/>
      <c r="G385" s="200"/>
      <c r="H385" s="200"/>
      <c r="I385" s="201"/>
    </row>
    <row r="386" spans="1:9" ht="14.25" customHeight="1" x14ac:dyDescent="0.35">
      <c r="A386" s="200"/>
      <c r="B386" s="200"/>
      <c r="C386" s="200"/>
      <c r="D386" s="200"/>
      <c r="E386" s="200"/>
      <c r="F386" s="200"/>
      <c r="G386" s="200"/>
      <c r="H386" s="200"/>
      <c r="I386" s="201"/>
    </row>
    <row r="387" spans="1:9" ht="14.25" customHeight="1" x14ac:dyDescent="0.35">
      <c r="A387" s="200"/>
      <c r="B387" s="200"/>
      <c r="C387" s="200"/>
      <c r="D387" s="200"/>
      <c r="E387" s="200"/>
      <c r="F387" s="200"/>
      <c r="G387" s="200"/>
      <c r="H387" s="200"/>
      <c r="I387" s="201"/>
    </row>
    <row r="388" spans="1:9" ht="14.25" customHeight="1" x14ac:dyDescent="0.35">
      <c r="A388" s="200"/>
      <c r="B388" s="200"/>
      <c r="C388" s="200"/>
      <c r="D388" s="200"/>
      <c r="E388" s="200"/>
      <c r="F388" s="200"/>
      <c r="G388" s="200"/>
      <c r="H388" s="200"/>
      <c r="I388" s="201"/>
    </row>
    <row r="389" spans="1:9" ht="14.25" customHeight="1" x14ac:dyDescent="0.35">
      <c r="A389" s="200"/>
      <c r="B389" s="200"/>
      <c r="C389" s="200"/>
      <c r="D389" s="200"/>
      <c r="E389" s="200"/>
      <c r="F389" s="200"/>
      <c r="G389" s="200"/>
      <c r="H389" s="200"/>
      <c r="I389" s="201"/>
    </row>
    <row r="390" spans="1:9" ht="14.25" customHeight="1" x14ac:dyDescent="0.35">
      <c r="A390" s="200"/>
      <c r="B390" s="200"/>
      <c r="C390" s="200"/>
      <c r="D390" s="200"/>
      <c r="E390" s="200"/>
      <c r="F390" s="200"/>
      <c r="G390" s="200"/>
      <c r="H390" s="200"/>
      <c r="I390" s="201"/>
    </row>
    <row r="391" spans="1:9" ht="14.25" customHeight="1" x14ac:dyDescent="0.35">
      <c r="A391" s="200"/>
      <c r="B391" s="200"/>
      <c r="C391" s="200"/>
      <c r="D391" s="200"/>
      <c r="E391" s="200"/>
      <c r="F391" s="200"/>
      <c r="G391" s="200"/>
      <c r="H391" s="200"/>
      <c r="I391" s="201"/>
    </row>
    <row r="392" spans="1:9" ht="14.25" customHeight="1" x14ac:dyDescent="0.35">
      <c r="A392" s="200"/>
      <c r="B392" s="200"/>
      <c r="C392" s="200"/>
      <c r="D392" s="200"/>
      <c r="E392" s="200"/>
      <c r="F392" s="200"/>
      <c r="G392" s="200"/>
      <c r="H392" s="200"/>
      <c r="I392" s="201"/>
    </row>
    <row r="393" spans="1:9" ht="14.25" customHeight="1" x14ac:dyDescent="0.35">
      <c r="A393" s="200"/>
      <c r="B393" s="200"/>
      <c r="C393" s="200"/>
      <c r="D393" s="200"/>
      <c r="E393" s="200"/>
      <c r="F393" s="200"/>
      <c r="G393" s="200"/>
      <c r="H393" s="200"/>
      <c r="I393" s="201"/>
    </row>
    <row r="394" spans="1:9" ht="14.25" customHeight="1" x14ac:dyDescent="0.35">
      <c r="A394" s="200"/>
      <c r="B394" s="200"/>
      <c r="C394" s="200"/>
      <c r="D394" s="200"/>
      <c r="E394" s="200"/>
      <c r="F394" s="200"/>
      <c r="G394" s="200"/>
      <c r="H394" s="200"/>
      <c r="I394" s="201"/>
    </row>
    <row r="395" spans="1:9" ht="14.25" customHeight="1" x14ac:dyDescent="0.35">
      <c r="A395" s="200"/>
      <c r="B395" s="200"/>
      <c r="C395" s="200"/>
      <c r="D395" s="200"/>
      <c r="E395" s="200"/>
      <c r="F395" s="200"/>
      <c r="G395" s="200"/>
      <c r="H395" s="200"/>
      <c r="I395" s="201"/>
    </row>
    <row r="396" spans="1:9" ht="14.25" customHeight="1" x14ac:dyDescent="0.35">
      <c r="A396" s="200"/>
      <c r="B396" s="200"/>
      <c r="C396" s="200"/>
      <c r="D396" s="200"/>
      <c r="E396" s="200"/>
      <c r="F396" s="200"/>
      <c r="G396" s="200"/>
      <c r="H396" s="200"/>
      <c r="I396" s="201"/>
    </row>
    <row r="397" spans="1:9" ht="14.25" customHeight="1" x14ac:dyDescent="0.35">
      <c r="A397" s="200"/>
      <c r="B397" s="200"/>
      <c r="C397" s="200"/>
      <c r="D397" s="200"/>
      <c r="E397" s="200"/>
      <c r="F397" s="200"/>
      <c r="G397" s="200"/>
      <c r="H397" s="200"/>
      <c r="I397" s="201"/>
    </row>
    <row r="398" spans="1:9" ht="14.25" customHeight="1" x14ac:dyDescent="0.35">
      <c r="A398" s="200"/>
      <c r="B398" s="200"/>
      <c r="C398" s="200"/>
      <c r="D398" s="200"/>
      <c r="E398" s="200"/>
      <c r="F398" s="200"/>
      <c r="G398" s="200"/>
      <c r="H398" s="200"/>
      <c r="I398" s="201"/>
    </row>
    <row r="399" spans="1:9" ht="14.25" customHeight="1" x14ac:dyDescent="0.35">
      <c r="A399" s="200"/>
      <c r="B399" s="200"/>
      <c r="C399" s="200"/>
      <c r="D399" s="200"/>
      <c r="E399" s="200"/>
      <c r="F399" s="200"/>
      <c r="G399" s="200"/>
      <c r="H399" s="200"/>
      <c r="I399" s="201"/>
    </row>
    <row r="400" spans="1:9" ht="14.25" customHeight="1" x14ac:dyDescent="0.35">
      <c r="A400" s="200"/>
      <c r="B400" s="200"/>
      <c r="C400" s="200"/>
      <c r="D400" s="200"/>
      <c r="E400" s="200"/>
      <c r="F400" s="200"/>
      <c r="G400" s="200"/>
      <c r="H400" s="200"/>
      <c r="I400" s="201"/>
    </row>
    <row r="401" spans="1:9" ht="14.25" customHeight="1" x14ac:dyDescent="0.35">
      <c r="A401" s="200"/>
      <c r="B401" s="200"/>
      <c r="C401" s="200"/>
      <c r="D401" s="200"/>
      <c r="E401" s="200"/>
      <c r="F401" s="200"/>
      <c r="G401" s="200"/>
      <c r="H401" s="200"/>
      <c r="I401" s="201"/>
    </row>
    <row r="402" spans="1:9" ht="14.25" customHeight="1" x14ac:dyDescent="0.35">
      <c r="A402" s="200"/>
      <c r="B402" s="200"/>
      <c r="C402" s="200"/>
      <c r="D402" s="200"/>
      <c r="E402" s="200"/>
      <c r="F402" s="200"/>
      <c r="G402" s="200"/>
      <c r="H402" s="200"/>
      <c r="I402" s="201"/>
    </row>
    <row r="403" spans="1:9" ht="14.25" customHeight="1" x14ac:dyDescent="0.35">
      <c r="A403" s="200"/>
      <c r="B403" s="200"/>
      <c r="C403" s="200"/>
      <c r="D403" s="200"/>
      <c r="E403" s="200"/>
      <c r="F403" s="200"/>
      <c r="G403" s="200"/>
      <c r="H403" s="200"/>
      <c r="I403" s="201"/>
    </row>
    <row r="404" spans="1:9" ht="14.25" customHeight="1" x14ac:dyDescent="0.35">
      <c r="A404" s="200"/>
      <c r="B404" s="200"/>
      <c r="C404" s="200"/>
      <c r="D404" s="200"/>
      <c r="E404" s="200"/>
      <c r="F404" s="200"/>
      <c r="G404" s="200"/>
      <c r="H404" s="200"/>
      <c r="I404" s="201"/>
    </row>
    <row r="405" spans="1:9" ht="14.25" customHeight="1" x14ac:dyDescent="0.35">
      <c r="A405" s="200"/>
      <c r="B405" s="200"/>
      <c r="C405" s="200"/>
      <c r="D405" s="200"/>
      <c r="E405" s="200"/>
      <c r="F405" s="200"/>
      <c r="G405" s="200"/>
      <c r="H405" s="200"/>
      <c r="I405" s="201"/>
    </row>
    <row r="406" spans="1:9" ht="14.25" customHeight="1" x14ac:dyDescent="0.35">
      <c r="A406" s="200"/>
      <c r="B406" s="200"/>
      <c r="C406" s="200"/>
      <c r="D406" s="200"/>
      <c r="E406" s="200"/>
      <c r="F406" s="200"/>
      <c r="G406" s="200"/>
      <c r="H406" s="200"/>
      <c r="I406" s="201"/>
    </row>
    <row r="407" spans="1:9" ht="14.25" customHeight="1" x14ac:dyDescent="0.35">
      <c r="A407" s="200"/>
      <c r="B407" s="200"/>
      <c r="C407" s="200"/>
      <c r="D407" s="200"/>
      <c r="E407" s="200"/>
      <c r="F407" s="200"/>
      <c r="G407" s="200"/>
      <c r="H407" s="200"/>
      <c r="I407" s="201"/>
    </row>
    <row r="408" spans="1:9" ht="14.25" customHeight="1" x14ac:dyDescent="0.35">
      <c r="A408" s="200"/>
      <c r="B408" s="200"/>
      <c r="C408" s="200"/>
      <c r="D408" s="200"/>
      <c r="E408" s="200"/>
      <c r="F408" s="200"/>
      <c r="G408" s="200"/>
      <c r="H408" s="200"/>
      <c r="I408" s="201"/>
    </row>
    <row r="409" spans="1:9" ht="14.25" customHeight="1" x14ac:dyDescent="0.35">
      <c r="A409" s="200"/>
      <c r="B409" s="200"/>
      <c r="C409" s="200"/>
      <c r="D409" s="200"/>
      <c r="E409" s="200"/>
      <c r="F409" s="200"/>
      <c r="G409" s="200"/>
      <c r="H409" s="200"/>
      <c r="I409" s="201"/>
    </row>
    <row r="410" spans="1:9" ht="14.25" customHeight="1" x14ac:dyDescent="0.35">
      <c r="A410" s="200"/>
      <c r="B410" s="200"/>
      <c r="C410" s="200"/>
      <c r="D410" s="200"/>
      <c r="E410" s="200"/>
      <c r="F410" s="200"/>
      <c r="G410" s="200"/>
      <c r="H410" s="200"/>
      <c r="I410" s="201"/>
    </row>
    <row r="411" spans="1:9" ht="14.25" customHeight="1" x14ac:dyDescent="0.35">
      <c r="A411" s="200"/>
      <c r="B411" s="200"/>
      <c r="C411" s="200"/>
      <c r="D411" s="200"/>
      <c r="E411" s="200"/>
      <c r="F411" s="200"/>
      <c r="G411" s="200"/>
      <c r="H411" s="200"/>
      <c r="I411" s="201"/>
    </row>
    <row r="412" spans="1:9" ht="14.25" customHeight="1" x14ac:dyDescent="0.35">
      <c r="A412" s="200"/>
      <c r="B412" s="200"/>
      <c r="C412" s="200"/>
      <c r="D412" s="200"/>
      <c r="E412" s="200"/>
      <c r="F412" s="200"/>
      <c r="G412" s="200"/>
      <c r="H412" s="200"/>
      <c r="I412" s="201"/>
    </row>
    <row r="413" spans="1:9" ht="14.25" customHeight="1" x14ac:dyDescent="0.35">
      <c r="A413" s="200"/>
      <c r="B413" s="200"/>
      <c r="C413" s="200"/>
      <c r="D413" s="200"/>
      <c r="E413" s="200"/>
      <c r="F413" s="200"/>
      <c r="G413" s="200"/>
      <c r="H413" s="200"/>
      <c r="I413" s="201"/>
    </row>
    <row r="414" spans="1:9" ht="14.25" customHeight="1" x14ac:dyDescent="0.35">
      <c r="A414" s="200"/>
      <c r="B414" s="200"/>
      <c r="C414" s="200"/>
      <c r="D414" s="200"/>
      <c r="E414" s="200"/>
      <c r="F414" s="200"/>
      <c r="G414" s="200"/>
      <c r="H414" s="200"/>
      <c r="I414" s="201"/>
    </row>
    <row r="415" spans="1:9" ht="14.25" customHeight="1" x14ac:dyDescent="0.35">
      <c r="A415" s="200"/>
      <c r="B415" s="200"/>
      <c r="C415" s="200"/>
      <c r="D415" s="200"/>
      <c r="E415" s="200"/>
      <c r="F415" s="200"/>
      <c r="G415" s="200"/>
      <c r="H415" s="200"/>
      <c r="I415" s="201"/>
    </row>
    <row r="416" spans="1:9" ht="14.25" customHeight="1" x14ac:dyDescent="0.35">
      <c r="A416" s="200"/>
      <c r="B416" s="200"/>
      <c r="C416" s="200"/>
      <c r="D416" s="200"/>
      <c r="E416" s="200"/>
      <c r="F416" s="200"/>
      <c r="G416" s="200"/>
      <c r="H416" s="200"/>
      <c r="I416" s="201"/>
    </row>
    <row r="417" spans="1:9" ht="14.25" customHeight="1" x14ac:dyDescent="0.35">
      <c r="A417" s="200"/>
      <c r="B417" s="200"/>
      <c r="C417" s="200"/>
      <c r="D417" s="200"/>
      <c r="E417" s="200"/>
      <c r="F417" s="200"/>
      <c r="G417" s="200"/>
      <c r="H417" s="200"/>
      <c r="I417" s="201"/>
    </row>
    <row r="418" spans="1:9" ht="14.25" customHeight="1" x14ac:dyDescent="0.35">
      <c r="A418" s="200"/>
      <c r="B418" s="200"/>
      <c r="C418" s="200"/>
      <c r="D418" s="200"/>
      <c r="E418" s="200"/>
      <c r="F418" s="200"/>
      <c r="G418" s="200"/>
      <c r="H418" s="200"/>
      <c r="I418" s="201"/>
    </row>
    <row r="419" spans="1:9" ht="14.25" customHeight="1" x14ac:dyDescent="0.35">
      <c r="A419" s="200"/>
      <c r="B419" s="200"/>
      <c r="C419" s="200"/>
      <c r="D419" s="200"/>
      <c r="E419" s="200"/>
      <c r="F419" s="200"/>
      <c r="G419" s="200"/>
      <c r="H419" s="200"/>
      <c r="I419" s="201"/>
    </row>
    <row r="420" spans="1:9" ht="14.25" customHeight="1" x14ac:dyDescent="0.35">
      <c r="A420" s="200"/>
      <c r="B420" s="200"/>
      <c r="C420" s="200"/>
      <c r="D420" s="200"/>
      <c r="E420" s="200"/>
      <c r="F420" s="200"/>
      <c r="G420" s="200"/>
      <c r="H420" s="200"/>
      <c r="I420" s="201"/>
    </row>
    <row r="421" spans="1:9" ht="14.25" customHeight="1" x14ac:dyDescent="0.35">
      <c r="A421" s="200"/>
      <c r="B421" s="200"/>
      <c r="C421" s="200"/>
      <c r="D421" s="200"/>
      <c r="E421" s="200"/>
      <c r="F421" s="200"/>
      <c r="G421" s="200"/>
      <c r="H421" s="200"/>
      <c r="I421" s="201"/>
    </row>
    <row r="422" spans="1:9" ht="14.25" customHeight="1" x14ac:dyDescent="0.35">
      <c r="A422" s="200"/>
      <c r="B422" s="200"/>
      <c r="C422" s="200"/>
      <c r="D422" s="200"/>
      <c r="E422" s="200"/>
      <c r="F422" s="200"/>
      <c r="G422" s="200"/>
      <c r="H422" s="200"/>
      <c r="I422" s="201"/>
    </row>
    <row r="423" spans="1:9" ht="14.25" customHeight="1" x14ac:dyDescent="0.35">
      <c r="A423" s="200"/>
      <c r="B423" s="200"/>
      <c r="C423" s="200"/>
      <c r="D423" s="200"/>
      <c r="E423" s="200"/>
      <c r="F423" s="200"/>
      <c r="G423" s="200"/>
      <c r="H423" s="200"/>
      <c r="I423" s="201"/>
    </row>
    <row r="424" spans="1:9" ht="14.25" customHeight="1" x14ac:dyDescent="0.35">
      <c r="A424" s="200"/>
      <c r="B424" s="200"/>
      <c r="C424" s="200"/>
      <c r="D424" s="200"/>
      <c r="E424" s="200"/>
      <c r="F424" s="200"/>
      <c r="G424" s="200"/>
      <c r="H424" s="200"/>
      <c r="I424" s="201"/>
    </row>
    <row r="425" spans="1:9" ht="14.25" customHeight="1" x14ac:dyDescent="0.35">
      <c r="A425" s="200"/>
      <c r="B425" s="200"/>
      <c r="C425" s="200"/>
      <c r="D425" s="200"/>
      <c r="E425" s="200"/>
      <c r="F425" s="200"/>
      <c r="G425" s="200"/>
      <c r="H425" s="200"/>
      <c r="I425" s="201"/>
    </row>
    <row r="426" spans="1:9" ht="14.25" customHeight="1" x14ac:dyDescent="0.35">
      <c r="A426" s="200"/>
      <c r="B426" s="200"/>
      <c r="C426" s="200"/>
      <c r="D426" s="200"/>
      <c r="E426" s="200"/>
      <c r="F426" s="200"/>
      <c r="G426" s="200"/>
      <c r="H426" s="200"/>
      <c r="I426" s="201"/>
    </row>
    <row r="427" spans="1:9" ht="14.25" customHeight="1" x14ac:dyDescent="0.35">
      <c r="A427" s="200"/>
      <c r="B427" s="200"/>
      <c r="C427" s="200"/>
      <c r="D427" s="200"/>
      <c r="E427" s="200"/>
      <c r="F427" s="200"/>
      <c r="G427" s="200"/>
      <c r="H427" s="200"/>
      <c r="I427" s="201"/>
    </row>
    <row r="428" spans="1:9" ht="14.25" customHeight="1" x14ac:dyDescent="0.35">
      <c r="A428" s="200"/>
      <c r="B428" s="200"/>
      <c r="C428" s="200"/>
      <c r="D428" s="200"/>
      <c r="E428" s="200"/>
      <c r="F428" s="200"/>
      <c r="G428" s="200"/>
      <c r="H428" s="200"/>
      <c r="I428" s="201"/>
    </row>
    <row r="429" spans="1:9" ht="14.25" customHeight="1" x14ac:dyDescent="0.35">
      <c r="A429" s="200"/>
      <c r="B429" s="200"/>
      <c r="C429" s="200"/>
      <c r="D429" s="200"/>
      <c r="E429" s="200"/>
      <c r="F429" s="200"/>
      <c r="G429" s="200"/>
      <c r="H429" s="200"/>
      <c r="I429" s="201"/>
    </row>
    <row r="430" spans="1:9" ht="14.25" customHeight="1" x14ac:dyDescent="0.35">
      <c r="A430" s="200"/>
      <c r="B430" s="200"/>
      <c r="C430" s="200"/>
      <c r="D430" s="200"/>
      <c r="E430" s="200"/>
      <c r="F430" s="200"/>
      <c r="G430" s="200"/>
      <c r="H430" s="200"/>
      <c r="I430" s="201"/>
    </row>
    <row r="431" spans="1:9" ht="14.25" customHeight="1" x14ac:dyDescent="0.35">
      <c r="A431" s="200"/>
      <c r="B431" s="200"/>
      <c r="C431" s="200"/>
      <c r="D431" s="200"/>
      <c r="E431" s="200"/>
      <c r="F431" s="200"/>
      <c r="G431" s="200"/>
      <c r="H431" s="200"/>
      <c r="I431" s="201"/>
    </row>
    <row r="432" spans="1:9" ht="14.25" customHeight="1" x14ac:dyDescent="0.35">
      <c r="A432" s="200"/>
      <c r="B432" s="200"/>
      <c r="C432" s="200"/>
      <c r="D432" s="200"/>
      <c r="E432" s="200"/>
      <c r="F432" s="200"/>
      <c r="G432" s="200"/>
      <c r="H432" s="200"/>
      <c r="I432" s="201"/>
    </row>
    <row r="433" spans="1:9" ht="14.25" customHeight="1" x14ac:dyDescent="0.35">
      <c r="A433" s="200"/>
      <c r="B433" s="200"/>
      <c r="C433" s="200"/>
      <c r="D433" s="200"/>
      <c r="E433" s="200"/>
      <c r="F433" s="200"/>
      <c r="G433" s="200"/>
      <c r="H433" s="200"/>
      <c r="I433" s="201"/>
    </row>
    <row r="434" spans="1:9" ht="14.25" customHeight="1" x14ac:dyDescent="0.35">
      <c r="A434" s="200"/>
      <c r="B434" s="200"/>
      <c r="C434" s="200"/>
      <c r="D434" s="200"/>
      <c r="E434" s="200"/>
      <c r="F434" s="200"/>
      <c r="G434" s="200"/>
      <c r="H434" s="200"/>
      <c r="I434" s="201"/>
    </row>
    <row r="435" spans="1:9" ht="14.25" customHeight="1" x14ac:dyDescent="0.35">
      <c r="A435" s="200"/>
      <c r="B435" s="200"/>
      <c r="C435" s="200"/>
      <c r="D435" s="200"/>
      <c r="E435" s="200"/>
      <c r="F435" s="200"/>
      <c r="G435" s="200"/>
      <c r="H435" s="200"/>
      <c r="I435" s="201"/>
    </row>
    <row r="436" spans="1:9" ht="14.25" customHeight="1" x14ac:dyDescent="0.35">
      <c r="A436" s="200"/>
      <c r="B436" s="200"/>
      <c r="C436" s="200"/>
      <c r="D436" s="200"/>
      <c r="E436" s="200"/>
      <c r="F436" s="200"/>
      <c r="G436" s="200"/>
      <c r="H436" s="200"/>
      <c r="I436" s="201"/>
    </row>
    <row r="437" spans="1:9" ht="14.25" customHeight="1" x14ac:dyDescent="0.35">
      <c r="A437" s="200"/>
      <c r="B437" s="200"/>
      <c r="C437" s="200"/>
      <c r="D437" s="200"/>
      <c r="E437" s="200"/>
      <c r="F437" s="200"/>
      <c r="G437" s="200"/>
      <c r="H437" s="200"/>
      <c r="I437" s="201"/>
    </row>
    <row r="438" spans="1:9" ht="14.25" customHeight="1" x14ac:dyDescent="0.35">
      <c r="A438" s="200"/>
      <c r="B438" s="200"/>
      <c r="C438" s="200"/>
      <c r="D438" s="200"/>
      <c r="E438" s="200"/>
      <c r="F438" s="200"/>
      <c r="G438" s="200"/>
      <c r="H438" s="200"/>
      <c r="I438" s="201"/>
    </row>
    <row r="439" spans="1:9" ht="14.25" customHeight="1" x14ac:dyDescent="0.35">
      <c r="A439" s="200"/>
      <c r="B439" s="200"/>
      <c r="C439" s="200"/>
      <c r="D439" s="200"/>
      <c r="E439" s="200"/>
      <c r="F439" s="200"/>
      <c r="G439" s="200"/>
      <c r="H439" s="200"/>
      <c r="I439" s="201"/>
    </row>
    <row r="440" spans="1:9" ht="14.25" customHeight="1" x14ac:dyDescent="0.35">
      <c r="A440" s="200"/>
      <c r="B440" s="200"/>
      <c r="C440" s="200"/>
      <c r="D440" s="200"/>
      <c r="E440" s="200"/>
      <c r="F440" s="200"/>
      <c r="G440" s="200"/>
      <c r="H440" s="200"/>
      <c r="I440" s="201"/>
    </row>
    <row r="441" spans="1:9" ht="14.25" customHeight="1" x14ac:dyDescent="0.35">
      <c r="A441" s="200"/>
      <c r="B441" s="200"/>
      <c r="C441" s="200"/>
      <c r="D441" s="200"/>
      <c r="E441" s="200"/>
      <c r="F441" s="200"/>
      <c r="G441" s="200"/>
      <c r="H441" s="200"/>
      <c r="I441" s="201"/>
    </row>
    <row r="442" spans="1:9" ht="14.25" customHeight="1" x14ac:dyDescent="0.35">
      <c r="A442" s="200"/>
      <c r="B442" s="200"/>
      <c r="C442" s="200"/>
      <c r="D442" s="200"/>
      <c r="E442" s="200"/>
      <c r="F442" s="200"/>
      <c r="G442" s="200"/>
      <c r="H442" s="200"/>
      <c r="I442" s="201"/>
    </row>
    <row r="443" spans="1:9" ht="14.25" customHeight="1" x14ac:dyDescent="0.35">
      <c r="A443" s="200"/>
      <c r="B443" s="200"/>
      <c r="C443" s="200"/>
      <c r="D443" s="200"/>
      <c r="E443" s="200"/>
      <c r="F443" s="200"/>
      <c r="G443" s="200"/>
      <c r="H443" s="200"/>
      <c r="I443" s="201"/>
    </row>
    <row r="444" spans="1:9" ht="14.25" customHeight="1" x14ac:dyDescent="0.35">
      <c r="A444" s="200"/>
      <c r="B444" s="200"/>
      <c r="C444" s="200"/>
      <c r="D444" s="200"/>
      <c r="E444" s="200"/>
      <c r="F444" s="200"/>
      <c r="G444" s="200"/>
      <c r="H444" s="200"/>
      <c r="I444" s="201"/>
    </row>
    <row r="445" spans="1:9" ht="14.25" customHeight="1" x14ac:dyDescent="0.35">
      <c r="A445" s="200"/>
      <c r="B445" s="200"/>
      <c r="C445" s="200"/>
      <c r="D445" s="200"/>
      <c r="E445" s="200"/>
      <c r="F445" s="200"/>
      <c r="G445" s="200"/>
      <c r="H445" s="200"/>
      <c r="I445" s="201"/>
    </row>
    <row r="446" spans="1:9" ht="14.25" customHeight="1" x14ac:dyDescent="0.35">
      <c r="A446" s="200"/>
      <c r="B446" s="200"/>
      <c r="C446" s="200"/>
      <c r="D446" s="200"/>
      <c r="E446" s="200"/>
      <c r="F446" s="200"/>
      <c r="G446" s="200"/>
      <c r="H446" s="200"/>
      <c r="I446" s="201"/>
    </row>
    <row r="447" spans="1:9" ht="14.25" customHeight="1" x14ac:dyDescent="0.35">
      <c r="A447" s="200"/>
      <c r="B447" s="200"/>
      <c r="C447" s="200"/>
      <c r="D447" s="200"/>
      <c r="E447" s="200"/>
      <c r="F447" s="200"/>
      <c r="G447" s="200"/>
      <c r="H447" s="200"/>
      <c r="I447" s="201"/>
    </row>
    <row r="448" spans="1:9" ht="14.25" customHeight="1" x14ac:dyDescent="0.35">
      <c r="A448" s="200"/>
      <c r="B448" s="200"/>
      <c r="C448" s="200"/>
      <c r="D448" s="200"/>
      <c r="E448" s="200"/>
      <c r="F448" s="200"/>
      <c r="G448" s="200"/>
      <c r="H448" s="200"/>
      <c r="I448" s="201"/>
    </row>
    <row r="449" spans="1:9" ht="14.25" customHeight="1" x14ac:dyDescent="0.35">
      <c r="A449" s="200"/>
      <c r="B449" s="200"/>
      <c r="C449" s="200"/>
      <c r="D449" s="200"/>
      <c r="E449" s="200"/>
      <c r="F449" s="200"/>
      <c r="G449" s="200"/>
      <c r="H449" s="200"/>
      <c r="I449" s="201"/>
    </row>
    <row r="450" spans="1:9" ht="14.25" customHeight="1" x14ac:dyDescent="0.35">
      <c r="A450" s="200"/>
      <c r="B450" s="200"/>
      <c r="C450" s="200"/>
      <c r="D450" s="200"/>
      <c r="E450" s="200"/>
      <c r="F450" s="200"/>
      <c r="G450" s="200"/>
      <c r="H450" s="200"/>
      <c r="I450" s="201"/>
    </row>
    <row r="451" spans="1:9" ht="14.25" customHeight="1" x14ac:dyDescent="0.35">
      <c r="A451" s="200"/>
      <c r="B451" s="200"/>
      <c r="C451" s="200"/>
      <c r="D451" s="200"/>
      <c r="E451" s="200"/>
      <c r="F451" s="200"/>
      <c r="G451" s="200"/>
      <c r="H451" s="200"/>
      <c r="I451" s="201"/>
    </row>
    <row r="452" spans="1:9" ht="14.25" customHeight="1" x14ac:dyDescent="0.35">
      <c r="A452" s="200"/>
      <c r="B452" s="200"/>
      <c r="C452" s="200"/>
      <c r="D452" s="200"/>
      <c r="E452" s="200"/>
      <c r="F452" s="200"/>
      <c r="G452" s="200"/>
      <c r="H452" s="200"/>
      <c r="I452" s="201"/>
    </row>
    <row r="453" spans="1:9" ht="14.25" customHeight="1" x14ac:dyDescent="0.35">
      <c r="A453" s="200"/>
      <c r="B453" s="200"/>
      <c r="C453" s="200"/>
      <c r="D453" s="200"/>
      <c r="E453" s="200"/>
      <c r="F453" s="200"/>
      <c r="G453" s="200"/>
      <c r="H453" s="200"/>
      <c r="I453" s="201"/>
    </row>
    <row r="454" spans="1:9" ht="14.25" customHeight="1" x14ac:dyDescent="0.35">
      <c r="A454" s="200"/>
      <c r="B454" s="200"/>
      <c r="C454" s="200"/>
      <c r="D454" s="200"/>
      <c r="E454" s="200"/>
      <c r="F454" s="200"/>
      <c r="G454" s="200"/>
      <c r="H454" s="200"/>
      <c r="I454" s="201"/>
    </row>
    <row r="455" spans="1:9" ht="14.25" customHeight="1" x14ac:dyDescent="0.35">
      <c r="A455" s="200"/>
      <c r="B455" s="200"/>
      <c r="C455" s="200"/>
      <c r="D455" s="200"/>
      <c r="E455" s="200"/>
      <c r="F455" s="200"/>
      <c r="G455" s="200"/>
      <c r="H455" s="200"/>
      <c r="I455" s="201"/>
    </row>
    <row r="456" spans="1:9" ht="14.25" customHeight="1" x14ac:dyDescent="0.35">
      <c r="A456" s="200"/>
      <c r="B456" s="200"/>
      <c r="C456" s="200"/>
      <c r="D456" s="200"/>
      <c r="E456" s="200"/>
      <c r="F456" s="200"/>
      <c r="G456" s="200"/>
      <c r="H456" s="200"/>
      <c r="I456" s="201"/>
    </row>
    <row r="457" spans="1:9" ht="14.25" customHeight="1" x14ac:dyDescent="0.35">
      <c r="A457" s="200"/>
      <c r="B457" s="200"/>
      <c r="C457" s="200"/>
      <c r="D457" s="200"/>
      <c r="E457" s="200"/>
      <c r="F457" s="200"/>
      <c r="G457" s="200"/>
      <c r="H457" s="200"/>
      <c r="I457" s="201"/>
    </row>
    <row r="458" spans="1:9" ht="14.25" customHeight="1" x14ac:dyDescent="0.35">
      <c r="A458" s="200"/>
      <c r="B458" s="200"/>
      <c r="C458" s="200"/>
      <c r="D458" s="200"/>
      <c r="E458" s="200"/>
      <c r="F458" s="200"/>
      <c r="G458" s="200"/>
      <c r="H458" s="200"/>
      <c r="I458" s="201"/>
    </row>
    <row r="459" spans="1:9" ht="14.25" customHeight="1" x14ac:dyDescent="0.35">
      <c r="A459" s="200"/>
      <c r="B459" s="200"/>
      <c r="C459" s="200"/>
      <c r="D459" s="200"/>
      <c r="E459" s="200"/>
      <c r="F459" s="200"/>
      <c r="G459" s="200"/>
      <c r="H459" s="200"/>
      <c r="I459" s="201"/>
    </row>
    <row r="460" spans="1:9" ht="14.25" customHeight="1" x14ac:dyDescent="0.35">
      <c r="A460" s="200"/>
      <c r="B460" s="200"/>
      <c r="C460" s="200"/>
      <c r="D460" s="200"/>
      <c r="E460" s="200"/>
      <c r="F460" s="200"/>
      <c r="G460" s="200"/>
      <c r="H460" s="200"/>
      <c r="I460" s="201"/>
    </row>
    <row r="461" spans="1:9" ht="14.25" customHeight="1" x14ac:dyDescent="0.35">
      <c r="A461" s="200"/>
      <c r="B461" s="200"/>
      <c r="C461" s="200"/>
      <c r="D461" s="200"/>
      <c r="E461" s="200"/>
      <c r="F461" s="200"/>
      <c r="G461" s="200"/>
      <c r="H461" s="200"/>
      <c r="I461" s="201"/>
    </row>
    <row r="462" spans="1:9" ht="14.25" customHeight="1" x14ac:dyDescent="0.35">
      <c r="A462" s="200"/>
      <c r="B462" s="200"/>
      <c r="C462" s="200"/>
      <c r="D462" s="200"/>
      <c r="E462" s="200"/>
      <c r="F462" s="200"/>
      <c r="G462" s="200"/>
      <c r="H462" s="200"/>
      <c r="I462" s="201"/>
    </row>
    <row r="463" spans="1:9" ht="14.25" customHeight="1" x14ac:dyDescent="0.35">
      <c r="A463" s="200"/>
      <c r="B463" s="200"/>
      <c r="C463" s="200"/>
      <c r="D463" s="200"/>
      <c r="E463" s="200"/>
      <c r="F463" s="200"/>
      <c r="G463" s="200"/>
      <c r="H463" s="200"/>
      <c r="I463" s="201"/>
    </row>
    <row r="464" spans="1:9" ht="14.25" customHeight="1" x14ac:dyDescent="0.35">
      <c r="A464" s="200"/>
      <c r="B464" s="200"/>
      <c r="C464" s="200"/>
      <c r="D464" s="200"/>
      <c r="E464" s="200"/>
      <c r="F464" s="200"/>
      <c r="G464" s="200"/>
      <c r="H464" s="200"/>
      <c r="I464" s="201"/>
    </row>
    <row r="465" spans="1:9" ht="14.25" customHeight="1" x14ac:dyDescent="0.35">
      <c r="A465" s="200"/>
      <c r="B465" s="200"/>
      <c r="C465" s="200"/>
      <c r="D465" s="200"/>
      <c r="E465" s="200"/>
      <c r="F465" s="200"/>
      <c r="G465" s="200"/>
      <c r="H465" s="200"/>
      <c r="I465" s="201"/>
    </row>
    <row r="466" spans="1:9" ht="14.25" customHeight="1" x14ac:dyDescent="0.35">
      <c r="A466" s="200"/>
      <c r="B466" s="200"/>
      <c r="C466" s="200"/>
      <c r="D466" s="200"/>
      <c r="E466" s="200"/>
      <c r="F466" s="200"/>
      <c r="G466" s="200"/>
      <c r="H466" s="200"/>
      <c r="I466" s="201"/>
    </row>
    <row r="467" spans="1:9" ht="14.25" customHeight="1" x14ac:dyDescent="0.35">
      <c r="A467" s="200"/>
      <c r="B467" s="200"/>
      <c r="C467" s="200"/>
      <c r="D467" s="200"/>
      <c r="E467" s="200"/>
      <c r="F467" s="200"/>
      <c r="G467" s="200"/>
      <c r="H467" s="200"/>
      <c r="I467" s="201"/>
    </row>
    <row r="468" spans="1:9" ht="14.25" customHeight="1" x14ac:dyDescent="0.35">
      <c r="A468" s="200"/>
      <c r="B468" s="200"/>
      <c r="C468" s="200"/>
      <c r="D468" s="200"/>
      <c r="E468" s="200"/>
      <c r="F468" s="200"/>
      <c r="G468" s="200"/>
      <c r="H468" s="200"/>
      <c r="I468" s="201"/>
    </row>
    <row r="469" spans="1:9" ht="14.25" customHeight="1" x14ac:dyDescent="0.35">
      <c r="A469" s="200"/>
      <c r="B469" s="200"/>
      <c r="C469" s="200"/>
      <c r="D469" s="200"/>
      <c r="E469" s="200"/>
      <c r="F469" s="200"/>
      <c r="G469" s="200"/>
      <c r="H469" s="200"/>
      <c r="I469" s="201"/>
    </row>
    <row r="470" spans="1:9" ht="14.25" customHeight="1" x14ac:dyDescent="0.35">
      <c r="A470" s="200"/>
      <c r="B470" s="200"/>
      <c r="C470" s="200"/>
      <c r="D470" s="200"/>
      <c r="E470" s="200"/>
      <c r="F470" s="200"/>
      <c r="G470" s="200"/>
      <c r="H470" s="200"/>
      <c r="I470" s="201"/>
    </row>
    <row r="471" spans="1:9" ht="14.25" customHeight="1" x14ac:dyDescent="0.35">
      <c r="A471" s="200"/>
      <c r="B471" s="200"/>
      <c r="C471" s="200"/>
      <c r="D471" s="200"/>
      <c r="E471" s="200"/>
      <c r="F471" s="200"/>
      <c r="G471" s="200"/>
      <c r="H471" s="200"/>
      <c r="I471" s="201"/>
    </row>
    <row r="472" spans="1:9" ht="14.25" customHeight="1" x14ac:dyDescent="0.35">
      <c r="A472" s="200"/>
      <c r="B472" s="200"/>
      <c r="C472" s="200"/>
      <c r="D472" s="200"/>
      <c r="E472" s="200"/>
      <c r="F472" s="200"/>
      <c r="G472" s="200"/>
      <c r="H472" s="200"/>
      <c r="I472" s="201"/>
    </row>
    <row r="473" spans="1:9" ht="14.25" customHeight="1" x14ac:dyDescent="0.35">
      <c r="A473" s="200"/>
      <c r="B473" s="200"/>
      <c r="C473" s="200"/>
      <c r="D473" s="200"/>
      <c r="E473" s="200"/>
      <c r="F473" s="200"/>
      <c r="G473" s="200"/>
      <c r="H473" s="200"/>
      <c r="I473" s="201"/>
    </row>
    <row r="474" spans="1:9" ht="14.25" customHeight="1" x14ac:dyDescent="0.35">
      <c r="A474" s="200"/>
      <c r="B474" s="200"/>
      <c r="C474" s="200"/>
      <c r="D474" s="200"/>
      <c r="E474" s="200"/>
      <c r="F474" s="200"/>
      <c r="G474" s="200"/>
      <c r="H474" s="200"/>
      <c r="I474" s="201"/>
    </row>
    <row r="475" spans="1:9" ht="14.25" customHeight="1" x14ac:dyDescent="0.35">
      <c r="A475" s="200"/>
      <c r="B475" s="200"/>
      <c r="C475" s="200"/>
      <c r="D475" s="200"/>
      <c r="E475" s="200"/>
      <c r="F475" s="200"/>
      <c r="G475" s="200"/>
      <c r="H475" s="200"/>
      <c r="I475" s="201"/>
    </row>
    <row r="476" spans="1:9" ht="14.25" customHeight="1" x14ac:dyDescent="0.35">
      <c r="A476" s="200"/>
      <c r="B476" s="200"/>
      <c r="C476" s="200"/>
      <c r="D476" s="200"/>
      <c r="E476" s="200"/>
      <c r="F476" s="200"/>
      <c r="G476" s="200"/>
      <c r="H476" s="200"/>
      <c r="I476" s="201"/>
    </row>
    <row r="477" spans="1:9" ht="14.25" customHeight="1" x14ac:dyDescent="0.35">
      <c r="A477" s="200"/>
      <c r="B477" s="200"/>
      <c r="C477" s="200"/>
      <c r="D477" s="200"/>
      <c r="E477" s="200"/>
      <c r="F477" s="200"/>
      <c r="G477" s="200"/>
      <c r="H477" s="200"/>
      <c r="I477" s="201"/>
    </row>
    <row r="478" spans="1:9" ht="14.25" customHeight="1" x14ac:dyDescent="0.35">
      <c r="A478" s="200"/>
      <c r="B478" s="200"/>
      <c r="C478" s="200"/>
      <c r="D478" s="200"/>
      <c r="E478" s="200"/>
      <c r="F478" s="200"/>
      <c r="G478" s="200"/>
      <c r="H478" s="200"/>
      <c r="I478" s="201"/>
    </row>
    <row r="479" spans="1:9" ht="14.25" customHeight="1" x14ac:dyDescent="0.35">
      <c r="A479" s="200"/>
      <c r="B479" s="200"/>
      <c r="C479" s="200"/>
      <c r="D479" s="200"/>
      <c r="E479" s="200"/>
      <c r="F479" s="200"/>
      <c r="G479" s="200"/>
      <c r="H479" s="200"/>
      <c r="I479" s="201"/>
    </row>
    <row r="480" spans="1:9" ht="14.25" customHeight="1" x14ac:dyDescent="0.35">
      <c r="A480" s="200"/>
      <c r="B480" s="200"/>
      <c r="C480" s="200"/>
      <c r="D480" s="200"/>
      <c r="E480" s="200"/>
      <c r="F480" s="200"/>
      <c r="G480" s="200"/>
      <c r="H480" s="200"/>
      <c r="I480" s="201"/>
    </row>
    <row r="481" spans="1:9" ht="14.25" customHeight="1" x14ac:dyDescent="0.35">
      <c r="A481" s="200"/>
      <c r="B481" s="200"/>
      <c r="C481" s="200"/>
      <c r="D481" s="200"/>
      <c r="E481" s="200"/>
      <c r="F481" s="200"/>
      <c r="G481" s="200"/>
      <c r="H481" s="200"/>
      <c r="I481" s="201"/>
    </row>
    <row r="482" spans="1:9" ht="14.25" customHeight="1" x14ac:dyDescent="0.35">
      <c r="A482" s="200"/>
      <c r="B482" s="200"/>
      <c r="C482" s="200"/>
      <c r="D482" s="200"/>
      <c r="E482" s="200"/>
      <c r="F482" s="200"/>
      <c r="G482" s="200"/>
      <c r="H482" s="200"/>
      <c r="I482" s="201"/>
    </row>
    <row r="483" spans="1:9" ht="14.25" customHeight="1" x14ac:dyDescent="0.35">
      <c r="A483" s="200"/>
      <c r="B483" s="200"/>
      <c r="C483" s="200"/>
      <c r="D483" s="200"/>
      <c r="E483" s="200"/>
      <c r="F483" s="200"/>
      <c r="G483" s="200"/>
      <c r="H483" s="200"/>
      <c r="I483" s="201"/>
    </row>
    <row r="484" spans="1:9" ht="14.25" customHeight="1" x14ac:dyDescent="0.35">
      <c r="A484" s="200"/>
      <c r="B484" s="200"/>
      <c r="C484" s="200"/>
      <c r="D484" s="200"/>
      <c r="E484" s="200"/>
      <c r="F484" s="200"/>
      <c r="G484" s="200"/>
      <c r="H484" s="200"/>
      <c r="I484" s="201"/>
    </row>
    <row r="485" spans="1:9" ht="14.25" customHeight="1" x14ac:dyDescent="0.35">
      <c r="A485" s="200"/>
      <c r="B485" s="200"/>
      <c r="C485" s="200"/>
      <c r="D485" s="200"/>
      <c r="E485" s="200"/>
      <c r="F485" s="200"/>
      <c r="G485" s="200"/>
      <c r="H485" s="200"/>
      <c r="I485" s="201"/>
    </row>
    <row r="486" spans="1:9" ht="14.25" customHeight="1" x14ac:dyDescent="0.35">
      <c r="A486" s="200"/>
      <c r="B486" s="200"/>
      <c r="C486" s="200"/>
      <c r="D486" s="200"/>
      <c r="E486" s="200"/>
      <c r="F486" s="200"/>
      <c r="G486" s="200"/>
      <c r="H486" s="200"/>
      <c r="I486" s="201"/>
    </row>
    <row r="487" spans="1:9" ht="14.25" customHeight="1" x14ac:dyDescent="0.35">
      <c r="A487" s="200"/>
      <c r="B487" s="200"/>
      <c r="C487" s="200"/>
      <c r="D487" s="200"/>
      <c r="E487" s="200"/>
      <c r="F487" s="200"/>
      <c r="G487" s="200"/>
      <c r="H487" s="200"/>
      <c r="I487" s="201"/>
    </row>
    <row r="488" spans="1:9" ht="14.25" customHeight="1" x14ac:dyDescent="0.35">
      <c r="A488" s="200"/>
      <c r="B488" s="200"/>
      <c r="C488" s="200"/>
      <c r="D488" s="200"/>
      <c r="E488" s="200"/>
      <c r="F488" s="200"/>
      <c r="G488" s="200"/>
      <c r="H488" s="200"/>
      <c r="I488" s="201"/>
    </row>
    <row r="489" spans="1:9" ht="14.25" customHeight="1" x14ac:dyDescent="0.35">
      <c r="A489" s="200"/>
      <c r="B489" s="200"/>
      <c r="C489" s="200"/>
      <c r="D489" s="200"/>
      <c r="E489" s="200"/>
      <c r="F489" s="200"/>
      <c r="G489" s="200"/>
      <c r="H489" s="200"/>
      <c r="I489" s="201"/>
    </row>
    <row r="490" spans="1:9" ht="14.25" customHeight="1" x14ac:dyDescent="0.35">
      <c r="A490" s="200"/>
      <c r="B490" s="200"/>
      <c r="C490" s="200"/>
      <c r="D490" s="200"/>
      <c r="E490" s="200"/>
      <c r="F490" s="200"/>
      <c r="G490" s="200"/>
      <c r="H490" s="200"/>
      <c r="I490" s="201"/>
    </row>
    <row r="491" spans="1:9" ht="14.25" customHeight="1" x14ac:dyDescent="0.35">
      <c r="A491" s="200"/>
      <c r="B491" s="200"/>
      <c r="C491" s="200"/>
      <c r="D491" s="200"/>
      <c r="E491" s="200"/>
      <c r="F491" s="200"/>
      <c r="G491" s="200"/>
      <c r="H491" s="200"/>
      <c r="I491" s="201"/>
    </row>
    <row r="492" spans="1:9" ht="14.25" customHeight="1" x14ac:dyDescent="0.35">
      <c r="A492" s="200"/>
      <c r="B492" s="200"/>
      <c r="C492" s="200"/>
      <c r="D492" s="200"/>
      <c r="E492" s="200"/>
      <c r="F492" s="200"/>
      <c r="G492" s="200"/>
      <c r="H492" s="200"/>
      <c r="I492" s="201"/>
    </row>
    <row r="493" spans="1:9" ht="14.25" customHeight="1" x14ac:dyDescent="0.35">
      <c r="A493" s="200"/>
      <c r="B493" s="200"/>
      <c r="C493" s="200"/>
      <c r="D493" s="200"/>
      <c r="E493" s="200"/>
      <c r="F493" s="200"/>
      <c r="G493" s="200"/>
      <c r="H493" s="200"/>
      <c r="I493" s="201"/>
    </row>
    <row r="494" spans="1:9" ht="14.25" customHeight="1" x14ac:dyDescent="0.35">
      <c r="A494" s="200"/>
      <c r="B494" s="200"/>
      <c r="C494" s="200"/>
      <c r="D494" s="200"/>
      <c r="E494" s="200"/>
      <c r="F494" s="200"/>
      <c r="G494" s="200"/>
      <c r="H494" s="200"/>
      <c r="I494" s="201"/>
    </row>
    <row r="495" spans="1:9" ht="14.25" customHeight="1" x14ac:dyDescent="0.35">
      <c r="A495" s="200"/>
      <c r="B495" s="200"/>
      <c r="C495" s="200"/>
      <c r="D495" s="200"/>
      <c r="E495" s="200"/>
      <c r="F495" s="200"/>
      <c r="G495" s="200"/>
      <c r="H495" s="200"/>
      <c r="I495" s="201"/>
    </row>
    <row r="496" spans="1:9" ht="14.25" customHeight="1" x14ac:dyDescent="0.35">
      <c r="A496" s="200"/>
      <c r="B496" s="200"/>
      <c r="C496" s="200"/>
      <c r="D496" s="200"/>
      <c r="E496" s="200"/>
      <c r="F496" s="200"/>
      <c r="G496" s="200"/>
      <c r="H496" s="200"/>
      <c r="I496" s="201"/>
    </row>
    <row r="497" spans="1:9" ht="14.25" customHeight="1" x14ac:dyDescent="0.35">
      <c r="A497" s="200"/>
      <c r="B497" s="200"/>
      <c r="C497" s="200"/>
      <c r="D497" s="200"/>
      <c r="E497" s="200"/>
      <c r="F497" s="200"/>
      <c r="G497" s="200"/>
      <c r="H497" s="200"/>
      <c r="I497" s="201"/>
    </row>
    <row r="498" spans="1:9" ht="14.25" customHeight="1" x14ac:dyDescent="0.35">
      <c r="A498" s="200"/>
      <c r="B498" s="200"/>
      <c r="C498" s="200"/>
      <c r="D498" s="200"/>
      <c r="E498" s="200"/>
      <c r="F498" s="200"/>
      <c r="G498" s="200"/>
      <c r="H498" s="200"/>
      <c r="I498" s="201"/>
    </row>
    <row r="499" spans="1:9" ht="14.25" customHeight="1" x14ac:dyDescent="0.35">
      <c r="A499" s="200"/>
      <c r="B499" s="200"/>
      <c r="C499" s="200"/>
      <c r="D499" s="200"/>
      <c r="E499" s="200"/>
      <c r="F499" s="200"/>
      <c r="G499" s="200"/>
      <c r="H499" s="200"/>
      <c r="I499" s="201"/>
    </row>
    <row r="500" spans="1:9" ht="14.25" customHeight="1" x14ac:dyDescent="0.35">
      <c r="A500" s="200"/>
      <c r="B500" s="200"/>
      <c r="C500" s="200"/>
      <c r="D500" s="200"/>
      <c r="E500" s="200"/>
      <c r="F500" s="200"/>
      <c r="G500" s="200"/>
      <c r="H500" s="200"/>
      <c r="I500" s="201"/>
    </row>
    <row r="501" spans="1:9" ht="14.25" customHeight="1" x14ac:dyDescent="0.35">
      <c r="A501" s="200"/>
      <c r="B501" s="200"/>
      <c r="C501" s="200"/>
      <c r="D501" s="200"/>
      <c r="E501" s="200"/>
      <c r="F501" s="200"/>
      <c r="G501" s="200"/>
      <c r="H501" s="200"/>
      <c r="I501" s="201"/>
    </row>
    <row r="502" spans="1:9" ht="14.25" customHeight="1" x14ac:dyDescent="0.35">
      <c r="A502" s="200"/>
      <c r="B502" s="200"/>
      <c r="C502" s="200"/>
      <c r="D502" s="200"/>
      <c r="E502" s="200"/>
      <c r="F502" s="200"/>
      <c r="G502" s="200"/>
      <c r="H502" s="200"/>
      <c r="I502" s="201"/>
    </row>
    <row r="503" spans="1:9" ht="14.25" customHeight="1" x14ac:dyDescent="0.35">
      <c r="A503" s="200"/>
      <c r="B503" s="200"/>
      <c r="C503" s="200"/>
      <c r="D503" s="200"/>
      <c r="E503" s="200"/>
      <c r="F503" s="200"/>
      <c r="G503" s="200"/>
      <c r="H503" s="200"/>
      <c r="I503" s="201"/>
    </row>
    <row r="504" spans="1:9" ht="14.25" customHeight="1" x14ac:dyDescent="0.35">
      <c r="A504" s="200"/>
      <c r="B504" s="200"/>
      <c r="C504" s="200"/>
      <c r="D504" s="200"/>
      <c r="E504" s="200"/>
      <c r="F504" s="200"/>
      <c r="G504" s="200"/>
      <c r="H504" s="200"/>
      <c r="I504" s="201"/>
    </row>
    <row r="505" spans="1:9" ht="14.25" customHeight="1" x14ac:dyDescent="0.35">
      <c r="A505" s="200"/>
      <c r="B505" s="200"/>
      <c r="C505" s="200"/>
      <c r="D505" s="200"/>
      <c r="E505" s="200"/>
      <c r="F505" s="200"/>
      <c r="G505" s="200"/>
      <c r="H505" s="200"/>
      <c r="I505" s="201"/>
    </row>
    <row r="506" spans="1:9" ht="14.25" customHeight="1" x14ac:dyDescent="0.35">
      <c r="A506" s="200"/>
      <c r="B506" s="200"/>
      <c r="C506" s="200"/>
      <c r="D506" s="200"/>
      <c r="E506" s="200"/>
      <c r="F506" s="200"/>
      <c r="G506" s="200"/>
      <c r="H506" s="200"/>
      <c r="I506" s="201"/>
    </row>
    <row r="507" spans="1:9" ht="14.25" customHeight="1" x14ac:dyDescent="0.35">
      <c r="A507" s="200"/>
      <c r="B507" s="200"/>
      <c r="C507" s="200"/>
      <c r="D507" s="200"/>
      <c r="E507" s="200"/>
      <c r="F507" s="200"/>
      <c r="G507" s="200"/>
      <c r="H507" s="200"/>
      <c r="I507" s="201"/>
    </row>
    <row r="508" spans="1:9" ht="14.25" customHeight="1" x14ac:dyDescent="0.35">
      <c r="A508" s="200"/>
      <c r="B508" s="200"/>
      <c r="C508" s="200"/>
      <c r="D508" s="200"/>
      <c r="E508" s="200"/>
      <c r="F508" s="200"/>
      <c r="G508" s="200"/>
      <c r="H508" s="200"/>
      <c r="I508" s="201"/>
    </row>
    <row r="509" spans="1:9" ht="14.25" customHeight="1" x14ac:dyDescent="0.35">
      <c r="A509" s="200"/>
      <c r="B509" s="200"/>
      <c r="C509" s="200"/>
      <c r="D509" s="200"/>
      <c r="E509" s="200"/>
      <c r="F509" s="200"/>
      <c r="G509" s="200"/>
      <c r="H509" s="200"/>
      <c r="I509" s="201"/>
    </row>
    <row r="510" spans="1:9" ht="14.25" customHeight="1" x14ac:dyDescent="0.35">
      <c r="A510" s="200"/>
      <c r="B510" s="200"/>
      <c r="C510" s="200"/>
      <c r="D510" s="200"/>
      <c r="E510" s="200"/>
      <c r="F510" s="200"/>
      <c r="G510" s="200"/>
      <c r="H510" s="200"/>
      <c r="I510" s="201"/>
    </row>
    <row r="511" spans="1:9" ht="14.25" customHeight="1" x14ac:dyDescent="0.35">
      <c r="A511" s="200"/>
      <c r="B511" s="200"/>
      <c r="C511" s="200"/>
      <c r="D511" s="200"/>
      <c r="E511" s="200"/>
      <c r="F511" s="200"/>
      <c r="G511" s="200"/>
      <c r="H511" s="200"/>
      <c r="I511" s="201"/>
    </row>
    <row r="512" spans="1:9" ht="14.25" customHeight="1" x14ac:dyDescent="0.35">
      <c r="A512" s="200"/>
      <c r="B512" s="200"/>
      <c r="C512" s="200"/>
      <c r="D512" s="200"/>
      <c r="E512" s="200"/>
      <c r="F512" s="200"/>
      <c r="G512" s="200"/>
      <c r="H512" s="200"/>
      <c r="I512" s="201"/>
    </row>
    <row r="513" spans="1:9" ht="14.25" customHeight="1" x14ac:dyDescent="0.35">
      <c r="A513" s="200"/>
      <c r="B513" s="200"/>
      <c r="C513" s="200"/>
      <c r="D513" s="200"/>
      <c r="E513" s="200"/>
      <c r="F513" s="200"/>
      <c r="G513" s="200"/>
      <c r="H513" s="200"/>
      <c r="I513" s="201"/>
    </row>
    <row r="514" spans="1:9" ht="14.25" customHeight="1" x14ac:dyDescent="0.35">
      <c r="A514" s="200"/>
      <c r="B514" s="200"/>
      <c r="C514" s="200"/>
      <c r="D514" s="200"/>
      <c r="E514" s="200"/>
      <c r="F514" s="200"/>
      <c r="G514" s="200"/>
      <c r="H514" s="200"/>
      <c r="I514" s="201"/>
    </row>
    <row r="515" spans="1:9" ht="14.25" customHeight="1" x14ac:dyDescent="0.35">
      <c r="A515" s="200"/>
      <c r="B515" s="200"/>
      <c r="C515" s="200"/>
      <c r="D515" s="200"/>
      <c r="E515" s="200"/>
      <c r="F515" s="200"/>
      <c r="G515" s="200"/>
      <c r="H515" s="200"/>
      <c r="I515" s="201"/>
    </row>
    <row r="516" spans="1:9" ht="14.25" customHeight="1" x14ac:dyDescent="0.35">
      <c r="A516" s="200"/>
      <c r="B516" s="200"/>
      <c r="C516" s="200"/>
      <c r="D516" s="200"/>
      <c r="E516" s="200"/>
      <c r="F516" s="200"/>
      <c r="G516" s="200"/>
      <c r="H516" s="200"/>
      <c r="I516" s="201"/>
    </row>
    <row r="517" spans="1:9" ht="14.25" customHeight="1" x14ac:dyDescent="0.35">
      <c r="A517" s="200"/>
      <c r="B517" s="200"/>
      <c r="C517" s="200"/>
      <c r="D517" s="200"/>
      <c r="E517" s="200"/>
      <c r="F517" s="200"/>
      <c r="G517" s="200"/>
      <c r="H517" s="200"/>
      <c r="I517" s="201"/>
    </row>
    <row r="518" spans="1:9" ht="14.25" customHeight="1" x14ac:dyDescent="0.35">
      <c r="A518" s="200"/>
      <c r="B518" s="200"/>
      <c r="C518" s="200"/>
      <c r="D518" s="200"/>
      <c r="E518" s="200"/>
      <c r="F518" s="200"/>
      <c r="G518" s="200"/>
      <c r="H518" s="200"/>
      <c r="I518" s="201"/>
    </row>
    <row r="519" spans="1:9" ht="14.25" customHeight="1" x14ac:dyDescent="0.35">
      <c r="A519" s="200"/>
      <c r="B519" s="200"/>
      <c r="C519" s="200"/>
      <c r="D519" s="200"/>
      <c r="E519" s="200"/>
      <c r="F519" s="200"/>
      <c r="G519" s="200"/>
      <c r="H519" s="200"/>
      <c r="I519" s="201"/>
    </row>
    <row r="520" spans="1:9" ht="14.25" customHeight="1" x14ac:dyDescent="0.35">
      <c r="A520" s="200"/>
      <c r="B520" s="200"/>
      <c r="C520" s="200"/>
      <c r="D520" s="200"/>
      <c r="E520" s="200"/>
      <c r="F520" s="200"/>
      <c r="G520" s="200"/>
      <c r="H520" s="200"/>
      <c r="I520" s="201"/>
    </row>
    <row r="521" spans="1:9" ht="14.25" customHeight="1" x14ac:dyDescent="0.35">
      <c r="A521" s="200"/>
      <c r="B521" s="200"/>
      <c r="C521" s="200"/>
      <c r="D521" s="200"/>
      <c r="E521" s="200"/>
      <c r="F521" s="200"/>
      <c r="G521" s="200"/>
      <c r="H521" s="200"/>
      <c r="I521" s="201"/>
    </row>
    <row r="522" spans="1:9" ht="14.25" customHeight="1" x14ac:dyDescent="0.35">
      <c r="A522" s="200"/>
      <c r="B522" s="200"/>
      <c r="C522" s="200"/>
      <c r="D522" s="200"/>
      <c r="E522" s="200"/>
      <c r="F522" s="200"/>
      <c r="G522" s="200"/>
      <c r="H522" s="200"/>
      <c r="I522" s="201"/>
    </row>
    <row r="523" spans="1:9" ht="14.25" customHeight="1" x14ac:dyDescent="0.35">
      <c r="A523" s="200"/>
      <c r="B523" s="200"/>
      <c r="C523" s="200"/>
      <c r="D523" s="200"/>
      <c r="E523" s="200"/>
      <c r="F523" s="200"/>
      <c r="G523" s="200"/>
      <c r="H523" s="200"/>
      <c r="I523" s="201"/>
    </row>
    <row r="524" spans="1:9" ht="14.25" customHeight="1" x14ac:dyDescent="0.35">
      <c r="A524" s="200"/>
      <c r="B524" s="200"/>
      <c r="C524" s="200"/>
      <c r="D524" s="200"/>
      <c r="E524" s="200"/>
      <c r="F524" s="200"/>
      <c r="G524" s="200"/>
      <c r="H524" s="200"/>
      <c r="I524" s="201"/>
    </row>
    <row r="525" spans="1:9" ht="14.25" customHeight="1" x14ac:dyDescent="0.35">
      <c r="A525" s="200"/>
      <c r="B525" s="200"/>
      <c r="C525" s="200"/>
      <c r="D525" s="200"/>
      <c r="E525" s="200"/>
      <c r="F525" s="200"/>
      <c r="G525" s="200"/>
      <c r="H525" s="200"/>
      <c r="I525" s="201"/>
    </row>
    <row r="526" spans="1:9" ht="14.25" customHeight="1" x14ac:dyDescent="0.35">
      <c r="A526" s="200"/>
      <c r="B526" s="200"/>
      <c r="C526" s="200"/>
      <c r="D526" s="200"/>
      <c r="E526" s="200"/>
      <c r="F526" s="200"/>
      <c r="G526" s="200"/>
      <c r="H526" s="200"/>
      <c r="I526" s="201"/>
    </row>
    <row r="527" spans="1:9" ht="14.25" customHeight="1" x14ac:dyDescent="0.35">
      <c r="A527" s="200"/>
      <c r="B527" s="200"/>
      <c r="C527" s="200"/>
      <c r="D527" s="200"/>
      <c r="E527" s="200"/>
      <c r="F527" s="200"/>
      <c r="G527" s="200"/>
      <c r="H527" s="200"/>
      <c r="I527" s="201"/>
    </row>
    <row r="528" spans="1:9" ht="14.25" customHeight="1" x14ac:dyDescent="0.35">
      <c r="A528" s="200"/>
      <c r="B528" s="200"/>
      <c r="C528" s="200"/>
      <c r="D528" s="200"/>
      <c r="E528" s="200"/>
      <c r="F528" s="200"/>
      <c r="G528" s="200"/>
      <c r="H528" s="200"/>
      <c r="I528" s="201"/>
    </row>
    <row r="529" spans="1:9" ht="14.25" customHeight="1" x14ac:dyDescent="0.35">
      <c r="A529" s="200"/>
      <c r="B529" s="200"/>
      <c r="C529" s="200"/>
      <c r="D529" s="200"/>
      <c r="E529" s="200"/>
      <c r="F529" s="200"/>
      <c r="G529" s="200"/>
      <c r="H529" s="200"/>
      <c r="I529" s="201"/>
    </row>
    <row r="530" spans="1:9" ht="14.25" customHeight="1" x14ac:dyDescent="0.35">
      <c r="A530" s="200"/>
      <c r="B530" s="200"/>
      <c r="C530" s="200"/>
      <c r="D530" s="200"/>
      <c r="E530" s="200"/>
      <c r="F530" s="200"/>
      <c r="G530" s="200"/>
      <c r="H530" s="200"/>
      <c r="I530" s="201"/>
    </row>
    <row r="531" spans="1:9" ht="14.25" customHeight="1" x14ac:dyDescent="0.35">
      <c r="A531" s="200"/>
      <c r="B531" s="200"/>
      <c r="C531" s="200"/>
      <c r="D531" s="200"/>
      <c r="E531" s="200"/>
      <c r="F531" s="200"/>
      <c r="G531" s="200"/>
      <c r="H531" s="200"/>
      <c r="I531" s="201"/>
    </row>
    <row r="532" spans="1:9" ht="14.25" customHeight="1" x14ac:dyDescent="0.35">
      <c r="A532" s="200"/>
      <c r="B532" s="200"/>
      <c r="C532" s="200"/>
      <c r="D532" s="200"/>
      <c r="E532" s="200"/>
      <c r="F532" s="200"/>
      <c r="G532" s="200"/>
      <c r="H532" s="200"/>
      <c r="I532" s="201"/>
    </row>
    <row r="533" spans="1:9" ht="14.25" customHeight="1" x14ac:dyDescent="0.35">
      <c r="A533" s="200"/>
      <c r="B533" s="200"/>
      <c r="C533" s="200"/>
      <c r="D533" s="200"/>
      <c r="E533" s="200"/>
      <c r="F533" s="200"/>
      <c r="G533" s="200"/>
      <c r="H533" s="200"/>
      <c r="I533" s="201"/>
    </row>
    <row r="534" spans="1:9" ht="14.25" customHeight="1" x14ac:dyDescent="0.35">
      <c r="A534" s="200"/>
      <c r="B534" s="200"/>
      <c r="C534" s="200"/>
      <c r="D534" s="200"/>
      <c r="E534" s="200"/>
      <c r="F534" s="200"/>
      <c r="G534" s="200"/>
      <c r="H534" s="200"/>
      <c r="I534" s="201"/>
    </row>
    <row r="535" spans="1:9" ht="14.25" customHeight="1" x14ac:dyDescent="0.35">
      <c r="A535" s="200"/>
      <c r="B535" s="200"/>
      <c r="C535" s="200"/>
      <c r="D535" s="200"/>
      <c r="E535" s="200"/>
      <c r="F535" s="200"/>
      <c r="G535" s="200"/>
      <c r="H535" s="200"/>
      <c r="I535" s="201"/>
    </row>
    <row r="536" spans="1:9" ht="14.25" customHeight="1" x14ac:dyDescent="0.35">
      <c r="A536" s="200"/>
      <c r="B536" s="200"/>
      <c r="C536" s="200"/>
      <c r="D536" s="200"/>
      <c r="E536" s="200"/>
      <c r="F536" s="200"/>
      <c r="G536" s="200"/>
      <c r="H536" s="200"/>
      <c r="I536" s="201"/>
    </row>
    <row r="537" spans="1:9" ht="14.25" customHeight="1" x14ac:dyDescent="0.35">
      <c r="A537" s="200"/>
      <c r="B537" s="200"/>
      <c r="C537" s="200"/>
      <c r="D537" s="200"/>
      <c r="E537" s="200"/>
      <c r="F537" s="200"/>
      <c r="G537" s="200"/>
      <c r="H537" s="200"/>
      <c r="I537" s="201"/>
    </row>
    <row r="538" spans="1:9" ht="14.25" customHeight="1" x14ac:dyDescent="0.35">
      <c r="A538" s="200"/>
      <c r="B538" s="200"/>
      <c r="C538" s="200"/>
      <c r="D538" s="200"/>
      <c r="E538" s="200"/>
      <c r="F538" s="200"/>
      <c r="G538" s="200"/>
      <c r="H538" s="200"/>
      <c r="I538" s="201"/>
    </row>
    <row r="539" spans="1:9" ht="14.25" customHeight="1" x14ac:dyDescent="0.35">
      <c r="A539" s="200"/>
      <c r="B539" s="200"/>
      <c r="C539" s="200"/>
      <c r="D539" s="200"/>
      <c r="E539" s="200"/>
      <c r="F539" s="200"/>
      <c r="G539" s="200"/>
      <c r="H539" s="200"/>
      <c r="I539" s="201"/>
    </row>
    <row r="540" spans="1:9" ht="14.25" customHeight="1" x14ac:dyDescent="0.35">
      <c r="A540" s="200"/>
      <c r="B540" s="200"/>
      <c r="C540" s="200"/>
      <c r="D540" s="200"/>
      <c r="E540" s="200"/>
      <c r="F540" s="200"/>
      <c r="G540" s="200"/>
      <c r="H540" s="200"/>
      <c r="I540" s="201"/>
    </row>
    <row r="541" spans="1:9" ht="14.25" customHeight="1" x14ac:dyDescent="0.35">
      <c r="A541" s="200"/>
      <c r="B541" s="200"/>
      <c r="C541" s="200"/>
      <c r="D541" s="200"/>
      <c r="E541" s="200"/>
      <c r="F541" s="200"/>
      <c r="G541" s="200"/>
      <c r="H541" s="200"/>
      <c r="I541" s="201"/>
    </row>
    <row r="542" spans="1:9" ht="14.25" customHeight="1" x14ac:dyDescent="0.35">
      <c r="A542" s="200"/>
      <c r="B542" s="200"/>
      <c r="C542" s="200"/>
      <c r="D542" s="200"/>
      <c r="E542" s="200"/>
      <c r="F542" s="200"/>
      <c r="G542" s="200"/>
      <c r="H542" s="200"/>
      <c r="I542" s="201"/>
    </row>
    <row r="543" spans="1:9" ht="14.25" customHeight="1" x14ac:dyDescent="0.35">
      <c r="A543" s="200"/>
      <c r="B543" s="200"/>
      <c r="C543" s="200"/>
      <c r="D543" s="200"/>
      <c r="E543" s="200"/>
      <c r="F543" s="200"/>
      <c r="G543" s="200"/>
      <c r="H543" s="200"/>
      <c r="I543" s="201"/>
    </row>
    <row r="544" spans="1:9" ht="14.25" customHeight="1" x14ac:dyDescent="0.35">
      <c r="A544" s="200"/>
      <c r="B544" s="200"/>
      <c r="C544" s="200"/>
      <c r="D544" s="200"/>
      <c r="E544" s="200"/>
      <c r="F544" s="200"/>
      <c r="G544" s="200"/>
      <c r="H544" s="200"/>
      <c r="I544" s="201"/>
    </row>
    <row r="545" spans="1:9" ht="14.25" customHeight="1" x14ac:dyDescent="0.35">
      <c r="A545" s="200"/>
      <c r="B545" s="200"/>
      <c r="C545" s="200"/>
      <c r="D545" s="200"/>
      <c r="E545" s="200"/>
      <c r="F545" s="200"/>
      <c r="G545" s="200"/>
      <c r="H545" s="200"/>
      <c r="I545" s="201"/>
    </row>
    <row r="546" spans="1:9" ht="14.25" customHeight="1" x14ac:dyDescent="0.35">
      <c r="A546" s="200"/>
      <c r="B546" s="200"/>
      <c r="C546" s="200"/>
      <c r="D546" s="200"/>
      <c r="E546" s="200"/>
      <c r="F546" s="200"/>
      <c r="G546" s="200"/>
      <c r="H546" s="200"/>
      <c r="I546" s="201"/>
    </row>
    <row r="547" spans="1:9" ht="14.25" customHeight="1" x14ac:dyDescent="0.35">
      <c r="A547" s="200"/>
      <c r="B547" s="200"/>
      <c r="C547" s="200"/>
      <c r="D547" s="200"/>
      <c r="E547" s="200"/>
      <c r="F547" s="200"/>
      <c r="G547" s="200"/>
      <c r="H547" s="200"/>
      <c r="I547" s="201"/>
    </row>
    <row r="548" spans="1:9" ht="14.25" customHeight="1" x14ac:dyDescent="0.35">
      <c r="A548" s="200"/>
      <c r="B548" s="200"/>
      <c r="C548" s="200"/>
      <c r="D548" s="200"/>
      <c r="E548" s="200"/>
      <c r="F548" s="200"/>
      <c r="G548" s="200"/>
      <c r="H548" s="200"/>
      <c r="I548" s="201"/>
    </row>
    <row r="549" spans="1:9" ht="14.25" customHeight="1" x14ac:dyDescent="0.35">
      <c r="A549" s="200"/>
      <c r="B549" s="200"/>
      <c r="C549" s="200"/>
      <c r="D549" s="200"/>
      <c r="E549" s="200"/>
      <c r="F549" s="200"/>
      <c r="G549" s="200"/>
      <c r="H549" s="200"/>
      <c r="I549" s="201"/>
    </row>
    <row r="550" spans="1:9" ht="14.25" customHeight="1" x14ac:dyDescent="0.35">
      <c r="A550" s="200"/>
      <c r="B550" s="200"/>
      <c r="C550" s="200"/>
      <c r="D550" s="200"/>
      <c r="E550" s="200"/>
      <c r="F550" s="200"/>
      <c r="G550" s="200"/>
      <c r="H550" s="200"/>
      <c r="I550" s="201"/>
    </row>
    <row r="551" spans="1:9" ht="14.25" customHeight="1" x14ac:dyDescent="0.35">
      <c r="A551" s="200"/>
      <c r="B551" s="200"/>
      <c r="C551" s="200"/>
      <c r="D551" s="200"/>
      <c r="E551" s="200"/>
      <c r="F551" s="200"/>
      <c r="G551" s="200"/>
      <c r="H551" s="200"/>
      <c r="I551" s="201"/>
    </row>
    <row r="552" spans="1:9" ht="14.25" customHeight="1" x14ac:dyDescent="0.35">
      <c r="A552" s="200"/>
      <c r="B552" s="200"/>
      <c r="C552" s="200"/>
      <c r="D552" s="200"/>
      <c r="E552" s="200"/>
      <c r="F552" s="200"/>
      <c r="G552" s="200"/>
      <c r="H552" s="200"/>
      <c r="I552" s="201"/>
    </row>
    <row r="553" spans="1:9" ht="14.25" customHeight="1" x14ac:dyDescent="0.35">
      <c r="A553" s="200"/>
      <c r="B553" s="200"/>
      <c r="C553" s="200"/>
      <c r="D553" s="200"/>
      <c r="E553" s="200"/>
      <c r="F553" s="200"/>
      <c r="G553" s="200"/>
      <c r="H553" s="200"/>
      <c r="I553" s="201"/>
    </row>
    <row r="554" spans="1:9" ht="14.25" customHeight="1" x14ac:dyDescent="0.35">
      <c r="A554" s="200"/>
      <c r="B554" s="200"/>
      <c r="C554" s="200"/>
      <c r="D554" s="200"/>
      <c r="E554" s="200"/>
      <c r="F554" s="200"/>
      <c r="G554" s="200"/>
      <c r="H554" s="200"/>
      <c r="I554" s="201"/>
    </row>
    <row r="555" spans="1:9" ht="14.25" customHeight="1" x14ac:dyDescent="0.35">
      <c r="A555" s="200"/>
      <c r="B555" s="200"/>
      <c r="C555" s="200"/>
      <c r="D555" s="200"/>
      <c r="E555" s="200"/>
      <c r="F555" s="200"/>
      <c r="G555" s="200"/>
      <c r="H555" s="200"/>
      <c r="I555" s="201"/>
    </row>
    <row r="556" spans="1:9" ht="14.25" customHeight="1" x14ac:dyDescent="0.35">
      <c r="A556" s="200"/>
      <c r="B556" s="200"/>
      <c r="C556" s="200"/>
      <c r="D556" s="200"/>
      <c r="E556" s="200"/>
      <c r="F556" s="200"/>
      <c r="G556" s="200"/>
      <c r="H556" s="200"/>
      <c r="I556" s="201"/>
    </row>
    <row r="557" spans="1:9" ht="14.25" customHeight="1" x14ac:dyDescent="0.35">
      <c r="A557" s="200"/>
      <c r="B557" s="200"/>
      <c r="C557" s="200"/>
      <c r="D557" s="200"/>
      <c r="E557" s="200"/>
      <c r="F557" s="200"/>
      <c r="G557" s="200"/>
      <c r="H557" s="200"/>
      <c r="I557" s="201"/>
    </row>
    <row r="558" spans="1:9" ht="14.25" customHeight="1" x14ac:dyDescent="0.35">
      <c r="A558" s="200"/>
      <c r="B558" s="200"/>
      <c r="C558" s="200"/>
      <c r="D558" s="200"/>
      <c r="E558" s="200"/>
      <c r="F558" s="200"/>
      <c r="G558" s="200"/>
      <c r="H558" s="200"/>
      <c r="I558" s="201"/>
    </row>
    <row r="559" spans="1:9" ht="14.25" customHeight="1" x14ac:dyDescent="0.35">
      <c r="A559" s="200"/>
      <c r="B559" s="200"/>
      <c r="C559" s="200"/>
      <c r="D559" s="200"/>
      <c r="E559" s="200"/>
      <c r="F559" s="200"/>
      <c r="G559" s="200"/>
      <c r="H559" s="200"/>
      <c r="I559" s="201"/>
    </row>
    <row r="560" spans="1:9" ht="14.25" customHeight="1" x14ac:dyDescent="0.35">
      <c r="A560" s="200"/>
      <c r="B560" s="200"/>
      <c r="C560" s="200"/>
      <c r="D560" s="200"/>
      <c r="E560" s="200"/>
      <c r="F560" s="200"/>
      <c r="G560" s="200"/>
      <c r="H560" s="200"/>
      <c r="I560" s="201"/>
    </row>
    <row r="561" spans="1:9" ht="14.25" customHeight="1" x14ac:dyDescent="0.35">
      <c r="A561" s="200"/>
      <c r="B561" s="200"/>
      <c r="C561" s="200"/>
      <c r="D561" s="200"/>
      <c r="E561" s="200"/>
      <c r="F561" s="200"/>
      <c r="G561" s="200"/>
      <c r="H561" s="200"/>
      <c r="I561" s="201"/>
    </row>
    <row r="562" spans="1:9" ht="14.25" customHeight="1" x14ac:dyDescent="0.35">
      <c r="A562" s="200"/>
      <c r="B562" s="200"/>
      <c r="C562" s="200"/>
      <c r="D562" s="200"/>
      <c r="E562" s="200"/>
      <c r="F562" s="200"/>
      <c r="G562" s="200"/>
      <c r="H562" s="200"/>
      <c r="I562" s="201"/>
    </row>
    <row r="563" spans="1:9" ht="14.25" customHeight="1" x14ac:dyDescent="0.35">
      <c r="A563" s="200"/>
      <c r="B563" s="200"/>
      <c r="C563" s="200"/>
      <c r="D563" s="200"/>
      <c r="E563" s="200"/>
      <c r="F563" s="200"/>
      <c r="G563" s="200"/>
      <c r="H563" s="200"/>
      <c r="I563" s="201"/>
    </row>
    <row r="564" spans="1:9" ht="14.25" customHeight="1" x14ac:dyDescent="0.35">
      <c r="A564" s="200"/>
      <c r="B564" s="200"/>
      <c r="C564" s="200"/>
      <c r="D564" s="200"/>
      <c r="E564" s="200"/>
      <c r="F564" s="200"/>
      <c r="G564" s="200"/>
      <c r="H564" s="200"/>
      <c r="I564" s="201"/>
    </row>
    <row r="565" spans="1:9" ht="14.25" customHeight="1" x14ac:dyDescent="0.35">
      <c r="A565" s="200"/>
      <c r="B565" s="200"/>
      <c r="C565" s="200"/>
      <c r="D565" s="200"/>
      <c r="E565" s="200"/>
      <c r="F565" s="200"/>
      <c r="G565" s="200"/>
      <c r="H565" s="200"/>
      <c r="I565" s="201"/>
    </row>
    <row r="566" spans="1:9" ht="14.25" customHeight="1" x14ac:dyDescent="0.35">
      <c r="A566" s="200"/>
      <c r="B566" s="200"/>
      <c r="C566" s="200"/>
      <c r="D566" s="200"/>
      <c r="E566" s="200"/>
      <c r="F566" s="200"/>
      <c r="G566" s="200"/>
      <c r="H566" s="200"/>
      <c r="I566" s="201"/>
    </row>
    <row r="567" spans="1:9" ht="14.25" customHeight="1" x14ac:dyDescent="0.35">
      <c r="A567" s="200"/>
      <c r="B567" s="200"/>
      <c r="C567" s="200"/>
      <c r="D567" s="200"/>
      <c r="E567" s="200"/>
      <c r="F567" s="200"/>
      <c r="G567" s="200"/>
      <c r="H567" s="200"/>
      <c r="I567" s="201"/>
    </row>
    <row r="568" spans="1:9" ht="14.25" customHeight="1" x14ac:dyDescent="0.35">
      <c r="A568" s="200"/>
      <c r="B568" s="200"/>
      <c r="C568" s="200"/>
      <c r="D568" s="200"/>
      <c r="E568" s="200"/>
      <c r="F568" s="200"/>
      <c r="G568" s="200"/>
      <c r="H568" s="200"/>
      <c r="I568" s="201"/>
    </row>
    <row r="569" spans="1:9" ht="14.25" customHeight="1" x14ac:dyDescent="0.35">
      <c r="A569" s="200"/>
      <c r="B569" s="200"/>
      <c r="C569" s="200"/>
      <c r="D569" s="200"/>
      <c r="E569" s="200"/>
      <c r="F569" s="200"/>
      <c r="G569" s="200"/>
      <c r="H569" s="200"/>
      <c r="I569" s="201"/>
    </row>
    <row r="570" spans="1:9" ht="14.25" customHeight="1" x14ac:dyDescent="0.35">
      <c r="A570" s="200"/>
      <c r="B570" s="200"/>
      <c r="C570" s="200"/>
      <c r="D570" s="200"/>
      <c r="E570" s="200"/>
      <c r="F570" s="200"/>
      <c r="G570" s="200"/>
      <c r="H570" s="200"/>
      <c r="I570" s="201"/>
    </row>
    <row r="571" spans="1:9" ht="14.25" customHeight="1" x14ac:dyDescent="0.35">
      <c r="A571" s="200"/>
      <c r="B571" s="200"/>
      <c r="C571" s="200"/>
      <c r="D571" s="200"/>
      <c r="E571" s="200"/>
      <c r="F571" s="200"/>
      <c r="G571" s="200"/>
      <c r="H571" s="200"/>
      <c r="I571" s="201"/>
    </row>
    <row r="572" spans="1:9" ht="14.25" customHeight="1" x14ac:dyDescent="0.35">
      <c r="A572" s="200"/>
      <c r="B572" s="200"/>
      <c r="C572" s="200"/>
      <c r="D572" s="200"/>
      <c r="E572" s="200"/>
      <c r="F572" s="200"/>
      <c r="G572" s="200"/>
      <c r="H572" s="200"/>
      <c r="I572" s="201"/>
    </row>
    <row r="573" spans="1:9" ht="14.25" customHeight="1" x14ac:dyDescent="0.35">
      <c r="A573" s="200"/>
      <c r="B573" s="200"/>
      <c r="C573" s="200"/>
      <c r="D573" s="200"/>
      <c r="E573" s="200"/>
      <c r="F573" s="200"/>
      <c r="G573" s="200"/>
      <c r="H573" s="200"/>
      <c r="I573" s="201"/>
    </row>
    <row r="574" spans="1:9" ht="14.25" customHeight="1" x14ac:dyDescent="0.35">
      <c r="A574" s="200"/>
      <c r="B574" s="200"/>
      <c r="C574" s="200"/>
      <c r="D574" s="200"/>
      <c r="E574" s="200"/>
      <c r="F574" s="200"/>
      <c r="G574" s="200"/>
      <c r="H574" s="200"/>
      <c r="I574" s="201"/>
    </row>
    <row r="575" spans="1:9" ht="14.25" customHeight="1" x14ac:dyDescent="0.35">
      <c r="A575" s="200"/>
      <c r="B575" s="200"/>
      <c r="C575" s="200"/>
      <c r="D575" s="200"/>
      <c r="E575" s="200"/>
      <c r="F575" s="200"/>
      <c r="G575" s="200"/>
      <c r="H575" s="200"/>
      <c r="I575" s="201"/>
    </row>
    <row r="576" spans="1:9" ht="14.25" customHeight="1" x14ac:dyDescent="0.35">
      <c r="A576" s="200"/>
      <c r="B576" s="200"/>
      <c r="C576" s="200"/>
      <c r="D576" s="200"/>
      <c r="E576" s="200"/>
      <c r="F576" s="200"/>
      <c r="G576" s="200"/>
      <c r="H576" s="200"/>
      <c r="I576" s="201"/>
    </row>
    <row r="577" spans="1:9" ht="14.25" customHeight="1" x14ac:dyDescent="0.35">
      <c r="A577" s="200"/>
      <c r="B577" s="200"/>
      <c r="C577" s="200"/>
      <c r="D577" s="200"/>
      <c r="E577" s="200"/>
      <c r="F577" s="200"/>
      <c r="G577" s="200"/>
      <c r="H577" s="200"/>
      <c r="I577" s="201"/>
    </row>
    <row r="578" spans="1:9" ht="14.25" customHeight="1" x14ac:dyDescent="0.35">
      <c r="A578" s="200"/>
      <c r="B578" s="200"/>
      <c r="C578" s="200"/>
      <c r="D578" s="200"/>
      <c r="E578" s="200"/>
      <c r="F578" s="200"/>
      <c r="G578" s="200"/>
      <c r="H578" s="200"/>
      <c r="I578" s="201"/>
    </row>
    <row r="579" spans="1:9" ht="14.25" customHeight="1" x14ac:dyDescent="0.35">
      <c r="A579" s="200"/>
      <c r="B579" s="200"/>
      <c r="C579" s="200"/>
      <c r="D579" s="200"/>
      <c r="E579" s="200"/>
      <c r="F579" s="200"/>
      <c r="G579" s="200"/>
      <c r="H579" s="200"/>
      <c r="I579" s="201"/>
    </row>
    <row r="580" spans="1:9" ht="14.25" customHeight="1" x14ac:dyDescent="0.35">
      <c r="A580" s="200"/>
      <c r="B580" s="200"/>
      <c r="C580" s="200"/>
      <c r="D580" s="200"/>
      <c r="E580" s="200"/>
      <c r="F580" s="200"/>
      <c r="G580" s="200"/>
      <c r="H580" s="200"/>
      <c r="I580" s="201"/>
    </row>
    <row r="581" spans="1:9" ht="14.25" customHeight="1" x14ac:dyDescent="0.35">
      <c r="A581" s="200"/>
      <c r="B581" s="200"/>
      <c r="C581" s="200"/>
      <c r="D581" s="200"/>
      <c r="E581" s="200"/>
      <c r="F581" s="200"/>
      <c r="G581" s="200"/>
      <c r="H581" s="200"/>
      <c r="I581" s="201"/>
    </row>
    <row r="582" spans="1:9" ht="14.25" customHeight="1" x14ac:dyDescent="0.35">
      <c r="A582" s="200"/>
      <c r="B582" s="200"/>
      <c r="C582" s="200"/>
      <c r="D582" s="200"/>
      <c r="E582" s="200"/>
      <c r="F582" s="200"/>
      <c r="G582" s="200"/>
      <c r="H582" s="200"/>
      <c r="I582" s="201"/>
    </row>
    <row r="583" spans="1:9" ht="14.25" customHeight="1" x14ac:dyDescent="0.35">
      <c r="A583" s="200"/>
      <c r="B583" s="200"/>
      <c r="C583" s="200"/>
      <c r="D583" s="200"/>
      <c r="E583" s="200"/>
      <c r="F583" s="200"/>
      <c r="G583" s="200"/>
      <c r="H583" s="200"/>
      <c r="I583" s="201"/>
    </row>
    <row r="584" spans="1:9" ht="14.25" customHeight="1" x14ac:dyDescent="0.35">
      <c r="A584" s="200"/>
      <c r="B584" s="200"/>
      <c r="C584" s="200"/>
      <c r="D584" s="200"/>
      <c r="E584" s="200"/>
      <c r="F584" s="200"/>
      <c r="G584" s="200"/>
      <c r="H584" s="200"/>
      <c r="I584" s="201"/>
    </row>
    <row r="585" spans="1:9" ht="14.25" customHeight="1" x14ac:dyDescent="0.35">
      <c r="A585" s="200"/>
      <c r="B585" s="200"/>
      <c r="C585" s="200"/>
      <c r="D585" s="200"/>
      <c r="E585" s="200"/>
      <c r="F585" s="200"/>
      <c r="G585" s="200"/>
      <c r="H585" s="200"/>
      <c r="I585" s="201"/>
    </row>
    <row r="586" spans="1:9" ht="14.25" customHeight="1" x14ac:dyDescent="0.35">
      <c r="A586" s="200"/>
      <c r="B586" s="200"/>
      <c r="C586" s="200"/>
      <c r="D586" s="200"/>
      <c r="E586" s="200"/>
      <c r="F586" s="200"/>
      <c r="G586" s="200"/>
      <c r="H586" s="200"/>
      <c r="I586" s="201"/>
    </row>
    <row r="587" spans="1:9" ht="14.25" customHeight="1" x14ac:dyDescent="0.35">
      <c r="A587" s="200"/>
      <c r="B587" s="200"/>
      <c r="C587" s="200"/>
      <c r="D587" s="200"/>
      <c r="E587" s="200"/>
      <c r="F587" s="200"/>
      <c r="G587" s="200"/>
      <c r="H587" s="200"/>
      <c r="I587" s="201"/>
    </row>
    <row r="588" spans="1:9" ht="14.25" customHeight="1" x14ac:dyDescent="0.35">
      <c r="A588" s="200"/>
      <c r="B588" s="200"/>
      <c r="C588" s="200"/>
      <c r="D588" s="200"/>
      <c r="E588" s="200"/>
      <c r="F588" s="200"/>
      <c r="G588" s="200"/>
      <c r="H588" s="200"/>
      <c r="I588" s="201"/>
    </row>
    <row r="589" spans="1:9" ht="14.25" customHeight="1" x14ac:dyDescent="0.35">
      <c r="A589" s="200"/>
      <c r="B589" s="200"/>
      <c r="C589" s="200"/>
      <c r="D589" s="200"/>
      <c r="E589" s="200"/>
      <c r="F589" s="200"/>
      <c r="G589" s="200"/>
      <c r="H589" s="200"/>
      <c r="I589" s="201"/>
    </row>
    <row r="590" spans="1:9" ht="14.25" customHeight="1" x14ac:dyDescent="0.35">
      <c r="A590" s="200"/>
      <c r="B590" s="200"/>
      <c r="C590" s="200"/>
      <c r="D590" s="200"/>
      <c r="E590" s="200"/>
      <c r="F590" s="200"/>
      <c r="G590" s="200"/>
      <c r="H590" s="200"/>
      <c r="I590" s="201"/>
    </row>
    <row r="591" spans="1:9" ht="14.25" customHeight="1" x14ac:dyDescent="0.35">
      <c r="A591" s="200"/>
      <c r="B591" s="200"/>
      <c r="C591" s="200"/>
      <c r="D591" s="200"/>
      <c r="E591" s="200"/>
      <c r="F591" s="200"/>
      <c r="G591" s="200"/>
      <c r="H591" s="200"/>
      <c r="I591" s="201"/>
    </row>
    <row r="592" spans="1:9" ht="14.25" customHeight="1" x14ac:dyDescent="0.35">
      <c r="A592" s="200"/>
      <c r="B592" s="200"/>
      <c r="C592" s="200"/>
      <c r="D592" s="200"/>
      <c r="E592" s="200"/>
      <c r="F592" s="200"/>
      <c r="G592" s="200"/>
      <c r="H592" s="200"/>
      <c r="I592" s="201"/>
    </row>
    <row r="593" spans="1:9" ht="14.25" customHeight="1" x14ac:dyDescent="0.35">
      <c r="A593" s="200"/>
      <c r="B593" s="200"/>
      <c r="C593" s="200"/>
      <c r="D593" s="200"/>
      <c r="E593" s="200"/>
      <c r="F593" s="200"/>
      <c r="G593" s="200"/>
      <c r="H593" s="200"/>
      <c r="I593" s="201"/>
    </row>
    <row r="594" spans="1:9" ht="14.25" customHeight="1" x14ac:dyDescent="0.35">
      <c r="A594" s="200"/>
      <c r="B594" s="200"/>
      <c r="C594" s="200"/>
      <c r="D594" s="200"/>
      <c r="E594" s="200"/>
      <c r="F594" s="200"/>
      <c r="G594" s="200"/>
      <c r="H594" s="200"/>
      <c r="I594" s="201"/>
    </row>
    <row r="595" spans="1:9" ht="14.25" customHeight="1" x14ac:dyDescent="0.35">
      <c r="A595" s="200"/>
      <c r="B595" s="200"/>
      <c r="C595" s="200"/>
      <c r="D595" s="200"/>
      <c r="E595" s="200"/>
      <c r="F595" s="200"/>
      <c r="G595" s="200"/>
      <c r="H595" s="200"/>
      <c r="I595" s="201"/>
    </row>
    <row r="596" spans="1:9" ht="14.25" customHeight="1" x14ac:dyDescent="0.35">
      <c r="A596" s="200"/>
      <c r="B596" s="200"/>
      <c r="C596" s="200"/>
      <c r="D596" s="200"/>
      <c r="E596" s="200"/>
      <c r="F596" s="200"/>
      <c r="G596" s="200"/>
      <c r="H596" s="200"/>
      <c r="I596" s="201"/>
    </row>
    <row r="597" spans="1:9" ht="14.25" customHeight="1" x14ac:dyDescent="0.35">
      <c r="A597" s="200"/>
      <c r="B597" s="200"/>
      <c r="C597" s="200"/>
      <c r="D597" s="200"/>
      <c r="E597" s="200"/>
      <c r="F597" s="200"/>
      <c r="G597" s="200"/>
      <c r="H597" s="200"/>
      <c r="I597" s="201"/>
    </row>
    <row r="598" spans="1:9" ht="14.25" customHeight="1" x14ac:dyDescent="0.35">
      <c r="A598" s="200"/>
      <c r="B598" s="200"/>
      <c r="C598" s="200"/>
      <c r="D598" s="200"/>
      <c r="E598" s="200"/>
      <c r="F598" s="200"/>
      <c r="G598" s="200"/>
      <c r="H598" s="200"/>
      <c r="I598" s="201"/>
    </row>
    <row r="599" spans="1:9" ht="14.25" customHeight="1" x14ac:dyDescent="0.35">
      <c r="A599" s="200"/>
      <c r="B599" s="200"/>
      <c r="C599" s="200"/>
      <c r="D599" s="200"/>
      <c r="E599" s="200"/>
      <c r="F599" s="200"/>
      <c r="G599" s="200"/>
      <c r="H599" s="200"/>
      <c r="I599" s="201"/>
    </row>
    <row r="600" spans="1:9" ht="14.25" customHeight="1" x14ac:dyDescent="0.35">
      <c r="A600" s="200"/>
      <c r="B600" s="200"/>
      <c r="C600" s="200"/>
      <c r="D600" s="200"/>
      <c r="E600" s="200"/>
      <c r="F600" s="200"/>
      <c r="G600" s="200"/>
      <c r="H600" s="200"/>
      <c r="I600" s="201"/>
    </row>
    <row r="601" spans="1:9" ht="14.25" customHeight="1" x14ac:dyDescent="0.35">
      <c r="A601" s="200"/>
      <c r="B601" s="200"/>
      <c r="C601" s="200"/>
      <c r="D601" s="200"/>
      <c r="E601" s="200"/>
      <c r="F601" s="200"/>
      <c r="G601" s="200"/>
      <c r="H601" s="200"/>
      <c r="I601" s="201"/>
    </row>
    <row r="602" spans="1:9" ht="14.25" customHeight="1" x14ac:dyDescent="0.35">
      <c r="A602" s="200"/>
      <c r="B602" s="200"/>
      <c r="C602" s="200"/>
      <c r="D602" s="200"/>
      <c r="E602" s="200"/>
      <c r="F602" s="200"/>
      <c r="G602" s="200"/>
      <c r="H602" s="200"/>
      <c r="I602" s="201"/>
    </row>
    <row r="603" spans="1:9" ht="14.25" customHeight="1" x14ac:dyDescent="0.35">
      <c r="A603" s="200"/>
      <c r="B603" s="200"/>
      <c r="C603" s="200"/>
      <c r="D603" s="200"/>
      <c r="E603" s="200"/>
      <c r="F603" s="200"/>
      <c r="G603" s="200"/>
      <c r="H603" s="200"/>
      <c r="I603" s="201"/>
    </row>
    <row r="604" spans="1:9" ht="14.25" customHeight="1" x14ac:dyDescent="0.35">
      <c r="A604" s="200"/>
      <c r="B604" s="200"/>
      <c r="C604" s="200"/>
      <c r="D604" s="200"/>
      <c r="E604" s="200"/>
      <c r="F604" s="200"/>
      <c r="G604" s="200"/>
      <c r="H604" s="200"/>
      <c r="I604" s="201"/>
    </row>
    <row r="605" spans="1:9" ht="14.25" customHeight="1" x14ac:dyDescent="0.35">
      <c r="A605" s="200"/>
      <c r="B605" s="200"/>
      <c r="C605" s="200"/>
      <c r="D605" s="200"/>
      <c r="E605" s="200"/>
      <c r="F605" s="200"/>
      <c r="G605" s="200"/>
      <c r="H605" s="200"/>
      <c r="I605" s="201"/>
    </row>
    <row r="606" spans="1:9" ht="14.25" customHeight="1" x14ac:dyDescent="0.35">
      <c r="A606" s="200"/>
      <c r="B606" s="200"/>
      <c r="C606" s="200"/>
      <c r="D606" s="200"/>
      <c r="E606" s="200"/>
      <c r="F606" s="200"/>
      <c r="G606" s="200"/>
      <c r="H606" s="200"/>
      <c r="I606" s="201"/>
    </row>
    <row r="607" spans="1:9" ht="14.25" customHeight="1" x14ac:dyDescent="0.35">
      <c r="A607" s="200"/>
      <c r="B607" s="200"/>
      <c r="C607" s="200"/>
      <c r="D607" s="200"/>
      <c r="E607" s="200"/>
      <c r="F607" s="200"/>
      <c r="G607" s="200"/>
      <c r="H607" s="200"/>
      <c r="I607" s="201"/>
    </row>
    <row r="608" spans="1:9" ht="14.25" customHeight="1" x14ac:dyDescent="0.35">
      <c r="A608" s="200"/>
      <c r="B608" s="200"/>
      <c r="C608" s="200"/>
      <c r="D608" s="200"/>
      <c r="E608" s="200"/>
      <c r="F608" s="200"/>
      <c r="G608" s="200"/>
      <c r="H608" s="200"/>
      <c r="I608" s="201"/>
    </row>
    <row r="609" spans="1:9" ht="14.25" customHeight="1" x14ac:dyDescent="0.35">
      <c r="A609" s="200"/>
      <c r="B609" s="200"/>
      <c r="C609" s="200"/>
      <c r="D609" s="200"/>
      <c r="E609" s="200"/>
      <c r="F609" s="200"/>
      <c r="G609" s="200"/>
      <c r="H609" s="200"/>
      <c r="I609" s="201"/>
    </row>
    <row r="610" spans="1:9" ht="14.25" customHeight="1" x14ac:dyDescent="0.35">
      <c r="A610" s="200"/>
      <c r="B610" s="200"/>
      <c r="C610" s="200"/>
      <c r="D610" s="200"/>
      <c r="E610" s="200"/>
      <c r="F610" s="200"/>
      <c r="G610" s="200"/>
      <c r="H610" s="200"/>
      <c r="I610" s="201"/>
    </row>
    <row r="611" spans="1:9" ht="14.25" customHeight="1" x14ac:dyDescent="0.35">
      <c r="A611" s="200"/>
      <c r="B611" s="200"/>
      <c r="C611" s="200"/>
      <c r="D611" s="200"/>
      <c r="E611" s="200"/>
      <c r="F611" s="200"/>
      <c r="G611" s="200"/>
      <c r="H611" s="200"/>
      <c r="I611" s="201"/>
    </row>
    <row r="612" spans="1:9" ht="14.25" customHeight="1" x14ac:dyDescent="0.35">
      <c r="A612" s="200"/>
      <c r="B612" s="200"/>
      <c r="C612" s="200"/>
      <c r="D612" s="200"/>
      <c r="E612" s="200"/>
      <c r="F612" s="200"/>
      <c r="G612" s="200"/>
      <c r="H612" s="200"/>
      <c r="I612" s="201"/>
    </row>
    <row r="613" spans="1:9" ht="14.25" customHeight="1" x14ac:dyDescent="0.35">
      <c r="A613" s="200"/>
      <c r="B613" s="200"/>
      <c r="C613" s="200"/>
      <c r="D613" s="200"/>
      <c r="E613" s="200"/>
      <c r="F613" s="200"/>
      <c r="G613" s="200"/>
      <c r="H613" s="200"/>
      <c r="I613" s="201"/>
    </row>
    <row r="614" spans="1:9" ht="14.25" customHeight="1" x14ac:dyDescent="0.35">
      <c r="A614" s="200"/>
      <c r="B614" s="200"/>
      <c r="C614" s="200"/>
      <c r="D614" s="200"/>
      <c r="E614" s="200"/>
      <c r="F614" s="200"/>
      <c r="G614" s="200"/>
      <c r="H614" s="200"/>
      <c r="I614" s="201"/>
    </row>
    <row r="615" spans="1:9" ht="14.25" customHeight="1" x14ac:dyDescent="0.35">
      <c r="A615" s="200"/>
      <c r="B615" s="200"/>
      <c r="C615" s="200"/>
      <c r="D615" s="200"/>
      <c r="E615" s="200"/>
      <c r="F615" s="200"/>
      <c r="G615" s="200"/>
      <c r="H615" s="200"/>
      <c r="I615" s="201"/>
    </row>
    <row r="616" spans="1:9" ht="14.25" customHeight="1" x14ac:dyDescent="0.35">
      <c r="A616" s="200"/>
      <c r="B616" s="200"/>
      <c r="C616" s="200"/>
      <c r="D616" s="200"/>
      <c r="E616" s="200"/>
      <c r="F616" s="200"/>
      <c r="G616" s="200"/>
      <c r="H616" s="200"/>
      <c r="I616" s="201"/>
    </row>
    <row r="617" spans="1:9" ht="14.25" customHeight="1" x14ac:dyDescent="0.35">
      <c r="A617" s="200"/>
      <c r="B617" s="200"/>
      <c r="C617" s="200"/>
      <c r="D617" s="200"/>
      <c r="E617" s="200"/>
      <c r="F617" s="200"/>
      <c r="G617" s="200"/>
      <c r="H617" s="200"/>
      <c r="I617" s="201"/>
    </row>
    <row r="618" spans="1:9" ht="14.25" customHeight="1" x14ac:dyDescent="0.35">
      <c r="A618" s="200"/>
      <c r="B618" s="200"/>
      <c r="C618" s="200"/>
      <c r="D618" s="200"/>
      <c r="E618" s="200"/>
      <c r="F618" s="200"/>
      <c r="G618" s="200"/>
      <c r="H618" s="200"/>
      <c r="I618" s="201"/>
    </row>
    <row r="619" spans="1:9" ht="14.25" customHeight="1" x14ac:dyDescent="0.35">
      <c r="A619" s="200"/>
      <c r="B619" s="200"/>
      <c r="C619" s="200"/>
      <c r="D619" s="200"/>
      <c r="E619" s="200"/>
      <c r="F619" s="200"/>
      <c r="G619" s="200"/>
      <c r="H619" s="200"/>
      <c r="I619" s="201"/>
    </row>
    <row r="620" spans="1:9" ht="14.25" customHeight="1" x14ac:dyDescent="0.35">
      <c r="A620" s="200"/>
      <c r="B620" s="200"/>
      <c r="C620" s="200"/>
      <c r="D620" s="200"/>
      <c r="E620" s="200"/>
      <c r="F620" s="200"/>
      <c r="G620" s="200"/>
      <c r="H620" s="200"/>
      <c r="I620" s="201"/>
    </row>
    <row r="621" spans="1:9" ht="14.25" customHeight="1" x14ac:dyDescent="0.35">
      <c r="A621" s="200"/>
      <c r="B621" s="200"/>
      <c r="C621" s="200"/>
      <c r="D621" s="200"/>
      <c r="E621" s="200"/>
      <c r="F621" s="200"/>
      <c r="G621" s="200"/>
      <c r="H621" s="200"/>
      <c r="I621" s="201"/>
    </row>
    <row r="622" spans="1:9" ht="14.25" customHeight="1" x14ac:dyDescent="0.35">
      <c r="A622" s="200"/>
      <c r="B622" s="200"/>
      <c r="C622" s="200"/>
      <c r="D622" s="200"/>
      <c r="E622" s="200"/>
      <c r="F622" s="200"/>
      <c r="G622" s="200"/>
      <c r="H622" s="200"/>
      <c r="I622" s="201"/>
    </row>
    <row r="623" spans="1:9" ht="14.25" customHeight="1" x14ac:dyDescent="0.35">
      <c r="A623" s="200"/>
      <c r="B623" s="200"/>
      <c r="C623" s="200"/>
      <c r="D623" s="200"/>
      <c r="E623" s="200"/>
      <c r="F623" s="200"/>
      <c r="G623" s="200"/>
      <c r="H623" s="200"/>
      <c r="I623" s="201"/>
    </row>
    <row r="624" spans="1:9" ht="14.25" customHeight="1" x14ac:dyDescent="0.35">
      <c r="A624" s="200"/>
      <c r="B624" s="200"/>
      <c r="C624" s="200"/>
      <c r="D624" s="200"/>
      <c r="E624" s="200"/>
      <c r="F624" s="200"/>
      <c r="G624" s="200"/>
      <c r="H624" s="200"/>
      <c r="I624" s="201"/>
    </row>
    <row r="625" spans="1:9" ht="14.25" customHeight="1" x14ac:dyDescent="0.35">
      <c r="A625" s="200"/>
      <c r="B625" s="200"/>
      <c r="C625" s="200"/>
      <c r="D625" s="200"/>
      <c r="E625" s="200"/>
      <c r="F625" s="200"/>
      <c r="G625" s="200"/>
      <c r="H625" s="200"/>
      <c r="I625" s="201"/>
    </row>
    <row r="626" spans="1:9" ht="14.25" customHeight="1" x14ac:dyDescent="0.35">
      <c r="A626" s="200"/>
      <c r="B626" s="200"/>
      <c r="C626" s="200"/>
      <c r="D626" s="200"/>
      <c r="E626" s="200"/>
      <c r="F626" s="200"/>
      <c r="G626" s="200"/>
      <c r="H626" s="200"/>
      <c r="I626" s="201"/>
    </row>
    <row r="627" spans="1:9" ht="14.25" customHeight="1" x14ac:dyDescent="0.35">
      <c r="A627" s="200"/>
      <c r="B627" s="200"/>
      <c r="C627" s="200"/>
      <c r="D627" s="200"/>
      <c r="E627" s="200"/>
      <c r="F627" s="200"/>
      <c r="G627" s="200"/>
      <c r="H627" s="200"/>
      <c r="I627" s="201"/>
    </row>
    <row r="628" spans="1:9" ht="14.25" customHeight="1" x14ac:dyDescent="0.35">
      <c r="A628" s="200"/>
      <c r="B628" s="200"/>
      <c r="C628" s="200"/>
      <c r="D628" s="200"/>
      <c r="E628" s="200"/>
      <c r="F628" s="200"/>
      <c r="G628" s="200"/>
      <c r="H628" s="200"/>
      <c r="I628" s="201"/>
    </row>
    <row r="629" spans="1:9" ht="14.25" customHeight="1" x14ac:dyDescent="0.35">
      <c r="A629" s="200"/>
      <c r="B629" s="200"/>
      <c r="C629" s="200"/>
      <c r="D629" s="200"/>
      <c r="E629" s="200"/>
      <c r="F629" s="200"/>
      <c r="G629" s="200"/>
      <c r="H629" s="200"/>
      <c r="I629" s="201"/>
    </row>
    <row r="630" spans="1:9" ht="14.25" customHeight="1" x14ac:dyDescent="0.35">
      <c r="A630" s="200"/>
      <c r="B630" s="200"/>
      <c r="C630" s="200"/>
      <c r="D630" s="200"/>
      <c r="E630" s="200"/>
      <c r="F630" s="200"/>
      <c r="G630" s="200"/>
      <c r="H630" s="200"/>
      <c r="I630" s="201"/>
    </row>
    <row r="631" spans="1:9" ht="14.25" customHeight="1" x14ac:dyDescent="0.35">
      <c r="A631" s="200"/>
      <c r="B631" s="200"/>
      <c r="C631" s="200"/>
      <c r="D631" s="200"/>
      <c r="E631" s="200"/>
      <c r="F631" s="200"/>
      <c r="G631" s="200"/>
      <c r="H631" s="200"/>
      <c r="I631" s="201"/>
    </row>
    <row r="632" spans="1:9" ht="14.25" customHeight="1" x14ac:dyDescent="0.35">
      <c r="A632" s="200"/>
      <c r="B632" s="200"/>
      <c r="C632" s="200"/>
      <c r="D632" s="200"/>
      <c r="E632" s="200"/>
      <c r="F632" s="200"/>
      <c r="G632" s="200"/>
      <c r="H632" s="200"/>
      <c r="I632" s="201"/>
    </row>
    <row r="633" spans="1:9" ht="14.25" customHeight="1" x14ac:dyDescent="0.35">
      <c r="A633" s="200"/>
      <c r="B633" s="200"/>
      <c r="C633" s="200"/>
      <c r="D633" s="200"/>
      <c r="E633" s="200"/>
      <c r="F633" s="200"/>
      <c r="G633" s="200"/>
      <c r="H633" s="200"/>
      <c r="I633" s="201"/>
    </row>
    <row r="634" spans="1:9" ht="14.25" customHeight="1" x14ac:dyDescent="0.35">
      <c r="A634" s="200"/>
      <c r="B634" s="200"/>
      <c r="C634" s="200"/>
      <c r="D634" s="200"/>
      <c r="E634" s="200"/>
      <c r="F634" s="200"/>
      <c r="G634" s="200"/>
      <c r="H634" s="200"/>
      <c r="I634" s="201"/>
    </row>
    <row r="635" spans="1:9" ht="14.25" customHeight="1" x14ac:dyDescent="0.35">
      <c r="A635" s="200"/>
      <c r="B635" s="200"/>
      <c r="C635" s="200"/>
      <c r="D635" s="200"/>
      <c r="E635" s="200"/>
      <c r="F635" s="200"/>
      <c r="G635" s="200"/>
      <c r="H635" s="200"/>
      <c r="I635" s="201"/>
    </row>
    <row r="636" spans="1:9" ht="14.25" customHeight="1" x14ac:dyDescent="0.35">
      <c r="A636" s="200"/>
      <c r="B636" s="200"/>
      <c r="C636" s="200"/>
      <c r="D636" s="200"/>
      <c r="E636" s="200"/>
      <c r="F636" s="200"/>
      <c r="G636" s="200"/>
      <c r="H636" s="200"/>
      <c r="I636" s="201"/>
    </row>
    <row r="637" spans="1:9" ht="14.25" customHeight="1" x14ac:dyDescent="0.35">
      <c r="A637" s="200"/>
      <c r="B637" s="200"/>
      <c r="C637" s="200"/>
      <c r="D637" s="200"/>
      <c r="E637" s="200"/>
      <c r="F637" s="200"/>
      <c r="G637" s="200"/>
      <c r="H637" s="200"/>
      <c r="I637" s="201"/>
    </row>
    <row r="638" spans="1:9" ht="14.25" customHeight="1" x14ac:dyDescent="0.35">
      <c r="A638" s="200"/>
      <c r="B638" s="200"/>
      <c r="C638" s="200"/>
      <c r="D638" s="200"/>
      <c r="E638" s="200"/>
      <c r="F638" s="200"/>
      <c r="G638" s="200"/>
      <c r="H638" s="200"/>
      <c r="I638" s="201"/>
    </row>
    <row r="639" spans="1:9" ht="14.25" customHeight="1" x14ac:dyDescent="0.35">
      <c r="A639" s="200"/>
      <c r="B639" s="200"/>
      <c r="C639" s="200"/>
      <c r="D639" s="200"/>
      <c r="E639" s="200"/>
      <c r="F639" s="200"/>
      <c r="G639" s="200"/>
      <c r="H639" s="200"/>
      <c r="I639" s="201"/>
    </row>
    <row r="640" spans="1:9" ht="14.25" customHeight="1" x14ac:dyDescent="0.35">
      <c r="A640" s="200"/>
      <c r="B640" s="200"/>
      <c r="C640" s="200"/>
      <c r="D640" s="200"/>
      <c r="E640" s="200"/>
      <c r="F640" s="200"/>
      <c r="G640" s="200"/>
      <c r="H640" s="200"/>
      <c r="I640" s="201"/>
    </row>
    <row r="641" spans="1:9" ht="14.25" customHeight="1" x14ac:dyDescent="0.35">
      <c r="A641" s="200"/>
      <c r="B641" s="200"/>
      <c r="C641" s="200"/>
      <c r="D641" s="200"/>
      <c r="E641" s="200"/>
      <c r="F641" s="200"/>
      <c r="G641" s="200"/>
      <c r="H641" s="200"/>
      <c r="I641" s="201"/>
    </row>
    <row r="642" spans="1:9" ht="14.25" customHeight="1" x14ac:dyDescent="0.35">
      <c r="A642" s="200"/>
      <c r="B642" s="200"/>
      <c r="C642" s="200"/>
      <c r="D642" s="200"/>
      <c r="E642" s="200"/>
      <c r="F642" s="200"/>
      <c r="G642" s="200"/>
      <c r="H642" s="200"/>
      <c r="I642" s="201"/>
    </row>
    <row r="643" spans="1:9" ht="14.25" customHeight="1" x14ac:dyDescent="0.35">
      <c r="A643" s="200"/>
      <c r="B643" s="200"/>
      <c r="C643" s="200"/>
      <c r="D643" s="200"/>
      <c r="E643" s="200"/>
      <c r="F643" s="200"/>
      <c r="G643" s="200"/>
      <c r="H643" s="200"/>
      <c r="I643" s="201"/>
    </row>
    <row r="644" spans="1:9" ht="14.25" customHeight="1" x14ac:dyDescent="0.35">
      <c r="A644" s="200"/>
      <c r="B644" s="200"/>
      <c r="C644" s="200"/>
      <c r="D644" s="200"/>
      <c r="E644" s="200"/>
      <c r="F644" s="200"/>
      <c r="G644" s="200"/>
      <c r="H644" s="200"/>
      <c r="I644" s="201"/>
    </row>
    <row r="645" spans="1:9" ht="14.25" customHeight="1" x14ac:dyDescent="0.35">
      <c r="A645" s="200"/>
      <c r="B645" s="200"/>
      <c r="C645" s="200"/>
      <c r="D645" s="200"/>
      <c r="E645" s="200"/>
      <c r="F645" s="200"/>
      <c r="G645" s="200"/>
      <c r="H645" s="200"/>
      <c r="I645" s="201"/>
    </row>
    <row r="646" spans="1:9" ht="14.25" customHeight="1" x14ac:dyDescent="0.35">
      <c r="A646" s="200"/>
      <c r="B646" s="200"/>
      <c r="C646" s="200"/>
      <c r="D646" s="200"/>
      <c r="E646" s="200"/>
      <c r="F646" s="200"/>
      <c r="G646" s="200"/>
      <c r="H646" s="200"/>
      <c r="I646" s="201"/>
    </row>
    <row r="647" spans="1:9" ht="14.25" customHeight="1" x14ac:dyDescent="0.35">
      <c r="A647" s="200"/>
      <c r="B647" s="200"/>
      <c r="C647" s="200"/>
      <c r="D647" s="200"/>
      <c r="E647" s="200"/>
      <c r="F647" s="200"/>
      <c r="G647" s="200"/>
      <c r="H647" s="200"/>
      <c r="I647" s="201"/>
    </row>
    <row r="648" spans="1:9" ht="14.25" customHeight="1" x14ac:dyDescent="0.35">
      <c r="A648" s="200"/>
      <c r="B648" s="200"/>
      <c r="C648" s="200"/>
      <c r="D648" s="200"/>
      <c r="E648" s="200"/>
      <c r="F648" s="200"/>
      <c r="G648" s="200"/>
      <c r="H648" s="200"/>
      <c r="I648" s="201"/>
    </row>
    <row r="649" spans="1:9" ht="14.25" customHeight="1" x14ac:dyDescent="0.35">
      <c r="A649" s="200"/>
      <c r="B649" s="200"/>
      <c r="C649" s="200"/>
      <c r="D649" s="200"/>
      <c r="E649" s="200"/>
      <c r="F649" s="200"/>
      <c r="G649" s="200"/>
      <c r="H649" s="200"/>
      <c r="I649" s="201"/>
    </row>
    <row r="650" spans="1:9" ht="14.25" customHeight="1" x14ac:dyDescent="0.35">
      <c r="A650" s="200"/>
      <c r="B650" s="200"/>
      <c r="C650" s="200"/>
      <c r="D650" s="200"/>
      <c r="E650" s="200"/>
      <c r="F650" s="200"/>
      <c r="G650" s="200"/>
      <c r="H650" s="200"/>
      <c r="I650" s="201"/>
    </row>
    <row r="651" spans="1:9" ht="14.25" customHeight="1" x14ac:dyDescent="0.35">
      <c r="A651" s="200"/>
      <c r="B651" s="200"/>
      <c r="C651" s="200"/>
      <c r="D651" s="200"/>
      <c r="E651" s="200"/>
      <c r="F651" s="200"/>
      <c r="G651" s="200"/>
      <c r="H651" s="200"/>
      <c r="I651" s="201"/>
    </row>
    <row r="652" spans="1:9" ht="14.25" customHeight="1" x14ac:dyDescent="0.35">
      <c r="A652" s="200"/>
      <c r="B652" s="200"/>
      <c r="C652" s="200"/>
      <c r="D652" s="200"/>
      <c r="E652" s="200"/>
      <c r="F652" s="200"/>
      <c r="G652" s="200"/>
      <c r="H652" s="200"/>
      <c r="I652" s="201"/>
    </row>
    <row r="653" spans="1:9" ht="14.25" customHeight="1" x14ac:dyDescent="0.35">
      <c r="A653" s="200"/>
      <c r="B653" s="200"/>
      <c r="C653" s="200"/>
      <c r="D653" s="200"/>
      <c r="E653" s="200"/>
      <c r="F653" s="200"/>
      <c r="G653" s="200"/>
      <c r="H653" s="200"/>
      <c r="I653" s="201"/>
    </row>
    <row r="654" spans="1:9" ht="14.25" customHeight="1" x14ac:dyDescent="0.35">
      <c r="A654" s="200"/>
      <c r="B654" s="200"/>
      <c r="C654" s="200"/>
      <c r="D654" s="200"/>
      <c r="E654" s="200"/>
      <c r="F654" s="200"/>
      <c r="G654" s="200"/>
      <c r="H654" s="200"/>
      <c r="I654" s="201"/>
    </row>
    <row r="655" spans="1:9" ht="14.25" customHeight="1" x14ac:dyDescent="0.35">
      <c r="A655" s="200"/>
      <c r="B655" s="200"/>
      <c r="C655" s="200"/>
      <c r="D655" s="200"/>
      <c r="E655" s="200"/>
      <c r="F655" s="200"/>
      <c r="G655" s="200"/>
      <c r="H655" s="200"/>
      <c r="I655" s="201"/>
    </row>
    <row r="656" spans="1:9" ht="14.25" customHeight="1" x14ac:dyDescent="0.35">
      <c r="A656" s="200"/>
      <c r="B656" s="200"/>
      <c r="C656" s="200"/>
      <c r="D656" s="200"/>
      <c r="E656" s="200"/>
      <c r="F656" s="200"/>
      <c r="G656" s="200"/>
      <c r="H656" s="200"/>
      <c r="I656" s="201"/>
    </row>
    <row r="657" spans="1:9" ht="14.25" customHeight="1" x14ac:dyDescent="0.35">
      <c r="A657" s="200"/>
      <c r="B657" s="200"/>
      <c r="C657" s="200"/>
      <c r="D657" s="200"/>
      <c r="E657" s="200"/>
      <c r="F657" s="200"/>
      <c r="G657" s="200"/>
      <c r="H657" s="200"/>
      <c r="I657" s="201"/>
    </row>
    <row r="658" spans="1:9" ht="14.25" customHeight="1" x14ac:dyDescent="0.35">
      <c r="A658" s="200"/>
      <c r="B658" s="200"/>
      <c r="C658" s="200"/>
      <c r="D658" s="200"/>
      <c r="E658" s="200"/>
      <c r="F658" s="200"/>
      <c r="G658" s="200"/>
      <c r="H658" s="200"/>
      <c r="I658" s="201"/>
    </row>
    <row r="659" spans="1:9" ht="14.25" customHeight="1" x14ac:dyDescent="0.35">
      <c r="A659" s="200"/>
      <c r="B659" s="200"/>
      <c r="C659" s="200"/>
      <c r="D659" s="200"/>
      <c r="E659" s="200"/>
      <c r="F659" s="200"/>
      <c r="G659" s="200"/>
      <c r="H659" s="200"/>
      <c r="I659" s="201"/>
    </row>
    <row r="660" spans="1:9" ht="14.25" customHeight="1" x14ac:dyDescent="0.35">
      <c r="A660" s="200"/>
      <c r="B660" s="200"/>
      <c r="C660" s="200"/>
      <c r="D660" s="200"/>
      <c r="E660" s="200"/>
      <c r="F660" s="200"/>
      <c r="G660" s="200"/>
      <c r="H660" s="200"/>
      <c r="I660" s="201"/>
    </row>
    <row r="661" spans="1:9" ht="14.25" customHeight="1" x14ac:dyDescent="0.35">
      <c r="A661" s="200"/>
      <c r="B661" s="200"/>
      <c r="C661" s="200"/>
      <c r="D661" s="200"/>
      <c r="E661" s="200"/>
      <c r="F661" s="200"/>
      <c r="G661" s="200"/>
      <c r="H661" s="200"/>
      <c r="I661" s="201"/>
    </row>
    <row r="662" spans="1:9" ht="14.25" customHeight="1" x14ac:dyDescent="0.35">
      <c r="A662" s="200"/>
      <c r="B662" s="200"/>
      <c r="C662" s="200"/>
      <c r="D662" s="200"/>
      <c r="E662" s="200"/>
      <c r="F662" s="200"/>
      <c r="G662" s="200"/>
      <c r="H662" s="200"/>
      <c r="I662" s="201"/>
    </row>
    <row r="663" spans="1:9" ht="14.25" customHeight="1" x14ac:dyDescent="0.35">
      <c r="A663" s="200"/>
      <c r="B663" s="200"/>
      <c r="C663" s="200"/>
      <c r="D663" s="200"/>
      <c r="E663" s="200"/>
      <c r="F663" s="200"/>
      <c r="G663" s="200"/>
      <c r="H663" s="200"/>
      <c r="I663" s="201"/>
    </row>
    <row r="664" spans="1:9" ht="14.25" customHeight="1" x14ac:dyDescent="0.35">
      <c r="A664" s="200"/>
      <c r="B664" s="200"/>
      <c r="C664" s="200"/>
      <c r="D664" s="200"/>
      <c r="E664" s="200"/>
      <c r="F664" s="200"/>
      <c r="G664" s="200"/>
      <c r="H664" s="200"/>
      <c r="I664" s="201"/>
    </row>
    <row r="665" spans="1:9" ht="14.25" customHeight="1" x14ac:dyDescent="0.35">
      <c r="A665" s="200"/>
      <c r="B665" s="200"/>
      <c r="C665" s="200"/>
      <c r="D665" s="200"/>
      <c r="E665" s="200"/>
      <c r="F665" s="200"/>
      <c r="G665" s="200"/>
      <c r="H665" s="200"/>
      <c r="I665" s="201"/>
    </row>
    <row r="666" spans="1:9" ht="14.25" customHeight="1" x14ac:dyDescent="0.35">
      <c r="A666" s="200"/>
      <c r="B666" s="200"/>
      <c r="C666" s="200"/>
      <c r="D666" s="200"/>
      <c r="E666" s="200"/>
      <c r="F666" s="200"/>
      <c r="G666" s="200"/>
      <c r="H666" s="200"/>
      <c r="I666" s="201"/>
    </row>
    <row r="667" spans="1:9" ht="14.25" customHeight="1" x14ac:dyDescent="0.35">
      <c r="A667" s="200"/>
      <c r="B667" s="200"/>
      <c r="C667" s="200"/>
      <c r="D667" s="200"/>
      <c r="E667" s="200"/>
      <c r="F667" s="200"/>
      <c r="G667" s="200"/>
      <c r="H667" s="200"/>
      <c r="I667" s="201"/>
    </row>
    <row r="668" spans="1:9" ht="14.25" customHeight="1" x14ac:dyDescent="0.35">
      <c r="A668" s="200"/>
      <c r="B668" s="200"/>
      <c r="C668" s="200"/>
      <c r="D668" s="200"/>
      <c r="E668" s="200"/>
      <c r="F668" s="200"/>
      <c r="G668" s="200"/>
      <c r="H668" s="200"/>
      <c r="I668" s="201"/>
    </row>
    <row r="669" spans="1:9" ht="14.25" customHeight="1" x14ac:dyDescent="0.35">
      <c r="A669" s="200"/>
      <c r="B669" s="200"/>
      <c r="C669" s="200"/>
      <c r="D669" s="200"/>
      <c r="E669" s="200"/>
      <c r="F669" s="200"/>
      <c r="G669" s="200"/>
      <c r="H669" s="200"/>
      <c r="I669" s="201"/>
    </row>
    <row r="670" spans="1:9" ht="14.25" customHeight="1" x14ac:dyDescent="0.35">
      <c r="A670" s="200"/>
      <c r="B670" s="200"/>
      <c r="C670" s="200"/>
      <c r="D670" s="200"/>
      <c r="E670" s="200"/>
      <c r="F670" s="200"/>
      <c r="G670" s="200"/>
      <c r="H670" s="200"/>
      <c r="I670" s="201"/>
    </row>
    <row r="671" spans="1:9" ht="14.25" customHeight="1" x14ac:dyDescent="0.35">
      <c r="A671" s="200"/>
      <c r="B671" s="200"/>
      <c r="C671" s="200"/>
      <c r="D671" s="200"/>
      <c r="E671" s="200"/>
      <c r="F671" s="200"/>
      <c r="G671" s="200"/>
      <c r="H671" s="200"/>
      <c r="I671" s="201"/>
    </row>
    <row r="672" spans="1:9" ht="14.25" customHeight="1" x14ac:dyDescent="0.35">
      <c r="A672" s="200"/>
      <c r="B672" s="200"/>
      <c r="C672" s="200"/>
      <c r="D672" s="200"/>
      <c r="E672" s="200"/>
      <c r="F672" s="200"/>
      <c r="G672" s="200"/>
      <c r="H672" s="200"/>
      <c r="I672" s="201"/>
    </row>
    <row r="673" spans="1:9" ht="14.25" customHeight="1" x14ac:dyDescent="0.35">
      <c r="A673" s="200"/>
      <c r="B673" s="200"/>
      <c r="C673" s="200"/>
      <c r="D673" s="200"/>
      <c r="E673" s="200"/>
      <c r="F673" s="200"/>
      <c r="G673" s="200"/>
      <c r="H673" s="200"/>
      <c r="I673" s="201"/>
    </row>
    <row r="674" spans="1:9" ht="14.25" customHeight="1" x14ac:dyDescent="0.35">
      <c r="A674" s="200"/>
      <c r="B674" s="200"/>
      <c r="C674" s="200"/>
      <c r="D674" s="200"/>
      <c r="E674" s="200"/>
      <c r="F674" s="200"/>
      <c r="G674" s="200"/>
      <c r="H674" s="200"/>
      <c r="I674" s="201"/>
    </row>
    <row r="675" spans="1:9" ht="14.25" customHeight="1" x14ac:dyDescent="0.35">
      <c r="A675" s="200"/>
      <c r="B675" s="200"/>
      <c r="C675" s="200"/>
      <c r="D675" s="200"/>
      <c r="E675" s="200"/>
      <c r="F675" s="200"/>
      <c r="G675" s="200"/>
      <c r="H675" s="200"/>
      <c r="I675" s="201"/>
    </row>
    <row r="676" spans="1:9" ht="14.25" customHeight="1" x14ac:dyDescent="0.35">
      <c r="A676" s="200"/>
      <c r="B676" s="200"/>
      <c r="C676" s="200"/>
      <c r="D676" s="200"/>
      <c r="E676" s="200"/>
      <c r="F676" s="200"/>
      <c r="G676" s="200"/>
      <c r="H676" s="200"/>
      <c r="I676" s="201"/>
    </row>
    <row r="677" spans="1:9" ht="14.25" customHeight="1" x14ac:dyDescent="0.35">
      <c r="A677" s="200"/>
      <c r="B677" s="200"/>
      <c r="C677" s="200"/>
      <c r="D677" s="200"/>
      <c r="E677" s="200"/>
      <c r="F677" s="200"/>
      <c r="G677" s="200"/>
      <c r="H677" s="200"/>
      <c r="I677" s="201"/>
    </row>
    <row r="678" spans="1:9" ht="14.25" customHeight="1" x14ac:dyDescent="0.35">
      <c r="A678" s="200"/>
      <c r="B678" s="200"/>
      <c r="C678" s="200"/>
      <c r="D678" s="200"/>
      <c r="E678" s="200"/>
      <c r="F678" s="200"/>
      <c r="G678" s="200"/>
      <c r="H678" s="200"/>
      <c r="I678" s="201"/>
    </row>
    <row r="679" spans="1:9" ht="14.25" customHeight="1" x14ac:dyDescent="0.35">
      <c r="A679" s="200"/>
      <c r="B679" s="200"/>
      <c r="C679" s="200"/>
      <c r="D679" s="200"/>
      <c r="E679" s="200"/>
      <c r="F679" s="200"/>
      <c r="G679" s="200"/>
      <c r="H679" s="200"/>
      <c r="I679" s="201"/>
    </row>
    <row r="680" spans="1:9" ht="14.25" customHeight="1" x14ac:dyDescent="0.35">
      <c r="A680" s="200"/>
      <c r="B680" s="200"/>
      <c r="C680" s="200"/>
      <c r="D680" s="200"/>
      <c r="E680" s="200"/>
      <c r="F680" s="200"/>
      <c r="G680" s="200"/>
      <c r="H680" s="200"/>
      <c r="I680" s="201"/>
    </row>
    <row r="681" spans="1:9" ht="14.25" customHeight="1" x14ac:dyDescent="0.35">
      <c r="A681" s="200"/>
      <c r="B681" s="200"/>
      <c r="C681" s="200"/>
      <c r="D681" s="200"/>
      <c r="E681" s="200"/>
      <c r="F681" s="200"/>
      <c r="G681" s="200"/>
      <c r="H681" s="200"/>
      <c r="I681" s="201"/>
    </row>
    <row r="682" spans="1:9" ht="14.25" customHeight="1" x14ac:dyDescent="0.35">
      <c r="A682" s="200"/>
      <c r="B682" s="200"/>
      <c r="C682" s="200"/>
      <c r="D682" s="200"/>
      <c r="E682" s="200"/>
      <c r="F682" s="200"/>
      <c r="G682" s="200"/>
      <c r="H682" s="200"/>
      <c r="I682" s="201"/>
    </row>
    <row r="683" spans="1:9" ht="14.25" customHeight="1" x14ac:dyDescent="0.35">
      <c r="A683" s="200"/>
      <c r="B683" s="200"/>
      <c r="C683" s="200"/>
      <c r="D683" s="200"/>
      <c r="E683" s="200"/>
      <c r="F683" s="200"/>
      <c r="G683" s="200"/>
      <c r="H683" s="200"/>
      <c r="I683" s="201"/>
    </row>
    <row r="684" spans="1:9" ht="14.25" customHeight="1" x14ac:dyDescent="0.35">
      <c r="A684" s="200"/>
      <c r="B684" s="200"/>
      <c r="C684" s="200"/>
      <c r="D684" s="200"/>
      <c r="E684" s="200"/>
      <c r="F684" s="200"/>
      <c r="G684" s="200"/>
      <c r="H684" s="200"/>
      <c r="I684" s="201"/>
    </row>
    <row r="685" spans="1:9" ht="14.25" customHeight="1" x14ac:dyDescent="0.35">
      <c r="A685" s="200"/>
      <c r="B685" s="200"/>
      <c r="C685" s="200"/>
      <c r="D685" s="200"/>
      <c r="E685" s="200"/>
      <c r="F685" s="200"/>
      <c r="G685" s="200"/>
      <c r="H685" s="200"/>
      <c r="I685" s="201"/>
    </row>
    <row r="686" spans="1:9" ht="14.25" customHeight="1" x14ac:dyDescent="0.35">
      <c r="A686" s="200"/>
      <c r="B686" s="200"/>
      <c r="C686" s="200"/>
      <c r="D686" s="200"/>
      <c r="E686" s="200"/>
      <c r="F686" s="200"/>
      <c r="G686" s="200"/>
      <c r="H686" s="200"/>
      <c r="I686" s="201"/>
    </row>
    <row r="687" spans="1:9" ht="14.25" customHeight="1" x14ac:dyDescent="0.35">
      <c r="A687" s="200"/>
      <c r="B687" s="200"/>
      <c r="C687" s="200"/>
      <c r="D687" s="200"/>
      <c r="E687" s="200"/>
      <c r="F687" s="200"/>
      <c r="G687" s="200"/>
      <c r="H687" s="200"/>
      <c r="I687" s="201"/>
    </row>
    <row r="688" spans="1:9" ht="14.25" customHeight="1" x14ac:dyDescent="0.35">
      <c r="A688" s="200"/>
      <c r="B688" s="200"/>
      <c r="C688" s="200"/>
      <c r="D688" s="200"/>
      <c r="E688" s="200"/>
      <c r="F688" s="200"/>
      <c r="G688" s="200"/>
      <c r="H688" s="200"/>
      <c r="I688" s="201"/>
    </row>
    <row r="689" spans="1:9" ht="14.25" customHeight="1" x14ac:dyDescent="0.35">
      <c r="A689" s="200"/>
      <c r="B689" s="200"/>
      <c r="C689" s="200"/>
      <c r="D689" s="200"/>
      <c r="E689" s="200"/>
      <c r="F689" s="200"/>
      <c r="G689" s="200"/>
      <c r="H689" s="200"/>
      <c r="I689" s="201"/>
    </row>
    <row r="690" spans="1:9" ht="14.25" customHeight="1" x14ac:dyDescent="0.35">
      <c r="A690" s="200"/>
      <c r="B690" s="200"/>
      <c r="C690" s="200"/>
      <c r="D690" s="200"/>
      <c r="E690" s="200"/>
      <c r="F690" s="200"/>
      <c r="G690" s="200"/>
      <c r="H690" s="200"/>
      <c r="I690" s="201"/>
    </row>
    <row r="691" spans="1:9" ht="14.25" customHeight="1" x14ac:dyDescent="0.35">
      <c r="A691" s="200"/>
      <c r="B691" s="200"/>
      <c r="C691" s="200"/>
      <c r="D691" s="200"/>
      <c r="E691" s="200"/>
      <c r="F691" s="200"/>
      <c r="G691" s="200"/>
      <c r="H691" s="200"/>
      <c r="I691" s="201"/>
    </row>
    <row r="692" spans="1:9" ht="14.25" customHeight="1" x14ac:dyDescent="0.35">
      <c r="A692" s="200"/>
      <c r="B692" s="200"/>
      <c r="C692" s="200"/>
      <c r="D692" s="200"/>
      <c r="E692" s="200"/>
      <c r="F692" s="200"/>
      <c r="G692" s="200"/>
      <c r="H692" s="200"/>
      <c r="I692" s="201"/>
    </row>
    <row r="693" spans="1:9" ht="14.25" customHeight="1" x14ac:dyDescent="0.35">
      <c r="A693" s="200"/>
      <c r="B693" s="200"/>
      <c r="C693" s="200"/>
      <c r="D693" s="200"/>
      <c r="E693" s="200"/>
      <c r="F693" s="200"/>
      <c r="G693" s="200"/>
      <c r="H693" s="200"/>
      <c r="I693" s="201"/>
    </row>
    <row r="694" spans="1:9" ht="14.25" customHeight="1" x14ac:dyDescent="0.35">
      <c r="A694" s="200"/>
      <c r="B694" s="200"/>
      <c r="C694" s="200"/>
      <c r="D694" s="200"/>
      <c r="E694" s="200"/>
      <c r="F694" s="200"/>
      <c r="G694" s="200"/>
      <c r="H694" s="200"/>
      <c r="I694" s="201"/>
    </row>
    <row r="695" spans="1:9" ht="14.25" customHeight="1" x14ac:dyDescent="0.35">
      <c r="A695" s="200"/>
      <c r="B695" s="200"/>
      <c r="C695" s="200"/>
      <c r="D695" s="200"/>
      <c r="E695" s="200"/>
      <c r="F695" s="200"/>
      <c r="G695" s="200"/>
      <c r="H695" s="200"/>
      <c r="I695" s="201"/>
    </row>
    <row r="696" spans="1:9" ht="14.25" customHeight="1" x14ac:dyDescent="0.35">
      <c r="A696" s="200"/>
      <c r="B696" s="200"/>
      <c r="C696" s="200"/>
      <c r="D696" s="200"/>
      <c r="E696" s="200"/>
      <c r="F696" s="200"/>
      <c r="G696" s="200"/>
      <c r="H696" s="200"/>
      <c r="I696" s="201"/>
    </row>
    <row r="697" spans="1:9" ht="14.25" customHeight="1" x14ac:dyDescent="0.35">
      <c r="A697" s="200"/>
      <c r="B697" s="200"/>
      <c r="C697" s="200"/>
      <c r="D697" s="200"/>
      <c r="E697" s="200"/>
      <c r="F697" s="200"/>
      <c r="G697" s="200"/>
      <c r="H697" s="200"/>
      <c r="I697" s="201"/>
    </row>
    <row r="698" spans="1:9" ht="14.25" customHeight="1" x14ac:dyDescent="0.35">
      <c r="A698" s="200"/>
      <c r="B698" s="200"/>
      <c r="C698" s="200"/>
      <c r="D698" s="200"/>
      <c r="E698" s="200"/>
      <c r="F698" s="200"/>
      <c r="G698" s="200"/>
      <c r="H698" s="200"/>
      <c r="I698" s="201"/>
    </row>
    <row r="699" spans="1:9" ht="14.25" customHeight="1" x14ac:dyDescent="0.35">
      <c r="A699" s="200"/>
      <c r="B699" s="200"/>
      <c r="C699" s="200"/>
      <c r="D699" s="200"/>
      <c r="E699" s="200"/>
      <c r="F699" s="200"/>
      <c r="G699" s="200"/>
      <c r="H699" s="200"/>
      <c r="I699" s="201"/>
    </row>
    <row r="700" spans="1:9" ht="14.25" customHeight="1" x14ac:dyDescent="0.35">
      <c r="A700" s="200"/>
      <c r="B700" s="200"/>
      <c r="C700" s="200"/>
      <c r="D700" s="200"/>
      <c r="E700" s="200"/>
      <c r="F700" s="200"/>
      <c r="G700" s="200"/>
      <c r="H700" s="200"/>
      <c r="I700" s="201"/>
    </row>
    <row r="701" spans="1:9" ht="14.25" customHeight="1" x14ac:dyDescent="0.35">
      <c r="A701" s="200"/>
      <c r="B701" s="200"/>
      <c r="C701" s="200"/>
      <c r="D701" s="200"/>
      <c r="E701" s="200"/>
      <c r="F701" s="200"/>
      <c r="G701" s="200"/>
      <c r="H701" s="200"/>
      <c r="I701" s="201"/>
    </row>
    <row r="702" spans="1:9" ht="14.25" customHeight="1" x14ac:dyDescent="0.35">
      <c r="A702" s="200"/>
      <c r="B702" s="200"/>
      <c r="C702" s="200"/>
      <c r="D702" s="200"/>
      <c r="E702" s="200"/>
      <c r="F702" s="200"/>
      <c r="G702" s="200"/>
      <c r="H702" s="200"/>
      <c r="I702" s="201"/>
    </row>
    <row r="703" spans="1:9" ht="14.25" customHeight="1" x14ac:dyDescent="0.35">
      <c r="A703" s="200"/>
      <c r="B703" s="200"/>
      <c r="C703" s="200"/>
      <c r="D703" s="200"/>
      <c r="E703" s="200"/>
      <c r="F703" s="200"/>
      <c r="G703" s="200"/>
      <c r="H703" s="200"/>
      <c r="I703" s="201"/>
    </row>
    <row r="704" spans="1:9" ht="14.25" customHeight="1" x14ac:dyDescent="0.35">
      <c r="A704" s="200"/>
      <c r="B704" s="200"/>
      <c r="C704" s="200"/>
      <c r="D704" s="200"/>
      <c r="E704" s="200"/>
      <c r="F704" s="200"/>
      <c r="G704" s="200"/>
      <c r="H704" s="200"/>
      <c r="I704" s="201"/>
    </row>
    <row r="705" spans="1:9" ht="14.25" customHeight="1" x14ac:dyDescent="0.35">
      <c r="A705" s="200"/>
      <c r="B705" s="200"/>
      <c r="C705" s="200"/>
      <c r="D705" s="200"/>
      <c r="E705" s="200"/>
      <c r="F705" s="200"/>
      <c r="G705" s="200"/>
      <c r="H705" s="200"/>
      <c r="I705" s="201"/>
    </row>
    <row r="706" spans="1:9" ht="14.25" customHeight="1" x14ac:dyDescent="0.35">
      <c r="A706" s="200"/>
      <c r="B706" s="200"/>
      <c r="C706" s="200"/>
      <c r="D706" s="200"/>
      <c r="E706" s="200"/>
      <c r="F706" s="200"/>
      <c r="G706" s="200"/>
      <c r="H706" s="200"/>
      <c r="I706" s="201"/>
    </row>
    <row r="707" spans="1:9" ht="14.25" customHeight="1" x14ac:dyDescent="0.35">
      <c r="A707" s="200"/>
      <c r="B707" s="200"/>
      <c r="C707" s="200"/>
      <c r="D707" s="200"/>
      <c r="E707" s="200"/>
      <c r="F707" s="200"/>
      <c r="G707" s="200"/>
      <c r="H707" s="200"/>
      <c r="I707" s="201"/>
    </row>
    <row r="708" spans="1:9" ht="14.25" customHeight="1" x14ac:dyDescent="0.35">
      <c r="A708" s="200"/>
      <c r="B708" s="200"/>
      <c r="C708" s="200"/>
      <c r="D708" s="200"/>
      <c r="E708" s="200"/>
      <c r="F708" s="200"/>
      <c r="G708" s="200"/>
      <c r="H708" s="200"/>
      <c r="I708" s="201"/>
    </row>
    <row r="709" spans="1:9" ht="14.25" customHeight="1" x14ac:dyDescent="0.35">
      <c r="A709" s="200"/>
      <c r="B709" s="200"/>
      <c r="C709" s="200"/>
      <c r="D709" s="200"/>
      <c r="E709" s="200"/>
      <c r="F709" s="200"/>
      <c r="G709" s="200"/>
      <c r="H709" s="200"/>
      <c r="I709" s="201"/>
    </row>
    <row r="710" spans="1:9" ht="14.25" customHeight="1" x14ac:dyDescent="0.35">
      <c r="A710" s="200"/>
      <c r="B710" s="200"/>
      <c r="C710" s="200"/>
      <c r="D710" s="200"/>
      <c r="E710" s="200"/>
      <c r="F710" s="200"/>
      <c r="G710" s="200"/>
      <c r="H710" s="200"/>
      <c r="I710" s="201"/>
    </row>
    <row r="711" spans="1:9" ht="14.25" customHeight="1" x14ac:dyDescent="0.35">
      <c r="A711" s="200"/>
      <c r="B711" s="200"/>
      <c r="C711" s="200"/>
      <c r="D711" s="200"/>
      <c r="E711" s="200"/>
      <c r="F711" s="200"/>
      <c r="G711" s="200"/>
      <c r="H711" s="200"/>
      <c r="I711" s="201"/>
    </row>
    <row r="712" spans="1:9" ht="14.25" customHeight="1" x14ac:dyDescent="0.35">
      <c r="A712" s="200"/>
      <c r="B712" s="200"/>
      <c r="C712" s="200"/>
      <c r="D712" s="200"/>
      <c r="E712" s="200"/>
      <c r="F712" s="200"/>
      <c r="G712" s="200"/>
      <c r="H712" s="200"/>
      <c r="I712" s="201"/>
    </row>
    <row r="713" spans="1:9" ht="14.25" customHeight="1" x14ac:dyDescent="0.35">
      <c r="A713" s="200"/>
      <c r="B713" s="200"/>
      <c r="C713" s="200"/>
      <c r="D713" s="200"/>
      <c r="E713" s="200"/>
      <c r="F713" s="200"/>
      <c r="G713" s="200"/>
      <c r="H713" s="200"/>
      <c r="I713" s="201"/>
    </row>
    <row r="714" spans="1:9" ht="14.25" customHeight="1" x14ac:dyDescent="0.35">
      <c r="A714" s="200"/>
      <c r="B714" s="200"/>
      <c r="C714" s="200"/>
      <c r="D714" s="200"/>
      <c r="E714" s="200"/>
      <c r="F714" s="200"/>
      <c r="G714" s="200"/>
      <c r="H714" s="200"/>
      <c r="I714" s="201"/>
    </row>
    <row r="715" spans="1:9" ht="14.25" customHeight="1" x14ac:dyDescent="0.35">
      <c r="A715" s="200"/>
      <c r="B715" s="200"/>
      <c r="C715" s="200"/>
      <c r="D715" s="200"/>
      <c r="E715" s="200"/>
      <c r="F715" s="200"/>
      <c r="G715" s="200"/>
      <c r="H715" s="200"/>
      <c r="I715" s="201"/>
    </row>
    <row r="716" spans="1:9" ht="14.25" customHeight="1" x14ac:dyDescent="0.35">
      <c r="A716" s="200"/>
      <c r="B716" s="200"/>
      <c r="C716" s="200"/>
      <c r="D716" s="200"/>
      <c r="E716" s="200"/>
      <c r="F716" s="200"/>
      <c r="G716" s="200"/>
      <c r="H716" s="200"/>
      <c r="I716" s="201"/>
    </row>
    <row r="717" spans="1:9" ht="14.25" customHeight="1" x14ac:dyDescent="0.35">
      <c r="A717" s="200"/>
      <c r="B717" s="200"/>
      <c r="C717" s="200"/>
      <c r="D717" s="200"/>
      <c r="E717" s="200"/>
      <c r="F717" s="200"/>
      <c r="G717" s="200"/>
      <c r="H717" s="200"/>
      <c r="I717" s="201"/>
    </row>
    <row r="718" spans="1:9" ht="14.25" customHeight="1" x14ac:dyDescent="0.35">
      <c r="A718" s="200"/>
      <c r="B718" s="200"/>
      <c r="C718" s="200"/>
      <c r="D718" s="200"/>
      <c r="E718" s="200"/>
      <c r="F718" s="200"/>
      <c r="G718" s="200"/>
      <c r="H718" s="200"/>
      <c r="I718" s="201"/>
    </row>
    <row r="719" spans="1:9" ht="14.25" customHeight="1" x14ac:dyDescent="0.35">
      <c r="A719" s="200"/>
      <c r="B719" s="200"/>
      <c r="C719" s="200"/>
      <c r="D719" s="200"/>
      <c r="E719" s="200"/>
      <c r="F719" s="200"/>
      <c r="G719" s="200"/>
      <c r="H719" s="200"/>
      <c r="I719" s="201"/>
    </row>
    <row r="720" spans="1:9" ht="14.25" customHeight="1" x14ac:dyDescent="0.35">
      <c r="A720" s="200"/>
      <c r="B720" s="200"/>
      <c r="C720" s="200"/>
      <c r="D720" s="200"/>
      <c r="E720" s="200"/>
      <c r="F720" s="200"/>
      <c r="G720" s="200"/>
      <c r="H720" s="200"/>
      <c r="I720" s="201"/>
    </row>
    <row r="721" spans="1:9" ht="14.25" customHeight="1" x14ac:dyDescent="0.35">
      <c r="A721" s="200"/>
      <c r="B721" s="200"/>
      <c r="C721" s="200"/>
      <c r="D721" s="200"/>
      <c r="E721" s="200"/>
      <c r="F721" s="200"/>
      <c r="G721" s="200"/>
      <c r="H721" s="200"/>
      <c r="I721" s="201"/>
    </row>
    <row r="722" spans="1:9" ht="14.25" customHeight="1" x14ac:dyDescent="0.35">
      <c r="A722" s="200"/>
      <c r="B722" s="200"/>
      <c r="C722" s="200"/>
      <c r="D722" s="200"/>
      <c r="E722" s="200"/>
      <c r="F722" s="200"/>
      <c r="G722" s="200"/>
      <c r="H722" s="200"/>
      <c r="I722" s="201"/>
    </row>
    <row r="723" spans="1:9" ht="14.25" customHeight="1" x14ac:dyDescent="0.35">
      <c r="A723" s="200"/>
      <c r="B723" s="200"/>
      <c r="C723" s="200"/>
      <c r="D723" s="200"/>
      <c r="E723" s="200"/>
      <c r="F723" s="200"/>
      <c r="G723" s="200"/>
      <c r="H723" s="200"/>
      <c r="I723" s="201"/>
    </row>
    <row r="724" spans="1:9" ht="14.25" customHeight="1" x14ac:dyDescent="0.35">
      <c r="A724" s="200"/>
      <c r="B724" s="200"/>
      <c r="C724" s="200"/>
      <c r="D724" s="200"/>
      <c r="E724" s="200"/>
      <c r="F724" s="200"/>
      <c r="G724" s="200"/>
      <c r="H724" s="200"/>
      <c r="I724" s="201"/>
    </row>
    <row r="725" spans="1:9" ht="14.25" customHeight="1" x14ac:dyDescent="0.35">
      <c r="A725" s="200"/>
      <c r="B725" s="200"/>
      <c r="C725" s="200"/>
      <c r="D725" s="200"/>
      <c r="E725" s="200"/>
      <c r="F725" s="200"/>
      <c r="G725" s="200"/>
      <c r="H725" s="200"/>
      <c r="I725" s="201"/>
    </row>
    <row r="726" spans="1:9" ht="14.25" customHeight="1" x14ac:dyDescent="0.35">
      <c r="A726" s="200"/>
      <c r="B726" s="200"/>
      <c r="C726" s="200"/>
      <c r="D726" s="200"/>
      <c r="E726" s="200"/>
      <c r="F726" s="200"/>
      <c r="G726" s="200"/>
      <c r="H726" s="200"/>
      <c r="I726" s="201"/>
    </row>
    <row r="727" spans="1:9" ht="14.25" customHeight="1" x14ac:dyDescent="0.35">
      <c r="A727" s="200"/>
      <c r="B727" s="200"/>
      <c r="C727" s="200"/>
      <c r="D727" s="200"/>
      <c r="E727" s="200"/>
      <c r="F727" s="200"/>
      <c r="G727" s="200"/>
      <c r="H727" s="200"/>
      <c r="I727" s="201"/>
    </row>
    <row r="728" spans="1:9" ht="14.25" customHeight="1" x14ac:dyDescent="0.35">
      <c r="A728" s="200"/>
      <c r="B728" s="200"/>
      <c r="C728" s="200"/>
      <c r="D728" s="200"/>
      <c r="E728" s="200"/>
      <c r="F728" s="200"/>
      <c r="G728" s="200"/>
      <c r="H728" s="200"/>
      <c r="I728" s="201"/>
    </row>
    <row r="729" spans="1:9" ht="14.25" customHeight="1" x14ac:dyDescent="0.35">
      <c r="A729" s="200"/>
      <c r="B729" s="200"/>
      <c r="C729" s="200"/>
      <c r="D729" s="200"/>
      <c r="E729" s="200"/>
      <c r="F729" s="200"/>
      <c r="G729" s="200"/>
      <c r="H729" s="200"/>
      <c r="I729" s="201"/>
    </row>
    <row r="730" spans="1:9" ht="14.25" customHeight="1" x14ac:dyDescent="0.35">
      <c r="A730" s="200"/>
      <c r="B730" s="200"/>
      <c r="C730" s="200"/>
      <c r="D730" s="200"/>
      <c r="E730" s="200"/>
      <c r="F730" s="200"/>
      <c r="G730" s="200"/>
      <c r="H730" s="200"/>
      <c r="I730" s="201"/>
    </row>
    <row r="731" spans="1:9" ht="14.25" customHeight="1" x14ac:dyDescent="0.35">
      <c r="A731" s="200"/>
      <c r="B731" s="200"/>
      <c r="C731" s="200"/>
      <c r="D731" s="200"/>
      <c r="E731" s="200"/>
      <c r="F731" s="200"/>
      <c r="G731" s="200"/>
      <c r="H731" s="200"/>
      <c r="I731" s="201"/>
    </row>
    <row r="732" spans="1:9" ht="14.25" customHeight="1" x14ac:dyDescent="0.35">
      <c r="A732" s="200"/>
      <c r="B732" s="200"/>
      <c r="C732" s="200"/>
      <c r="D732" s="200"/>
      <c r="E732" s="200"/>
      <c r="F732" s="200"/>
      <c r="G732" s="200"/>
      <c r="H732" s="200"/>
      <c r="I732" s="201"/>
    </row>
    <row r="733" spans="1:9" ht="14.25" customHeight="1" x14ac:dyDescent="0.35">
      <c r="A733" s="200"/>
      <c r="B733" s="200"/>
      <c r="C733" s="200"/>
      <c r="D733" s="200"/>
      <c r="E733" s="200"/>
      <c r="F733" s="200"/>
      <c r="G733" s="200"/>
      <c r="H733" s="200"/>
      <c r="I733" s="201"/>
    </row>
    <row r="734" spans="1:9" ht="14.25" customHeight="1" x14ac:dyDescent="0.35">
      <c r="A734" s="200"/>
      <c r="B734" s="200"/>
      <c r="C734" s="200"/>
      <c r="D734" s="200"/>
      <c r="E734" s="200"/>
      <c r="F734" s="200"/>
      <c r="G734" s="200"/>
      <c r="H734" s="200"/>
      <c r="I734" s="201"/>
    </row>
    <row r="735" spans="1:9" ht="14.25" customHeight="1" x14ac:dyDescent="0.35">
      <c r="A735" s="200"/>
      <c r="B735" s="200"/>
      <c r="C735" s="200"/>
      <c r="D735" s="200"/>
      <c r="E735" s="200"/>
      <c r="F735" s="200"/>
      <c r="G735" s="200"/>
      <c r="H735" s="200"/>
      <c r="I735" s="201"/>
    </row>
    <row r="736" spans="1:9" ht="14.25" customHeight="1" x14ac:dyDescent="0.35">
      <c r="A736" s="200"/>
      <c r="B736" s="200"/>
      <c r="C736" s="200"/>
      <c r="D736" s="200"/>
      <c r="E736" s="200"/>
      <c r="F736" s="200"/>
      <c r="G736" s="200"/>
      <c r="H736" s="200"/>
      <c r="I736" s="201"/>
    </row>
    <row r="737" spans="1:9" ht="14.25" customHeight="1" x14ac:dyDescent="0.35">
      <c r="A737" s="200"/>
      <c r="B737" s="200"/>
      <c r="C737" s="200"/>
      <c r="D737" s="200"/>
      <c r="E737" s="200"/>
      <c r="F737" s="200"/>
      <c r="G737" s="200"/>
      <c r="H737" s="200"/>
      <c r="I737" s="201"/>
    </row>
    <row r="738" spans="1:9" ht="14.25" customHeight="1" x14ac:dyDescent="0.35">
      <c r="A738" s="200"/>
      <c r="B738" s="200"/>
      <c r="C738" s="200"/>
      <c r="D738" s="200"/>
      <c r="E738" s="200"/>
      <c r="F738" s="200"/>
      <c r="G738" s="200"/>
      <c r="H738" s="200"/>
      <c r="I738" s="201"/>
    </row>
    <row r="739" spans="1:9" ht="14.25" customHeight="1" x14ac:dyDescent="0.35">
      <c r="A739" s="200"/>
      <c r="B739" s="200"/>
      <c r="C739" s="200"/>
      <c r="D739" s="200"/>
      <c r="E739" s="200"/>
      <c r="F739" s="200"/>
      <c r="G739" s="200"/>
      <c r="H739" s="200"/>
      <c r="I739" s="201"/>
    </row>
    <row r="740" spans="1:9" ht="14.25" customHeight="1" x14ac:dyDescent="0.35">
      <c r="A740" s="200"/>
      <c r="B740" s="200"/>
      <c r="C740" s="200"/>
      <c r="D740" s="200"/>
      <c r="E740" s="200"/>
      <c r="F740" s="200"/>
      <c r="G740" s="200"/>
      <c r="H740" s="200"/>
      <c r="I740" s="201"/>
    </row>
    <row r="741" spans="1:9" ht="14.25" customHeight="1" x14ac:dyDescent="0.35">
      <c r="A741" s="200"/>
      <c r="B741" s="200"/>
      <c r="C741" s="200"/>
      <c r="D741" s="200"/>
      <c r="E741" s="200"/>
      <c r="F741" s="200"/>
      <c r="G741" s="200"/>
      <c r="H741" s="200"/>
      <c r="I741" s="201"/>
    </row>
    <row r="742" spans="1:9" ht="14.25" customHeight="1" x14ac:dyDescent="0.35">
      <c r="A742" s="200"/>
      <c r="B742" s="200"/>
      <c r="C742" s="200"/>
      <c r="D742" s="200"/>
      <c r="E742" s="200"/>
      <c r="F742" s="200"/>
      <c r="G742" s="200"/>
      <c r="H742" s="200"/>
      <c r="I742" s="201"/>
    </row>
    <row r="743" spans="1:9" ht="14.25" customHeight="1" x14ac:dyDescent="0.35">
      <c r="A743" s="200"/>
      <c r="B743" s="200"/>
      <c r="C743" s="200"/>
      <c r="D743" s="200"/>
      <c r="E743" s="200"/>
      <c r="F743" s="200"/>
      <c r="G743" s="200"/>
      <c r="H743" s="200"/>
      <c r="I743" s="201"/>
    </row>
    <row r="744" spans="1:9" ht="14.25" customHeight="1" x14ac:dyDescent="0.35">
      <c r="A744" s="200"/>
      <c r="B744" s="200"/>
      <c r="C744" s="200"/>
      <c r="D744" s="200"/>
      <c r="E744" s="200"/>
      <c r="F744" s="200"/>
      <c r="G744" s="200"/>
      <c r="H744" s="200"/>
      <c r="I744" s="201"/>
    </row>
    <row r="745" spans="1:9" ht="14.25" customHeight="1" x14ac:dyDescent="0.35">
      <c r="A745" s="200"/>
      <c r="B745" s="200"/>
      <c r="C745" s="200"/>
      <c r="D745" s="200"/>
      <c r="E745" s="200"/>
      <c r="F745" s="200"/>
      <c r="G745" s="200"/>
      <c r="H745" s="200"/>
      <c r="I745" s="201"/>
    </row>
    <row r="746" spans="1:9" ht="14.25" customHeight="1" x14ac:dyDescent="0.35">
      <c r="A746" s="200"/>
      <c r="B746" s="200"/>
      <c r="C746" s="200"/>
      <c r="D746" s="200"/>
      <c r="E746" s="200"/>
      <c r="F746" s="200"/>
      <c r="G746" s="200"/>
      <c r="H746" s="200"/>
      <c r="I746" s="201"/>
    </row>
    <row r="747" spans="1:9" ht="14.25" customHeight="1" x14ac:dyDescent="0.35">
      <c r="A747" s="200"/>
      <c r="B747" s="200"/>
      <c r="C747" s="200"/>
      <c r="D747" s="200"/>
      <c r="E747" s="200"/>
      <c r="F747" s="200"/>
      <c r="G747" s="200"/>
      <c r="H747" s="200"/>
      <c r="I747" s="201"/>
    </row>
    <row r="748" spans="1:9" ht="14.25" customHeight="1" x14ac:dyDescent="0.35">
      <c r="A748" s="200"/>
      <c r="B748" s="200"/>
      <c r="C748" s="200"/>
      <c r="D748" s="200"/>
      <c r="E748" s="200"/>
      <c r="F748" s="200"/>
      <c r="G748" s="200"/>
      <c r="H748" s="200"/>
      <c r="I748" s="201"/>
    </row>
    <row r="749" spans="1:9" ht="14.25" customHeight="1" x14ac:dyDescent="0.35">
      <c r="A749" s="200"/>
      <c r="B749" s="200"/>
      <c r="C749" s="200"/>
      <c r="D749" s="200"/>
      <c r="E749" s="200"/>
      <c r="F749" s="200"/>
      <c r="G749" s="200"/>
      <c r="H749" s="200"/>
      <c r="I749" s="201"/>
    </row>
    <row r="750" spans="1:9" ht="14.25" customHeight="1" x14ac:dyDescent="0.35">
      <c r="A750" s="200"/>
      <c r="B750" s="200"/>
      <c r="C750" s="200"/>
      <c r="D750" s="200"/>
      <c r="E750" s="200"/>
      <c r="F750" s="200"/>
      <c r="G750" s="200"/>
      <c r="H750" s="200"/>
      <c r="I750" s="201"/>
    </row>
    <row r="751" spans="1:9" ht="14.25" customHeight="1" x14ac:dyDescent="0.35">
      <c r="A751" s="200"/>
      <c r="B751" s="200"/>
      <c r="C751" s="200"/>
      <c r="D751" s="200"/>
      <c r="E751" s="200"/>
      <c r="F751" s="200"/>
      <c r="G751" s="200"/>
      <c r="H751" s="200"/>
      <c r="I751" s="201"/>
    </row>
    <row r="752" spans="1:9" ht="14.25" customHeight="1" x14ac:dyDescent="0.35">
      <c r="A752" s="200"/>
      <c r="B752" s="200"/>
      <c r="C752" s="200"/>
      <c r="D752" s="200"/>
      <c r="E752" s="200"/>
      <c r="F752" s="200"/>
      <c r="G752" s="200"/>
      <c r="H752" s="200"/>
      <c r="I752" s="201"/>
    </row>
    <row r="753" spans="1:9" ht="14.25" customHeight="1" x14ac:dyDescent="0.35">
      <c r="A753" s="200"/>
      <c r="B753" s="200"/>
      <c r="C753" s="200"/>
      <c r="D753" s="200"/>
      <c r="E753" s="200"/>
      <c r="F753" s="200"/>
      <c r="G753" s="200"/>
      <c r="H753" s="200"/>
      <c r="I753" s="201"/>
    </row>
    <row r="754" spans="1:9" ht="14.25" customHeight="1" x14ac:dyDescent="0.35">
      <c r="A754" s="200"/>
      <c r="B754" s="200"/>
      <c r="C754" s="200"/>
      <c r="D754" s="200"/>
      <c r="E754" s="200"/>
      <c r="F754" s="200"/>
      <c r="G754" s="200"/>
      <c r="H754" s="200"/>
      <c r="I754" s="201"/>
    </row>
    <row r="755" spans="1:9" ht="14.25" customHeight="1" x14ac:dyDescent="0.35">
      <c r="A755" s="200"/>
      <c r="B755" s="200"/>
      <c r="C755" s="200"/>
      <c r="D755" s="200"/>
      <c r="E755" s="200"/>
      <c r="F755" s="200"/>
      <c r="G755" s="200"/>
      <c r="H755" s="200"/>
      <c r="I755" s="201"/>
    </row>
    <row r="756" spans="1:9" ht="14.25" customHeight="1" x14ac:dyDescent="0.35">
      <c r="A756" s="200"/>
      <c r="B756" s="200"/>
      <c r="C756" s="200"/>
      <c r="D756" s="200"/>
      <c r="E756" s="200"/>
      <c r="F756" s="200"/>
      <c r="G756" s="200"/>
      <c r="H756" s="200"/>
      <c r="I756" s="201"/>
    </row>
    <row r="757" spans="1:9" ht="14.25" customHeight="1" x14ac:dyDescent="0.35">
      <c r="A757" s="200"/>
      <c r="B757" s="200"/>
      <c r="C757" s="200"/>
      <c r="D757" s="200"/>
      <c r="E757" s="200"/>
      <c r="F757" s="200"/>
      <c r="G757" s="200"/>
      <c r="H757" s="200"/>
      <c r="I757" s="201"/>
    </row>
    <row r="758" spans="1:9" ht="14.25" customHeight="1" x14ac:dyDescent="0.35">
      <c r="A758" s="200"/>
      <c r="B758" s="200"/>
      <c r="C758" s="200"/>
      <c r="D758" s="200"/>
      <c r="E758" s="200"/>
      <c r="F758" s="200"/>
      <c r="G758" s="200"/>
      <c r="H758" s="200"/>
      <c r="I758" s="201"/>
    </row>
    <row r="759" spans="1:9" ht="14.25" customHeight="1" x14ac:dyDescent="0.35">
      <c r="A759" s="200"/>
      <c r="B759" s="200"/>
      <c r="C759" s="200"/>
      <c r="D759" s="200"/>
      <c r="E759" s="200"/>
      <c r="F759" s="200"/>
      <c r="G759" s="200"/>
      <c r="H759" s="200"/>
      <c r="I759" s="201"/>
    </row>
    <row r="760" spans="1:9" ht="14.25" customHeight="1" x14ac:dyDescent="0.35">
      <c r="A760" s="200"/>
      <c r="B760" s="200"/>
      <c r="C760" s="200"/>
      <c r="D760" s="200"/>
      <c r="E760" s="200"/>
      <c r="F760" s="200"/>
      <c r="G760" s="200"/>
      <c r="H760" s="200"/>
      <c r="I760" s="201"/>
    </row>
    <row r="761" spans="1:9" ht="14.25" customHeight="1" x14ac:dyDescent="0.35">
      <c r="A761" s="200"/>
      <c r="B761" s="200"/>
      <c r="C761" s="200"/>
      <c r="D761" s="200"/>
      <c r="E761" s="200"/>
      <c r="F761" s="200"/>
      <c r="G761" s="200"/>
      <c r="H761" s="200"/>
      <c r="I761" s="201"/>
    </row>
    <row r="762" spans="1:9" ht="14.25" customHeight="1" x14ac:dyDescent="0.35">
      <c r="A762" s="200"/>
      <c r="B762" s="200"/>
      <c r="C762" s="200"/>
      <c r="D762" s="200"/>
      <c r="E762" s="200"/>
      <c r="F762" s="200"/>
      <c r="G762" s="200"/>
      <c r="H762" s="200"/>
      <c r="I762" s="201"/>
    </row>
    <row r="763" spans="1:9" ht="14.25" customHeight="1" x14ac:dyDescent="0.35">
      <c r="A763" s="200"/>
      <c r="B763" s="200"/>
      <c r="C763" s="200"/>
      <c r="D763" s="200"/>
      <c r="E763" s="200"/>
      <c r="F763" s="200"/>
      <c r="G763" s="200"/>
      <c r="H763" s="200"/>
      <c r="I763" s="201"/>
    </row>
    <row r="764" spans="1:9" ht="14.25" customHeight="1" x14ac:dyDescent="0.35">
      <c r="A764" s="200"/>
      <c r="B764" s="200"/>
      <c r="C764" s="200"/>
      <c r="D764" s="200"/>
      <c r="E764" s="200"/>
      <c r="F764" s="200"/>
      <c r="G764" s="200"/>
      <c r="H764" s="200"/>
      <c r="I764" s="201"/>
    </row>
    <row r="765" spans="1:9" ht="14.25" customHeight="1" x14ac:dyDescent="0.35">
      <c r="A765" s="200"/>
      <c r="B765" s="200"/>
      <c r="C765" s="200"/>
      <c r="D765" s="200"/>
      <c r="E765" s="200"/>
      <c r="F765" s="200"/>
      <c r="G765" s="200"/>
      <c r="H765" s="200"/>
      <c r="I765" s="201"/>
    </row>
    <row r="766" spans="1:9" ht="14.25" customHeight="1" x14ac:dyDescent="0.35">
      <c r="A766" s="200"/>
      <c r="B766" s="200"/>
      <c r="C766" s="200"/>
      <c r="D766" s="200"/>
      <c r="E766" s="200"/>
      <c r="F766" s="200"/>
      <c r="G766" s="200"/>
      <c r="H766" s="200"/>
      <c r="I766" s="201"/>
    </row>
    <row r="767" spans="1:9" ht="14.25" customHeight="1" x14ac:dyDescent="0.35">
      <c r="A767" s="200"/>
      <c r="B767" s="200"/>
      <c r="C767" s="200"/>
      <c r="D767" s="200"/>
      <c r="E767" s="200"/>
      <c r="F767" s="200"/>
      <c r="G767" s="200"/>
      <c r="H767" s="200"/>
      <c r="I767" s="201"/>
    </row>
    <row r="768" spans="1:9" ht="14.25" customHeight="1" x14ac:dyDescent="0.35">
      <c r="A768" s="200"/>
      <c r="B768" s="200"/>
      <c r="C768" s="200"/>
      <c r="D768" s="200"/>
      <c r="E768" s="200"/>
      <c r="F768" s="200"/>
      <c r="G768" s="200"/>
      <c r="H768" s="200"/>
      <c r="I768" s="201"/>
    </row>
    <row r="769" spans="1:9" ht="14.25" customHeight="1" x14ac:dyDescent="0.35">
      <c r="A769" s="200"/>
      <c r="B769" s="200"/>
      <c r="C769" s="200"/>
      <c r="D769" s="200"/>
      <c r="E769" s="200"/>
      <c r="F769" s="200"/>
      <c r="G769" s="200"/>
      <c r="H769" s="200"/>
      <c r="I769" s="201"/>
    </row>
    <row r="770" spans="1:9" ht="14.25" customHeight="1" x14ac:dyDescent="0.35">
      <c r="A770" s="200"/>
      <c r="B770" s="200"/>
      <c r="C770" s="200"/>
      <c r="D770" s="200"/>
      <c r="E770" s="200"/>
      <c r="F770" s="200"/>
      <c r="G770" s="200"/>
      <c r="H770" s="200"/>
      <c r="I770" s="201"/>
    </row>
    <row r="771" spans="1:9" ht="14.25" customHeight="1" x14ac:dyDescent="0.35">
      <c r="A771" s="200"/>
      <c r="B771" s="200"/>
      <c r="C771" s="200"/>
      <c r="D771" s="200"/>
      <c r="E771" s="200"/>
      <c r="F771" s="200"/>
      <c r="G771" s="200"/>
      <c r="H771" s="200"/>
      <c r="I771" s="201"/>
    </row>
    <row r="772" spans="1:9" ht="14.25" customHeight="1" x14ac:dyDescent="0.35">
      <c r="A772" s="200"/>
      <c r="B772" s="200"/>
      <c r="C772" s="200"/>
      <c r="D772" s="200"/>
      <c r="E772" s="200"/>
      <c r="F772" s="200"/>
      <c r="G772" s="200"/>
      <c r="H772" s="200"/>
      <c r="I772" s="201"/>
    </row>
    <row r="773" spans="1:9" ht="14.25" customHeight="1" x14ac:dyDescent="0.35">
      <c r="A773" s="200"/>
      <c r="B773" s="200"/>
      <c r="C773" s="200"/>
      <c r="D773" s="200"/>
      <c r="E773" s="200"/>
      <c r="F773" s="200"/>
      <c r="G773" s="200"/>
      <c r="H773" s="200"/>
      <c r="I773" s="201"/>
    </row>
    <row r="774" spans="1:9" ht="14.25" customHeight="1" x14ac:dyDescent="0.35">
      <c r="A774" s="200"/>
      <c r="B774" s="200"/>
      <c r="C774" s="200"/>
      <c r="D774" s="200"/>
      <c r="E774" s="200"/>
      <c r="F774" s="200"/>
      <c r="G774" s="200"/>
      <c r="H774" s="200"/>
      <c r="I774" s="201"/>
    </row>
    <row r="775" spans="1:9" ht="14.25" customHeight="1" x14ac:dyDescent="0.35">
      <c r="A775" s="200"/>
      <c r="B775" s="200"/>
      <c r="C775" s="200"/>
      <c r="D775" s="200"/>
      <c r="E775" s="200"/>
      <c r="F775" s="200"/>
      <c r="G775" s="200"/>
      <c r="H775" s="200"/>
      <c r="I775" s="201"/>
    </row>
    <row r="776" spans="1:9" ht="14.25" customHeight="1" x14ac:dyDescent="0.35">
      <c r="A776" s="200"/>
      <c r="B776" s="200"/>
      <c r="C776" s="200"/>
      <c r="D776" s="200"/>
      <c r="E776" s="200"/>
      <c r="F776" s="200"/>
      <c r="G776" s="200"/>
      <c r="H776" s="200"/>
      <c r="I776" s="201"/>
    </row>
    <row r="777" spans="1:9" ht="14.25" customHeight="1" x14ac:dyDescent="0.35">
      <c r="A777" s="200"/>
      <c r="B777" s="200"/>
      <c r="C777" s="200"/>
      <c r="D777" s="200"/>
      <c r="E777" s="200"/>
      <c r="F777" s="200"/>
      <c r="G777" s="200"/>
      <c r="H777" s="200"/>
      <c r="I777" s="201"/>
    </row>
    <row r="778" spans="1:9" ht="14.25" customHeight="1" x14ac:dyDescent="0.35">
      <c r="A778" s="200"/>
      <c r="B778" s="200"/>
      <c r="C778" s="200"/>
      <c r="D778" s="200"/>
      <c r="E778" s="200"/>
      <c r="F778" s="200"/>
      <c r="G778" s="200"/>
      <c r="H778" s="200"/>
      <c r="I778" s="201"/>
    </row>
    <row r="779" spans="1:9" ht="14.25" customHeight="1" x14ac:dyDescent="0.35">
      <c r="A779" s="200"/>
      <c r="B779" s="200"/>
      <c r="C779" s="200"/>
      <c r="D779" s="200"/>
      <c r="E779" s="200"/>
      <c r="F779" s="200"/>
      <c r="G779" s="200"/>
      <c r="H779" s="200"/>
      <c r="I779" s="201"/>
    </row>
    <row r="780" spans="1:9" ht="14.25" customHeight="1" x14ac:dyDescent="0.35">
      <c r="A780" s="200"/>
      <c r="B780" s="200"/>
      <c r="C780" s="200"/>
      <c r="D780" s="200"/>
      <c r="E780" s="200"/>
      <c r="F780" s="200"/>
      <c r="G780" s="200"/>
      <c r="H780" s="200"/>
      <c r="I780" s="201"/>
    </row>
    <row r="781" spans="1:9" ht="14.25" customHeight="1" x14ac:dyDescent="0.35">
      <c r="A781" s="200"/>
      <c r="B781" s="200"/>
      <c r="C781" s="200"/>
      <c r="D781" s="200"/>
      <c r="E781" s="200"/>
      <c r="F781" s="200"/>
      <c r="G781" s="200"/>
      <c r="H781" s="200"/>
      <c r="I781" s="201"/>
    </row>
    <row r="782" spans="1:9" ht="14.25" customHeight="1" x14ac:dyDescent="0.35">
      <c r="A782" s="200"/>
      <c r="B782" s="200"/>
      <c r="C782" s="200"/>
      <c r="D782" s="200"/>
      <c r="E782" s="200"/>
      <c r="F782" s="200"/>
      <c r="G782" s="200"/>
      <c r="H782" s="200"/>
      <c r="I782" s="201"/>
    </row>
    <row r="783" spans="1:9" ht="14.25" customHeight="1" x14ac:dyDescent="0.35">
      <c r="A783" s="200"/>
      <c r="B783" s="200"/>
      <c r="C783" s="200"/>
      <c r="D783" s="200"/>
      <c r="E783" s="200"/>
      <c r="F783" s="200"/>
      <c r="G783" s="200"/>
      <c r="H783" s="200"/>
      <c r="I783" s="201"/>
    </row>
    <row r="784" spans="1:9" ht="14.25" customHeight="1" x14ac:dyDescent="0.35">
      <c r="A784" s="200"/>
      <c r="B784" s="200"/>
      <c r="C784" s="200"/>
      <c r="D784" s="200"/>
      <c r="E784" s="200"/>
      <c r="F784" s="200"/>
      <c r="G784" s="200"/>
      <c r="H784" s="200"/>
      <c r="I784" s="201"/>
    </row>
    <row r="785" spans="1:9" ht="14.25" customHeight="1" x14ac:dyDescent="0.35">
      <c r="A785" s="200"/>
      <c r="B785" s="200"/>
      <c r="C785" s="200"/>
      <c r="D785" s="200"/>
      <c r="E785" s="200"/>
      <c r="F785" s="200"/>
      <c r="G785" s="200"/>
      <c r="H785" s="200"/>
      <c r="I785" s="201"/>
    </row>
    <row r="786" spans="1:9" ht="14.25" customHeight="1" x14ac:dyDescent="0.35">
      <c r="A786" s="200"/>
      <c r="B786" s="200"/>
      <c r="C786" s="200"/>
      <c r="D786" s="200"/>
      <c r="E786" s="200"/>
      <c r="F786" s="200"/>
      <c r="G786" s="200"/>
      <c r="H786" s="200"/>
      <c r="I786" s="201"/>
    </row>
    <row r="787" spans="1:9" ht="14.25" customHeight="1" x14ac:dyDescent="0.35">
      <c r="A787" s="200"/>
      <c r="B787" s="200"/>
      <c r="C787" s="200"/>
      <c r="D787" s="200"/>
      <c r="E787" s="200"/>
      <c r="F787" s="200"/>
      <c r="G787" s="200"/>
      <c r="H787" s="200"/>
      <c r="I787" s="201"/>
    </row>
    <row r="788" spans="1:9" ht="14.25" customHeight="1" x14ac:dyDescent="0.35">
      <c r="A788" s="200"/>
      <c r="B788" s="200"/>
      <c r="C788" s="200"/>
      <c r="D788" s="200"/>
      <c r="E788" s="200"/>
      <c r="F788" s="200"/>
      <c r="G788" s="200"/>
      <c r="H788" s="200"/>
      <c r="I788" s="201"/>
    </row>
    <row r="789" spans="1:9" ht="14.25" customHeight="1" x14ac:dyDescent="0.35">
      <c r="A789" s="200"/>
      <c r="B789" s="200"/>
      <c r="C789" s="200"/>
      <c r="D789" s="200"/>
      <c r="E789" s="200"/>
      <c r="F789" s="200"/>
      <c r="G789" s="200"/>
      <c r="H789" s="200"/>
      <c r="I789" s="201"/>
    </row>
    <row r="790" spans="1:9" ht="14.25" customHeight="1" x14ac:dyDescent="0.35">
      <c r="A790" s="200"/>
      <c r="B790" s="200"/>
      <c r="C790" s="200"/>
      <c r="D790" s="200"/>
      <c r="E790" s="200"/>
      <c r="F790" s="200"/>
      <c r="G790" s="200"/>
      <c r="H790" s="200"/>
      <c r="I790" s="201"/>
    </row>
    <row r="791" spans="1:9" ht="14.25" customHeight="1" x14ac:dyDescent="0.35">
      <c r="A791" s="200"/>
      <c r="B791" s="200"/>
      <c r="C791" s="200"/>
      <c r="D791" s="200"/>
      <c r="E791" s="200"/>
      <c r="F791" s="200"/>
      <c r="G791" s="200"/>
      <c r="H791" s="200"/>
      <c r="I791" s="201"/>
    </row>
    <row r="792" spans="1:9" ht="14.25" customHeight="1" x14ac:dyDescent="0.35">
      <c r="A792" s="200"/>
      <c r="B792" s="200"/>
      <c r="C792" s="200"/>
      <c r="D792" s="200"/>
      <c r="E792" s="200"/>
      <c r="F792" s="200"/>
      <c r="G792" s="200"/>
      <c r="H792" s="200"/>
      <c r="I792" s="201"/>
    </row>
    <row r="793" spans="1:9" ht="14.25" customHeight="1" x14ac:dyDescent="0.35">
      <c r="A793" s="200"/>
      <c r="B793" s="200"/>
      <c r="C793" s="200"/>
      <c r="D793" s="200"/>
      <c r="E793" s="200"/>
      <c r="F793" s="200"/>
      <c r="G793" s="200"/>
      <c r="H793" s="200"/>
      <c r="I793" s="201"/>
    </row>
    <row r="794" spans="1:9" ht="14.25" customHeight="1" x14ac:dyDescent="0.35">
      <c r="A794" s="200"/>
      <c r="B794" s="200"/>
      <c r="C794" s="200"/>
      <c r="D794" s="200"/>
      <c r="E794" s="200"/>
      <c r="F794" s="200"/>
      <c r="G794" s="200"/>
      <c r="H794" s="200"/>
      <c r="I794" s="201"/>
    </row>
    <row r="795" spans="1:9" ht="14.25" customHeight="1" x14ac:dyDescent="0.35">
      <c r="A795" s="200"/>
      <c r="B795" s="200"/>
      <c r="C795" s="200"/>
      <c r="D795" s="200"/>
      <c r="E795" s="200"/>
      <c r="F795" s="200"/>
      <c r="G795" s="200"/>
      <c r="H795" s="200"/>
      <c r="I795" s="201"/>
    </row>
    <row r="796" spans="1:9" ht="14.25" customHeight="1" x14ac:dyDescent="0.35">
      <c r="A796" s="200"/>
      <c r="B796" s="200"/>
      <c r="C796" s="200"/>
      <c r="D796" s="200"/>
      <c r="E796" s="200"/>
      <c r="F796" s="200"/>
      <c r="G796" s="200"/>
      <c r="H796" s="200"/>
      <c r="I796" s="201"/>
    </row>
    <row r="797" spans="1:9" ht="14.25" customHeight="1" x14ac:dyDescent="0.35">
      <c r="A797" s="200"/>
      <c r="B797" s="200"/>
      <c r="C797" s="200"/>
      <c r="D797" s="200"/>
      <c r="E797" s="200"/>
      <c r="F797" s="200"/>
      <c r="G797" s="200"/>
      <c r="H797" s="200"/>
      <c r="I797" s="201"/>
    </row>
    <row r="798" spans="1:9" ht="14.25" customHeight="1" x14ac:dyDescent="0.35">
      <c r="A798" s="200"/>
      <c r="B798" s="200"/>
      <c r="C798" s="200"/>
      <c r="D798" s="200"/>
      <c r="E798" s="200"/>
      <c r="F798" s="200"/>
      <c r="G798" s="200"/>
      <c r="H798" s="200"/>
      <c r="I798" s="201"/>
    </row>
    <row r="799" spans="1:9" ht="14.25" customHeight="1" x14ac:dyDescent="0.35">
      <c r="A799" s="200"/>
      <c r="B799" s="200"/>
      <c r="C799" s="200"/>
      <c r="D799" s="200"/>
      <c r="E799" s="200"/>
      <c r="F799" s="200"/>
      <c r="G799" s="200"/>
      <c r="H799" s="200"/>
      <c r="I799" s="201"/>
    </row>
    <row r="800" spans="1:9" ht="14.25" customHeight="1" x14ac:dyDescent="0.35">
      <c r="A800" s="200"/>
      <c r="B800" s="200"/>
      <c r="C800" s="200"/>
      <c r="D800" s="200"/>
      <c r="E800" s="200"/>
      <c r="F800" s="200"/>
      <c r="G800" s="200"/>
      <c r="H800" s="200"/>
      <c r="I800" s="201"/>
    </row>
    <row r="801" spans="1:9" ht="14.25" customHeight="1" x14ac:dyDescent="0.35">
      <c r="A801" s="200"/>
      <c r="B801" s="200"/>
      <c r="C801" s="200"/>
      <c r="D801" s="200"/>
      <c r="E801" s="200"/>
      <c r="F801" s="200"/>
      <c r="G801" s="200"/>
      <c r="H801" s="200"/>
      <c r="I801" s="201"/>
    </row>
    <row r="802" spans="1:9" ht="14.25" customHeight="1" x14ac:dyDescent="0.35">
      <c r="A802" s="200"/>
      <c r="B802" s="200"/>
      <c r="C802" s="200"/>
      <c r="D802" s="200"/>
      <c r="E802" s="200"/>
      <c r="F802" s="200"/>
      <c r="G802" s="200"/>
      <c r="H802" s="200"/>
      <c r="I802" s="201"/>
    </row>
    <row r="803" spans="1:9" ht="14.25" customHeight="1" x14ac:dyDescent="0.35">
      <c r="A803" s="200"/>
      <c r="B803" s="200"/>
      <c r="C803" s="200"/>
      <c r="D803" s="200"/>
      <c r="E803" s="200"/>
      <c r="F803" s="200"/>
      <c r="G803" s="200"/>
      <c r="H803" s="200"/>
      <c r="I803" s="201"/>
    </row>
    <row r="804" spans="1:9" ht="14.25" customHeight="1" x14ac:dyDescent="0.35">
      <c r="A804" s="200"/>
      <c r="B804" s="200"/>
      <c r="C804" s="200"/>
      <c r="D804" s="200"/>
      <c r="E804" s="200"/>
      <c r="F804" s="200"/>
      <c r="G804" s="200"/>
      <c r="H804" s="200"/>
      <c r="I804" s="201"/>
    </row>
    <row r="805" spans="1:9" ht="14.25" customHeight="1" x14ac:dyDescent="0.35">
      <c r="A805" s="200"/>
      <c r="B805" s="200"/>
      <c r="C805" s="200"/>
      <c r="D805" s="200"/>
      <c r="E805" s="200"/>
      <c r="F805" s="200"/>
      <c r="G805" s="200"/>
      <c r="H805" s="200"/>
      <c r="I805" s="201"/>
    </row>
    <row r="806" spans="1:9" ht="14.25" customHeight="1" x14ac:dyDescent="0.35">
      <c r="A806" s="200"/>
      <c r="B806" s="200"/>
      <c r="C806" s="200"/>
      <c r="D806" s="200"/>
      <c r="E806" s="200"/>
      <c r="F806" s="200"/>
      <c r="G806" s="200"/>
      <c r="H806" s="200"/>
      <c r="I806" s="201"/>
    </row>
    <row r="807" spans="1:9" ht="14.25" customHeight="1" x14ac:dyDescent="0.35">
      <c r="A807" s="200"/>
      <c r="B807" s="200"/>
      <c r="C807" s="200"/>
      <c r="D807" s="200"/>
      <c r="E807" s="200"/>
      <c r="F807" s="200"/>
      <c r="G807" s="200"/>
      <c r="H807" s="200"/>
      <c r="I807" s="201"/>
    </row>
    <row r="808" spans="1:9" ht="14.25" customHeight="1" x14ac:dyDescent="0.35">
      <c r="A808" s="200"/>
      <c r="B808" s="200"/>
      <c r="C808" s="200"/>
      <c r="D808" s="200"/>
      <c r="E808" s="200"/>
      <c r="F808" s="200"/>
      <c r="G808" s="200"/>
      <c r="H808" s="200"/>
      <c r="I808" s="201"/>
    </row>
    <row r="809" spans="1:9" ht="14.25" customHeight="1" x14ac:dyDescent="0.35">
      <c r="A809" s="200"/>
      <c r="B809" s="200"/>
      <c r="C809" s="200"/>
      <c r="D809" s="200"/>
      <c r="E809" s="200"/>
      <c r="F809" s="200"/>
      <c r="G809" s="200"/>
      <c r="H809" s="200"/>
      <c r="I809" s="201"/>
    </row>
    <row r="810" spans="1:9" ht="14.25" customHeight="1" x14ac:dyDescent="0.35">
      <c r="A810" s="200"/>
      <c r="B810" s="200"/>
      <c r="C810" s="200"/>
      <c r="D810" s="200"/>
      <c r="E810" s="200"/>
      <c r="F810" s="200"/>
      <c r="G810" s="200"/>
      <c r="H810" s="200"/>
      <c r="I810" s="201"/>
    </row>
    <row r="811" spans="1:9" ht="14.25" customHeight="1" x14ac:dyDescent="0.35">
      <c r="A811" s="200"/>
      <c r="B811" s="200"/>
      <c r="C811" s="200"/>
      <c r="D811" s="200"/>
      <c r="E811" s="200"/>
      <c r="F811" s="200"/>
      <c r="G811" s="200"/>
      <c r="H811" s="200"/>
      <c r="I811" s="201"/>
    </row>
    <row r="812" spans="1:9" ht="14.25" customHeight="1" x14ac:dyDescent="0.35">
      <c r="A812" s="200"/>
      <c r="B812" s="200"/>
      <c r="C812" s="200"/>
      <c r="D812" s="200"/>
      <c r="E812" s="200"/>
      <c r="F812" s="200"/>
      <c r="G812" s="200"/>
      <c r="H812" s="200"/>
      <c r="I812" s="201"/>
    </row>
    <row r="813" spans="1:9" ht="14.25" customHeight="1" x14ac:dyDescent="0.35">
      <c r="A813" s="200"/>
      <c r="B813" s="200"/>
      <c r="C813" s="200"/>
      <c r="D813" s="200"/>
      <c r="E813" s="200"/>
      <c r="F813" s="200"/>
      <c r="G813" s="200"/>
      <c r="H813" s="200"/>
      <c r="I813" s="201"/>
    </row>
    <row r="814" spans="1:9" ht="14.25" customHeight="1" x14ac:dyDescent="0.35">
      <c r="A814" s="200"/>
      <c r="B814" s="200"/>
      <c r="C814" s="200"/>
      <c r="D814" s="200"/>
      <c r="E814" s="200"/>
      <c r="F814" s="200"/>
      <c r="G814" s="200"/>
      <c r="H814" s="200"/>
      <c r="I814" s="201"/>
    </row>
    <row r="815" spans="1:9" ht="14.25" customHeight="1" x14ac:dyDescent="0.35">
      <c r="A815" s="200"/>
      <c r="B815" s="200"/>
      <c r="C815" s="200"/>
      <c r="D815" s="200"/>
      <c r="E815" s="200"/>
      <c r="F815" s="200"/>
      <c r="G815" s="200"/>
      <c r="H815" s="200"/>
      <c r="I815" s="201"/>
    </row>
    <row r="816" spans="1:9" ht="14.25" customHeight="1" x14ac:dyDescent="0.35">
      <c r="A816" s="200"/>
      <c r="B816" s="200"/>
      <c r="C816" s="200"/>
      <c r="D816" s="200"/>
      <c r="E816" s="200"/>
      <c r="F816" s="200"/>
      <c r="G816" s="200"/>
      <c r="H816" s="200"/>
      <c r="I816" s="201"/>
    </row>
    <row r="817" spans="1:9" ht="14.25" customHeight="1" x14ac:dyDescent="0.35">
      <c r="A817" s="200"/>
      <c r="B817" s="200"/>
      <c r="C817" s="200"/>
      <c r="D817" s="200"/>
      <c r="E817" s="200"/>
      <c r="F817" s="200"/>
      <c r="G817" s="200"/>
      <c r="H817" s="200"/>
      <c r="I817" s="201"/>
    </row>
    <row r="818" spans="1:9" ht="14.25" customHeight="1" x14ac:dyDescent="0.35">
      <c r="A818" s="200"/>
      <c r="B818" s="200"/>
      <c r="C818" s="200"/>
      <c r="D818" s="200"/>
      <c r="E818" s="200"/>
      <c r="F818" s="200"/>
      <c r="G818" s="200"/>
      <c r="H818" s="200"/>
      <c r="I818" s="201"/>
    </row>
    <row r="819" spans="1:9" ht="14.25" customHeight="1" x14ac:dyDescent="0.35">
      <c r="A819" s="200"/>
      <c r="B819" s="200"/>
      <c r="C819" s="200"/>
      <c r="D819" s="200"/>
      <c r="E819" s="200"/>
      <c r="F819" s="200"/>
      <c r="G819" s="200"/>
      <c r="H819" s="200"/>
      <c r="I819" s="201"/>
    </row>
    <row r="820" spans="1:9" ht="14.25" customHeight="1" x14ac:dyDescent="0.35">
      <c r="A820" s="200"/>
      <c r="B820" s="200"/>
      <c r="C820" s="200"/>
      <c r="D820" s="200"/>
      <c r="E820" s="200"/>
      <c r="F820" s="200"/>
      <c r="G820" s="200"/>
      <c r="H820" s="200"/>
      <c r="I820" s="201"/>
    </row>
    <row r="821" spans="1:9" ht="14.25" customHeight="1" x14ac:dyDescent="0.35">
      <c r="A821" s="200"/>
      <c r="B821" s="200"/>
      <c r="C821" s="200"/>
      <c r="D821" s="200"/>
      <c r="E821" s="200"/>
      <c r="F821" s="200"/>
      <c r="G821" s="200"/>
      <c r="H821" s="200"/>
      <c r="I821" s="201"/>
    </row>
    <row r="822" spans="1:9" ht="14.25" customHeight="1" x14ac:dyDescent="0.35">
      <c r="A822" s="200"/>
      <c r="B822" s="200"/>
      <c r="C822" s="200"/>
      <c r="D822" s="200"/>
      <c r="E822" s="200"/>
      <c r="F822" s="200"/>
      <c r="G822" s="200"/>
      <c r="H822" s="200"/>
      <c r="I822" s="201"/>
    </row>
    <row r="823" spans="1:9" ht="14.25" customHeight="1" x14ac:dyDescent="0.35">
      <c r="A823" s="200"/>
      <c r="B823" s="200"/>
      <c r="C823" s="200"/>
      <c r="D823" s="200"/>
      <c r="E823" s="200"/>
      <c r="F823" s="200"/>
      <c r="G823" s="200"/>
      <c r="H823" s="200"/>
      <c r="I823" s="201"/>
    </row>
    <row r="824" spans="1:9" ht="14.25" customHeight="1" x14ac:dyDescent="0.35">
      <c r="A824" s="200"/>
      <c r="B824" s="200"/>
      <c r="C824" s="200"/>
      <c r="D824" s="200"/>
      <c r="E824" s="200"/>
      <c r="F824" s="200"/>
      <c r="G824" s="200"/>
      <c r="H824" s="200"/>
      <c r="I824" s="201"/>
    </row>
    <row r="825" spans="1:9" ht="14.25" customHeight="1" x14ac:dyDescent="0.35">
      <c r="A825" s="200"/>
      <c r="B825" s="200"/>
      <c r="C825" s="200"/>
      <c r="D825" s="200"/>
      <c r="E825" s="200"/>
      <c r="F825" s="200"/>
      <c r="G825" s="200"/>
      <c r="H825" s="200"/>
      <c r="I825" s="201"/>
    </row>
    <row r="826" spans="1:9" ht="14.25" customHeight="1" x14ac:dyDescent="0.35">
      <c r="A826" s="200"/>
      <c r="B826" s="200"/>
      <c r="C826" s="200"/>
      <c r="D826" s="200"/>
      <c r="E826" s="200"/>
      <c r="F826" s="200"/>
      <c r="G826" s="200"/>
      <c r="H826" s="200"/>
      <c r="I826" s="201"/>
    </row>
    <row r="827" spans="1:9" ht="14.25" customHeight="1" x14ac:dyDescent="0.35">
      <c r="A827" s="200"/>
      <c r="B827" s="200"/>
      <c r="C827" s="200"/>
      <c r="D827" s="200"/>
      <c r="E827" s="200"/>
      <c r="F827" s="200"/>
      <c r="G827" s="200"/>
      <c r="H827" s="200"/>
      <c r="I827" s="201"/>
    </row>
    <row r="828" spans="1:9" ht="14.25" customHeight="1" x14ac:dyDescent="0.35">
      <c r="A828" s="200"/>
      <c r="B828" s="200"/>
      <c r="C828" s="200"/>
      <c r="D828" s="200"/>
      <c r="E828" s="200"/>
      <c r="F828" s="200"/>
      <c r="G828" s="200"/>
      <c r="H828" s="200"/>
      <c r="I828" s="201"/>
    </row>
    <row r="829" spans="1:9" ht="14.25" customHeight="1" x14ac:dyDescent="0.35">
      <c r="A829" s="200"/>
      <c r="B829" s="200"/>
      <c r="C829" s="200"/>
      <c r="D829" s="200"/>
      <c r="E829" s="200"/>
      <c r="F829" s="200"/>
      <c r="G829" s="200"/>
      <c r="H829" s="200"/>
      <c r="I829" s="201"/>
    </row>
    <row r="830" spans="1:9" ht="14.25" customHeight="1" x14ac:dyDescent="0.35">
      <c r="A830" s="200"/>
      <c r="B830" s="200"/>
      <c r="C830" s="200"/>
      <c r="D830" s="200"/>
      <c r="E830" s="200"/>
      <c r="F830" s="200"/>
      <c r="G830" s="200"/>
      <c r="H830" s="200"/>
      <c r="I830" s="201"/>
    </row>
    <row r="831" spans="1:9" ht="14.25" customHeight="1" x14ac:dyDescent="0.35">
      <c r="A831" s="200"/>
      <c r="B831" s="200"/>
      <c r="C831" s="200"/>
      <c r="D831" s="200"/>
      <c r="E831" s="200"/>
      <c r="F831" s="200"/>
      <c r="G831" s="200"/>
      <c r="H831" s="200"/>
      <c r="I831" s="201"/>
    </row>
    <row r="832" spans="1:9" ht="14.25" customHeight="1" x14ac:dyDescent="0.35">
      <c r="A832" s="200"/>
      <c r="B832" s="200"/>
      <c r="C832" s="200"/>
      <c r="D832" s="200"/>
      <c r="E832" s="200"/>
      <c r="F832" s="200"/>
      <c r="G832" s="200"/>
      <c r="H832" s="200"/>
      <c r="I832" s="201"/>
    </row>
    <row r="833" spans="1:9" ht="14.25" customHeight="1" x14ac:dyDescent="0.35">
      <c r="A833" s="200"/>
      <c r="B833" s="200"/>
      <c r="C833" s="200"/>
      <c r="D833" s="200"/>
      <c r="E833" s="200"/>
      <c r="F833" s="200"/>
      <c r="G833" s="200"/>
      <c r="H833" s="200"/>
      <c r="I833" s="201"/>
    </row>
    <row r="834" spans="1:9" ht="14.25" customHeight="1" x14ac:dyDescent="0.35">
      <c r="A834" s="200"/>
      <c r="B834" s="200"/>
      <c r="C834" s="200"/>
      <c r="D834" s="200"/>
      <c r="E834" s="200"/>
      <c r="F834" s="200"/>
      <c r="G834" s="200"/>
      <c r="H834" s="200"/>
      <c r="I834" s="201"/>
    </row>
    <row r="835" spans="1:9" ht="14.25" customHeight="1" x14ac:dyDescent="0.35">
      <c r="A835" s="200"/>
      <c r="B835" s="200"/>
      <c r="C835" s="200"/>
      <c r="D835" s="200"/>
      <c r="E835" s="200"/>
      <c r="F835" s="200"/>
      <c r="G835" s="200"/>
      <c r="H835" s="200"/>
      <c r="I835" s="201"/>
    </row>
    <row r="836" spans="1:9" ht="14.25" customHeight="1" x14ac:dyDescent="0.35">
      <c r="A836" s="200"/>
      <c r="B836" s="200"/>
      <c r="C836" s="200"/>
      <c r="D836" s="200"/>
      <c r="E836" s="200"/>
      <c r="F836" s="200"/>
      <c r="G836" s="200"/>
      <c r="H836" s="200"/>
      <c r="I836" s="201"/>
    </row>
    <row r="837" spans="1:9" ht="14.25" customHeight="1" x14ac:dyDescent="0.35">
      <c r="A837" s="200"/>
      <c r="B837" s="200"/>
      <c r="C837" s="200"/>
      <c r="D837" s="200"/>
      <c r="E837" s="200"/>
      <c r="F837" s="200"/>
      <c r="G837" s="200"/>
      <c r="H837" s="200"/>
      <c r="I837" s="201"/>
    </row>
    <row r="838" spans="1:9" ht="14.25" customHeight="1" x14ac:dyDescent="0.35">
      <c r="A838" s="200"/>
      <c r="B838" s="200"/>
      <c r="C838" s="200"/>
      <c r="D838" s="200"/>
      <c r="E838" s="200"/>
      <c r="F838" s="200"/>
      <c r="G838" s="200"/>
      <c r="H838" s="200"/>
      <c r="I838" s="201"/>
    </row>
    <row r="839" spans="1:9" ht="14.25" customHeight="1" x14ac:dyDescent="0.35">
      <c r="A839" s="200"/>
      <c r="B839" s="200"/>
      <c r="C839" s="200"/>
      <c r="D839" s="200"/>
      <c r="E839" s="200"/>
      <c r="F839" s="200"/>
      <c r="G839" s="200"/>
      <c r="H839" s="200"/>
      <c r="I839" s="201"/>
    </row>
    <row r="840" spans="1:9" ht="14.25" customHeight="1" x14ac:dyDescent="0.35">
      <c r="A840" s="200"/>
      <c r="B840" s="200"/>
      <c r="C840" s="200"/>
      <c r="D840" s="200"/>
      <c r="E840" s="200"/>
      <c r="F840" s="200"/>
      <c r="G840" s="200"/>
      <c r="H840" s="200"/>
      <c r="I840" s="201"/>
    </row>
    <row r="841" spans="1:9" ht="14.25" customHeight="1" x14ac:dyDescent="0.35">
      <c r="A841" s="200"/>
      <c r="B841" s="200"/>
      <c r="C841" s="200"/>
      <c r="D841" s="200"/>
      <c r="E841" s="200"/>
      <c r="F841" s="200"/>
      <c r="G841" s="200"/>
      <c r="H841" s="200"/>
      <c r="I841" s="201"/>
    </row>
    <row r="842" spans="1:9" ht="14.25" customHeight="1" x14ac:dyDescent="0.35">
      <c r="A842" s="200"/>
      <c r="B842" s="200"/>
      <c r="C842" s="200"/>
      <c r="D842" s="200"/>
      <c r="E842" s="200"/>
      <c r="F842" s="200"/>
      <c r="G842" s="200"/>
      <c r="H842" s="200"/>
      <c r="I842" s="201"/>
    </row>
    <row r="843" spans="1:9" ht="14.25" customHeight="1" x14ac:dyDescent="0.35">
      <c r="A843" s="200"/>
      <c r="B843" s="200"/>
      <c r="C843" s="200"/>
      <c r="D843" s="200"/>
      <c r="E843" s="200"/>
      <c r="F843" s="200"/>
      <c r="G843" s="200"/>
      <c r="H843" s="200"/>
      <c r="I843" s="201"/>
    </row>
    <row r="844" spans="1:9" ht="14.25" customHeight="1" x14ac:dyDescent="0.35">
      <c r="A844" s="200"/>
      <c r="B844" s="200"/>
      <c r="C844" s="200"/>
      <c r="D844" s="200"/>
      <c r="E844" s="200"/>
      <c r="F844" s="200"/>
      <c r="G844" s="200"/>
      <c r="H844" s="200"/>
      <c r="I844" s="201"/>
    </row>
    <row r="845" spans="1:9" ht="14.25" customHeight="1" x14ac:dyDescent="0.35">
      <c r="A845" s="200"/>
      <c r="B845" s="200"/>
      <c r="C845" s="200"/>
      <c r="D845" s="200"/>
      <c r="E845" s="200"/>
      <c r="F845" s="200"/>
      <c r="G845" s="200"/>
      <c r="H845" s="200"/>
      <c r="I845" s="201"/>
    </row>
    <row r="846" spans="1:9" ht="14.25" customHeight="1" x14ac:dyDescent="0.35">
      <c r="A846" s="200"/>
      <c r="B846" s="200"/>
      <c r="C846" s="200"/>
      <c r="D846" s="200"/>
      <c r="E846" s="200"/>
      <c r="F846" s="200"/>
      <c r="G846" s="200"/>
      <c r="H846" s="200"/>
      <c r="I846" s="201"/>
    </row>
    <row r="847" spans="1:9" ht="14.25" customHeight="1" x14ac:dyDescent="0.35">
      <c r="A847" s="200"/>
      <c r="B847" s="200"/>
      <c r="C847" s="200"/>
      <c r="D847" s="200"/>
      <c r="E847" s="200"/>
      <c r="F847" s="200"/>
      <c r="G847" s="200"/>
      <c r="H847" s="200"/>
      <c r="I847" s="201"/>
    </row>
    <row r="848" spans="1:9" ht="14.25" customHeight="1" x14ac:dyDescent="0.35">
      <c r="A848" s="200"/>
      <c r="B848" s="200"/>
      <c r="C848" s="200"/>
      <c r="D848" s="200"/>
      <c r="E848" s="200"/>
      <c r="F848" s="200"/>
      <c r="G848" s="200"/>
      <c r="H848" s="200"/>
      <c r="I848" s="201"/>
    </row>
    <row r="849" spans="1:9" ht="14.25" customHeight="1" x14ac:dyDescent="0.35">
      <c r="A849" s="200"/>
      <c r="B849" s="200"/>
      <c r="C849" s="200"/>
      <c r="D849" s="200"/>
      <c r="E849" s="200"/>
      <c r="F849" s="200"/>
      <c r="G849" s="200"/>
      <c r="H849" s="200"/>
      <c r="I849" s="201"/>
    </row>
    <row r="850" spans="1:9" ht="14.25" customHeight="1" x14ac:dyDescent="0.35">
      <c r="A850" s="200"/>
      <c r="B850" s="200"/>
      <c r="C850" s="200"/>
      <c r="D850" s="200"/>
      <c r="E850" s="200"/>
      <c r="F850" s="200"/>
      <c r="G850" s="200"/>
      <c r="H850" s="200"/>
      <c r="I850" s="201"/>
    </row>
    <row r="851" spans="1:9" ht="14.25" customHeight="1" x14ac:dyDescent="0.35">
      <c r="A851" s="200"/>
      <c r="B851" s="200"/>
      <c r="C851" s="200"/>
      <c r="D851" s="200"/>
      <c r="E851" s="200"/>
      <c r="F851" s="200"/>
      <c r="G851" s="200"/>
      <c r="H851" s="200"/>
      <c r="I851" s="201"/>
    </row>
    <row r="852" spans="1:9" ht="14.25" customHeight="1" x14ac:dyDescent="0.35">
      <c r="A852" s="200"/>
      <c r="B852" s="200"/>
      <c r="C852" s="200"/>
      <c r="D852" s="200"/>
      <c r="E852" s="200"/>
      <c r="F852" s="200"/>
      <c r="G852" s="200"/>
      <c r="H852" s="200"/>
      <c r="I852" s="201"/>
    </row>
    <row r="853" spans="1:9" ht="14.25" customHeight="1" x14ac:dyDescent="0.35">
      <c r="A853" s="200"/>
      <c r="B853" s="200"/>
      <c r="C853" s="200"/>
      <c r="D853" s="200"/>
      <c r="E853" s="200"/>
      <c r="F853" s="200"/>
      <c r="G853" s="200"/>
      <c r="H853" s="200"/>
      <c r="I853" s="201"/>
    </row>
    <row r="854" spans="1:9" ht="14.25" customHeight="1" x14ac:dyDescent="0.35">
      <c r="A854" s="200"/>
      <c r="B854" s="200"/>
      <c r="C854" s="200"/>
      <c r="D854" s="200"/>
      <c r="E854" s="200"/>
      <c r="F854" s="200"/>
      <c r="G854" s="200"/>
      <c r="H854" s="200"/>
      <c r="I854" s="201"/>
    </row>
    <row r="855" spans="1:9" ht="14.25" customHeight="1" x14ac:dyDescent="0.35">
      <c r="A855" s="200"/>
      <c r="B855" s="200"/>
      <c r="C855" s="200"/>
      <c r="D855" s="200"/>
      <c r="E855" s="200"/>
      <c r="F855" s="200"/>
      <c r="G855" s="200"/>
      <c r="H855" s="200"/>
      <c r="I855" s="201"/>
    </row>
    <row r="856" spans="1:9" ht="14.25" customHeight="1" x14ac:dyDescent="0.35">
      <c r="A856" s="200"/>
      <c r="B856" s="200"/>
      <c r="C856" s="200"/>
      <c r="D856" s="200"/>
      <c r="E856" s="200"/>
      <c r="F856" s="200"/>
      <c r="G856" s="200"/>
      <c r="H856" s="200"/>
      <c r="I856" s="201"/>
    </row>
    <row r="857" spans="1:9" ht="14.25" customHeight="1" x14ac:dyDescent="0.35">
      <c r="A857" s="200"/>
      <c r="B857" s="200"/>
      <c r="C857" s="200"/>
      <c r="D857" s="200"/>
      <c r="E857" s="200"/>
      <c r="F857" s="200"/>
      <c r="G857" s="200"/>
      <c r="H857" s="200"/>
      <c r="I857" s="201"/>
    </row>
    <row r="858" spans="1:9" ht="14.25" customHeight="1" x14ac:dyDescent="0.35">
      <c r="A858" s="200"/>
      <c r="B858" s="200"/>
      <c r="C858" s="200"/>
      <c r="D858" s="200"/>
      <c r="E858" s="200"/>
      <c r="F858" s="200"/>
      <c r="G858" s="200"/>
      <c r="H858" s="200"/>
      <c r="I858" s="201"/>
    </row>
    <row r="859" spans="1:9" ht="14.25" customHeight="1" x14ac:dyDescent="0.35">
      <c r="A859" s="200"/>
      <c r="B859" s="200"/>
      <c r="C859" s="200"/>
      <c r="D859" s="200"/>
      <c r="E859" s="200"/>
      <c r="F859" s="200"/>
      <c r="G859" s="200"/>
      <c r="H859" s="200"/>
      <c r="I859" s="201"/>
    </row>
    <row r="860" spans="1:9" ht="14.25" customHeight="1" x14ac:dyDescent="0.35">
      <c r="A860" s="200"/>
      <c r="B860" s="200"/>
      <c r="C860" s="200"/>
      <c r="D860" s="200"/>
      <c r="E860" s="200"/>
      <c r="F860" s="200"/>
      <c r="G860" s="200"/>
      <c r="H860" s="200"/>
      <c r="I860" s="201"/>
    </row>
    <row r="861" spans="1:9" ht="14.25" customHeight="1" x14ac:dyDescent="0.35">
      <c r="A861" s="200"/>
      <c r="B861" s="200"/>
      <c r="C861" s="200"/>
      <c r="D861" s="200"/>
      <c r="E861" s="200"/>
      <c r="F861" s="200"/>
      <c r="G861" s="200"/>
      <c r="H861" s="200"/>
      <c r="I861" s="201"/>
    </row>
    <row r="862" spans="1:9" ht="14.25" customHeight="1" x14ac:dyDescent="0.35">
      <c r="A862" s="200"/>
      <c r="B862" s="200"/>
      <c r="C862" s="200"/>
      <c r="D862" s="200"/>
      <c r="E862" s="200"/>
      <c r="F862" s="200"/>
      <c r="G862" s="200"/>
      <c r="H862" s="200"/>
      <c r="I862" s="201"/>
    </row>
    <row r="863" spans="1:9" ht="14.25" customHeight="1" x14ac:dyDescent="0.35">
      <c r="A863" s="200"/>
      <c r="B863" s="200"/>
      <c r="C863" s="200"/>
      <c r="D863" s="200"/>
      <c r="E863" s="200"/>
      <c r="F863" s="200"/>
      <c r="G863" s="200"/>
      <c r="H863" s="200"/>
      <c r="I863" s="201"/>
    </row>
    <row r="864" spans="1:9" ht="14.25" customHeight="1" x14ac:dyDescent="0.35">
      <c r="A864" s="200"/>
      <c r="B864" s="200"/>
      <c r="C864" s="200"/>
      <c r="D864" s="200"/>
      <c r="E864" s="200"/>
      <c r="F864" s="200"/>
      <c r="G864" s="200"/>
      <c r="H864" s="200"/>
      <c r="I864" s="201"/>
    </row>
    <row r="865" spans="1:9" ht="14.25" customHeight="1" x14ac:dyDescent="0.35">
      <c r="A865" s="200"/>
      <c r="B865" s="200"/>
      <c r="C865" s="200"/>
      <c r="D865" s="200"/>
      <c r="E865" s="200"/>
      <c r="F865" s="200"/>
      <c r="G865" s="200"/>
      <c r="H865" s="200"/>
      <c r="I865" s="201"/>
    </row>
    <row r="866" spans="1:9" ht="14.25" customHeight="1" x14ac:dyDescent="0.35">
      <c r="A866" s="200"/>
      <c r="B866" s="200"/>
      <c r="C866" s="200"/>
      <c r="D866" s="200"/>
      <c r="E866" s="200"/>
      <c r="F866" s="200"/>
      <c r="G866" s="200"/>
      <c r="H866" s="200"/>
      <c r="I866" s="201"/>
    </row>
    <row r="867" spans="1:9" ht="14.25" customHeight="1" x14ac:dyDescent="0.35">
      <c r="A867" s="200"/>
      <c r="B867" s="200"/>
      <c r="C867" s="200"/>
      <c r="D867" s="200"/>
      <c r="E867" s="200"/>
      <c r="F867" s="200"/>
      <c r="G867" s="200"/>
      <c r="H867" s="200"/>
      <c r="I867" s="201"/>
    </row>
    <row r="868" spans="1:9" ht="14.25" customHeight="1" x14ac:dyDescent="0.35">
      <c r="A868" s="200"/>
      <c r="B868" s="200"/>
      <c r="C868" s="200"/>
      <c r="D868" s="200"/>
      <c r="E868" s="200"/>
      <c r="F868" s="200"/>
      <c r="G868" s="200"/>
      <c r="H868" s="200"/>
      <c r="I868" s="201"/>
    </row>
    <row r="869" spans="1:9" ht="14.25" customHeight="1" x14ac:dyDescent="0.35">
      <c r="A869" s="200"/>
      <c r="B869" s="200"/>
      <c r="C869" s="200"/>
      <c r="D869" s="200"/>
      <c r="E869" s="200"/>
      <c r="F869" s="200"/>
      <c r="G869" s="200"/>
      <c r="H869" s="200"/>
      <c r="I869" s="201"/>
    </row>
    <row r="870" spans="1:9" ht="14.25" customHeight="1" x14ac:dyDescent="0.35">
      <c r="A870" s="200"/>
      <c r="B870" s="200"/>
      <c r="C870" s="200"/>
      <c r="D870" s="200"/>
      <c r="E870" s="200"/>
      <c r="F870" s="200"/>
      <c r="G870" s="200"/>
      <c r="H870" s="200"/>
      <c r="I870" s="201"/>
    </row>
    <row r="871" spans="1:9" ht="14.25" customHeight="1" x14ac:dyDescent="0.35">
      <c r="A871" s="200"/>
      <c r="B871" s="200"/>
      <c r="C871" s="200"/>
      <c r="D871" s="200"/>
      <c r="E871" s="200"/>
      <c r="F871" s="200"/>
      <c r="G871" s="200"/>
      <c r="H871" s="200"/>
      <c r="I871" s="201"/>
    </row>
    <row r="872" spans="1:9" ht="14.25" customHeight="1" x14ac:dyDescent="0.35">
      <c r="A872" s="200"/>
      <c r="B872" s="200"/>
      <c r="C872" s="200"/>
      <c r="D872" s="200"/>
      <c r="E872" s="200"/>
      <c r="F872" s="200"/>
      <c r="G872" s="200"/>
      <c r="H872" s="200"/>
      <c r="I872" s="201"/>
    </row>
    <row r="873" spans="1:9" ht="14.25" customHeight="1" x14ac:dyDescent="0.35">
      <c r="A873" s="200"/>
      <c r="B873" s="200"/>
      <c r="C873" s="200"/>
      <c r="D873" s="200"/>
      <c r="E873" s="200"/>
      <c r="F873" s="200"/>
      <c r="G873" s="200"/>
      <c r="H873" s="200"/>
      <c r="I873" s="201"/>
    </row>
    <row r="874" spans="1:9" ht="14.25" customHeight="1" x14ac:dyDescent="0.35">
      <c r="A874" s="200"/>
      <c r="B874" s="200"/>
      <c r="C874" s="200"/>
      <c r="D874" s="200"/>
      <c r="E874" s="200"/>
      <c r="F874" s="200"/>
      <c r="G874" s="200"/>
      <c r="H874" s="200"/>
      <c r="I874" s="201"/>
    </row>
    <row r="875" spans="1:9" ht="14.25" customHeight="1" x14ac:dyDescent="0.35">
      <c r="A875" s="200"/>
      <c r="B875" s="200"/>
      <c r="C875" s="200"/>
      <c r="D875" s="200"/>
      <c r="E875" s="200"/>
      <c r="F875" s="200"/>
      <c r="G875" s="200"/>
      <c r="H875" s="200"/>
      <c r="I875" s="201"/>
    </row>
    <row r="876" spans="1:9" ht="14.25" customHeight="1" x14ac:dyDescent="0.35">
      <c r="A876" s="200"/>
      <c r="B876" s="200"/>
      <c r="C876" s="200"/>
      <c r="D876" s="200"/>
      <c r="E876" s="200"/>
      <c r="F876" s="200"/>
      <c r="G876" s="200"/>
      <c r="H876" s="200"/>
      <c r="I876" s="201"/>
    </row>
    <row r="877" spans="1:9" ht="14.25" customHeight="1" x14ac:dyDescent="0.35">
      <c r="A877" s="200"/>
      <c r="B877" s="200"/>
      <c r="C877" s="200"/>
      <c r="D877" s="200"/>
      <c r="E877" s="200"/>
      <c r="F877" s="200"/>
      <c r="G877" s="200"/>
      <c r="H877" s="200"/>
      <c r="I877" s="201"/>
    </row>
    <row r="878" spans="1:9" ht="14.25" customHeight="1" x14ac:dyDescent="0.35">
      <c r="A878" s="200"/>
      <c r="B878" s="200"/>
      <c r="C878" s="200"/>
      <c r="D878" s="200"/>
      <c r="E878" s="200"/>
      <c r="F878" s="200"/>
      <c r="G878" s="200"/>
      <c r="H878" s="200"/>
      <c r="I878" s="201"/>
    </row>
    <row r="879" spans="1:9" ht="14.25" customHeight="1" x14ac:dyDescent="0.35">
      <c r="A879" s="200"/>
      <c r="B879" s="200"/>
      <c r="C879" s="200"/>
      <c r="D879" s="200"/>
      <c r="E879" s="200"/>
      <c r="F879" s="200"/>
      <c r="G879" s="200"/>
      <c r="H879" s="200"/>
      <c r="I879" s="201"/>
    </row>
    <row r="880" spans="1:9" ht="14.25" customHeight="1" x14ac:dyDescent="0.35">
      <c r="A880" s="200"/>
      <c r="B880" s="200"/>
      <c r="C880" s="200"/>
      <c r="D880" s="200"/>
      <c r="E880" s="200"/>
      <c r="F880" s="200"/>
      <c r="G880" s="200"/>
      <c r="H880" s="200"/>
      <c r="I880" s="201"/>
    </row>
    <row r="881" spans="1:9" ht="14.25" customHeight="1" x14ac:dyDescent="0.35">
      <c r="A881" s="200"/>
      <c r="B881" s="200"/>
      <c r="C881" s="200"/>
      <c r="D881" s="200"/>
      <c r="E881" s="200"/>
      <c r="F881" s="200"/>
      <c r="G881" s="200"/>
      <c r="H881" s="200"/>
      <c r="I881" s="201"/>
    </row>
    <row r="882" spans="1:9" ht="14.25" customHeight="1" x14ac:dyDescent="0.35">
      <c r="A882" s="200"/>
      <c r="B882" s="200"/>
      <c r="C882" s="200"/>
      <c r="D882" s="200"/>
      <c r="E882" s="200"/>
      <c r="F882" s="200"/>
      <c r="G882" s="200"/>
      <c r="H882" s="200"/>
      <c r="I882" s="201"/>
    </row>
    <row r="883" spans="1:9" ht="14.25" customHeight="1" x14ac:dyDescent="0.35">
      <c r="A883" s="200"/>
      <c r="B883" s="200"/>
      <c r="C883" s="200"/>
      <c r="D883" s="200"/>
      <c r="E883" s="200"/>
      <c r="F883" s="200"/>
      <c r="G883" s="200"/>
      <c r="H883" s="200"/>
      <c r="I883" s="201"/>
    </row>
    <row r="884" spans="1:9" ht="14.25" customHeight="1" x14ac:dyDescent="0.35">
      <c r="A884" s="200"/>
      <c r="B884" s="200"/>
      <c r="C884" s="200"/>
      <c r="D884" s="200"/>
      <c r="E884" s="200"/>
      <c r="F884" s="200"/>
      <c r="G884" s="200"/>
      <c r="H884" s="200"/>
      <c r="I884" s="201"/>
    </row>
    <row r="885" spans="1:9" ht="14.25" customHeight="1" x14ac:dyDescent="0.35">
      <c r="A885" s="200"/>
      <c r="B885" s="200"/>
      <c r="C885" s="200"/>
      <c r="D885" s="200"/>
      <c r="E885" s="200"/>
      <c r="F885" s="200"/>
      <c r="G885" s="200"/>
      <c r="H885" s="200"/>
      <c r="I885" s="201"/>
    </row>
    <row r="886" spans="1:9" ht="14.25" customHeight="1" x14ac:dyDescent="0.35">
      <c r="A886" s="200"/>
      <c r="B886" s="200"/>
      <c r="C886" s="200"/>
      <c r="D886" s="200"/>
      <c r="E886" s="200"/>
      <c r="F886" s="200"/>
      <c r="G886" s="200"/>
      <c r="H886" s="200"/>
      <c r="I886" s="201"/>
    </row>
    <row r="887" spans="1:9" ht="14.25" customHeight="1" x14ac:dyDescent="0.35">
      <c r="A887" s="200"/>
      <c r="B887" s="200"/>
      <c r="C887" s="200"/>
      <c r="D887" s="200"/>
      <c r="E887" s="200"/>
      <c r="F887" s="200"/>
      <c r="G887" s="200"/>
      <c r="H887" s="200"/>
      <c r="I887" s="201"/>
    </row>
    <row r="888" spans="1:9" ht="14.25" customHeight="1" x14ac:dyDescent="0.35">
      <c r="A888" s="200"/>
      <c r="B888" s="200"/>
      <c r="C888" s="200"/>
      <c r="D888" s="200"/>
      <c r="E888" s="200"/>
      <c r="F888" s="200"/>
      <c r="G888" s="200"/>
      <c r="H888" s="200"/>
      <c r="I888" s="201"/>
    </row>
    <row r="889" spans="1:9" ht="14.25" customHeight="1" x14ac:dyDescent="0.35">
      <c r="A889" s="200"/>
      <c r="B889" s="200"/>
      <c r="C889" s="200"/>
      <c r="D889" s="200"/>
      <c r="E889" s="200"/>
      <c r="F889" s="200"/>
      <c r="G889" s="200"/>
      <c r="H889" s="200"/>
      <c r="I889" s="201"/>
    </row>
    <row r="890" spans="1:9" ht="14.25" customHeight="1" x14ac:dyDescent="0.35">
      <c r="A890" s="200"/>
      <c r="B890" s="200"/>
      <c r="C890" s="200"/>
      <c r="D890" s="200"/>
      <c r="E890" s="200"/>
      <c r="F890" s="200"/>
      <c r="G890" s="200"/>
      <c r="H890" s="200"/>
      <c r="I890" s="201"/>
    </row>
    <row r="891" spans="1:9" ht="14.25" customHeight="1" x14ac:dyDescent="0.35">
      <c r="A891" s="200"/>
      <c r="B891" s="200"/>
      <c r="C891" s="200"/>
      <c r="D891" s="200"/>
      <c r="E891" s="200"/>
      <c r="F891" s="200"/>
      <c r="G891" s="200"/>
      <c r="H891" s="200"/>
      <c r="I891" s="201"/>
    </row>
    <row r="892" spans="1:9" ht="14.25" customHeight="1" x14ac:dyDescent="0.35">
      <c r="A892" s="200"/>
      <c r="B892" s="200"/>
      <c r="C892" s="200"/>
      <c r="D892" s="200"/>
      <c r="E892" s="200"/>
      <c r="F892" s="200"/>
      <c r="G892" s="200"/>
      <c r="H892" s="200"/>
      <c r="I892" s="201"/>
    </row>
    <row r="893" spans="1:9" ht="14.25" customHeight="1" x14ac:dyDescent="0.35">
      <c r="A893" s="200"/>
      <c r="B893" s="200"/>
      <c r="C893" s="200"/>
      <c r="D893" s="200"/>
      <c r="E893" s="200"/>
      <c r="F893" s="200"/>
      <c r="G893" s="200"/>
      <c r="H893" s="200"/>
      <c r="I893" s="201"/>
    </row>
    <row r="894" spans="1:9" ht="14.25" customHeight="1" x14ac:dyDescent="0.35">
      <c r="A894" s="200"/>
      <c r="B894" s="200"/>
      <c r="C894" s="200"/>
      <c r="D894" s="200"/>
      <c r="E894" s="200"/>
      <c r="F894" s="200"/>
      <c r="G894" s="200"/>
      <c r="H894" s="200"/>
      <c r="I894" s="201"/>
    </row>
    <row r="895" spans="1:9" ht="14.25" customHeight="1" x14ac:dyDescent="0.35">
      <c r="A895" s="200"/>
      <c r="B895" s="200"/>
      <c r="C895" s="200"/>
      <c r="D895" s="200"/>
      <c r="E895" s="200"/>
      <c r="F895" s="200"/>
      <c r="G895" s="200"/>
      <c r="H895" s="200"/>
      <c r="I895" s="201"/>
    </row>
    <row r="896" spans="1:9" ht="14.25" customHeight="1" x14ac:dyDescent="0.35">
      <c r="A896" s="200"/>
      <c r="B896" s="200"/>
      <c r="C896" s="200"/>
      <c r="D896" s="200"/>
      <c r="E896" s="200"/>
      <c r="F896" s="200"/>
      <c r="G896" s="200"/>
      <c r="H896" s="200"/>
      <c r="I896" s="201"/>
    </row>
    <row r="897" spans="1:9" ht="14.25" customHeight="1" x14ac:dyDescent="0.35">
      <c r="A897" s="200"/>
      <c r="B897" s="200"/>
      <c r="C897" s="200"/>
      <c r="D897" s="200"/>
      <c r="E897" s="200"/>
      <c r="F897" s="200"/>
      <c r="G897" s="200"/>
      <c r="H897" s="200"/>
      <c r="I897" s="201"/>
    </row>
    <row r="898" spans="1:9" ht="14.25" customHeight="1" x14ac:dyDescent="0.35">
      <c r="A898" s="200"/>
      <c r="B898" s="200"/>
      <c r="C898" s="200"/>
      <c r="D898" s="200"/>
      <c r="E898" s="200"/>
      <c r="F898" s="200"/>
      <c r="G898" s="200"/>
      <c r="H898" s="200"/>
      <c r="I898" s="201"/>
    </row>
    <row r="899" spans="1:9" ht="14.25" customHeight="1" x14ac:dyDescent="0.35">
      <c r="A899" s="200"/>
      <c r="B899" s="200"/>
      <c r="C899" s="200"/>
      <c r="D899" s="200"/>
      <c r="E899" s="200"/>
      <c r="F899" s="200"/>
      <c r="G899" s="200"/>
      <c r="H899" s="200"/>
      <c r="I899" s="201"/>
    </row>
    <row r="900" spans="1:9" ht="14.25" customHeight="1" x14ac:dyDescent="0.35">
      <c r="A900" s="200"/>
      <c r="B900" s="200"/>
      <c r="C900" s="200"/>
      <c r="D900" s="200"/>
      <c r="E900" s="200"/>
      <c r="F900" s="200"/>
      <c r="G900" s="200"/>
      <c r="H900" s="200"/>
      <c r="I900" s="201"/>
    </row>
    <row r="901" spans="1:9" ht="14.25" customHeight="1" x14ac:dyDescent="0.35">
      <c r="A901" s="200"/>
      <c r="B901" s="200"/>
      <c r="C901" s="200"/>
      <c r="D901" s="200"/>
      <c r="E901" s="200"/>
      <c r="F901" s="200"/>
      <c r="G901" s="200"/>
      <c r="H901" s="200"/>
      <c r="I901" s="201"/>
    </row>
    <row r="902" spans="1:9" ht="14.25" customHeight="1" x14ac:dyDescent="0.35">
      <c r="A902" s="200"/>
      <c r="B902" s="200"/>
      <c r="C902" s="200"/>
      <c r="D902" s="200"/>
      <c r="E902" s="200"/>
      <c r="F902" s="200"/>
      <c r="G902" s="200"/>
      <c r="H902" s="200"/>
      <c r="I902" s="201"/>
    </row>
    <row r="903" spans="1:9" ht="14.25" customHeight="1" x14ac:dyDescent="0.35">
      <c r="A903" s="200"/>
      <c r="B903" s="200"/>
      <c r="C903" s="200"/>
      <c r="D903" s="200"/>
      <c r="E903" s="200"/>
      <c r="F903" s="200"/>
      <c r="G903" s="200"/>
      <c r="H903" s="200"/>
      <c r="I903" s="201"/>
    </row>
    <row r="904" spans="1:9" ht="14.25" customHeight="1" x14ac:dyDescent="0.35">
      <c r="A904" s="200"/>
      <c r="B904" s="200"/>
      <c r="C904" s="200"/>
      <c r="D904" s="200"/>
      <c r="E904" s="200"/>
      <c r="F904" s="200"/>
      <c r="G904" s="200"/>
      <c r="H904" s="200"/>
      <c r="I904" s="201"/>
    </row>
    <row r="905" spans="1:9" ht="14.25" customHeight="1" x14ac:dyDescent="0.35">
      <c r="A905" s="200"/>
      <c r="B905" s="200"/>
      <c r="C905" s="200"/>
      <c r="D905" s="200"/>
      <c r="E905" s="200"/>
      <c r="F905" s="200"/>
      <c r="G905" s="200"/>
      <c r="H905" s="200"/>
      <c r="I905" s="201"/>
    </row>
    <row r="906" spans="1:9" ht="14.25" customHeight="1" x14ac:dyDescent="0.35">
      <c r="A906" s="200"/>
      <c r="B906" s="200"/>
      <c r="C906" s="200"/>
      <c r="D906" s="200"/>
      <c r="E906" s="200"/>
      <c r="F906" s="200"/>
      <c r="G906" s="200"/>
      <c r="H906" s="200"/>
      <c r="I906" s="201"/>
    </row>
    <row r="907" spans="1:9" ht="14.25" customHeight="1" x14ac:dyDescent="0.35">
      <c r="A907" s="200"/>
      <c r="B907" s="200"/>
      <c r="C907" s="200"/>
      <c r="D907" s="200"/>
      <c r="E907" s="200"/>
      <c r="F907" s="200"/>
      <c r="G907" s="200"/>
      <c r="H907" s="200"/>
      <c r="I907" s="201"/>
    </row>
    <row r="908" spans="1:9" ht="14.25" customHeight="1" x14ac:dyDescent="0.35">
      <c r="A908" s="200"/>
      <c r="B908" s="200"/>
      <c r="C908" s="200"/>
      <c r="D908" s="200"/>
      <c r="E908" s="200"/>
      <c r="F908" s="200"/>
      <c r="G908" s="200"/>
      <c r="H908" s="200"/>
      <c r="I908" s="201"/>
    </row>
    <row r="909" spans="1:9" ht="14.25" customHeight="1" x14ac:dyDescent="0.35">
      <c r="A909" s="200"/>
      <c r="B909" s="200"/>
      <c r="C909" s="200"/>
      <c r="D909" s="200"/>
      <c r="E909" s="200"/>
      <c r="F909" s="200"/>
      <c r="G909" s="200"/>
      <c r="H909" s="200"/>
      <c r="I909" s="201"/>
    </row>
    <row r="910" spans="1:9" ht="14.25" customHeight="1" x14ac:dyDescent="0.35">
      <c r="A910" s="200"/>
      <c r="B910" s="200"/>
      <c r="C910" s="200"/>
      <c r="D910" s="200"/>
      <c r="E910" s="200"/>
      <c r="F910" s="200"/>
      <c r="G910" s="200"/>
      <c r="H910" s="200"/>
      <c r="I910" s="201"/>
    </row>
    <row r="911" spans="1:9" ht="14.25" customHeight="1" x14ac:dyDescent="0.35">
      <c r="A911" s="200"/>
      <c r="B911" s="200"/>
      <c r="C911" s="200"/>
      <c r="D911" s="200"/>
      <c r="E911" s="200"/>
      <c r="F911" s="200"/>
      <c r="G911" s="200"/>
      <c r="H911" s="200"/>
      <c r="I911" s="201"/>
    </row>
    <row r="912" spans="1:9" ht="14.25" customHeight="1" x14ac:dyDescent="0.35">
      <c r="A912" s="200"/>
      <c r="B912" s="200"/>
      <c r="C912" s="200"/>
      <c r="D912" s="200"/>
      <c r="E912" s="200"/>
      <c r="F912" s="200"/>
      <c r="G912" s="200"/>
      <c r="H912" s="200"/>
      <c r="I912" s="201"/>
    </row>
    <row r="913" spans="1:9" ht="14.25" customHeight="1" x14ac:dyDescent="0.35">
      <c r="A913" s="200"/>
      <c r="B913" s="200"/>
      <c r="C913" s="200"/>
      <c r="D913" s="200"/>
      <c r="E913" s="200"/>
      <c r="F913" s="200"/>
      <c r="G913" s="200"/>
      <c r="H913" s="200"/>
      <c r="I913" s="201"/>
    </row>
    <row r="914" spans="1:9" ht="14.25" customHeight="1" x14ac:dyDescent="0.35">
      <c r="A914" s="200"/>
      <c r="B914" s="200"/>
      <c r="C914" s="200"/>
      <c r="D914" s="200"/>
      <c r="E914" s="200"/>
      <c r="F914" s="200"/>
      <c r="G914" s="200"/>
      <c r="H914" s="200"/>
      <c r="I914" s="201"/>
    </row>
    <row r="915" spans="1:9" ht="14.25" customHeight="1" x14ac:dyDescent="0.35">
      <c r="A915" s="200"/>
      <c r="B915" s="200"/>
      <c r="C915" s="200"/>
      <c r="D915" s="200"/>
      <c r="E915" s="200"/>
      <c r="F915" s="200"/>
      <c r="G915" s="200"/>
      <c r="H915" s="200"/>
      <c r="I915" s="201"/>
    </row>
    <row r="916" spans="1:9" ht="14.25" customHeight="1" x14ac:dyDescent="0.35">
      <c r="A916" s="200"/>
      <c r="B916" s="200"/>
      <c r="C916" s="200"/>
      <c r="D916" s="200"/>
      <c r="E916" s="200"/>
      <c r="F916" s="200"/>
      <c r="G916" s="200"/>
      <c r="H916" s="200"/>
      <c r="I916" s="201"/>
    </row>
    <row r="917" spans="1:9" ht="14.25" customHeight="1" x14ac:dyDescent="0.35">
      <c r="A917" s="200"/>
      <c r="B917" s="200"/>
      <c r="C917" s="200"/>
      <c r="D917" s="200"/>
      <c r="E917" s="200"/>
      <c r="F917" s="200"/>
      <c r="G917" s="200"/>
      <c r="H917" s="200"/>
      <c r="I917" s="201"/>
    </row>
    <row r="918" spans="1:9" ht="14.25" customHeight="1" x14ac:dyDescent="0.35">
      <c r="A918" s="200"/>
      <c r="B918" s="200"/>
      <c r="C918" s="200"/>
      <c r="D918" s="200"/>
      <c r="E918" s="200"/>
      <c r="F918" s="200"/>
      <c r="G918" s="200"/>
      <c r="H918" s="200"/>
      <c r="I918" s="201"/>
    </row>
    <row r="919" spans="1:9" ht="14.25" customHeight="1" x14ac:dyDescent="0.35">
      <c r="A919" s="200"/>
      <c r="B919" s="200"/>
      <c r="C919" s="200"/>
      <c r="D919" s="200"/>
      <c r="E919" s="200"/>
      <c r="F919" s="200"/>
      <c r="G919" s="200"/>
      <c r="H919" s="200"/>
      <c r="I919" s="201"/>
    </row>
    <row r="920" spans="1:9" ht="14.25" customHeight="1" x14ac:dyDescent="0.35">
      <c r="A920" s="200"/>
      <c r="B920" s="200"/>
      <c r="C920" s="200"/>
      <c r="D920" s="200"/>
      <c r="E920" s="200"/>
      <c r="F920" s="200"/>
      <c r="G920" s="200"/>
      <c r="H920" s="200"/>
      <c r="I920" s="201"/>
    </row>
    <row r="921" spans="1:9" ht="14.25" customHeight="1" x14ac:dyDescent="0.35">
      <c r="A921" s="200"/>
      <c r="B921" s="200"/>
      <c r="C921" s="200"/>
      <c r="D921" s="200"/>
      <c r="E921" s="200"/>
      <c r="F921" s="200"/>
      <c r="G921" s="200"/>
      <c r="H921" s="200"/>
      <c r="I921" s="201"/>
    </row>
    <row r="922" spans="1:9" ht="14.25" customHeight="1" x14ac:dyDescent="0.35">
      <c r="A922" s="200"/>
      <c r="B922" s="200"/>
      <c r="C922" s="200"/>
      <c r="D922" s="200"/>
      <c r="E922" s="200"/>
      <c r="F922" s="200"/>
      <c r="G922" s="200"/>
      <c r="H922" s="200"/>
      <c r="I922" s="201"/>
    </row>
    <row r="923" spans="1:9" ht="14.25" customHeight="1" x14ac:dyDescent="0.35">
      <c r="A923" s="200"/>
      <c r="B923" s="200"/>
      <c r="C923" s="200"/>
      <c r="D923" s="200"/>
      <c r="E923" s="200"/>
      <c r="F923" s="200"/>
      <c r="G923" s="200"/>
      <c r="H923" s="200"/>
      <c r="I923" s="201"/>
    </row>
    <row r="924" spans="1:9" ht="14.25" customHeight="1" x14ac:dyDescent="0.35">
      <c r="A924" s="200"/>
      <c r="B924" s="200"/>
      <c r="C924" s="200"/>
      <c r="D924" s="200"/>
      <c r="E924" s="200"/>
      <c r="F924" s="200"/>
      <c r="G924" s="200"/>
      <c r="H924" s="200"/>
      <c r="I924" s="201"/>
    </row>
    <row r="925" spans="1:9" ht="14.25" customHeight="1" x14ac:dyDescent="0.35">
      <c r="A925" s="200"/>
      <c r="B925" s="200"/>
      <c r="C925" s="200"/>
      <c r="D925" s="200"/>
      <c r="E925" s="200"/>
      <c r="F925" s="200"/>
      <c r="G925" s="200"/>
      <c r="H925" s="200"/>
      <c r="I925" s="201"/>
    </row>
    <row r="926" spans="1:9" ht="14.25" customHeight="1" x14ac:dyDescent="0.35">
      <c r="A926" s="200"/>
      <c r="B926" s="200"/>
      <c r="C926" s="200"/>
      <c r="D926" s="200"/>
      <c r="E926" s="200"/>
      <c r="F926" s="200"/>
      <c r="G926" s="200"/>
      <c r="H926" s="200"/>
      <c r="I926" s="201"/>
    </row>
    <row r="927" spans="1:9" ht="14.25" customHeight="1" x14ac:dyDescent="0.35">
      <c r="A927" s="200"/>
      <c r="B927" s="200"/>
      <c r="C927" s="200"/>
      <c r="D927" s="200"/>
      <c r="E927" s="200"/>
      <c r="F927" s="200"/>
      <c r="G927" s="200"/>
      <c r="H927" s="200"/>
      <c r="I927" s="201"/>
    </row>
    <row r="928" spans="1:9" ht="14.25" customHeight="1" x14ac:dyDescent="0.35">
      <c r="A928" s="200"/>
      <c r="B928" s="200"/>
      <c r="C928" s="200"/>
      <c r="D928" s="200"/>
      <c r="E928" s="200"/>
      <c r="F928" s="200"/>
      <c r="G928" s="200"/>
      <c r="H928" s="200"/>
      <c r="I928" s="201"/>
    </row>
    <row r="929" spans="1:9" ht="14.25" customHeight="1" x14ac:dyDescent="0.35">
      <c r="A929" s="200"/>
      <c r="B929" s="200"/>
      <c r="C929" s="200"/>
      <c r="D929" s="200"/>
      <c r="E929" s="200"/>
      <c r="F929" s="200"/>
      <c r="G929" s="200"/>
      <c r="H929" s="200"/>
      <c r="I929" s="201"/>
    </row>
    <row r="930" spans="1:9" ht="14.25" customHeight="1" x14ac:dyDescent="0.35">
      <c r="A930" s="200"/>
      <c r="B930" s="200"/>
      <c r="C930" s="200"/>
      <c r="D930" s="200"/>
      <c r="E930" s="200"/>
      <c r="F930" s="200"/>
      <c r="G930" s="200"/>
      <c r="H930" s="200"/>
      <c r="I930" s="201"/>
    </row>
    <row r="931" spans="1:9" ht="14.25" customHeight="1" x14ac:dyDescent="0.35">
      <c r="A931" s="200"/>
      <c r="B931" s="200"/>
      <c r="C931" s="200"/>
      <c r="D931" s="200"/>
      <c r="E931" s="200"/>
      <c r="F931" s="200"/>
      <c r="G931" s="200"/>
      <c r="H931" s="200"/>
      <c r="I931" s="201"/>
    </row>
    <row r="932" spans="1:9" ht="14.25" customHeight="1" x14ac:dyDescent="0.35">
      <c r="A932" s="200"/>
      <c r="B932" s="200"/>
      <c r="C932" s="200"/>
      <c r="D932" s="200"/>
      <c r="E932" s="200"/>
      <c r="F932" s="200"/>
      <c r="G932" s="200"/>
      <c r="H932" s="200"/>
      <c r="I932" s="201"/>
    </row>
    <row r="933" spans="1:9" ht="14.25" customHeight="1" x14ac:dyDescent="0.35">
      <c r="A933" s="200"/>
      <c r="B933" s="200"/>
      <c r="C933" s="200"/>
      <c r="D933" s="200"/>
      <c r="E933" s="200"/>
      <c r="F933" s="200"/>
      <c r="G933" s="200"/>
      <c r="H933" s="200"/>
      <c r="I933" s="201"/>
    </row>
    <row r="934" spans="1:9" ht="14.25" customHeight="1" x14ac:dyDescent="0.35">
      <c r="A934" s="200"/>
      <c r="B934" s="200"/>
      <c r="C934" s="200"/>
      <c r="D934" s="200"/>
      <c r="E934" s="200"/>
      <c r="F934" s="200"/>
      <c r="G934" s="200"/>
      <c r="H934" s="200"/>
      <c r="I934" s="201"/>
    </row>
    <row r="935" spans="1:9" ht="14.25" customHeight="1" x14ac:dyDescent="0.35">
      <c r="A935" s="200"/>
      <c r="B935" s="200"/>
      <c r="C935" s="200"/>
      <c r="D935" s="200"/>
      <c r="E935" s="200"/>
      <c r="F935" s="200"/>
      <c r="G935" s="200"/>
      <c r="H935" s="200"/>
      <c r="I935" s="201"/>
    </row>
    <row r="936" spans="1:9" ht="14.25" customHeight="1" x14ac:dyDescent="0.35">
      <c r="A936" s="200"/>
      <c r="B936" s="200"/>
      <c r="C936" s="200"/>
      <c r="D936" s="200"/>
      <c r="E936" s="200"/>
      <c r="F936" s="200"/>
      <c r="G936" s="200"/>
      <c r="H936" s="200"/>
      <c r="I936" s="201"/>
    </row>
    <row r="937" spans="1:9" ht="14.25" customHeight="1" x14ac:dyDescent="0.35">
      <c r="A937" s="200"/>
      <c r="B937" s="200"/>
      <c r="C937" s="200"/>
      <c r="D937" s="200"/>
      <c r="E937" s="200"/>
      <c r="F937" s="200"/>
      <c r="G937" s="200"/>
      <c r="H937" s="200"/>
      <c r="I937" s="201"/>
    </row>
    <row r="938" spans="1:9" ht="14.25" customHeight="1" x14ac:dyDescent="0.35">
      <c r="A938" s="200"/>
      <c r="B938" s="200"/>
      <c r="C938" s="200"/>
      <c r="D938" s="200"/>
      <c r="E938" s="200"/>
      <c r="F938" s="200"/>
      <c r="G938" s="200"/>
      <c r="H938" s="200"/>
      <c r="I938" s="201"/>
    </row>
    <row r="939" spans="1:9" ht="14.25" customHeight="1" x14ac:dyDescent="0.35">
      <c r="A939" s="200"/>
      <c r="B939" s="200"/>
      <c r="C939" s="200"/>
      <c r="D939" s="200"/>
      <c r="E939" s="200"/>
      <c r="F939" s="200"/>
      <c r="G939" s="200"/>
      <c r="H939" s="200"/>
      <c r="I939" s="201"/>
    </row>
    <row r="940" spans="1:9" ht="14.25" customHeight="1" x14ac:dyDescent="0.35">
      <c r="A940" s="200"/>
      <c r="B940" s="200"/>
      <c r="C940" s="200"/>
      <c r="D940" s="200"/>
      <c r="E940" s="200"/>
      <c r="F940" s="200"/>
      <c r="G940" s="200"/>
      <c r="H940" s="200"/>
      <c r="I940" s="201"/>
    </row>
    <row r="941" spans="1:9" ht="14.25" customHeight="1" x14ac:dyDescent="0.35">
      <c r="A941" s="200"/>
      <c r="B941" s="200"/>
      <c r="C941" s="200"/>
      <c r="D941" s="200"/>
      <c r="E941" s="200"/>
      <c r="F941" s="200"/>
      <c r="G941" s="200"/>
      <c r="H941" s="200"/>
      <c r="I941" s="201"/>
    </row>
    <row r="942" spans="1:9" ht="14.25" customHeight="1" x14ac:dyDescent="0.35">
      <c r="A942" s="200"/>
      <c r="B942" s="200"/>
      <c r="C942" s="200"/>
      <c r="D942" s="200"/>
      <c r="E942" s="200"/>
      <c r="F942" s="200"/>
      <c r="G942" s="200"/>
      <c r="H942" s="200"/>
      <c r="I942" s="201"/>
    </row>
    <row r="943" spans="1:9" ht="14.25" customHeight="1" x14ac:dyDescent="0.35">
      <c r="A943" s="200"/>
      <c r="B943" s="200"/>
      <c r="C943" s="200"/>
      <c r="D943" s="200"/>
      <c r="E943" s="200"/>
      <c r="F943" s="200"/>
      <c r="G943" s="200"/>
      <c r="H943" s="200"/>
      <c r="I943" s="201"/>
    </row>
    <row r="944" spans="1:9" ht="14.25" customHeight="1" x14ac:dyDescent="0.35">
      <c r="A944" s="200"/>
      <c r="B944" s="200"/>
      <c r="C944" s="200"/>
      <c r="D944" s="200"/>
      <c r="E944" s="200"/>
      <c r="F944" s="200"/>
      <c r="G944" s="200"/>
      <c r="H944" s="200"/>
      <c r="I944" s="201"/>
    </row>
    <row r="945" spans="1:9" ht="14.25" customHeight="1" x14ac:dyDescent="0.35">
      <c r="A945" s="200"/>
      <c r="B945" s="200"/>
      <c r="C945" s="200"/>
      <c r="D945" s="200"/>
      <c r="E945" s="200"/>
      <c r="F945" s="200"/>
      <c r="G945" s="200"/>
      <c r="H945" s="200"/>
      <c r="I945" s="201"/>
    </row>
    <row r="946" spans="1:9" ht="14.25" customHeight="1" x14ac:dyDescent="0.35">
      <c r="A946" s="200"/>
      <c r="B946" s="200"/>
      <c r="C946" s="200"/>
      <c r="D946" s="200"/>
      <c r="E946" s="200"/>
      <c r="F946" s="200"/>
      <c r="G946" s="200"/>
      <c r="H946" s="200"/>
      <c r="I946" s="201"/>
    </row>
    <row r="947" spans="1:9" ht="14.25" customHeight="1" x14ac:dyDescent="0.35">
      <c r="A947" s="200"/>
      <c r="B947" s="200"/>
      <c r="C947" s="200"/>
      <c r="D947" s="200"/>
      <c r="E947" s="200"/>
      <c r="F947" s="200"/>
      <c r="G947" s="200"/>
      <c r="H947" s="200"/>
      <c r="I947" s="201"/>
    </row>
    <row r="948" spans="1:9" ht="14.25" customHeight="1" x14ac:dyDescent="0.35">
      <c r="A948" s="200"/>
      <c r="B948" s="200"/>
      <c r="C948" s="200"/>
      <c r="D948" s="200"/>
      <c r="E948" s="200"/>
      <c r="F948" s="200"/>
      <c r="G948" s="200"/>
      <c r="H948" s="200"/>
      <c r="I948" s="201"/>
    </row>
    <row r="949" spans="1:9" ht="14.25" customHeight="1" x14ac:dyDescent="0.35">
      <c r="A949" s="200"/>
      <c r="B949" s="200"/>
      <c r="C949" s="200"/>
      <c r="D949" s="200"/>
      <c r="E949" s="200"/>
      <c r="F949" s="200"/>
      <c r="G949" s="200"/>
      <c r="H949" s="200"/>
      <c r="I949" s="201"/>
    </row>
    <row r="950" spans="1:9" ht="14.25" customHeight="1" x14ac:dyDescent="0.35">
      <c r="A950" s="200"/>
      <c r="B950" s="200"/>
      <c r="C950" s="200"/>
      <c r="D950" s="200"/>
      <c r="E950" s="200"/>
      <c r="F950" s="200"/>
      <c r="G950" s="200"/>
      <c r="H950" s="200"/>
      <c r="I950" s="201"/>
    </row>
    <row r="951" spans="1:9" ht="14.25" customHeight="1" x14ac:dyDescent="0.35">
      <c r="A951" s="200"/>
      <c r="B951" s="200"/>
      <c r="C951" s="200"/>
      <c r="D951" s="200"/>
      <c r="E951" s="200"/>
      <c r="F951" s="200"/>
      <c r="G951" s="200"/>
      <c r="H951" s="200"/>
      <c r="I951" s="201"/>
    </row>
    <row r="952" spans="1:9" ht="14.25" customHeight="1" x14ac:dyDescent="0.35">
      <c r="A952" s="200"/>
      <c r="B952" s="200"/>
      <c r="C952" s="200"/>
      <c r="D952" s="200"/>
      <c r="E952" s="200"/>
      <c r="F952" s="200"/>
      <c r="G952" s="200"/>
      <c r="H952" s="200"/>
      <c r="I952" s="201"/>
    </row>
    <row r="953" spans="1:9" ht="14.25" customHeight="1" x14ac:dyDescent="0.35">
      <c r="A953" s="200"/>
      <c r="B953" s="200"/>
      <c r="C953" s="200"/>
      <c r="D953" s="200"/>
      <c r="E953" s="200"/>
      <c r="F953" s="200"/>
      <c r="G953" s="200"/>
      <c r="H953" s="200"/>
      <c r="I953" s="201"/>
    </row>
    <row r="954" spans="1:9" ht="14.25" customHeight="1" x14ac:dyDescent="0.35">
      <c r="A954" s="200"/>
      <c r="B954" s="200"/>
      <c r="C954" s="200"/>
      <c r="D954" s="200"/>
      <c r="E954" s="200"/>
      <c r="F954" s="200"/>
      <c r="G954" s="200"/>
      <c r="H954" s="200"/>
      <c r="I954" s="201"/>
    </row>
    <row r="955" spans="1:9" ht="14.25" customHeight="1" x14ac:dyDescent="0.35">
      <c r="A955" s="200"/>
      <c r="B955" s="200"/>
      <c r="C955" s="200"/>
      <c r="D955" s="200"/>
      <c r="E955" s="200"/>
      <c r="F955" s="200"/>
      <c r="G955" s="200"/>
      <c r="H955" s="200"/>
      <c r="I955" s="201"/>
    </row>
    <row r="956" spans="1:9" ht="14.25" customHeight="1" x14ac:dyDescent="0.35">
      <c r="A956" s="200"/>
      <c r="B956" s="200"/>
      <c r="C956" s="200"/>
      <c r="D956" s="200"/>
      <c r="E956" s="200"/>
      <c r="F956" s="200"/>
      <c r="G956" s="200"/>
      <c r="H956" s="200"/>
      <c r="I956" s="201"/>
    </row>
    <row r="957" spans="1:9" ht="14.25" customHeight="1" x14ac:dyDescent="0.35">
      <c r="A957" s="200"/>
      <c r="B957" s="200"/>
      <c r="C957" s="200"/>
      <c r="D957" s="200"/>
      <c r="E957" s="200"/>
      <c r="F957" s="200"/>
      <c r="G957" s="200"/>
      <c r="H957" s="200"/>
      <c r="I957" s="201"/>
    </row>
    <row r="958" spans="1:9" ht="14.25" customHeight="1" x14ac:dyDescent="0.35">
      <c r="A958" s="200"/>
      <c r="B958" s="200"/>
      <c r="C958" s="200"/>
      <c r="D958" s="200"/>
      <c r="E958" s="200"/>
      <c r="F958" s="200"/>
      <c r="G958" s="200"/>
      <c r="H958" s="200"/>
      <c r="I958" s="201"/>
    </row>
    <row r="959" spans="1:9" ht="14.25" customHeight="1" x14ac:dyDescent="0.35">
      <c r="A959" s="200"/>
      <c r="B959" s="200"/>
      <c r="C959" s="200"/>
      <c r="D959" s="200"/>
      <c r="E959" s="200"/>
      <c r="F959" s="200"/>
      <c r="G959" s="200"/>
      <c r="H959" s="200"/>
      <c r="I959" s="201"/>
    </row>
    <row r="960" spans="1:9" ht="14.25" customHeight="1" x14ac:dyDescent="0.35">
      <c r="A960" s="200"/>
      <c r="B960" s="200"/>
      <c r="C960" s="200"/>
      <c r="D960" s="200"/>
      <c r="E960" s="200"/>
      <c r="F960" s="200"/>
      <c r="G960" s="200"/>
      <c r="H960" s="200"/>
      <c r="I960" s="201"/>
    </row>
    <row r="961" spans="1:9" ht="14.25" customHeight="1" x14ac:dyDescent="0.35">
      <c r="A961" s="200"/>
      <c r="B961" s="200"/>
      <c r="C961" s="200"/>
      <c r="D961" s="200"/>
      <c r="E961" s="200"/>
      <c r="F961" s="200"/>
      <c r="G961" s="200"/>
      <c r="H961" s="200"/>
      <c r="I961" s="201"/>
    </row>
    <row r="962" spans="1:9" ht="14.25" customHeight="1" x14ac:dyDescent="0.35">
      <c r="A962" s="200"/>
      <c r="B962" s="200"/>
      <c r="C962" s="200"/>
      <c r="D962" s="200"/>
      <c r="E962" s="200"/>
      <c r="F962" s="200"/>
      <c r="G962" s="200"/>
      <c r="H962" s="200"/>
      <c r="I962" s="201"/>
    </row>
    <row r="963" spans="1:9" ht="14.25" customHeight="1" x14ac:dyDescent="0.35">
      <c r="A963" s="200"/>
      <c r="B963" s="200"/>
      <c r="C963" s="200"/>
      <c r="D963" s="200"/>
      <c r="E963" s="200"/>
      <c r="F963" s="200"/>
      <c r="G963" s="200"/>
      <c r="H963" s="200"/>
      <c r="I963" s="201"/>
    </row>
    <row r="964" spans="1:9" ht="14.25" customHeight="1" x14ac:dyDescent="0.35">
      <c r="A964" s="200"/>
      <c r="B964" s="200"/>
      <c r="C964" s="200"/>
      <c r="D964" s="200"/>
      <c r="E964" s="200"/>
      <c r="F964" s="200"/>
      <c r="G964" s="200"/>
      <c r="H964" s="200"/>
      <c r="I964" s="201"/>
    </row>
    <row r="965" spans="1:9" ht="14.25" customHeight="1" x14ac:dyDescent="0.35">
      <c r="A965" s="200"/>
      <c r="B965" s="200"/>
      <c r="C965" s="200"/>
      <c r="D965" s="200"/>
      <c r="E965" s="200"/>
      <c r="F965" s="200"/>
      <c r="G965" s="200"/>
      <c r="H965" s="200"/>
      <c r="I965" s="201"/>
    </row>
    <row r="966" spans="1:9" ht="14.25" customHeight="1" x14ac:dyDescent="0.35">
      <c r="A966" s="200"/>
      <c r="B966" s="200"/>
      <c r="C966" s="200"/>
      <c r="D966" s="200"/>
      <c r="E966" s="200"/>
      <c r="F966" s="200"/>
      <c r="G966" s="200"/>
      <c r="H966" s="200"/>
      <c r="I966" s="201"/>
    </row>
    <row r="967" spans="1:9" ht="14.25" customHeight="1" x14ac:dyDescent="0.35">
      <c r="A967" s="200"/>
      <c r="B967" s="200"/>
      <c r="C967" s="200"/>
      <c r="D967" s="200"/>
      <c r="E967" s="200"/>
      <c r="F967" s="200"/>
      <c r="G967" s="200"/>
      <c r="H967" s="200"/>
      <c r="I967" s="201"/>
    </row>
    <row r="968" spans="1:9" ht="14.25" customHeight="1" x14ac:dyDescent="0.35">
      <c r="A968" s="200"/>
      <c r="B968" s="200"/>
      <c r="C968" s="200"/>
      <c r="D968" s="200"/>
      <c r="E968" s="200"/>
      <c r="F968" s="200"/>
      <c r="G968" s="200"/>
      <c r="H968" s="200"/>
      <c r="I968" s="201"/>
    </row>
    <row r="969" spans="1:9" ht="14.25" customHeight="1" x14ac:dyDescent="0.35">
      <c r="A969" s="200"/>
      <c r="B969" s="200"/>
      <c r="C969" s="200"/>
      <c r="D969" s="200"/>
      <c r="E969" s="200"/>
      <c r="F969" s="200"/>
      <c r="G969" s="200"/>
      <c r="H969" s="200"/>
      <c r="I969" s="201"/>
    </row>
    <row r="970" spans="1:9" ht="14.25" customHeight="1" x14ac:dyDescent="0.35">
      <c r="A970" s="200"/>
      <c r="B970" s="200"/>
      <c r="C970" s="200"/>
      <c r="D970" s="200"/>
      <c r="E970" s="200"/>
      <c r="F970" s="200"/>
      <c r="G970" s="200"/>
      <c r="H970" s="200"/>
      <c r="I970" s="201"/>
    </row>
    <row r="971" spans="1:9" ht="14.25" customHeight="1" x14ac:dyDescent="0.35">
      <c r="A971" s="200"/>
      <c r="B971" s="200"/>
      <c r="C971" s="200"/>
      <c r="D971" s="200"/>
      <c r="E971" s="200"/>
      <c r="F971" s="200"/>
      <c r="G971" s="200"/>
      <c r="H971" s="200"/>
      <c r="I971" s="201"/>
    </row>
    <row r="972" spans="1:9" ht="14.25" customHeight="1" x14ac:dyDescent="0.35">
      <c r="A972" s="200"/>
      <c r="B972" s="200"/>
      <c r="C972" s="200"/>
      <c r="D972" s="200"/>
      <c r="E972" s="200"/>
      <c r="F972" s="200"/>
      <c r="G972" s="200"/>
      <c r="H972" s="200"/>
      <c r="I972" s="201"/>
    </row>
    <row r="973" spans="1:9" ht="14.25" customHeight="1" x14ac:dyDescent="0.35">
      <c r="A973" s="200"/>
      <c r="B973" s="200"/>
      <c r="C973" s="200"/>
      <c r="D973" s="200"/>
      <c r="E973" s="200"/>
      <c r="F973" s="200"/>
      <c r="G973" s="200"/>
      <c r="H973" s="200"/>
      <c r="I973" s="201"/>
    </row>
    <row r="974" spans="1:9" ht="14.25" customHeight="1" x14ac:dyDescent="0.35">
      <c r="A974" s="200"/>
      <c r="B974" s="200"/>
      <c r="C974" s="200"/>
      <c r="D974" s="200"/>
      <c r="E974" s="200"/>
      <c r="F974" s="200"/>
      <c r="G974" s="200"/>
      <c r="H974" s="200"/>
      <c r="I974" s="201"/>
    </row>
    <row r="975" spans="1:9" ht="14.25" customHeight="1" x14ac:dyDescent="0.35">
      <c r="A975" s="200"/>
      <c r="B975" s="200"/>
      <c r="C975" s="200"/>
      <c r="D975" s="200"/>
      <c r="E975" s="200"/>
      <c r="F975" s="200"/>
      <c r="G975" s="200"/>
      <c r="H975" s="200"/>
      <c r="I975" s="201"/>
    </row>
    <row r="976" spans="1:9" ht="14.25" customHeight="1" x14ac:dyDescent="0.35">
      <c r="A976" s="200"/>
      <c r="B976" s="200"/>
      <c r="C976" s="200"/>
      <c r="D976" s="200"/>
      <c r="E976" s="200"/>
      <c r="F976" s="200"/>
      <c r="G976" s="200"/>
      <c r="H976" s="200"/>
      <c r="I976" s="201"/>
    </row>
    <row r="977" spans="1:9" ht="14.25" customHeight="1" x14ac:dyDescent="0.35">
      <c r="A977" s="200"/>
      <c r="B977" s="200"/>
      <c r="C977" s="200"/>
      <c r="D977" s="200"/>
      <c r="E977" s="200"/>
      <c r="F977" s="200"/>
      <c r="G977" s="200"/>
      <c r="H977" s="200"/>
      <c r="I977" s="201"/>
    </row>
    <row r="978" spans="1:9" ht="14.25" customHeight="1" x14ac:dyDescent="0.35">
      <c r="A978" s="200"/>
      <c r="B978" s="200"/>
      <c r="C978" s="200"/>
      <c r="D978" s="200"/>
      <c r="E978" s="200"/>
      <c r="F978" s="200"/>
      <c r="G978" s="200"/>
      <c r="H978" s="200"/>
      <c r="I978" s="201"/>
    </row>
    <row r="979" spans="1:9" ht="14.25" customHeight="1" x14ac:dyDescent="0.35">
      <c r="A979" s="200"/>
      <c r="B979" s="200"/>
      <c r="C979" s="200"/>
      <c r="D979" s="200"/>
      <c r="E979" s="200"/>
      <c r="F979" s="200"/>
      <c r="G979" s="200"/>
      <c r="H979" s="200"/>
      <c r="I979" s="201"/>
    </row>
    <row r="980" spans="1:9" ht="14.25" customHeight="1" x14ac:dyDescent="0.35">
      <c r="A980" s="200"/>
      <c r="B980" s="200"/>
      <c r="C980" s="200"/>
      <c r="D980" s="200"/>
      <c r="E980" s="200"/>
      <c r="F980" s="200"/>
      <c r="G980" s="200"/>
      <c r="H980" s="200"/>
      <c r="I980" s="201"/>
    </row>
    <row r="981" spans="1:9" ht="14.25" customHeight="1" x14ac:dyDescent="0.35">
      <c r="A981" s="200"/>
      <c r="B981" s="200"/>
      <c r="C981" s="200"/>
      <c r="D981" s="200"/>
      <c r="E981" s="200"/>
      <c r="F981" s="200"/>
      <c r="G981" s="200"/>
      <c r="H981" s="200"/>
      <c r="I981" s="201"/>
    </row>
    <row r="982" spans="1:9" ht="14.25" customHeight="1" x14ac:dyDescent="0.35">
      <c r="A982" s="200"/>
      <c r="B982" s="200"/>
      <c r="C982" s="200"/>
      <c r="D982" s="200"/>
      <c r="E982" s="200"/>
      <c r="F982" s="200"/>
      <c r="G982" s="200"/>
      <c r="H982" s="200"/>
      <c r="I982" s="201"/>
    </row>
    <row r="983" spans="1:9" ht="14.25" customHeight="1" x14ac:dyDescent="0.35">
      <c r="A983" s="200"/>
      <c r="B983" s="200"/>
      <c r="C983" s="200"/>
      <c r="D983" s="200"/>
      <c r="E983" s="200"/>
      <c r="F983" s="200"/>
      <c r="G983" s="200"/>
      <c r="H983" s="200"/>
      <c r="I983" s="201"/>
    </row>
    <row r="984" spans="1:9" ht="14.25" customHeight="1" x14ac:dyDescent="0.35">
      <c r="A984" s="200"/>
      <c r="B984" s="200"/>
      <c r="C984" s="200"/>
      <c r="D984" s="200"/>
      <c r="E984" s="200"/>
      <c r="F984" s="200"/>
      <c r="G984" s="200"/>
      <c r="H984" s="200"/>
      <c r="I984" s="201"/>
    </row>
    <row r="985" spans="1:9" ht="14.25" customHeight="1" x14ac:dyDescent="0.35">
      <c r="A985" s="200"/>
      <c r="B985" s="200"/>
      <c r="C985" s="200"/>
      <c r="D985" s="200"/>
      <c r="E985" s="200"/>
      <c r="F985" s="200"/>
      <c r="G985" s="200"/>
      <c r="H985" s="200"/>
      <c r="I985" s="201"/>
    </row>
    <row r="986" spans="1:9" ht="14.25" customHeight="1" x14ac:dyDescent="0.35">
      <c r="A986" s="200"/>
      <c r="B986" s="200"/>
      <c r="C986" s="200"/>
      <c r="D986" s="200"/>
      <c r="E986" s="200"/>
      <c r="F986" s="200"/>
      <c r="G986" s="200"/>
      <c r="H986" s="200"/>
      <c r="I986" s="201"/>
    </row>
    <row r="987" spans="1:9" ht="14.25" customHeight="1" x14ac:dyDescent="0.35">
      <c r="A987" s="200"/>
      <c r="B987" s="200"/>
      <c r="C987" s="200"/>
      <c r="D987" s="200"/>
      <c r="E987" s="200"/>
      <c r="F987" s="200"/>
      <c r="G987" s="200"/>
      <c r="H987" s="200"/>
      <c r="I987" s="201"/>
    </row>
    <row r="988" spans="1:9" ht="14.25" customHeight="1" x14ac:dyDescent="0.35">
      <c r="A988" s="200"/>
      <c r="B988" s="200"/>
      <c r="C988" s="200"/>
      <c r="D988" s="200"/>
      <c r="E988" s="200"/>
      <c r="F988" s="200"/>
      <c r="G988" s="200"/>
      <c r="H988" s="200"/>
      <c r="I988" s="201"/>
    </row>
    <row r="989" spans="1:9" ht="14.25" customHeight="1" x14ac:dyDescent="0.35">
      <c r="A989" s="200"/>
      <c r="B989" s="200"/>
      <c r="C989" s="200"/>
      <c r="D989" s="200"/>
      <c r="E989" s="200"/>
      <c r="F989" s="200"/>
      <c r="G989" s="200"/>
      <c r="H989" s="200"/>
      <c r="I989" s="201"/>
    </row>
    <row r="990" spans="1:9" ht="14.25" customHeight="1" x14ac:dyDescent="0.35">
      <c r="A990" s="200"/>
      <c r="B990" s="200"/>
      <c r="C990" s="200"/>
      <c r="D990" s="200"/>
      <c r="E990" s="200"/>
      <c r="F990" s="200"/>
      <c r="G990" s="200"/>
      <c r="H990" s="200"/>
      <c r="I990" s="201"/>
    </row>
    <row r="991" spans="1:9" ht="14.25" customHeight="1" x14ac:dyDescent="0.35">
      <c r="A991" s="200"/>
      <c r="B991" s="200"/>
      <c r="C991" s="200"/>
      <c r="D991" s="200"/>
      <c r="E991" s="200"/>
      <c r="F991" s="200"/>
      <c r="G991" s="200"/>
      <c r="H991" s="200"/>
      <c r="I991" s="201"/>
    </row>
    <row r="992" spans="1:9" ht="14.25" customHeight="1" x14ac:dyDescent="0.35">
      <c r="A992" s="200"/>
      <c r="B992" s="200"/>
      <c r="C992" s="200"/>
      <c r="D992" s="200"/>
      <c r="E992" s="200"/>
      <c r="F992" s="200"/>
      <c r="G992" s="200"/>
      <c r="H992" s="200"/>
      <c r="I992" s="201"/>
    </row>
    <row r="993" spans="1:9" ht="14.25" customHeight="1" x14ac:dyDescent="0.35">
      <c r="A993" s="200"/>
      <c r="B993" s="200"/>
      <c r="C993" s="200"/>
      <c r="D993" s="200"/>
      <c r="E993" s="200"/>
      <c r="F993" s="200"/>
      <c r="G993" s="200"/>
      <c r="H993" s="200"/>
      <c r="I993" s="201"/>
    </row>
    <row r="994" spans="1:9" ht="14.25" customHeight="1" x14ac:dyDescent="0.35">
      <c r="A994" s="200"/>
      <c r="B994" s="200"/>
      <c r="C994" s="200"/>
      <c r="D994" s="200"/>
      <c r="E994" s="200"/>
      <c r="F994" s="200"/>
      <c r="G994" s="200"/>
      <c r="H994" s="200"/>
      <c r="I994" s="201"/>
    </row>
    <row r="995" spans="1:9" ht="14.25" customHeight="1" x14ac:dyDescent="0.35">
      <c r="A995" s="200"/>
      <c r="B995" s="200"/>
      <c r="C995" s="200"/>
      <c r="D995" s="200"/>
      <c r="E995" s="200"/>
      <c r="F995" s="200"/>
      <c r="G995" s="200"/>
      <c r="H995" s="200"/>
      <c r="I995" s="201"/>
    </row>
    <row r="996" spans="1:9" ht="14.25" customHeight="1" x14ac:dyDescent="0.35">
      <c r="A996" s="200"/>
      <c r="B996" s="200"/>
      <c r="C996" s="200"/>
      <c r="D996" s="200"/>
      <c r="E996" s="200"/>
      <c r="F996" s="200"/>
      <c r="G996" s="200"/>
      <c r="H996" s="200"/>
      <c r="I996" s="201"/>
    </row>
    <row r="997" spans="1:9" ht="14.25" customHeight="1" x14ac:dyDescent="0.35">
      <c r="A997" s="200"/>
      <c r="B997" s="200"/>
      <c r="C997" s="200"/>
      <c r="D997" s="200"/>
      <c r="E997" s="200"/>
      <c r="F997" s="200"/>
      <c r="G997" s="200"/>
      <c r="H997" s="200"/>
      <c r="I997" s="201"/>
    </row>
    <row r="998" spans="1:9" ht="14.25" customHeight="1" x14ac:dyDescent="0.35">
      <c r="A998" s="200"/>
      <c r="B998" s="200"/>
      <c r="C998" s="200"/>
      <c r="D998" s="200"/>
      <c r="E998" s="200"/>
      <c r="F998" s="200"/>
      <c r="G998" s="200"/>
      <c r="H998" s="200"/>
      <c r="I998" s="201"/>
    </row>
    <row r="999" spans="1:9" ht="14.25" customHeight="1" x14ac:dyDescent="0.35">
      <c r="A999" s="200"/>
      <c r="B999" s="200"/>
      <c r="C999" s="200"/>
      <c r="D999" s="200"/>
      <c r="E999" s="200"/>
      <c r="F999" s="200"/>
      <c r="G999" s="200"/>
      <c r="H999" s="200"/>
      <c r="I999" s="201"/>
    </row>
    <row r="1000" spans="1:9" ht="14.25" customHeight="1" x14ac:dyDescent="0.35">
      <c r="A1000" s="200"/>
      <c r="B1000" s="200"/>
      <c r="C1000" s="200"/>
      <c r="D1000" s="200"/>
      <c r="E1000" s="200"/>
      <c r="F1000" s="200"/>
      <c r="G1000" s="200"/>
      <c r="H1000" s="200"/>
      <c r="I1000" s="201"/>
    </row>
    <row r="1001" spans="1:9" ht="14.25" customHeight="1" x14ac:dyDescent="0.35">
      <c r="A1001" s="200"/>
      <c r="B1001" s="200"/>
      <c r="C1001" s="200"/>
      <c r="D1001" s="200"/>
      <c r="E1001" s="200"/>
      <c r="F1001" s="200"/>
      <c r="G1001" s="200"/>
      <c r="H1001" s="200"/>
      <c r="I1001" s="201"/>
    </row>
    <row r="1002" spans="1:9" ht="14.25" customHeight="1" x14ac:dyDescent="0.35">
      <c r="A1002" s="200"/>
      <c r="B1002" s="200"/>
      <c r="C1002" s="200"/>
      <c r="D1002" s="200"/>
      <c r="E1002" s="200"/>
      <c r="F1002" s="200"/>
      <c r="G1002" s="200"/>
      <c r="H1002" s="200"/>
      <c r="I1002" s="201"/>
    </row>
    <row r="1003" spans="1:9" ht="14.25" customHeight="1" x14ac:dyDescent="0.35">
      <c r="A1003" s="200"/>
      <c r="B1003" s="200"/>
      <c r="C1003" s="200"/>
      <c r="D1003" s="200"/>
      <c r="E1003" s="200"/>
      <c r="F1003" s="200"/>
      <c r="G1003" s="200"/>
      <c r="H1003" s="200"/>
      <c r="I1003" s="201"/>
    </row>
    <row r="1004" spans="1:9" ht="14.25" customHeight="1" x14ac:dyDescent="0.35">
      <c r="A1004" s="200"/>
      <c r="B1004" s="200"/>
      <c r="C1004" s="200"/>
      <c r="D1004" s="200"/>
      <c r="E1004" s="200"/>
      <c r="F1004" s="200"/>
      <c r="G1004" s="200"/>
      <c r="H1004" s="200"/>
      <c r="I1004" s="201"/>
    </row>
    <row r="1005" spans="1:9" ht="14.25" customHeight="1" x14ac:dyDescent="0.35">
      <c r="A1005" s="200"/>
      <c r="B1005" s="200"/>
      <c r="C1005" s="200"/>
      <c r="D1005" s="200"/>
      <c r="E1005" s="200"/>
      <c r="F1005" s="200"/>
      <c r="G1005" s="200"/>
      <c r="H1005" s="200"/>
      <c r="I1005" s="201"/>
    </row>
    <row r="1006" spans="1:9" ht="14.25" customHeight="1" x14ac:dyDescent="0.35">
      <c r="A1006" s="200"/>
      <c r="B1006" s="200"/>
      <c r="C1006" s="200"/>
      <c r="D1006" s="200"/>
      <c r="E1006" s="200"/>
      <c r="F1006" s="200"/>
      <c r="G1006" s="200"/>
      <c r="H1006" s="200"/>
      <c r="I1006" s="201"/>
    </row>
    <row r="1007" spans="1:9" ht="14.25" customHeight="1" x14ac:dyDescent="0.35">
      <c r="A1007" s="200"/>
      <c r="B1007" s="200"/>
      <c r="C1007" s="200"/>
      <c r="D1007" s="200"/>
      <c r="E1007" s="200"/>
      <c r="F1007" s="200"/>
      <c r="G1007" s="200"/>
      <c r="H1007" s="200"/>
      <c r="I1007" s="201"/>
    </row>
    <row r="1008" spans="1:9" ht="14.25" customHeight="1" x14ac:dyDescent="0.35">
      <c r="A1008" s="200"/>
      <c r="B1008" s="200"/>
      <c r="C1008" s="200"/>
      <c r="D1008" s="200"/>
      <c r="E1008" s="200"/>
      <c r="F1008" s="200"/>
      <c r="G1008" s="200"/>
      <c r="H1008" s="200"/>
      <c r="I1008" s="201"/>
    </row>
    <row r="1009" spans="1:9" ht="14.25" customHeight="1" x14ac:dyDescent="0.35">
      <c r="A1009" s="200"/>
      <c r="B1009" s="200"/>
      <c r="C1009" s="200"/>
      <c r="D1009" s="200"/>
      <c r="E1009" s="200"/>
      <c r="F1009" s="200"/>
      <c r="G1009" s="200"/>
      <c r="H1009" s="200"/>
      <c r="I1009" s="201"/>
    </row>
    <row r="1010" spans="1:9" ht="14.25" customHeight="1" x14ac:dyDescent="0.35">
      <c r="A1010" s="200"/>
      <c r="B1010" s="200"/>
      <c r="C1010" s="200"/>
      <c r="D1010" s="200"/>
      <c r="E1010" s="200"/>
      <c r="F1010" s="200"/>
      <c r="G1010" s="200"/>
      <c r="H1010" s="200"/>
      <c r="I1010" s="201"/>
    </row>
    <row r="1011" spans="1:9" ht="14.25" customHeight="1" x14ac:dyDescent="0.35">
      <c r="A1011" s="200"/>
      <c r="B1011" s="200"/>
      <c r="C1011" s="200"/>
      <c r="D1011" s="200"/>
      <c r="E1011" s="200"/>
      <c r="F1011" s="200"/>
      <c r="G1011" s="200"/>
      <c r="H1011" s="200"/>
      <c r="I1011" s="201"/>
    </row>
    <row r="1012" spans="1:9" ht="14.25" customHeight="1" x14ac:dyDescent="0.35">
      <c r="A1012" s="200"/>
      <c r="B1012" s="200"/>
      <c r="C1012" s="200"/>
      <c r="D1012" s="200"/>
      <c r="E1012" s="200"/>
      <c r="F1012" s="200"/>
      <c r="G1012" s="200"/>
      <c r="H1012" s="200"/>
      <c r="I1012" s="201"/>
    </row>
    <row r="1013" spans="1:9" ht="14.25" customHeight="1" x14ac:dyDescent="0.35">
      <c r="A1013" s="200"/>
      <c r="B1013" s="200"/>
      <c r="C1013" s="200"/>
      <c r="D1013" s="200"/>
      <c r="E1013" s="200"/>
      <c r="F1013" s="200"/>
      <c r="G1013" s="200"/>
      <c r="H1013" s="200"/>
      <c r="I1013" s="201"/>
    </row>
    <row r="1014" spans="1:9" ht="14.25" customHeight="1" x14ac:dyDescent="0.35">
      <c r="A1014" s="200"/>
      <c r="B1014" s="200"/>
      <c r="C1014" s="200"/>
      <c r="D1014" s="200"/>
      <c r="E1014" s="200"/>
      <c r="F1014" s="200"/>
      <c r="G1014" s="200"/>
      <c r="H1014" s="200"/>
      <c r="I1014" s="201"/>
    </row>
    <row r="1015" spans="1:9" ht="14.25" customHeight="1" x14ac:dyDescent="0.35">
      <c r="A1015" s="200"/>
      <c r="B1015" s="200"/>
      <c r="C1015" s="200"/>
      <c r="D1015" s="200"/>
      <c r="E1015" s="200"/>
      <c r="F1015" s="200"/>
      <c r="G1015" s="200"/>
      <c r="H1015" s="200"/>
      <c r="I1015" s="201"/>
    </row>
    <row r="1016" spans="1:9" ht="14.25" customHeight="1" x14ac:dyDescent="0.35">
      <c r="A1016" s="200"/>
      <c r="B1016" s="200"/>
      <c r="C1016" s="200"/>
      <c r="D1016" s="200"/>
      <c r="E1016" s="200"/>
      <c r="F1016" s="200"/>
      <c r="G1016" s="200"/>
      <c r="H1016" s="200"/>
      <c r="I1016" s="201"/>
    </row>
    <row r="1017" spans="1:9" ht="14.25" customHeight="1" x14ac:dyDescent="0.35">
      <c r="A1017" s="200"/>
      <c r="B1017" s="200"/>
      <c r="C1017" s="200"/>
      <c r="D1017" s="200"/>
      <c r="E1017" s="200"/>
      <c r="F1017" s="200"/>
      <c r="G1017" s="200"/>
      <c r="H1017" s="200"/>
      <c r="I1017" s="201"/>
    </row>
    <row r="1018" spans="1:9" ht="14.25" customHeight="1" x14ac:dyDescent="0.35">
      <c r="A1018" s="200"/>
      <c r="B1018" s="200"/>
      <c r="C1018" s="200"/>
      <c r="D1018" s="200"/>
      <c r="E1018" s="200"/>
      <c r="F1018" s="200"/>
      <c r="G1018" s="200"/>
      <c r="H1018" s="200"/>
      <c r="I1018" s="201"/>
    </row>
    <row r="1019" spans="1:9" ht="14.25" customHeight="1" x14ac:dyDescent="0.35">
      <c r="A1019" s="200"/>
      <c r="B1019" s="200"/>
      <c r="C1019" s="200"/>
      <c r="D1019" s="200"/>
      <c r="E1019" s="200"/>
      <c r="F1019" s="200"/>
      <c r="G1019" s="200"/>
      <c r="H1019" s="200"/>
      <c r="I1019" s="201"/>
    </row>
    <row r="1020" spans="1:9" ht="14.25" customHeight="1" x14ac:dyDescent="0.35">
      <c r="A1020" s="200"/>
      <c r="B1020" s="200"/>
      <c r="C1020" s="200"/>
      <c r="D1020" s="200"/>
      <c r="E1020" s="200"/>
      <c r="F1020" s="200"/>
      <c r="G1020" s="200"/>
      <c r="H1020" s="200"/>
      <c r="I1020" s="201"/>
    </row>
    <row r="1021" spans="1:9" ht="14.25" customHeight="1" x14ac:dyDescent="0.35">
      <c r="A1021" s="200"/>
      <c r="B1021" s="200"/>
      <c r="C1021" s="200"/>
      <c r="D1021" s="200"/>
      <c r="E1021" s="200"/>
      <c r="F1021" s="200"/>
      <c r="G1021" s="200"/>
      <c r="H1021" s="200"/>
      <c r="I1021" s="201"/>
    </row>
    <row r="1022" spans="1:9" ht="14.25" customHeight="1" x14ac:dyDescent="0.35">
      <c r="A1022" s="200"/>
      <c r="B1022" s="200"/>
      <c r="C1022" s="200"/>
      <c r="D1022" s="200"/>
      <c r="E1022" s="200"/>
      <c r="F1022" s="200"/>
      <c r="G1022" s="200"/>
      <c r="H1022" s="200"/>
      <c r="I1022" s="201"/>
    </row>
    <row r="1023" spans="1:9" ht="14.25" customHeight="1" x14ac:dyDescent="0.35">
      <c r="A1023" s="200"/>
      <c r="B1023" s="200"/>
      <c r="C1023" s="200"/>
      <c r="D1023" s="200"/>
      <c r="E1023" s="200"/>
      <c r="F1023" s="200"/>
      <c r="G1023" s="200"/>
      <c r="H1023" s="200"/>
      <c r="I1023" s="201"/>
    </row>
    <row r="1024" spans="1:9" ht="14.25" customHeight="1" x14ac:dyDescent="0.35">
      <c r="A1024" s="200"/>
      <c r="B1024" s="200"/>
      <c r="C1024" s="200"/>
      <c r="D1024" s="200"/>
      <c r="E1024" s="200"/>
      <c r="F1024" s="200"/>
      <c r="G1024" s="200"/>
      <c r="H1024" s="200"/>
      <c r="I1024" s="201"/>
    </row>
    <row r="1025" spans="1:9" ht="14.25" customHeight="1" x14ac:dyDescent="0.35">
      <c r="A1025" s="200"/>
      <c r="B1025" s="200"/>
      <c r="C1025" s="200"/>
      <c r="D1025" s="200"/>
      <c r="E1025" s="200"/>
      <c r="F1025" s="200"/>
      <c r="G1025" s="200"/>
      <c r="H1025" s="200"/>
      <c r="I1025" s="201"/>
    </row>
    <row r="1026" spans="1:9" ht="14.25" customHeight="1" x14ac:dyDescent="0.35">
      <c r="A1026" s="200"/>
      <c r="B1026" s="200"/>
      <c r="C1026" s="200"/>
      <c r="D1026" s="200"/>
      <c r="E1026" s="200"/>
      <c r="F1026" s="200"/>
      <c r="G1026" s="200"/>
      <c r="H1026" s="200"/>
      <c r="I1026" s="201"/>
    </row>
    <row r="1027" spans="1:9" ht="14.25" customHeight="1" x14ac:dyDescent="0.35">
      <c r="A1027" s="200"/>
      <c r="B1027" s="200"/>
      <c r="C1027" s="200"/>
      <c r="D1027" s="200"/>
      <c r="E1027" s="200"/>
      <c r="F1027" s="200"/>
      <c r="G1027" s="200"/>
      <c r="H1027" s="200"/>
      <c r="I1027" s="201"/>
    </row>
    <row r="1028" spans="1:9" ht="14.25" customHeight="1" x14ac:dyDescent="0.35">
      <c r="A1028" s="200"/>
      <c r="B1028" s="200"/>
      <c r="C1028" s="200"/>
      <c r="D1028" s="200"/>
      <c r="E1028" s="200"/>
      <c r="F1028" s="200"/>
      <c r="G1028" s="200"/>
      <c r="H1028" s="200"/>
      <c r="I1028" s="201"/>
    </row>
  </sheetData>
  <mergeCells count="249">
    <mergeCell ref="A11:D11"/>
    <mergeCell ref="E11:H11"/>
    <mergeCell ref="G14:I14"/>
    <mergeCell ref="D15:D16"/>
    <mergeCell ref="E15:G15"/>
    <mergeCell ref="H15:H16"/>
    <mergeCell ref="I15:I16"/>
    <mergeCell ref="A2:I2"/>
    <mergeCell ref="G4:I4"/>
    <mergeCell ref="A5:C10"/>
    <mergeCell ref="E5:G5"/>
    <mergeCell ref="H5:H6"/>
    <mergeCell ref="I5:I6"/>
    <mergeCell ref="A38:D38"/>
    <mergeCell ref="E38:H38"/>
    <mergeCell ref="G40:I40"/>
    <mergeCell ref="A41:B48"/>
    <mergeCell ref="D41:D42"/>
    <mergeCell ref="E41:G41"/>
    <mergeCell ref="H41:H42"/>
    <mergeCell ref="I41:I42"/>
    <mergeCell ref="A27:D27"/>
    <mergeCell ref="E27:H27"/>
    <mergeCell ref="G29:I29"/>
    <mergeCell ref="A30:B37"/>
    <mergeCell ref="D30:D31"/>
    <mergeCell ref="E30:G30"/>
    <mergeCell ref="H30:H31"/>
    <mergeCell ref="I30:I31"/>
    <mergeCell ref="A49:D49"/>
    <mergeCell ref="E49:H49"/>
    <mergeCell ref="G51:I51"/>
    <mergeCell ref="A52:C61"/>
    <mergeCell ref="D52:D53"/>
    <mergeCell ref="E52:F52"/>
    <mergeCell ref="G52:G53"/>
    <mergeCell ref="H52:H53"/>
    <mergeCell ref="I52:I53"/>
    <mergeCell ref="H54:H55"/>
    <mergeCell ref="A72:C72"/>
    <mergeCell ref="D72:H72"/>
    <mergeCell ref="G74:I74"/>
    <mergeCell ref="A75:B82"/>
    <mergeCell ref="D75:D76"/>
    <mergeCell ref="E75:G75"/>
    <mergeCell ref="H75:H76"/>
    <mergeCell ref="I75:I76"/>
    <mergeCell ref="H57:H58"/>
    <mergeCell ref="A62:C62"/>
    <mergeCell ref="D62:H62"/>
    <mergeCell ref="G64:I64"/>
    <mergeCell ref="A65:C71"/>
    <mergeCell ref="D65:D66"/>
    <mergeCell ref="E65:G65"/>
    <mergeCell ref="H65:H66"/>
    <mergeCell ref="I65:I66"/>
    <mergeCell ref="D68:D69"/>
    <mergeCell ref="A83:D83"/>
    <mergeCell ref="E83:H83"/>
    <mergeCell ref="G85:I85"/>
    <mergeCell ref="A86:C97"/>
    <mergeCell ref="D86:D87"/>
    <mergeCell ref="E86:G86"/>
    <mergeCell ref="H86:H87"/>
    <mergeCell ref="I86:I87"/>
    <mergeCell ref="D88:D89"/>
    <mergeCell ref="F88:F89"/>
    <mergeCell ref="D90:D92"/>
    <mergeCell ref="F90:F93"/>
    <mergeCell ref="A98:C98"/>
    <mergeCell ref="D98:H98"/>
    <mergeCell ref="G100:I100"/>
    <mergeCell ref="A101:C109"/>
    <mergeCell ref="D101:D102"/>
    <mergeCell ref="E101:G101"/>
    <mergeCell ref="H101:H102"/>
    <mergeCell ref="I101:I102"/>
    <mergeCell ref="A122:C122"/>
    <mergeCell ref="D122:H122"/>
    <mergeCell ref="G124:I124"/>
    <mergeCell ref="A125:C128"/>
    <mergeCell ref="D125:D126"/>
    <mergeCell ref="E125:G125"/>
    <mergeCell ref="H125:H126"/>
    <mergeCell ref="I125:I126"/>
    <mergeCell ref="A110:C110"/>
    <mergeCell ref="D110:H110"/>
    <mergeCell ref="G112:I112"/>
    <mergeCell ref="A113:C121"/>
    <mergeCell ref="D113:D114"/>
    <mergeCell ref="E113:G113"/>
    <mergeCell ref="H113:H114"/>
    <mergeCell ref="I113:I114"/>
    <mergeCell ref="A142:C142"/>
    <mergeCell ref="D142:H142"/>
    <mergeCell ref="G144:I144"/>
    <mergeCell ref="A145:C150"/>
    <mergeCell ref="D145:D146"/>
    <mergeCell ref="E145:G145"/>
    <mergeCell ref="H145:H146"/>
    <mergeCell ref="I145:I146"/>
    <mergeCell ref="A129:C129"/>
    <mergeCell ref="D129:H129"/>
    <mergeCell ref="G131:I131"/>
    <mergeCell ref="A132:C141"/>
    <mergeCell ref="D132:D133"/>
    <mergeCell ref="E132:G132"/>
    <mergeCell ref="H132:H133"/>
    <mergeCell ref="I132:I133"/>
    <mergeCell ref="A151:C151"/>
    <mergeCell ref="D151:H151"/>
    <mergeCell ref="G153:I153"/>
    <mergeCell ref="A154:C165"/>
    <mergeCell ref="D154:D155"/>
    <mergeCell ref="E154:G154"/>
    <mergeCell ref="H154:H155"/>
    <mergeCell ref="I154:I155"/>
    <mergeCell ref="D160:D161"/>
    <mergeCell ref="A178:C178"/>
    <mergeCell ref="D178:H178"/>
    <mergeCell ref="G180:I180"/>
    <mergeCell ref="A181:C189"/>
    <mergeCell ref="D181:D182"/>
    <mergeCell ref="E181:G181"/>
    <mergeCell ref="H181:H182"/>
    <mergeCell ref="I181:I182"/>
    <mergeCell ref="A166:C166"/>
    <mergeCell ref="D166:H166"/>
    <mergeCell ref="G168:I168"/>
    <mergeCell ref="A169:C177"/>
    <mergeCell ref="D169:D170"/>
    <mergeCell ref="E169:G169"/>
    <mergeCell ref="H169:H170"/>
    <mergeCell ref="I169:I170"/>
    <mergeCell ref="A201:C201"/>
    <mergeCell ref="D201:H201"/>
    <mergeCell ref="G203:I203"/>
    <mergeCell ref="A204:C212"/>
    <mergeCell ref="D204:D205"/>
    <mergeCell ref="E204:G204"/>
    <mergeCell ref="H204:H205"/>
    <mergeCell ref="I204:I205"/>
    <mergeCell ref="A190:C190"/>
    <mergeCell ref="D190:H190"/>
    <mergeCell ref="G192:I192"/>
    <mergeCell ref="A193:C200"/>
    <mergeCell ref="D193:D194"/>
    <mergeCell ref="E193:G193"/>
    <mergeCell ref="H193:H194"/>
    <mergeCell ref="I193:I194"/>
    <mergeCell ref="D195:D196"/>
    <mergeCell ref="A213:C213"/>
    <mergeCell ref="D213:H213"/>
    <mergeCell ref="G215:I215"/>
    <mergeCell ref="A216:C225"/>
    <mergeCell ref="D216:D217"/>
    <mergeCell ref="E216:G216"/>
    <mergeCell ref="H216:H217"/>
    <mergeCell ref="I216:I217"/>
    <mergeCell ref="D219:D220"/>
    <mergeCell ref="E219:E220"/>
    <mergeCell ref="G228:I228"/>
    <mergeCell ref="A229:C235"/>
    <mergeCell ref="E229:G229"/>
    <mergeCell ref="A236:C236"/>
    <mergeCell ref="D236:H236"/>
    <mergeCell ref="G238:I238"/>
    <mergeCell ref="F219:F220"/>
    <mergeCell ref="G219:G220"/>
    <mergeCell ref="H219:H220"/>
    <mergeCell ref="I219:I220"/>
    <mergeCell ref="A226:C226"/>
    <mergeCell ref="D226:H226"/>
    <mergeCell ref="A259:C259"/>
    <mergeCell ref="D259:H259"/>
    <mergeCell ref="G261:I261"/>
    <mergeCell ref="A262:C268"/>
    <mergeCell ref="E262:G262"/>
    <mergeCell ref="A269:C269"/>
    <mergeCell ref="D269:H269"/>
    <mergeCell ref="A239:C248"/>
    <mergeCell ref="E239:G239"/>
    <mergeCell ref="A249:C249"/>
    <mergeCell ref="D249:H249"/>
    <mergeCell ref="G251:I251"/>
    <mergeCell ref="A252:C258"/>
    <mergeCell ref="E252:G252"/>
    <mergeCell ref="A280:C280"/>
    <mergeCell ref="D280:H280"/>
    <mergeCell ref="G282:I282"/>
    <mergeCell ref="A283:C290"/>
    <mergeCell ref="D283:D284"/>
    <mergeCell ref="E283:G283"/>
    <mergeCell ref="H283:H284"/>
    <mergeCell ref="I283:I284"/>
    <mergeCell ref="G271:I271"/>
    <mergeCell ref="A272:C279"/>
    <mergeCell ref="D272:D273"/>
    <mergeCell ref="E272:G272"/>
    <mergeCell ref="H272:H273"/>
    <mergeCell ref="I272:I273"/>
    <mergeCell ref="A302:C302"/>
    <mergeCell ref="D302:H302"/>
    <mergeCell ref="G304:I304"/>
    <mergeCell ref="A305:C311"/>
    <mergeCell ref="E305:G305"/>
    <mergeCell ref="A312:C312"/>
    <mergeCell ref="D312:H312"/>
    <mergeCell ref="A291:C291"/>
    <mergeCell ref="D291:H291"/>
    <mergeCell ref="G293:I293"/>
    <mergeCell ref="A294:C301"/>
    <mergeCell ref="D294:D295"/>
    <mergeCell ref="E294:G294"/>
    <mergeCell ref="H294:H295"/>
    <mergeCell ref="I294:I295"/>
    <mergeCell ref="A325:C331"/>
    <mergeCell ref="E325:G325"/>
    <mergeCell ref="A332:C332"/>
    <mergeCell ref="D332:H332"/>
    <mergeCell ref="G335:I335"/>
    <mergeCell ref="A336:C342"/>
    <mergeCell ref="E336:G336"/>
    <mergeCell ref="G314:I314"/>
    <mergeCell ref="A315:C321"/>
    <mergeCell ref="E315:G315"/>
    <mergeCell ref="A322:C322"/>
    <mergeCell ref="D322:H322"/>
    <mergeCell ref="G324:I324"/>
    <mergeCell ref="A343:C343"/>
    <mergeCell ref="D343:H343"/>
    <mergeCell ref="G345:I345"/>
    <mergeCell ref="A346:C354"/>
    <mergeCell ref="D346:D347"/>
    <mergeCell ref="E346:G346"/>
    <mergeCell ref="H346:H347"/>
    <mergeCell ref="I346:I347"/>
    <mergeCell ref="D353:D354"/>
    <mergeCell ref="A367:C367"/>
    <mergeCell ref="D367:H367"/>
    <mergeCell ref="D372:F372"/>
    <mergeCell ref="A355:C355"/>
    <mergeCell ref="D355:H355"/>
    <mergeCell ref="G357:I357"/>
    <mergeCell ref="A358:C366"/>
    <mergeCell ref="D358:D359"/>
    <mergeCell ref="E358:G358"/>
    <mergeCell ref="H358:H359"/>
    <mergeCell ref="I358:I35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85FFB-8DF0-41B7-88F8-0142D7188BA5}">
  <dimension ref="A1:O64"/>
  <sheetViews>
    <sheetView showGridLines="0" zoomScale="80" zoomScaleNormal="80" workbookViewId="0">
      <selection activeCell="I7" sqref="I7:I8"/>
    </sheetView>
  </sheetViews>
  <sheetFormatPr baseColWidth="10" defaultColWidth="14" defaultRowHeight="14.5" x14ac:dyDescent="0.35"/>
  <cols>
    <col min="1" max="1" width="2.7265625" customWidth="1"/>
    <col min="2" max="2" width="5.81640625" customWidth="1"/>
    <col min="3" max="3" width="6" customWidth="1"/>
    <col min="4" max="4" width="68.81640625" customWidth="1"/>
    <col min="5" max="5" width="4.1796875" customWidth="1"/>
    <col min="6" max="6" width="15.26953125" customWidth="1"/>
    <col min="7" max="7" width="1.453125" customWidth="1"/>
    <col min="8" max="8" width="23.1796875" style="287" customWidth="1"/>
    <col min="9" max="9" width="19.453125" bestFit="1" customWidth="1"/>
    <col min="10" max="10" width="4.54296875" customWidth="1"/>
    <col min="11" max="11" width="39" customWidth="1"/>
    <col min="12" max="15" width="11.54296875" customWidth="1"/>
  </cols>
  <sheetData>
    <row r="1" spans="1:15" ht="30.75" customHeight="1" thickBot="1" x14ac:dyDescent="0.4">
      <c r="A1" s="16"/>
      <c r="B1" s="458" t="s">
        <v>166</v>
      </c>
      <c r="C1" s="349"/>
      <c r="D1" s="349"/>
      <c r="E1" s="349"/>
      <c r="F1" s="350"/>
      <c r="G1" s="16"/>
      <c r="H1" s="206"/>
      <c r="I1" s="16"/>
      <c r="J1" s="200"/>
      <c r="K1" s="200"/>
      <c r="L1" s="200"/>
      <c r="M1" s="200"/>
      <c r="N1" s="200"/>
      <c r="O1" s="200"/>
    </row>
    <row r="2" spans="1:15" ht="5.25" customHeight="1" thickBot="1" x14ac:dyDescent="0.4">
      <c r="A2" s="16"/>
      <c r="B2" s="459"/>
      <c r="C2" s="357"/>
      <c r="D2" s="357"/>
      <c r="E2" s="357"/>
      <c r="F2" s="386"/>
      <c r="G2" s="16"/>
      <c r="H2" s="206"/>
      <c r="I2" s="16"/>
      <c r="J2" s="200"/>
      <c r="K2" s="200"/>
      <c r="L2" s="200"/>
      <c r="M2" s="200"/>
      <c r="N2" s="200"/>
      <c r="O2" s="207"/>
    </row>
    <row r="3" spans="1:15" ht="15.5" x14ac:dyDescent="0.35">
      <c r="A3" s="16"/>
      <c r="B3" s="460" t="s">
        <v>167</v>
      </c>
      <c r="C3" s="363"/>
      <c r="D3" s="364"/>
      <c r="E3" s="461" t="s">
        <v>168</v>
      </c>
      <c r="F3" s="462"/>
      <c r="G3" s="16"/>
      <c r="H3" s="206"/>
      <c r="I3" s="16"/>
      <c r="J3" s="200"/>
      <c r="K3" s="200"/>
      <c r="L3" s="200"/>
      <c r="M3" s="200"/>
      <c r="N3" s="200"/>
      <c r="O3" s="207"/>
    </row>
    <row r="4" spans="1:15" ht="15.5" x14ac:dyDescent="0.35">
      <c r="A4" s="16"/>
      <c r="B4" s="463" t="s">
        <v>169</v>
      </c>
      <c r="C4" s="464"/>
      <c r="D4" s="464"/>
      <c r="E4" s="465" t="s">
        <v>170</v>
      </c>
      <c r="F4" s="466"/>
      <c r="G4" s="16"/>
      <c r="H4" s="206"/>
      <c r="I4" s="16"/>
      <c r="J4" s="200"/>
      <c r="K4" s="200"/>
      <c r="L4" s="200"/>
      <c r="M4" s="200"/>
      <c r="N4" s="200"/>
      <c r="O4" s="207"/>
    </row>
    <row r="5" spans="1:15" ht="16" thickBot="1" x14ac:dyDescent="0.4">
      <c r="A5" s="16"/>
      <c r="B5" s="452" t="s">
        <v>171</v>
      </c>
      <c r="C5" s="453"/>
      <c r="D5" s="454"/>
      <c r="E5" s="455" t="s">
        <v>172</v>
      </c>
      <c r="F5" s="456"/>
      <c r="G5" s="16"/>
      <c r="H5" s="206"/>
      <c r="I5" s="16"/>
      <c r="J5" s="200"/>
      <c r="K5" s="200"/>
      <c r="L5" s="200"/>
      <c r="M5" s="200"/>
      <c r="N5" s="200"/>
      <c r="O5" s="200"/>
    </row>
    <row r="6" spans="1:15" ht="15" thickBot="1" x14ac:dyDescent="0.4">
      <c r="A6" s="16"/>
      <c r="B6" s="208"/>
      <c r="C6" s="16"/>
      <c r="D6" s="16"/>
      <c r="E6" s="209"/>
      <c r="F6" s="16"/>
      <c r="G6" s="16"/>
      <c r="H6" s="206"/>
      <c r="I6" s="16"/>
      <c r="J6" s="16"/>
      <c r="K6" s="16"/>
      <c r="L6" s="16"/>
      <c r="M6" s="16"/>
      <c r="N6" s="16"/>
      <c r="O6" s="16"/>
    </row>
    <row r="7" spans="1:15" ht="15.75" customHeight="1" x14ac:dyDescent="0.35">
      <c r="A7" s="16"/>
      <c r="B7" s="457" t="s">
        <v>27</v>
      </c>
      <c r="C7" s="457" t="s">
        <v>173</v>
      </c>
      <c r="D7" s="457" t="s">
        <v>21</v>
      </c>
      <c r="E7" s="457" t="s">
        <v>96</v>
      </c>
      <c r="F7" s="457" t="s">
        <v>174</v>
      </c>
      <c r="G7" s="16"/>
      <c r="H7" s="210" t="s">
        <v>14</v>
      </c>
      <c r="I7" s="450" t="s">
        <v>11</v>
      </c>
      <c r="J7" s="200"/>
      <c r="K7" s="200"/>
      <c r="L7" s="200"/>
      <c r="M7" s="200"/>
      <c r="N7" s="200"/>
      <c r="O7" s="200"/>
    </row>
    <row r="8" spans="1:15" x14ac:dyDescent="0.35">
      <c r="A8" s="16"/>
      <c r="B8" s="412"/>
      <c r="C8" s="412"/>
      <c r="D8" s="412"/>
      <c r="E8" s="412"/>
      <c r="F8" s="412"/>
      <c r="G8" s="16"/>
      <c r="H8" s="211">
        <v>1</v>
      </c>
      <c r="I8" s="451"/>
      <c r="J8" s="200"/>
      <c r="K8" s="200"/>
      <c r="L8" s="200"/>
      <c r="M8" s="200"/>
      <c r="N8" s="200"/>
      <c r="O8" s="200"/>
    </row>
    <row r="9" spans="1:15" ht="29.25" customHeight="1" thickBot="1" x14ac:dyDescent="0.4">
      <c r="A9" s="16"/>
      <c r="B9" s="412"/>
      <c r="C9" s="412"/>
      <c r="D9" s="412"/>
      <c r="E9" s="412"/>
      <c r="F9" s="412"/>
      <c r="G9" s="16"/>
      <c r="H9" s="212" t="s">
        <v>17</v>
      </c>
      <c r="I9" s="213" t="s">
        <v>18</v>
      </c>
      <c r="J9" s="200"/>
      <c r="K9" s="200"/>
      <c r="L9" s="200"/>
      <c r="M9" s="200"/>
      <c r="N9" s="200"/>
      <c r="O9" s="200"/>
    </row>
    <row r="10" spans="1:15" ht="20.25" customHeight="1" thickBot="1" x14ac:dyDescent="0.4">
      <c r="A10" s="16"/>
      <c r="B10" s="214">
        <v>1</v>
      </c>
      <c r="C10" s="215"/>
      <c r="D10" s="447" t="s">
        <v>175</v>
      </c>
      <c r="E10" s="349"/>
      <c r="F10" s="350"/>
      <c r="G10" s="216"/>
      <c r="H10" s="217"/>
      <c r="I10" s="218">
        <f>I11</f>
        <v>89658.8</v>
      </c>
      <c r="J10" s="200"/>
      <c r="K10" s="200"/>
      <c r="L10" s="200"/>
      <c r="M10" s="200"/>
      <c r="N10" s="200"/>
      <c r="O10" s="200"/>
    </row>
    <row r="11" spans="1:15" ht="15" thickBot="1" x14ac:dyDescent="0.4">
      <c r="A11" s="16"/>
      <c r="B11" s="219">
        <v>1.1000000000000001</v>
      </c>
      <c r="C11" s="220">
        <v>1.42</v>
      </c>
      <c r="D11" s="221" t="s">
        <v>29</v>
      </c>
      <c r="E11" s="220" t="s">
        <v>31</v>
      </c>
      <c r="F11" s="222">
        <v>15.4</v>
      </c>
      <c r="G11" s="223"/>
      <c r="H11" s="224">
        <v>5822</v>
      </c>
      <c r="I11" s="225">
        <f>+H11*F11</f>
        <v>89658.8</v>
      </c>
      <c r="J11" s="200"/>
      <c r="K11" s="200"/>
      <c r="L11" s="200"/>
      <c r="M11" s="200"/>
      <c r="N11" s="200"/>
      <c r="O11" s="200"/>
    </row>
    <row r="12" spans="1:15" ht="19.5" customHeight="1" thickBot="1" x14ac:dyDescent="0.4">
      <c r="A12" s="16"/>
      <c r="B12" s="214">
        <v>2</v>
      </c>
      <c r="C12" s="215"/>
      <c r="D12" s="447" t="s">
        <v>176</v>
      </c>
      <c r="E12" s="349"/>
      <c r="F12" s="350"/>
      <c r="G12" s="216"/>
      <c r="H12" s="217"/>
      <c r="I12" s="218">
        <f>SUM(I13:I14)</f>
        <v>389867.85</v>
      </c>
      <c r="J12" s="200"/>
      <c r="K12" s="200"/>
      <c r="L12" s="200"/>
      <c r="M12" s="200"/>
      <c r="N12" s="200"/>
      <c r="O12" s="200"/>
    </row>
    <row r="13" spans="1:15" ht="15.75" customHeight="1" x14ac:dyDescent="0.35">
      <c r="A13" s="16"/>
      <c r="B13" s="226">
        <v>2.1</v>
      </c>
      <c r="C13" s="227">
        <v>16.3</v>
      </c>
      <c r="D13" s="228" t="s">
        <v>45</v>
      </c>
      <c r="E13" s="227" t="s">
        <v>46</v>
      </c>
      <c r="F13" s="229">
        <v>4.17</v>
      </c>
      <c r="G13" s="223"/>
      <c r="H13" s="230">
        <v>47202</v>
      </c>
      <c r="I13" s="231">
        <f>+H13*F13</f>
        <v>196832.34</v>
      </c>
      <c r="J13" s="200"/>
      <c r="K13" s="200"/>
      <c r="L13" s="200"/>
      <c r="M13" s="200"/>
      <c r="N13" s="200"/>
      <c r="O13" s="200"/>
    </row>
    <row r="14" spans="1:15" ht="15.75" customHeight="1" thickBot="1" x14ac:dyDescent="0.4">
      <c r="A14" s="16"/>
      <c r="B14" s="232">
        <v>2.2000000000000002</v>
      </c>
      <c r="C14" s="233">
        <v>16.8</v>
      </c>
      <c r="D14" s="234" t="s">
        <v>54</v>
      </c>
      <c r="E14" s="233" t="s">
        <v>46</v>
      </c>
      <c r="F14" s="235">
        <v>2.13</v>
      </c>
      <c r="G14" s="223"/>
      <c r="H14" s="230">
        <v>90627</v>
      </c>
      <c r="I14" s="231">
        <f>+H14*F14</f>
        <v>193035.50999999998</v>
      </c>
      <c r="J14" s="200"/>
      <c r="K14" s="200"/>
      <c r="L14" s="200"/>
      <c r="M14" s="200"/>
      <c r="N14" s="200"/>
      <c r="O14" s="200"/>
    </row>
    <row r="15" spans="1:15" ht="19.5" customHeight="1" thickBot="1" x14ac:dyDescent="0.4">
      <c r="A15" s="16"/>
      <c r="B15" s="214">
        <v>3</v>
      </c>
      <c r="C15" s="215"/>
      <c r="D15" s="447" t="s">
        <v>177</v>
      </c>
      <c r="E15" s="349"/>
      <c r="F15" s="350"/>
      <c r="G15" s="216"/>
      <c r="H15" s="217"/>
      <c r="I15" s="218">
        <f>I16</f>
        <v>660235.79999999993</v>
      </c>
      <c r="J15" s="200"/>
      <c r="K15" s="200"/>
      <c r="L15" s="200"/>
      <c r="M15" s="200"/>
      <c r="N15" s="200"/>
      <c r="O15" s="200"/>
    </row>
    <row r="16" spans="1:15" ht="15.75" customHeight="1" thickBot="1" x14ac:dyDescent="0.4">
      <c r="A16" s="16"/>
      <c r="B16" s="226">
        <v>3.1</v>
      </c>
      <c r="C16" s="227">
        <v>2.7</v>
      </c>
      <c r="D16" s="228" t="s">
        <v>59</v>
      </c>
      <c r="E16" s="227" t="s">
        <v>46</v>
      </c>
      <c r="F16" s="229">
        <v>0.6</v>
      </c>
      <c r="G16" s="223"/>
      <c r="H16" s="236">
        <v>1100393</v>
      </c>
      <c r="I16" s="225">
        <f>+H16*F16</f>
        <v>660235.79999999993</v>
      </c>
      <c r="J16" s="200"/>
      <c r="K16" s="200"/>
      <c r="L16" s="200"/>
      <c r="M16" s="200"/>
      <c r="N16" s="200"/>
      <c r="O16" s="200"/>
    </row>
    <row r="17" spans="1:15" ht="19.5" customHeight="1" thickBot="1" x14ac:dyDescent="0.4">
      <c r="A17" s="16"/>
      <c r="B17" s="214">
        <v>4</v>
      </c>
      <c r="C17" s="215"/>
      <c r="D17" s="447" t="s">
        <v>178</v>
      </c>
      <c r="E17" s="349"/>
      <c r="F17" s="350"/>
      <c r="G17" s="216"/>
      <c r="H17" s="217"/>
      <c r="I17" s="218">
        <f>I18+I19</f>
        <v>804658.02</v>
      </c>
      <c r="J17" s="200"/>
      <c r="K17" s="200"/>
      <c r="L17" s="200"/>
      <c r="M17" s="200"/>
      <c r="N17" s="200"/>
      <c r="O17" s="200"/>
    </row>
    <row r="18" spans="1:15" ht="15.75" customHeight="1" x14ac:dyDescent="0.35">
      <c r="A18" s="16"/>
      <c r="B18" s="232">
        <v>4.0999999999999996</v>
      </c>
      <c r="C18" s="233">
        <v>4.22</v>
      </c>
      <c r="D18" s="234" t="s">
        <v>179</v>
      </c>
      <c r="E18" s="233" t="s">
        <v>63</v>
      </c>
      <c r="F18" s="235">
        <v>76.37</v>
      </c>
      <c r="G18" s="223"/>
      <c r="H18" s="236">
        <v>8780</v>
      </c>
      <c r="I18" s="231">
        <f>+H18*F18</f>
        <v>670528.60000000009</v>
      </c>
      <c r="J18" s="200"/>
      <c r="K18" s="200"/>
      <c r="L18" s="200"/>
      <c r="M18" s="200"/>
      <c r="N18" s="200"/>
      <c r="O18" s="200"/>
    </row>
    <row r="19" spans="1:15" ht="15.75" customHeight="1" thickBot="1" x14ac:dyDescent="0.4">
      <c r="A19" s="16"/>
      <c r="B19" s="232">
        <v>4.2</v>
      </c>
      <c r="C19" s="233">
        <v>4.2300000000000004</v>
      </c>
      <c r="D19" s="234" t="s">
        <v>75</v>
      </c>
      <c r="E19" s="233" t="s">
        <v>63</v>
      </c>
      <c r="F19" s="235">
        <v>11.54</v>
      </c>
      <c r="G19" s="223"/>
      <c r="H19" s="236">
        <v>11623</v>
      </c>
      <c r="I19" s="231">
        <f>+H19*F19</f>
        <v>134129.41999999998</v>
      </c>
      <c r="J19" s="200"/>
      <c r="K19" s="200"/>
      <c r="L19" s="200"/>
      <c r="M19" s="200"/>
      <c r="N19" s="200"/>
      <c r="O19" s="200"/>
    </row>
    <row r="20" spans="1:15" ht="19.5" customHeight="1" thickBot="1" x14ac:dyDescent="0.4">
      <c r="A20" s="16"/>
      <c r="B20" s="214">
        <v>5</v>
      </c>
      <c r="C20" s="215"/>
      <c r="D20" s="447" t="s">
        <v>180</v>
      </c>
      <c r="E20" s="349"/>
      <c r="F20" s="350"/>
      <c r="G20" s="216"/>
      <c r="H20" s="217"/>
      <c r="I20" s="237">
        <f>I21</f>
        <v>654961.43999999994</v>
      </c>
      <c r="J20" s="200"/>
      <c r="K20" s="200"/>
      <c r="L20" s="200"/>
      <c r="M20" s="200"/>
      <c r="N20" s="200"/>
      <c r="O20" s="200"/>
    </row>
    <row r="21" spans="1:15" ht="15.75" customHeight="1" thickBot="1" x14ac:dyDescent="0.4">
      <c r="A21" s="16"/>
      <c r="B21" s="232">
        <v>5.0999999999999996</v>
      </c>
      <c r="C21" s="238">
        <v>13.12</v>
      </c>
      <c r="D21" s="234" t="s">
        <v>79</v>
      </c>
      <c r="E21" s="233" t="s">
        <v>31</v>
      </c>
      <c r="F21" s="235">
        <v>7.84</v>
      </c>
      <c r="G21" s="223"/>
      <c r="H21" s="236">
        <v>83541</v>
      </c>
      <c r="I21" s="225">
        <f>+H21*F21</f>
        <v>654961.43999999994</v>
      </c>
      <c r="J21" s="200"/>
      <c r="K21" s="200"/>
      <c r="L21" s="200"/>
      <c r="M21" s="200"/>
      <c r="N21" s="200"/>
      <c r="O21" s="200"/>
    </row>
    <row r="22" spans="1:15" ht="19.5" customHeight="1" thickBot="1" x14ac:dyDescent="0.4">
      <c r="A22" s="16"/>
      <c r="B22" s="214">
        <v>6</v>
      </c>
      <c r="C22" s="215"/>
      <c r="D22" s="447" t="s">
        <v>181</v>
      </c>
      <c r="E22" s="349"/>
      <c r="F22" s="350"/>
      <c r="G22" s="216"/>
      <c r="H22" s="289"/>
      <c r="I22" s="237">
        <f>SUM(I23:I28)</f>
        <v>6942869.0000000009</v>
      </c>
      <c r="J22" s="200"/>
      <c r="K22" s="200"/>
      <c r="L22" s="200"/>
      <c r="M22" s="200"/>
      <c r="N22" s="200"/>
      <c r="O22" s="200"/>
    </row>
    <row r="23" spans="1:15" ht="55.5" customHeight="1" x14ac:dyDescent="0.35">
      <c r="A23" s="16"/>
      <c r="B23" s="232">
        <v>6.1</v>
      </c>
      <c r="C23" s="238">
        <v>10.24</v>
      </c>
      <c r="D23" s="234" t="s">
        <v>81</v>
      </c>
      <c r="E23" s="233" t="s">
        <v>63</v>
      </c>
      <c r="F23" s="235">
        <v>233.06</v>
      </c>
      <c r="G23" s="223"/>
      <c r="H23" s="291">
        <v>23820</v>
      </c>
      <c r="I23" s="288">
        <f>+H23*F23</f>
        <v>5551489.2000000002</v>
      </c>
      <c r="J23" s="200"/>
      <c r="K23" s="200"/>
      <c r="L23" s="200"/>
      <c r="M23" s="200"/>
      <c r="N23" s="200"/>
      <c r="O23" s="200"/>
    </row>
    <row r="24" spans="1:15" ht="15.75" customHeight="1" x14ac:dyDescent="0.35">
      <c r="A24" s="16"/>
      <c r="B24" s="232">
        <v>6.2</v>
      </c>
      <c r="C24" s="233">
        <v>10.7</v>
      </c>
      <c r="D24" s="234" t="s">
        <v>91</v>
      </c>
      <c r="E24" s="233" t="s">
        <v>31</v>
      </c>
      <c r="F24" s="235">
        <v>1.8</v>
      </c>
      <c r="G24" s="223"/>
      <c r="H24" s="291">
        <v>334183</v>
      </c>
      <c r="I24" s="288">
        <f t="shared" ref="I24:I28" si="0">+H24*F24</f>
        <v>601529.4</v>
      </c>
      <c r="J24" s="200"/>
      <c r="K24" s="200"/>
      <c r="L24" s="200"/>
      <c r="M24" s="200"/>
      <c r="N24" s="200"/>
      <c r="O24" s="200"/>
    </row>
    <row r="25" spans="1:15" ht="15.75" customHeight="1" x14ac:dyDescent="0.35">
      <c r="A25" s="16"/>
      <c r="B25" s="232">
        <v>6.3</v>
      </c>
      <c r="C25" s="233">
        <v>10.4</v>
      </c>
      <c r="D25" s="234" t="s">
        <v>95</v>
      </c>
      <c r="E25" s="233" t="s">
        <v>96</v>
      </c>
      <c r="F25" s="235">
        <v>1</v>
      </c>
      <c r="G25" s="223"/>
      <c r="H25" s="291">
        <v>240467</v>
      </c>
      <c r="I25" s="288">
        <f t="shared" si="0"/>
        <v>240467</v>
      </c>
      <c r="J25" s="200"/>
      <c r="K25" s="200"/>
      <c r="L25" s="200"/>
      <c r="M25" s="200"/>
      <c r="N25" s="200"/>
      <c r="O25" s="200"/>
    </row>
    <row r="26" spans="1:15" ht="15.75" customHeight="1" x14ac:dyDescent="0.35">
      <c r="A26" s="16"/>
      <c r="B26" s="232">
        <v>6.4</v>
      </c>
      <c r="C26" s="233">
        <v>9.18</v>
      </c>
      <c r="D26" s="234" t="s">
        <v>97</v>
      </c>
      <c r="E26" s="233" t="s">
        <v>96</v>
      </c>
      <c r="F26" s="235">
        <v>1</v>
      </c>
      <c r="G26" s="223"/>
      <c r="H26" s="291">
        <v>182286</v>
      </c>
      <c r="I26" s="288">
        <f t="shared" si="0"/>
        <v>182286</v>
      </c>
      <c r="J26" s="200"/>
      <c r="K26" s="200"/>
      <c r="L26" s="200"/>
      <c r="M26" s="200"/>
      <c r="N26" s="200"/>
      <c r="O26" s="200"/>
    </row>
    <row r="27" spans="1:15" ht="15.75" customHeight="1" x14ac:dyDescent="0.35">
      <c r="A27" s="16"/>
      <c r="B27" s="232">
        <v>6.5</v>
      </c>
      <c r="C27" s="238">
        <v>10.199999999999999</v>
      </c>
      <c r="D27" s="234" t="s">
        <v>182</v>
      </c>
      <c r="E27" s="233" t="s">
        <v>31</v>
      </c>
      <c r="F27" s="235">
        <v>1.35</v>
      </c>
      <c r="G27" s="223"/>
      <c r="H27" s="291">
        <v>203674</v>
      </c>
      <c r="I27" s="288">
        <f t="shared" si="0"/>
        <v>274959.90000000002</v>
      </c>
      <c r="J27" s="200"/>
      <c r="K27" s="200"/>
      <c r="L27" s="200"/>
      <c r="M27" s="200"/>
      <c r="N27" s="200"/>
      <c r="O27" s="200"/>
    </row>
    <row r="28" spans="1:15" ht="15.75" customHeight="1" thickBot="1" x14ac:dyDescent="0.4">
      <c r="A28" s="16"/>
      <c r="B28" s="232">
        <v>6.6</v>
      </c>
      <c r="C28" s="238">
        <v>9.3000000000000007</v>
      </c>
      <c r="D28" s="234" t="s">
        <v>101</v>
      </c>
      <c r="E28" s="233" t="s">
        <v>31</v>
      </c>
      <c r="F28" s="235">
        <v>1.35</v>
      </c>
      <c r="G28" s="223"/>
      <c r="H28" s="291">
        <v>68250</v>
      </c>
      <c r="I28" s="288">
        <f t="shared" si="0"/>
        <v>92137.5</v>
      </c>
      <c r="J28" s="200"/>
      <c r="K28" s="200"/>
      <c r="L28" s="200"/>
      <c r="M28" s="200"/>
      <c r="N28" s="200"/>
      <c r="O28" s="200"/>
    </row>
    <row r="29" spans="1:15" ht="19.5" customHeight="1" thickBot="1" x14ac:dyDescent="0.4">
      <c r="A29" s="16"/>
      <c r="B29" s="214">
        <v>7</v>
      </c>
      <c r="C29" s="215"/>
      <c r="D29" s="447" t="s">
        <v>183</v>
      </c>
      <c r="E29" s="349"/>
      <c r="F29" s="350"/>
      <c r="G29" s="216"/>
      <c r="H29" s="290"/>
      <c r="I29" s="218">
        <f>I30+I31</f>
        <v>1916532.27</v>
      </c>
      <c r="J29" s="200"/>
      <c r="K29" s="200"/>
      <c r="L29" s="200"/>
      <c r="M29" s="200"/>
      <c r="N29" s="200"/>
      <c r="O29" s="200"/>
    </row>
    <row r="30" spans="1:15" ht="15.75" customHeight="1" x14ac:dyDescent="0.35">
      <c r="A30" s="16"/>
      <c r="B30" s="232">
        <v>7.1</v>
      </c>
      <c r="C30" s="233">
        <v>5.25</v>
      </c>
      <c r="D30" s="234" t="s">
        <v>184</v>
      </c>
      <c r="E30" s="233" t="s">
        <v>31</v>
      </c>
      <c r="F30" s="235">
        <v>25.55</v>
      </c>
      <c r="G30" s="223"/>
      <c r="H30" s="236">
        <v>60621</v>
      </c>
      <c r="I30" s="231">
        <f>+H30*F30</f>
        <v>1548866.55</v>
      </c>
      <c r="J30" s="200"/>
      <c r="K30" s="200"/>
      <c r="L30" s="200"/>
      <c r="M30" s="200"/>
      <c r="N30" s="200"/>
      <c r="O30" s="200"/>
    </row>
    <row r="31" spans="1:15" ht="15.75" customHeight="1" thickBot="1" x14ac:dyDescent="0.4">
      <c r="A31" s="16"/>
      <c r="B31" s="232">
        <v>7.2</v>
      </c>
      <c r="C31" s="233">
        <v>5.8</v>
      </c>
      <c r="D31" s="234" t="s">
        <v>112</v>
      </c>
      <c r="E31" s="233" t="s">
        <v>31</v>
      </c>
      <c r="F31" s="235">
        <v>2.1800000000000002</v>
      </c>
      <c r="G31" s="223"/>
      <c r="H31" s="236">
        <v>168654</v>
      </c>
      <c r="I31" s="231">
        <f>+H31*F31</f>
        <v>367665.72000000003</v>
      </c>
      <c r="J31" s="200"/>
      <c r="K31" s="200"/>
      <c r="L31" s="200"/>
      <c r="M31" s="200"/>
      <c r="N31" s="200"/>
      <c r="O31" s="200"/>
    </row>
    <row r="32" spans="1:15" ht="19.5" customHeight="1" thickBot="1" x14ac:dyDescent="0.4">
      <c r="A32" s="16"/>
      <c r="B32" s="214">
        <v>8</v>
      </c>
      <c r="C32" s="215"/>
      <c r="D32" s="447" t="s">
        <v>185</v>
      </c>
      <c r="E32" s="349"/>
      <c r="F32" s="350"/>
      <c r="G32" s="216"/>
      <c r="H32" s="217"/>
      <c r="I32" s="237">
        <f>I33</f>
        <v>156811.20000000001</v>
      </c>
      <c r="J32" s="200"/>
      <c r="K32" s="200"/>
      <c r="L32" s="200"/>
      <c r="M32" s="200"/>
      <c r="N32" s="200"/>
      <c r="O32" s="200"/>
    </row>
    <row r="33" spans="1:15" ht="15.75" customHeight="1" thickBot="1" x14ac:dyDescent="0.4">
      <c r="A33" s="16"/>
      <c r="B33" s="232">
        <v>8.1</v>
      </c>
      <c r="C33" s="233">
        <v>6.17</v>
      </c>
      <c r="D33" s="234" t="s">
        <v>117</v>
      </c>
      <c r="E33" s="233" t="s">
        <v>31</v>
      </c>
      <c r="F33" s="235">
        <v>5.2</v>
      </c>
      <c r="G33" s="223"/>
      <c r="H33" s="236">
        <v>30156</v>
      </c>
      <c r="I33" s="231">
        <f>+H33*F33</f>
        <v>156811.20000000001</v>
      </c>
      <c r="J33" s="200"/>
      <c r="K33" s="200"/>
      <c r="L33" s="200"/>
      <c r="M33" s="200"/>
      <c r="N33" s="200"/>
      <c r="O33" s="200"/>
    </row>
    <row r="34" spans="1:15" ht="19.5" customHeight="1" thickBot="1" x14ac:dyDescent="0.4">
      <c r="A34" s="16"/>
      <c r="B34" s="214">
        <v>9</v>
      </c>
      <c r="C34" s="215"/>
      <c r="D34" s="447" t="s">
        <v>186</v>
      </c>
      <c r="E34" s="349"/>
      <c r="F34" s="350"/>
      <c r="G34" s="216"/>
      <c r="H34" s="217"/>
      <c r="I34" s="218">
        <f>I35+I36</f>
        <v>1394860.3699999999</v>
      </c>
      <c r="J34" s="200"/>
      <c r="K34" s="200"/>
      <c r="L34" s="200"/>
      <c r="M34" s="200"/>
      <c r="N34" s="200"/>
      <c r="O34" s="200"/>
    </row>
    <row r="35" spans="1:15" ht="15.75" customHeight="1" x14ac:dyDescent="0.35">
      <c r="A35" s="16"/>
      <c r="B35" s="232">
        <v>9.1</v>
      </c>
      <c r="C35" s="238">
        <v>7.2</v>
      </c>
      <c r="D35" s="234" t="s">
        <v>123</v>
      </c>
      <c r="E35" s="233" t="s">
        <v>31</v>
      </c>
      <c r="F35" s="235">
        <v>16.829999999999998</v>
      </c>
      <c r="G35" s="223"/>
      <c r="H35" s="236">
        <v>72519</v>
      </c>
      <c r="I35" s="231">
        <f>+H35*F35</f>
        <v>1220494.7699999998</v>
      </c>
      <c r="J35" s="200"/>
      <c r="K35" s="200"/>
      <c r="L35" s="200"/>
      <c r="M35" s="200"/>
      <c r="N35" s="200"/>
      <c r="O35" s="200"/>
    </row>
    <row r="36" spans="1:15" ht="15.75" customHeight="1" thickBot="1" x14ac:dyDescent="0.4">
      <c r="A36" s="16"/>
      <c r="B36" s="232">
        <v>9.1999999999999993</v>
      </c>
      <c r="C36" s="233" t="s">
        <v>187</v>
      </c>
      <c r="D36" s="234" t="s">
        <v>188</v>
      </c>
      <c r="E36" s="233" t="s">
        <v>128</v>
      </c>
      <c r="F36" s="235">
        <v>3.4</v>
      </c>
      <c r="G36" s="223"/>
      <c r="H36" s="236">
        <v>51284</v>
      </c>
      <c r="I36" s="231">
        <f>+H36*F36</f>
        <v>174365.6</v>
      </c>
      <c r="J36" s="200"/>
      <c r="K36" s="200"/>
      <c r="L36" s="200"/>
      <c r="M36" s="200"/>
      <c r="N36" s="200"/>
      <c r="O36" s="200"/>
    </row>
    <row r="37" spans="1:15" ht="19.5" customHeight="1" thickBot="1" x14ac:dyDescent="0.4">
      <c r="A37" s="16"/>
      <c r="B37" s="239">
        <v>10</v>
      </c>
      <c r="C37" s="240"/>
      <c r="D37" s="448" t="s">
        <v>189</v>
      </c>
      <c r="E37" s="370"/>
      <c r="F37" s="385"/>
      <c r="G37" s="216"/>
      <c r="H37" s="289"/>
      <c r="I37" s="218">
        <f>I38+I39+I40+I41+I42+I43+I44+I45</f>
        <v>1659424.57</v>
      </c>
      <c r="J37" s="200"/>
      <c r="K37" s="200"/>
      <c r="L37" s="200"/>
      <c r="M37" s="200"/>
      <c r="N37" s="200"/>
      <c r="O37" s="200"/>
    </row>
    <row r="38" spans="1:15" ht="15.75" customHeight="1" x14ac:dyDescent="0.35">
      <c r="A38" s="16"/>
      <c r="B38" s="241">
        <v>10.1</v>
      </c>
      <c r="C38" s="242">
        <v>11.36</v>
      </c>
      <c r="D38" s="243" t="s">
        <v>130</v>
      </c>
      <c r="E38" s="244" t="s">
        <v>131</v>
      </c>
      <c r="F38" s="245">
        <v>1</v>
      </c>
      <c r="G38" s="223"/>
      <c r="H38" s="291">
        <v>93953</v>
      </c>
      <c r="I38" s="288">
        <f>+H38*F38</f>
        <v>93953</v>
      </c>
      <c r="J38" s="200"/>
      <c r="K38" s="200"/>
      <c r="L38" s="200"/>
      <c r="M38" s="200"/>
      <c r="N38" s="200"/>
      <c r="O38" s="200"/>
    </row>
    <row r="39" spans="1:15" ht="15.75" customHeight="1" x14ac:dyDescent="0.35">
      <c r="A39" s="16"/>
      <c r="B39" s="232">
        <v>10.199999999999999</v>
      </c>
      <c r="C39" s="238">
        <v>11.16</v>
      </c>
      <c r="D39" s="234" t="s">
        <v>190</v>
      </c>
      <c r="E39" s="233" t="s">
        <v>131</v>
      </c>
      <c r="F39" s="235">
        <v>1</v>
      </c>
      <c r="G39" s="223"/>
      <c r="H39" s="291">
        <v>106996</v>
      </c>
      <c r="I39" s="288">
        <f t="shared" ref="I39:I45" si="1">+H39*F39</f>
        <v>106996</v>
      </c>
      <c r="J39" s="200"/>
      <c r="K39" s="200"/>
      <c r="L39" s="200"/>
      <c r="M39" s="200"/>
      <c r="N39" s="200"/>
      <c r="O39" s="200"/>
    </row>
    <row r="40" spans="1:15" ht="15.75" customHeight="1" x14ac:dyDescent="0.35">
      <c r="A40" s="16"/>
      <c r="B40" s="232">
        <v>10.3</v>
      </c>
      <c r="C40" s="233">
        <v>3.5</v>
      </c>
      <c r="D40" s="234" t="s">
        <v>137</v>
      </c>
      <c r="E40" s="233" t="s">
        <v>191</v>
      </c>
      <c r="F40" s="235">
        <v>1</v>
      </c>
      <c r="G40" s="223"/>
      <c r="H40" s="291">
        <v>429924</v>
      </c>
      <c r="I40" s="288">
        <f t="shared" si="1"/>
        <v>429924</v>
      </c>
      <c r="J40" s="200"/>
      <c r="K40" s="200"/>
      <c r="L40" s="200"/>
      <c r="M40" s="200"/>
      <c r="N40" s="200"/>
      <c r="O40" s="200"/>
    </row>
    <row r="41" spans="1:15" ht="15.75" customHeight="1" x14ac:dyDescent="0.35">
      <c r="A41" s="16"/>
      <c r="B41" s="232">
        <v>10.4</v>
      </c>
      <c r="C41" s="238">
        <v>11.2</v>
      </c>
      <c r="D41" s="234" t="s">
        <v>139</v>
      </c>
      <c r="E41" s="233" t="s">
        <v>191</v>
      </c>
      <c r="F41" s="235">
        <v>1</v>
      </c>
      <c r="G41" s="223"/>
      <c r="H41" s="291">
        <v>138544</v>
      </c>
      <c r="I41" s="288">
        <f t="shared" si="1"/>
        <v>138544</v>
      </c>
      <c r="J41" s="200"/>
      <c r="K41" s="200"/>
      <c r="L41" s="200"/>
      <c r="M41" s="200"/>
      <c r="N41" s="200"/>
      <c r="O41" s="200"/>
    </row>
    <row r="42" spans="1:15" ht="15.75" customHeight="1" x14ac:dyDescent="0.35">
      <c r="A42" s="16"/>
      <c r="B42" s="232">
        <v>10.5</v>
      </c>
      <c r="C42" s="238">
        <v>11.32</v>
      </c>
      <c r="D42" s="234" t="s">
        <v>140</v>
      </c>
      <c r="E42" s="233" t="s">
        <v>128</v>
      </c>
      <c r="F42" s="235">
        <v>12</v>
      </c>
      <c r="G42" s="223"/>
      <c r="H42" s="291">
        <v>56152</v>
      </c>
      <c r="I42" s="288">
        <f t="shared" si="1"/>
        <v>673824</v>
      </c>
      <c r="J42" s="200"/>
      <c r="K42" s="200"/>
      <c r="L42" s="200"/>
      <c r="M42" s="200"/>
      <c r="N42" s="200"/>
      <c r="O42" s="200"/>
    </row>
    <row r="43" spans="1:15" ht="15.75" customHeight="1" x14ac:dyDescent="0.35">
      <c r="A43" s="16"/>
      <c r="B43" s="232">
        <v>10.6</v>
      </c>
      <c r="C43" s="246">
        <v>2.7</v>
      </c>
      <c r="D43" s="234" t="s">
        <v>143</v>
      </c>
      <c r="E43" s="233" t="s">
        <v>46</v>
      </c>
      <c r="F43" s="235">
        <v>0.72</v>
      </c>
      <c r="G43" s="223"/>
      <c r="H43" s="291">
        <v>209118</v>
      </c>
      <c r="I43" s="288">
        <f t="shared" si="1"/>
        <v>150564.96</v>
      </c>
      <c r="J43" s="200"/>
      <c r="K43" s="200"/>
      <c r="L43" s="200"/>
      <c r="M43" s="200"/>
      <c r="N43" s="200"/>
      <c r="O43" s="200"/>
    </row>
    <row r="44" spans="1:15" ht="15.75" customHeight="1" x14ac:dyDescent="0.35">
      <c r="A44" s="16"/>
      <c r="B44" s="232">
        <v>10.7</v>
      </c>
      <c r="C44" s="246">
        <v>16.7</v>
      </c>
      <c r="D44" s="234" t="s">
        <v>145</v>
      </c>
      <c r="E44" s="233" t="s">
        <v>46</v>
      </c>
      <c r="F44" s="235">
        <v>0.48</v>
      </c>
      <c r="G44" s="223"/>
      <c r="H44" s="291">
        <v>30937</v>
      </c>
      <c r="I44" s="288">
        <f t="shared" si="1"/>
        <v>14849.76</v>
      </c>
      <c r="J44" s="200"/>
      <c r="K44" s="200"/>
      <c r="L44" s="200"/>
      <c r="M44" s="200"/>
      <c r="N44" s="200"/>
      <c r="O44" s="200"/>
    </row>
    <row r="45" spans="1:15" ht="26.25" customHeight="1" thickBot="1" x14ac:dyDescent="0.4">
      <c r="A45" s="16"/>
      <c r="B45" s="232">
        <v>10.8</v>
      </c>
      <c r="C45" s="238">
        <v>4.45</v>
      </c>
      <c r="D45" s="234" t="s">
        <v>147</v>
      </c>
      <c r="E45" s="233" t="s">
        <v>31</v>
      </c>
      <c r="F45" s="235">
        <v>4.3499999999999996</v>
      </c>
      <c r="G45" s="223"/>
      <c r="H45" s="291">
        <v>11671</v>
      </c>
      <c r="I45" s="288">
        <f t="shared" si="1"/>
        <v>50768.85</v>
      </c>
      <c r="J45" s="200"/>
      <c r="K45" s="200"/>
      <c r="L45" s="200"/>
      <c r="M45" s="200"/>
      <c r="N45" s="200"/>
      <c r="O45" s="200"/>
    </row>
    <row r="46" spans="1:15" ht="19.5" customHeight="1" thickBot="1" x14ac:dyDescent="0.4">
      <c r="A46" s="16"/>
      <c r="B46" s="247">
        <v>11</v>
      </c>
      <c r="C46" s="248"/>
      <c r="D46" s="449" t="s">
        <v>192</v>
      </c>
      <c r="E46" s="352"/>
      <c r="F46" s="353"/>
      <c r="G46" s="216"/>
      <c r="H46" s="293"/>
      <c r="I46" s="218">
        <f>I47</f>
        <v>387362</v>
      </c>
      <c r="J46" s="200"/>
      <c r="K46" s="200"/>
      <c r="L46" s="200"/>
      <c r="M46" s="200"/>
      <c r="N46" s="200"/>
      <c r="O46" s="200"/>
    </row>
    <row r="47" spans="1:15" ht="26.25" customHeight="1" thickBot="1" x14ac:dyDescent="0.4">
      <c r="A47" s="16"/>
      <c r="B47" s="232">
        <v>11.1</v>
      </c>
      <c r="C47" s="238">
        <v>17.12</v>
      </c>
      <c r="D47" s="234" t="s">
        <v>150</v>
      </c>
      <c r="E47" s="233" t="s">
        <v>191</v>
      </c>
      <c r="F47" s="235">
        <v>1</v>
      </c>
      <c r="G47" s="223"/>
      <c r="H47" s="291">
        <v>387362</v>
      </c>
      <c r="I47" s="292">
        <f>+H47*F47</f>
        <v>387362</v>
      </c>
      <c r="J47" s="200"/>
      <c r="K47" s="200"/>
      <c r="L47" s="200"/>
      <c r="M47" s="200"/>
      <c r="N47" s="200"/>
      <c r="O47" s="200"/>
    </row>
    <row r="48" spans="1:15" ht="19.5" customHeight="1" thickBot="1" x14ac:dyDescent="0.4">
      <c r="A48" s="16"/>
      <c r="B48" s="214">
        <v>12</v>
      </c>
      <c r="C48" s="215"/>
      <c r="D48" s="447" t="s">
        <v>193</v>
      </c>
      <c r="E48" s="349"/>
      <c r="F48" s="350"/>
      <c r="G48" s="216"/>
      <c r="H48" s="293"/>
      <c r="I48" s="218">
        <f>I49+I50+I51</f>
        <v>280557</v>
      </c>
      <c r="J48" s="200"/>
      <c r="K48" s="200"/>
      <c r="L48" s="200"/>
      <c r="M48" s="200"/>
      <c r="N48" s="200"/>
      <c r="O48" s="200"/>
    </row>
    <row r="49" spans="1:15" ht="15.75" customHeight="1" x14ac:dyDescent="0.35">
      <c r="A49" s="16"/>
      <c r="B49" s="232">
        <v>12.1</v>
      </c>
      <c r="C49" s="233">
        <v>12.2</v>
      </c>
      <c r="D49" s="234" t="s">
        <v>152</v>
      </c>
      <c r="E49" s="233" t="s">
        <v>191</v>
      </c>
      <c r="F49" s="235">
        <v>1</v>
      </c>
      <c r="G49" s="223"/>
      <c r="H49" s="291">
        <v>89576</v>
      </c>
      <c r="I49" s="288">
        <f>+H49*F49</f>
        <v>89576</v>
      </c>
      <c r="J49" s="200"/>
      <c r="K49" s="200"/>
      <c r="L49" s="200"/>
      <c r="M49" s="200"/>
      <c r="N49" s="200"/>
      <c r="O49" s="200"/>
    </row>
    <row r="50" spans="1:15" ht="15.75" customHeight="1" x14ac:dyDescent="0.35">
      <c r="A50" s="16"/>
      <c r="B50" s="232">
        <v>12.2</v>
      </c>
      <c r="C50" s="233" t="s">
        <v>187</v>
      </c>
      <c r="D50" s="234" t="s">
        <v>194</v>
      </c>
      <c r="E50" s="233" t="s">
        <v>131</v>
      </c>
      <c r="F50" s="235">
        <v>1</v>
      </c>
      <c r="G50" s="223"/>
      <c r="H50" s="291">
        <v>104370</v>
      </c>
      <c r="I50" s="288">
        <f t="shared" ref="I50:I51" si="2">+H50*F50</f>
        <v>104370</v>
      </c>
      <c r="J50" s="200"/>
      <c r="K50" s="200"/>
      <c r="L50" s="200"/>
      <c r="M50" s="200"/>
      <c r="N50" s="200"/>
      <c r="O50" s="200"/>
    </row>
    <row r="51" spans="1:15" ht="15.75" customHeight="1" thickBot="1" x14ac:dyDescent="0.4">
      <c r="A51" s="16"/>
      <c r="B51" s="232">
        <v>12.3</v>
      </c>
      <c r="C51" s="233">
        <v>12.9</v>
      </c>
      <c r="D51" s="234" t="s">
        <v>156</v>
      </c>
      <c r="E51" s="233" t="s">
        <v>131</v>
      </c>
      <c r="F51" s="235">
        <v>1</v>
      </c>
      <c r="G51" s="223"/>
      <c r="H51" s="291">
        <v>86611</v>
      </c>
      <c r="I51" s="288">
        <f t="shared" si="2"/>
        <v>86611</v>
      </c>
      <c r="J51" s="200"/>
      <c r="K51" s="200"/>
      <c r="L51" s="200"/>
      <c r="M51" s="200"/>
      <c r="N51" s="200"/>
      <c r="O51" s="200"/>
    </row>
    <row r="52" spans="1:15" ht="19.5" customHeight="1" thickBot="1" x14ac:dyDescent="0.4">
      <c r="A52" s="16"/>
      <c r="B52" s="214">
        <v>13</v>
      </c>
      <c r="C52" s="215"/>
      <c r="D52" s="447" t="s">
        <v>195</v>
      </c>
      <c r="E52" s="349"/>
      <c r="F52" s="350"/>
      <c r="G52" s="216"/>
      <c r="H52" s="293"/>
      <c r="I52" s="218">
        <f>I53</f>
        <v>527851.25</v>
      </c>
      <c r="J52" s="200"/>
      <c r="K52" s="200"/>
      <c r="L52" s="200"/>
      <c r="M52" s="200"/>
      <c r="N52" s="200"/>
      <c r="O52" s="200"/>
    </row>
    <row r="53" spans="1:15" ht="15.75" customHeight="1" thickBot="1" x14ac:dyDescent="0.4">
      <c r="A53" s="16"/>
      <c r="B53" s="232">
        <v>13.1</v>
      </c>
      <c r="C53" s="233">
        <v>14.1</v>
      </c>
      <c r="D53" s="234" t="s">
        <v>158</v>
      </c>
      <c r="E53" s="233" t="s">
        <v>31</v>
      </c>
      <c r="F53" s="235">
        <v>5.65</v>
      </c>
      <c r="G53" s="223"/>
      <c r="H53" s="291">
        <v>93425</v>
      </c>
      <c r="I53" s="292">
        <f>+H53*F53</f>
        <v>527851.25</v>
      </c>
      <c r="J53" s="200"/>
      <c r="K53" s="200"/>
      <c r="L53" s="200"/>
      <c r="M53" s="200"/>
      <c r="N53" s="200"/>
      <c r="O53" s="200"/>
    </row>
    <row r="54" spans="1:15" ht="19.5" customHeight="1" thickBot="1" x14ac:dyDescent="0.4">
      <c r="A54" s="16"/>
      <c r="B54" s="214">
        <v>14</v>
      </c>
      <c r="C54" s="215"/>
      <c r="D54" s="447" t="s">
        <v>196</v>
      </c>
      <c r="E54" s="349"/>
      <c r="F54" s="350"/>
      <c r="G54" s="216"/>
      <c r="H54" s="293"/>
      <c r="I54" s="218">
        <f>I55</f>
        <v>24090</v>
      </c>
      <c r="J54" s="200"/>
      <c r="K54" s="200"/>
      <c r="L54" s="200"/>
      <c r="M54" s="200"/>
      <c r="N54" s="200"/>
      <c r="O54" s="200"/>
    </row>
    <row r="55" spans="1:15" ht="15.75" customHeight="1" thickBot="1" x14ac:dyDescent="0.4">
      <c r="A55" s="16"/>
      <c r="B55" s="249">
        <v>14.1</v>
      </c>
      <c r="C55" s="250">
        <v>18.23</v>
      </c>
      <c r="D55" s="251" t="s">
        <v>164</v>
      </c>
      <c r="E55" s="252" t="s">
        <v>31</v>
      </c>
      <c r="F55" s="253">
        <v>2</v>
      </c>
      <c r="G55" s="223"/>
      <c r="H55" s="291">
        <v>12045</v>
      </c>
      <c r="I55" s="294">
        <f>+H55*F55</f>
        <v>24090</v>
      </c>
      <c r="J55" s="200"/>
      <c r="K55" s="200"/>
      <c r="L55" s="200"/>
      <c r="M55" s="200"/>
      <c r="N55" s="200"/>
      <c r="O55" s="200"/>
    </row>
    <row r="56" spans="1:15" ht="15.75" customHeight="1" thickBot="1" x14ac:dyDescent="0.4">
      <c r="A56" s="16"/>
      <c r="B56" s="255"/>
      <c r="C56" s="256"/>
      <c r="D56" s="257"/>
      <c r="E56" s="256"/>
      <c r="F56" s="258"/>
      <c r="G56" s="223"/>
      <c r="H56" s="259"/>
      <c r="I56" s="260"/>
      <c r="J56" s="200"/>
      <c r="K56" s="200"/>
      <c r="L56" s="200"/>
      <c r="M56" s="200"/>
      <c r="N56" s="200"/>
      <c r="O56" s="200"/>
    </row>
    <row r="57" spans="1:15" ht="26.5" customHeight="1" thickBot="1" x14ac:dyDescent="0.4">
      <c r="A57" s="16"/>
      <c r="B57" s="261"/>
      <c r="C57" s="261"/>
      <c r="D57" s="262"/>
      <c r="E57" s="263"/>
      <c r="F57" s="200"/>
      <c r="G57" s="216"/>
      <c r="H57" s="264" t="s">
        <v>197</v>
      </c>
      <c r="I57" s="265">
        <f>+I54+I52+I48+I46+I37+I34+I32+I29+I22+I20+I17+I15+I12+I10</f>
        <v>15889739.57</v>
      </c>
      <c r="J57" s="266"/>
      <c r="K57" s="267"/>
      <c r="L57" s="200"/>
      <c r="M57" s="200"/>
      <c r="N57" s="200"/>
      <c r="O57" s="200"/>
    </row>
    <row r="58" spans="1:15" ht="15.75" customHeight="1" x14ac:dyDescent="0.35">
      <c r="A58" s="16"/>
      <c r="B58" s="261"/>
      <c r="C58" s="261"/>
      <c r="D58" s="268"/>
      <c r="E58" s="263"/>
      <c r="F58" s="269"/>
      <c r="G58" s="223"/>
      <c r="H58" s="270" t="s">
        <v>198</v>
      </c>
      <c r="I58" s="271">
        <f>+I57*6%</f>
        <v>953384.37419999996</v>
      </c>
      <c r="J58" s="200"/>
      <c r="K58" s="200"/>
      <c r="L58" s="200"/>
      <c r="M58" s="200"/>
      <c r="N58" s="200"/>
      <c r="O58" s="200"/>
    </row>
    <row r="59" spans="1:15" ht="15.75" customHeight="1" thickBot="1" x14ac:dyDescent="0.4">
      <c r="A59" s="16"/>
      <c r="B59" s="261"/>
      <c r="C59" s="261"/>
      <c r="D59" s="200"/>
      <c r="E59" s="263"/>
      <c r="F59" s="269"/>
      <c r="G59" s="223"/>
      <c r="H59" s="272" t="s">
        <v>16</v>
      </c>
      <c r="I59" s="273">
        <f>+((I57+I58)*7.5%)/92.5%</f>
        <v>1365658.6981783784</v>
      </c>
      <c r="J59" s="200"/>
      <c r="K59" s="200"/>
      <c r="L59" s="200"/>
      <c r="M59" s="200"/>
      <c r="N59" s="200"/>
      <c r="O59" s="200"/>
    </row>
    <row r="60" spans="1:15" ht="16" thickBot="1" x14ac:dyDescent="0.4">
      <c r="A60" s="16"/>
      <c r="B60" s="274"/>
      <c r="C60" s="200"/>
      <c r="D60" s="275" t="s">
        <v>199</v>
      </c>
      <c r="E60" s="263"/>
      <c r="F60" s="200"/>
      <c r="G60" s="216"/>
      <c r="H60" s="276" t="s">
        <v>200</v>
      </c>
      <c r="I60" s="277">
        <f>SUM(I57:I59)</f>
        <v>18208782.642378379</v>
      </c>
      <c r="J60" s="200"/>
      <c r="K60" s="200"/>
      <c r="L60" s="200"/>
      <c r="M60" s="200"/>
      <c r="N60" s="200"/>
      <c r="O60" s="200"/>
    </row>
    <row r="61" spans="1:15" ht="15.75" customHeight="1" x14ac:dyDescent="0.35">
      <c r="A61" s="16"/>
      <c r="B61" s="278"/>
      <c r="C61" s="278"/>
      <c r="D61" s="279" t="s">
        <v>201</v>
      </c>
      <c r="E61" s="261"/>
      <c r="F61" s="278"/>
      <c r="G61" s="280"/>
      <c r="H61" s="281"/>
      <c r="I61" s="282"/>
      <c r="J61" s="200"/>
      <c r="K61" s="200"/>
      <c r="L61" s="200"/>
      <c r="M61" s="200"/>
      <c r="N61" s="200"/>
      <c r="O61" s="200"/>
    </row>
    <row r="62" spans="1:15" ht="15.75" customHeight="1" x14ac:dyDescent="0.35">
      <c r="A62" s="16"/>
      <c r="B62" s="278"/>
      <c r="C62" s="278"/>
      <c r="E62" s="261"/>
      <c r="F62" s="278"/>
      <c r="G62" s="283"/>
      <c r="H62" s="281"/>
      <c r="I62" s="200"/>
      <c r="J62" s="200"/>
      <c r="K62" s="200"/>
      <c r="L62" s="200"/>
      <c r="M62" s="200"/>
      <c r="N62" s="200"/>
      <c r="O62" s="200"/>
    </row>
    <row r="63" spans="1:15" ht="15.75" customHeight="1" x14ac:dyDescent="0.35">
      <c r="A63" s="16"/>
      <c r="B63" s="278"/>
      <c r="C63" s="278"/>
      <c r="D63" s="200"/>
      <c r="E63" s="261"/>
      <c r="F63" s="284"/>
      <c r="G63" s="280"/>
      <c r="H63" s="285"/>
      <c r="I63" s="284"/>
      <c r="J63" s="200"/>
      <c r="K63" s="200"/>
      <c r="L63" s="200"/>
      <c r="M63" s="200"/>
      <c r="N63" s="200"/>
      <c r="O63" s="200"/>
    </row>
    <row r="64" spans="1:15" ht="15.75" customHeight="1" x14ac:dyDescent="0.35">
      <c r="A64" s="16"/>
      <c r="B64" s="278"/>
      <c r="C64" s="278"/>
      <c r="D64" s="200"/>
      <c r="E64" s="261"/>
      <c r="F64" s="278"/>
      <c r="G64" s="280"/>
      <c r="H64" s="285"/>
      <c r="I64" s="286"/>
      <c r="J64" s="200"/>
      <c r="K64" s="200"/>
      <c r="L64" s="200"/>
      <c r="M64" s="200"/>
      <c r="N64" s="200"/>
      <c r="O64" s="200"/>
    </row>
  </sheetData>
  <mergeCells count="28">
    <mergeCell ref="B1:F1"/>
    <mergeCell ref="B2:F2"/>
    <mergeCell ref="B3:D3"/>
    <mergeCell ref="E3:F3"/>
    <mergeCell ref="B4:D4"/>
    <mergeCell ref="E4:F4"/>
    <mergeCell ref="D20:F20"/>
    <mergeCell ref="B5:D5"/>
    <mergeCell ref="E5:F5"/>
    <mergeCell ref="B7:B9"/>
    <mergeCell ref="C7:C9"/>
    <mergeCell ref="D7:D9"/>
    <mergeCell ref="E7:E9"/>
    <mergeCell ref="F7:F9"/>
    <mergeCell ref="I7:I8"/>
    <mergeCell ref="D10:F10"/>
    <mergeCell ref="D12:F12"/>
    <mergeCell ref="D15:F15"/>
    <mergeCell ref="D17:F17"/>
    <mergeCell ref="D48:F48"/>
    <mergeCell ref="D52:F52"/>
    <mergeCell ref="D54:F54"/>
    <mergeCell ref="D22:F22"/>
    <mergeCell ref="D29:F29"/>
    <mergeCell ref="D32:F32"/>
    <mergeCell ref="D34:F34"/>
    <mergeCell ref="D37:F37"/>
    <mergeCell ref="D46:F4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ABDAD-1ADD-4487-8EB9-AB9EC0246508}">
  <dimension ref="A1:P66"/>
  <sheetViews>
    <sheetView showGridLines="0" topLeftCell="D1" zoomScale="80" zoomScaleNormal="80" workbookViewId="0">
      <selection activeCell="I7" sqref="I7:J8"/>
    </sheetView>
  </sheetViews>
  <sheetFormatPr baseColWidth="10" defaultColWidth="14" defaultRowHeight="14.5" x14ac:dyDescent="0.35"/>
  <cols>
    <col min="1" max="1" width="2.7265625" customWidth="1"/>
    <col min="2" max="2" width="5.81640625" customWidth="1"/>
    <col min="3" max="3" width="6" customWidth="1"/>
    <col min="4" max="4" width="68.81640625" customWidth="1"/>
    <col min="5" max="5" width="4.1796875" customWidth="1"/>
    <col min="6" max="6" width="15.26953125" customWidth="1"/>
    <col min="7" max="7" width="1.453125" customWidth="1"/>
    <col min="8" max="8" width="19.7265625" customWidth="1"/>
    <col min="9" max="9" width="14.7265625" customWidth="1"/>
    <col min="10" max="10" width="17.7265625" bestFit="1" customWidth="1"/>
    <col min="11" max="11" width="4.54296875" customWidth="1"/>
    <col min="12" max="12" width="39" customWidth="1"/>
    <col min="13" max="16" width="11.54296875" customWidth="1"/>
  </cols>
  <sheetData>
    <row r="1" spans="1:16" ht="30.75" customHeight="1" thickBot="1" x14ac:dyDescent="0.4">
      <c r="A1" s="16"/>
      <c r="B1" s="458" t="s">
        <v>166</v>
      </c>
      <c r="C1" s="349"/>
      <c r="D1" s="349"/>
      <c r="E1" s="349"/>
      <c r="F1" s="350"/>
      <c r="G1" s="16"/>
      <c r="H1" s="17"/>
      <c r="I1" s="16"/>
      <c r="J1" s="16"/>
      <c r="K1" s="200"/>
      <c r="L1" s="200"/>
      <c r="M1" s="200"/>
      <c r="N1" s="200"/>
      <c r="O1" s="200"/>
      <c r="P1" s="200"/>
    </row>
    <row r="2" spans="1:16" ht="5.25" customHeight="1" thickBot="1" x14ac:dyDescent="0.4">
      <c r="A2" s="16"/>
      <c r="B2" s="459"/>
      <c r="C2" s="357"/>
      <c r="D2" s="357"/>
      <c r="E2" s="357"/>
      <c r="F2" s="386"/>
      <c r="G2" s="16"/>
      <c r="H2" s="17"/>
      <c r="I2" s="16"/>
      <c r="J2" s="16"/>
      <c r="K2" s="200"/>
      <c r="L2" s="200"/>
      <c r="M2" s="200"/>
      <c r="N2" s="200"/>
      <c r="O2" s="200"/>
      <c r="P2" s="207"/>
    </row>
    <row r="3" spans="1:16" ht="15.5" x14ac:dyDescent="0.35">
      <c r="A3" s="16"/>
      <c r="B3" s="460" t="s">
        <v>167</v>
      </c>
      <c r="C3" s="363"/>
      <c r="D3" s="364"/>
      <c r="E3" s="461" t="s">
        <v>168</v>
      </c>
      <c r="F3" s="462"/>
      <c r="G3" s="16"/>
      <c r="H3" s="17"/>
      <c r="I3" s="16"/>
      <c r="J3" s="16"/>
      <c r="K3" s="200"/>
      <c r="L3" s="200"/>
      <c r="M3" s="200"/>
      <c r="N3" s="200"/>
      <c r="O3" s="200"/>
      <c r="P3" s="207"/>
    </row>
    <row r="4" spans="1:16" ht="15.5" x14ac:dyDescent="0.35">
      <c r="A4" s="16"/>
      <c r="B4" s="463" t="s">
        <v>169</v>
      </c>
      <c r="C4" s="464"/>
      <c r="D4" s="464"/>
      <c r="E4" s="465" t="s">
        <v>170</v>
      </c>
      <c r="F4" s="466"/>
      <c r="G4" s="16"/>
      <c r="H4" s="17"/>
      <c r="I4" s="16"/>
      <c r="J4" s="16"/>
      <c r="K4" s="200"/>
      <c r="L4" s="200"/>
      <c r="M4" s="200"/>
      <c r="N4" s="200"/>
      <c r="O4" s="200"/>
      <c r="P4" s="207"/>
    </row>
    <row r="5" spans="1:16" ht="16" thickBot="1" x14ac:dyDescent="0.4">
      <c r="A5" s="16"/>
      <c r="B5" s="452" t="s">
        <v>171</v>
      </c>
      <c r="C5" s="453"/>
      <c r="D5" s="454"/>
      <c r="E5" s="455" t="s">
        <v>172</v>
      </c>
      <c r="F5" s="456"/>
      <c r="G5" s="16"/>
      <c r="H5" s="17"/>
      <c r="I5" s="16"/>
      <c r="J5" s="16"/>
      <c r="K5" s="200"/>
      <c r="L5" s="200"/>
      <c r="M5" s="200"/>
      <c r="N5" s="200"/>
      <c r="O5" s="200"/>
      <c r="P5" s="200"/>
    </row>
    <row r="6" spans="1:16" ht="15" thickBot="1" x14ac:dyDescent="0.4">
      <c r="A6" s="16"/>
      <c r="B6" s="208"/>
      <c r="C6" s="16"/>
      <c r="D6" s="16"/>
      <c r="E6" s="209"/>
      <c r="F6" s="16"/>
      <c r="G6" s="16"/>
      <c r="H6" s="17"/>
      <c r="I6" s="16"/>
      <c r="J6" s="16"/>
      <c r="K6" s="16"/>
      <c r="L6" s="16"/>
      <c r="M6" s="16"/>
      <c r="N6" s="16"/>
      <c r="O6" s="16"/>
      <c r="P6" s="16"/>
    </row>
    <row r="7" spans="1:16" ht="15.75" customHeight="1" x14ac:dyDescent="0.35">
      <c r="A7" s="16"/>
      <c r="B7" s="457" t="s">
        <v>27</v>
      </c>
      <c r="C7" s="457" t="s">
        <v>173</v>
      </c>
      <c r="D7" s="457" t="s">
        <v>21</v>
      </c>
      <c r="E7" s="457" t="s">
        <v>96</v>
      </c>
      <c r="F7" s="457" t="s">
        <v>174</v>
      </c>
      <c r="G7" s="16"/>
      <c r="H7" s="295" t="s">
        <v>14</v>
      </c>
      <c r="I7" s="471" t="s">
        <v>12</v>
      </c>
      <c r="J7" s="472"/>
      <c r="K7" s="200"/>
      <c r="L7" s="200"/>
      <c r="M7" s="200"/>
      <c r="N7" s="200"/>
      <c r="O7" s="200"/>
      <c r="P7" s="200"/>
    </row>
    <row r="8" spans="1:16" x14ac:dyDescent="0.35">
      <c r="A8" s="16"/>
      <c r="B8" s="412"/>
      <c r="C8" s="412"/>
      <c r="D8" s="412"/>
      <c r="E8" s="412"/>
      <c r="F8" s="412"/>
      <c r="G8" s="16"/>
      <c r="H8" s="296">
        <v>1</v>
      </c>
      <c r="I8" s="473"/>
      <c r="J8" s="474"/>
      <c r="K8" s="200"/>
      <c r="L8" s="200"/>
      <c r="M8" s="200"/>
      <c r="N8" s="200"/>
      <c r="O8" s="200"/>
      <c r="P8" s="200"/>
    </row>
    <row r="9" spans="1:16" ht="29.25" customHeight="1" thickBot="1" x14ac:dyDescent="0.4">
      <c r="A9" s="16"/>
      <c r="B9" s="412"/>
      <c r="C9" s="412"/>
      <c r="D9" s="412"/>
      <c r="E9" s="412"/>
      <c r="F9" s="412"/>
      <c r="G9" s="16"/>
      <c r="H9" s="297" t="s">
        <v>17</v>
      </c>
      <c r="I9" s="298" t="s">
        <v>174</v>
      </c>
      <c r="J9" s="213" t="s">
        <v>18</v>
      </c>
      <c r="K9" s="200"/>
      <c r="L9" s="200"/>
      <c r="M9" s="200"/>
      <c r="N9" s="200"/>
      <c r="O9" s="200"/>
      <c r="P9" s="200"/>
    </row>
    <row r="10" spans="1:16" ht="20.25" customHeight="1" thickBot="1" x14ac:dyDescent="0.4">
      <c r="A10" s="16"/>
      <c r="B10" s="214">
        <v>1</v>
      </c>
      <c r="C10" s="215"/>
      <c r="D10" s="447" t="s">
        <v>175</v>
      </c>
      <c r="E10" s="349"/>
      <c r="F10" s="350"/>
      <c r="G10" s="216"/>
      <c r="H10" s="299"/>
      <c r="I10" s="300"/>
      <c r="J10" s="218">
        <f>J11</f>
        <v>89659</v>
      </c>
      <c r="K10" s="200"/>
      <c r="L10" s="200"/>
      <c r="M10" s="200"/>
      <c r="N10" s="200"/>
      <c r="O10" s="200"/>
      <c r="P10" s="200"/>
    </row>
    <row r="11" spans="1:16" ht="15" thickBot="1" x14ac:dyDescent="0.4">
      <c r="A11" s="16"/>
      <c r="B11" s="219">
        <v>1.1000000000000001</v>
      </c>
      <c r="C11" s="220">
        <v>1.42</v>
      </c>
      <c r="D11" s="221" t="s">
        <v>29</v>
      </c>
      <c r="E11" s="220" t="s">
        <v>31</v>
      </c>
      <c r="F11" s="222">
        <v>15.4</v>
      </c>
      <c r="G11" s="223"/>
      <c r="H11" s="301">
        <v>5822</v>
      </c>
      <c r="I11" s="227">
        <v>15.4</v>
      </c>
      <c r="J11" s="225">
        <f>+ROUND(H11*I11,0)</f>
        <v>89659</v>
      </c>
      <c r="K11" s="200"/>
      <c r="L11" s="200"/>
      <c r="M11" s="200"/>
      <c r="N11" s="200"/>
      <c r="O11" s="200"/>
      <c r="P11" s="200"/>
    </row>
    <row r="12" spans="1:16" ht="19.5" customHeight="1" thickBot="1" x14ac:dyDescent="0.4">
      <c r="A12" s="16"/>
      <c r="B12" s="214">
        <v>2</v>
      </c>
      <c r="C12" s="215"/>
      <c r="D12" s="447" t="s">
        <v>176</v>
      </c>
      <c r="E12" s="349"/>
      <c r="F12" s="350"/>
      <c r="G12" s="216"/>
      <c r="H12" s="299"/>
      <c r="I12" s="300"/>
      <c r="J12" s="218">
        <f>SUM(J13:J14)</f>
        <v>375456</v>
      </c>
      <c r="K12" s="200"/>
      <c r="L12" s="200"/>
      <c r="M12" s="200"/>
      <c r="N12" s="200"/>
      <c r="O12" s="200"/>
      <c r="P12" s="200"/>
    </row>
    <row r="13" spans="1:16" ht="15.75" customHeight="1" x14ac:dyDescent="0.35">
      <c r="A13" s="16"/>
      <c r="B13" s="226">
        <v>2.1</v>
      </c>
      <c r="C13" s="227">
        <v>16.3</v>
      </c>
      <c r="D13" s="228" t="s">
        <v>45</v>
      </c>
      <c r="E13" s="227" t="s">
        <v>46</v>
      </c>
      <c r="F13" s="229">
        <v>4.17</v>
      </c>
      <c r="G13" s="223"/>
      <c r="H13" s="301">
        <v>47202</v>
      </c>
      <c r="I13" s="227">
        <v>4.17</v>
      </c>
      <c r="J13" s="231">
        <f>+ROUND(H13*I13,0)</f>
        <v>196832</v>
      </c>
      <c r="K13" s="200"/>
      <c r="L13" s="200"/>
      <c r="M13" s="200"/>
      <c r="N13" s="200"/>
      <c r="O13" s="200"/>
      <c r="P13" s="200"/>
    </row>
    <row r="14" spans="1:16" ht="15.75" customHeight="1" thickBot="1" x14ac:dyDescent="0.4">
      <c r="A14" s="16"/>
      <c r="B14" s="232">
        <v>2.2000000000000002</v>
      </c>
      <c r="C14" s="233">
        <v>16.8</v>
      </c>
      <c r="D14" s="234" t="s">
        <v>54</v>
      </c>
      <c r="E14" s="233" t="s">
        <v>46</v>
      </c>
      <c r="F14" s="235">
        <v>2.13</v>
      </c>
      <c r="G14" s="223"/>
      <c r="H14" s="301">
        <v>83861</v>
      </c>
      <c r="I14" s="227">
        <v>2.13</v>
      </c>
      <c r="J14" s="231">
        <f>+ROUND(H14*I14,0)</f>
        <v>178624</v>
      </c>
      <c r="K14" s="200"/>
      <c r="L14" s="200"/>
      <c r="M14" s="200"/>
      <c r="N14" s="200"/>
      <c r="O14" s="200"/>
      <c r="P14" s="200"/>
    </row>
    <row r="15" spans="1:16" ht="19.5" customHeight="1" thickBot="1" x14ac:dyDescent="0.4">
      <c r="A15" s="16"/>
      <c r="B15" s="214">
        <v>3</v>
      </c>
      <c r="C15" s="215"/>
      <c r="D15" s="447" t="s">
        <v>177</v>
      </c>
      <c r="E15" s="349"/>
      <c r="F15" s="350"/>
      <c r="G15" s="216"/>
      <c r="H15" s="299"/>
      <c r="I15" s="300"/>
      <c r="J15" s="218">
        <f>J16</f>
        <v>635196</v>
      </c>
      <c r="K15" s="200"/>
      <c r="L15" s="200"/>
      <c r="M15" s="200"/>
      <c r="N15" s="200"/>
      <c r="O15" s="200"/>
      <c r="P15" s="200"/>
    </row>
    <row r="16" spans="1:16" ht="15.75" customHeight="1" thickBot="1" x14ac:dyDescent="0.4">
      <c r="A16" s="16"/>
      <c r="B16" s="226">
        <v>3.1</v>
      </c>
      <c r="C16" s="227">
        <v>2.7</v>
      </c>
      <c r="D16" s="228" t="s">
        <v>59</v>
      </c>
      <c r="E16" s="227" t="s">
        <v>46</v>
      </c>
      <c r="F16" s="229">
        <v>0.6</v>
      </c>
      <c r="G16" s="223"/>
      <c r="H16" s="301">
        <v>1058660</v>
      </c>
      <c r="I16" s="227">
        <v>0.6</v>
      </c>
      <c r="J16" s="225">
        <f>+ROUND(H16*I16,0)</f>
        <v>635196</v>
      </c>
      <c r="K16" s="200"/>
      <c r="L16" s="200"/>
      <c r="M16" s="200"/>
      <c r="N16" s="200"/>
      <c r="O16" s="200"/>
      <c r="P16" s="200"/>
    </row>
    <row r="17" spans="1:16" ht="19.5" customHeight="1" thickBot="1" x14ac:dyDescent="0.4">
      <c r="A17" s="16"/>
      <c r="B17" s="214">
        <v>4</v>
      </c>
      <c r="C17" s="215"/>
      <c r="D17" s="447" t="s">
        <v>178</v>
      </c>
      <c r="E17" s="349"/>
      <c r="F17" s="350"/>
      <c r="G17" s="216"/>
      <c r="H17" s="299"/>
      <c r="I17" s="300"/>
      <c r="J17" s="218">
        <f>J18+J19</f>
        <v>804658</v>
      </c>
      <c r="K17" s="200"/>
      <c r="L17" s="200"/>
      <c r="M17" s="200"/>
      <c r="N17" s="200"/>
      <c r="O17" s="200"/>
      <c r="P17" s="200"/>
    </row>
    <row r="18" spans="1:16" ht="15.75" customHeight="1" x14ac:dyDescent="0.35">
      <c r="A18" s="16"/>
      <c r="B18" s="232">
        <v>4.0999999999999996</v>
      </c>
      <c r="C18" s="233">
        <v>4.22</v>
      </c>
      <c r="D18" s="234" t="s">
        <v>179</v>
      </c>
      <c r="E18" s="233" t="s">
        <v>63</v>
      </c>
      <c r="F18" s="235">
        <v>76.37</v>
      </c>
      <c r="G18" s="223"/>
      <c r="H18" s="301">
        <v>8780</v>
      </c>
      <c r="I18" s="227">
        <v>76.37</v>
      </c>
      <c r="J18" s="231">
        <f>+ROUND(H18*I18,0)</f>
        <v>670529</v>
      </c>
      <c r="K18" s="200"/>
      <c r="L18" s="200"/>
      <c r="M18" s="200"/>
      <c r="N18" s="200"/>
      <c r="O18" s="200"/>
      <c r="P18" s="200"/>
    </row>
    <row r="19" spans="1:16" ht="15.75" customHeight="1" thickBot="1" x14ac:dyDescent="0.4">
      <c r="A19" s="16"/>
      <c r="B19" s="232">
        <v>4.2</v>
      </c>
      <c r="C19" s="233">
        <v>4.2300000000000004</v>
      </c>
      <c r="D19" s="234" t="s">
        <v>75</v>
      </c>
      <c r="E19" s="233" t="s">
        <v>63</v>
      </c>
      <c r="F19" s="235">
        <v>11.54</v>
      </c>
      <c r="G19" s="223"/>
      <c r="H19" s="301">
        <v>11623</v>
      </c>
      <c r="I19" s="227">
        <v>11.54</v>
      </c>
      <c r="J19" s="231">
        <f>+ROUND(H19*I19,0)</f>
        <v>134129</v>
      </c>
      <c r="K19" s="200"/>
      <c r="L19" s="200"/>
      <c r="M19" s="200"/>
      <c r="N19" s="200"/>
      <c r="O19" s="200"/>
      <c r="P19" s="200"/>
    </row>
    <row r="20" spans="1:16" ht="19.5" customHeight="1" thickBot="1" x14ac:dyDescent="0.4">
      <c r="A20" s="16"/>
      <c r="B20" s="214">
        <v>5</v>
      </c>
      <c r="C20" s="215"/>
      <c r="D20" s="447" t="s">
        <v>180</v>
      </c>
      <c r="E20" s="349"/>
      <c r="F20" s="350"/>
      <c r="G20" s="216"/>
      <c r="H20" s="299"/>
      <c r="I20" s="300"/>
      <c r="J20" s="237">
        <f>J21</f>
        <v>626690</v>
      </c>
      <c r="K20" s="200"/>
      <c r="L20" s="200"/>
      <c r="M20" s="200"/>
      <c r="N20" s="200"/>
      <c r="O20" s="200"/>
      <c r="P20" s="200"/>
    </row>
    <row r="21" spans="1:16" ht="15.75" customHeight="1" thickBot="1" x14ac:dyDescent="0.4">
      <c r="A21" s="16"/>
      <c r="B21" s="232">
        <v>5.0999999999999996</v>
      </c>
      <c r="C21" s="238">
        <v>13.12</v>
      </c>
      <c r="D21" s="234" t="s">
        <v>79</v>
      </c>
      <c r="E21" s="233" t="s">
        <v>31</v>
      </c>
      <c r="F21" s="235">
        <v>7.84</v>
      </c>
      <c r="G21" s="223"/>
      <c r="H21" s="301">
        <v>79935</v>
      </c>
      <c r="I21" s="227">
        <v>7.84</v>
      </c>
      <c r="J21" s="225">
        <f>+ROUND(H21*I21,0)</f>
        <v>626690</v>
      </c>
      <c r="K21" s="200"/>
      <c r="L21" s="200"/>
      <c r="M21" s="200"/>
      <c r="N21" s="200"/>
      <c r="O21" s="200"/>
      <c r="P21" s="200"/>
    </row>
    <row r="22" spans="1:16" ht="19.5" customHeight="1" thickBot="1" x14ac:dyDescent="0.4">
      <c r="A22" s="16"/>
      <c r="B22" s="214">
        <v>6</v>
      </c>
      <c r="C22" s="215"/>
      <c r="D22" s="447" t="s">
        <v>181</v>
      </c>
      <c r="E22" s="349"/>
      <c r="F22" s="350"/>
      <c r="G22" s="216"/>
      <c r="H22" s="299"/>
      <c r="I22" s="300"/>
      <c r="J22" s="237">
        <f>J23+J24+J25+J26+J27+J28</f>
        <v>6942869</v>
      </c>
      <c r="K22" s="200"/>
      <c r="L22" s="200"/>
      <c r="M22" s="200"/>
      <c r="N22" s="200"/>
      <c r="O22" s="200"/>
      <c r="P22" s="200"/>
    </row>
    <row r="23" spans="1:16" ht="55.5" customHeight="1" x14ac:dyDescent="0.35">
      <c r="A23" s="16"/>
      <c r="B23" s="232">
        <v>6.1</v>
      </c>
      <c r="C23" s="238">
        <v>10.24</v>
      </c>
      <c r="D23" s="234" t="s">
        <v>81</v>
      </c>
      <c r="E23" s="233" t="s">
        <v>63</v>
      </c>
      <c r="F23" s="235">
        <v>233.06</v>
      </c>
      <c r="G23" s="223"/>
      <c r="H23" s="301">
        <v>23820</v>
      </c>
      <c r="I23" s="227">
        <v>233.06</v>
      </c>
      <c r="J23" s="231">
        <f>+ROUND(H23*I23,0)</f>
        <v>5551489</v>
      </c>
      <c r="K23" s="200"/>
      <c r="L23" s="200"/>
      <c r="M23" s="200"/>
      <c r="N23" s="200"/>
      <c r="O23" s="200"/>
      <c r="P23" s="200"/>
    </row>
    <row r="24" spans="1:16" ht="15.75" customHeight="1" x14ac:dyDescent="0.35">
      <c r="A24" s="16"/>
      <c r="B24" s="232">
        <v>6.2</v>
      </c>
      <c r="C24" s="233">
        <v>10.7</v>
      </c>
      <c r="D24" s="234" t="s">
        <v>91</v>
      </c>
      <c r="E24" s="233" t="s">
        <v>31</v>
      </c>
      <c r="F24" s="235">
        <v>1.8</v>
      </c>
      <c r="G24" s="223"/>
      <c r="H24" s="301">
        <v>334183</v>
      </c>
      <c r="I24" s="227">
        <v>1.8</v>
      </c>
      <c r="J24" s="231">
        <f t="shared" ref="J24:J28" si="0">+ROUND(H24*I24,0)</f>
        <v>601529</v>
      </c>
      <c r="K24" s="200"/>
      <c r="L24" s="200"/>
      <c r="M24" s="200"/>
      <c r="N24" s="200"/>
      <c r="O24" s="200"/>
      <c r="P24" s="200"/>
    </row>
    <row r="25" spans="1:16" ht="15.75" customHeight="1" x14ac:dyDescent="0.35">
      <c r="A25" s="16"/>
      <c r="B25" s="232">
        <v>6.3</v>
      </c>
      <c r="C25" s="233">
        <v>10.4</v>
      </c>
      <c r="D25" s="234" t="s">
        <v>95</v>
      </c>
      <c r="E25" s="233" t="s">
        <v>96</v>
      </c>
      <c r="F25" s="235">
        <v>1</v>
      </c>
      <c r="G25" s="223"/>
      <c r="H25" s="301">
        <v>240467</v>
      </c>
      <c r="I25" s="227">
        <v>1</v>
      </c>
      <c r="J25" s="231">
        <f t="shared" si="0"/>
        <v>240467</v>
      </c>
      <c r="K25" s="200"/>
      <c r="L25" s="200"/>
      <c r="M25" s="200"/>
      <c r="N25" s="200"/>
      <c r="O25" s="200"/>
      <c r="P25" s="200"/>
    </row>
    <row r="26" spans="1:16" ht="15.75" customHeight="1" x14ac:dyDescent="0.35">
      <c r="A26" s="16"/>
      <c r="B26" s="232">
        <v>6.4</v>
      </c>
      <c r="C26" s="233">
        <v>9.18</v>
      </c>
      <c r="D26" s="234" t="s">
        <v>97</v>
      </c>
      <c r="E26" s="233" t="s">
        <v>96</v>
      </c>
      <c r="F26" s="235">
        <v>1</v>
      </c>
      <c r="G26" s="223"/>
      <c r="H26" s="301">
        <v>182286</v>
      </c>
      <c r="I26" s="227">
        <v>1</v>
      </c>
      <c r="J26" s="231">
        <f t="shared" si="0"/>
        <v>182286</v>
      </c>
      <c r="K26" s="200"/>
      <c r="L26" s="200"/>
      <c r="M26" s="200"/>
      <c r="N26" s="200"/>
      <c r="O26" s="200"/>
      <c r="P26" s="200"/>
    </row>
    <row r="27" spans="1:16" ht="15.75" customHeight="1" x14ac:dyDescent="0.35">
      <c r="A27" s="16"/>
      <c r="B27" s="232">
        <v>6.5</v>
      </c>
      <c r="C27" s="238">
        <v>10.199999999999999</v>
      </c>
      <c r="D27" s="234" t="s">
        <v>182</v>
      </c>
      <c r="E27" s="233" t="s">
        <v>31</v>
      </c>
      <c r="F27" s="235">
        <v>1.35</v>
      </c>
      <c r="G27" s="223"/>
      <c r="H27" s="301">
        <v>203674</v>
      </c>
      <c r="I27" s="227">
        <v>1.35</v>
      </c>
      <c r="J27" s="231">
        <f t="shared" si="0"/>
        <v>274960</v>
      </c>
      <c r="K27" s="200"/>
      <c r="L27" s="200"/>
      <c r="M27" s="200"/>
      <c r="N27" s="200"/>
      <c r="O27" s="200"/>
      <c r="P27" s="200"/>
    </row>
    <row r="28" spans="1:16" ht="15.75" customHeight="1" thickBot="1" x14ac:dyDescent="0.4">
      <c r="A28" s="16"/>
      <c r="B28" s="232">
        <v>6.6</v>
      </c>
      <c r="C28" s="238">
        <v>9.3000000000000007</v>
      </c>
      <c r="D28" s="234" t="s">
        <v>101</v>
      </c>
      <c r="E28" s="233" t="s">
        <v>31</v>
      </c>
      <c r="F28" s="235">
        <v>1.35</v>
      </c>
      <c r="G28" s="223"/>
      <c r="H28" s="301">
        <v>68250</v>
      </c>
      <c r="I28" s="227">
        <v>1.35</v>
      </c>
      <c r="J28" s="231">
        <f t="shared" si="0"/>
        <v>92138</v>
      </c>
      <c r="K28" s="200"/>
      <c r="L28" s="200"/>
      <c r="M28" s="200"/>
      <c r="N28" s="200"/>
      <c r="O28" s="200"/>
      <c r="P28" s="200"/>
    </row>
    <row r="29" spans="1:16" ht="19.5" customHeight="1" thickBot="1" x14ac:dyDescent="0.4">
      <c r="A29" s="16"/>
      <c r="B29" s="214">
        <v>7</v>
      </c>
      <c r="C29" s="215"/>
      <c r="D29" s="447" t="s">
        <v>183</v>
      </c>
      <c r="E29" s="349"/>
      <c r="F29" s="350"/>
      <c r="G29" s="216"/>
      <c r="H29" s="299"/>
      <c r="I29" s="300"/>
      <c r="J29" s="218">
        <f>J30+J31</f>
        <v>1901486</v>
      </c>
      <c r="K29" s="200"/>
      <c r="L29" s="200"/>
      <c r="M29" s="200"/>
      <c r="N29" s="200"/>
      <c r="O29" s="200"/>
      <c r="P29" s="200"/>
    </row>
    <row r="30" spans="1:16" ht="15.75" customHeight="1" x14ac:dyDescent="0.35">
      <c r="A30" s="16"/>
      <c r="B30" s="232">
        <v>7.1</v>
      </c>
      <c r="C30" s="233">
        <v>5.25</v>
      </c>
      <c r="D30" s="234" t="s">
        <v>184</v>
      </c>
      <c r="E30" s="233" t="s">
        <v>31</v>
      </c>
      <c r="F30" s="235">
        <v>25.55</v>
      </c>
      <c r="G30" s="223"/>
      <c r="H30" s="301">
        <v>60374</v>
      </c>
      <c r="I30" s="227">
        <v>25.55</v>
      </c>
      <c r="J30" s="231">
        <f>+ROUND(H30*I30,0)</f>
        <v>1542556</v>
      </c>
      <c r="K30" s="200"/>
      <c r="L30" s="200"/>
      <c r="M30" s="200"/>
      <c r="N30" s="200"/>
      <c r="O30" s="200"/>
      <c r="P30" s="200"/>
    </row>
    <row r="31" spans="1:16" ht="15.75" customHeight="1" thickBot="1" x14ac:dyDescent="0.4">
      <c r="A31" s="16"/>
      <c r="B31" s="232">
        <v>7.2</v>
      </c>
      <c r="C31" s="233">
        <v>5.8</v>
      </c>
      <c r="D31" s="234" t="s">
        <v>112</v>
      </c>
      <c r="E31" s="233" t="s">
        <v>31</v>
      </c>
      <c r="F31" s="235">
        <v>2.1800000000000002</v>
      </c>
      <c r="G31" s="223"/>
      <c r="H31" s="302">
        <v>164647</v>
      </c>
      <c r="I31" s="227">
        <v>2.1800000000000002</v>
      </c>
      <c r="J31" s="231">
        <f>+ROUND(H31*I31,0)</f>
        <v>358930</v>
      </c>
      <c r="K31" s="200"/>
      <c r="L31" s="200"/>
      <c r="M31" s="200"/>
      <c r="N31" s="200"/>
      <c r="O31" s="200"/>
      <c r="P31" s="200"/>
    </row>
    <row r="32" spans="1:16" ht="19.5" customHeight="1" thickBot="1" x14ac:dyDescent="0.4">
      <c r="A32" s="16"/>
      <c r="B32" s="214">
        <v>8</v>
      </c>
      <c r="C32" s="215"/>
      <c r="D32" s="447" t="s">
        <v>185</v>
      </c>
      <c r="E32" s="349"/>
      <c r="F32" s="350"/>
      <c r="G32" s="216"/>
      <c r="H32" s="299"/>
      <c r="I32" s="300"/>
      <c r="J32" s="237">
        <f>J33</f>
        <v>154752</v>
      </c>
      <c r="K32" s="200"/>
      <c r="L32" s="200"/>
      <c r="M32" s="200"/>
      <c r="N32" s="200"/>
      <c r="O32" s="200"/>
      <c r="P32" s="200"/>
    </row>
    <row r="33" spans="1:16" ht="15.75" customHeight="1" thickBot="1" x14ac:dyDescent="0.4">
      <c r="A33" s="16"/>
      <c r="B33" s="232">
        <v>8.1</v>
      </c>
      <c r="C33" s="233">
        <v>6.17</v>
      </c>
      <c r="D33" s="234" t="s">
        <v>117</v>
      </c>
      <c r="E33" s="233" t="s">
        <v>31</v>
      </c>
      <c r="F33" s="235">
        <v>5.2</v>
      </c>
      <c r="G33" s="223"/>
      <c r="H33" s="301">
        <v>29760</v>
      </c>
      <c r="I33" s="227">
        <v>5.2</v>
      </c>
      <c r="J33" s="231">
        <f>+ROUND(H33*I33,0)</f>
        <v>154752</v>
      </c>
      <c r="K33" s="200"/>
      <c r="L33" s="200"/>
      <c r="M33" s="200"/>
      <c r="N33" s="200"/>
      <c r="O33" s="200"/>
      <c r="P33" s="200"/>
    </row>
    <row r="34" spans="1:16" ht="19.5" customHeight="1" thickBot="1" x14ac:dyDescent="0.4">
      <c r="A34" s="16"/>
      <c r="B34" s="214">
        <v>9</v>
      </c>
      <c r="C34" s="215"/>
      <c r="D34" s="447" t="s">
        <v>186</v>
      </c>
      <c r="E34" s="349"/>
      <c r="F34" s="350"/>
      <c r="G34" s="216"/>
      <c r="H34" s="299"/>
      <c r="I34" s="300"/>
      <c r="J34" s="218">
        <f>J35+J36</f>
        <v>1394861</v>
      </c>
      <c r="K34" s="200"/>
      <c r="L34" s="200"/>
      <c r="M34" s="200"/>
      <c r="N34" s="200"/>
      <c r="O34" s="200"/>
      <c r="P34" s="200"/>
    </row>
    <row r="35" spans="1:16" ht="15.75" customHeight="1" x14ac:dyDescent="0.35">
      <c r="A35" s="16"/>
      <c r="B35" s="232">
        <v>9.1</v>
      </c>
      <c r="C35" s="238">
        <v>7.2</v>
      </c>
      <c r="D35" s="234" t="s">
        <v>123</v>
      </c>
      <c r="E35" s="233" t="s">
        <v>31</v>
      </c>
      <c r="F35" s="235">
        <v>16.829999999999998</v>
      </c>
      <c r="G35" s="223"/>
      <c r="H35" s="301">
        <v>72519</v>
      </c>
      <c r="I35" s="227">
        <v>16.829999999999998</v>
      </c>
      <c r="J35" s="231">
        <f>+ROUND(H35*I35,0)</f>
        <v>1220495</v>
      </c>
      <c r="K35" s="200"/>
      <c r="L35" s="200"/>
      <c r="M35" s="200"/>
      <c r="N35" s="200"/>
      <c r="O35" s="200"/>
      <c r="P35" s="200"/>
    </row>
    <row r="36" spans="1:16" ht="15.75" customHeight="1" thickBot="1" x14ac:dyDescent="0.4">
      <c r="A36" s="16"/>
      <c r="B36" s="232">
        <v>9.1999999999999993</v>
      </c>
      <c r="C36" s="233" t="s">
        <v>187</v>
      </c>
      <c r="D36" s="234" t="s">
        <v>188</v>
      </c>
      <c r="E36" s="233" t="s">
        <v>128</v>
      </c>
      <c r="F36" s="235">
        <v>3.4</v>
      </c>
      <c r="G36" s="223"/>
      <c r="H36" s="301">
        <v>51284</v>
      </c>
      <c r="I36" s="227">
        <v>3.4</v>
      </c>
      <c r="J36" s="231">
        <f>+ROUND(H36*I36,0)</f>
        <v>174366</v>
      </c>
      <c r="K36" s="200"/>
      <c r="L36" s="200"/>
      <c r="M36" s="200"/>
      <c r="N36" s="200"/>
      <c r="O36" s="200"/>
      <c r="P36" s="200"/>
    </row>
    <row r="37" spans="1:16" ht="19.5" customHeight="1" thickBot="1" x14ac:dyDescent="0.4">
      <c r="A37" s="16"/>
      <c r="B37" s="239">
        <v>10</v>
      </c>
      <c r="C37" s="240"/>
      <c r="D37" s="448" t="s">
        <v>189</v>
      </c>
      <c r="E37" s="370"/>
      <c r="F37" s="385"/>
      <c r="G37" s="216"/>
      <c r="H37" s="299"/>
      <c r="I37" s="300"/>
      <c r="J37" s="218">
        <f>J38+J39+J40+J41+J42+J43+J44+J45</f>
        <v>1655284</v>
      </c>
      <c r="K37" s="200"/>
      <c r="L37" s="200"/>
      <c r="M37" s="200"/>
      <c r="N37" s="200"/>
      <c r="O37" s="200"/>
      <c r="P37" s="200"/>
    </row>
    <row r="38" spans="1:16" ht="15.75" customHeight="1" x14ac:dyDescent="0.35">
      <c r="A38" s="16"/>
      <c r="B38" s="241">
        <v>10.1</v>
      </c>
      <c r="C38" s="242">
        <v>11.36</v>
      </c>
      <c r="D38" s="243" t="s">
        <v>130</v>
      </c>
      <c r="E38" s="244" t="s">
        <v>131</v>
      </c>
      <c r="F38" s="245">
        <v>1</v>
      </c>
      <c r="G38" s="223"/>
      <c r="H38" s="302">
        <v>93953</v>
      </c>
      <c r="I38" s="227">
        <v>1</v>
      </c>
      <c r="J38" s="231">
        <f>+ROUND(H38*I38,0)</f>
        <v>93953</v>
      </c>
      <c r="K38" s="200"/>
      <c r="L38" s="200"/>
      <c r="M38" s="200"/>
      <c r="N38" s="200"/>
      <c r="O38" s="200"/>
      <c r="P38" s="200"/>
    </row>
    <row r="39" spans="1:16" ht="15.75" customHeight="1" x14ac:dyDescent="0.35">
      <c r="A39" s="16"/>
      <c r="B39" s="232">
        <v>10.199999999999999</v>
      </c>
      <c r="C39" s="238">
        <v>11.16</v>
      </c>
      <c r="D39" s="234" t="s">
        <v>190</v>
      </c>
      <c r="E39" s="233" t="s">
        <v>131</v>
      </c>
      <c r="F39" s="235">
        <v>1</v>
      </c>
      <c r="G39" s="223"/>
      <c r="H39" s="302">
        <v>106996</v>
      </c>
      <c r="I39" s="227">
        <v>1</v>
      </c>
      <c r="J39" s="231">
        <f t="shared" ref="J39:J45" si="1">+ROUND(H39*I39,0)</f>
        <v>106996</v>
      </c>
      <c r="K39" s="200"/>
      <c r="L39" s="200"/>
      <c r="M39" s="200"/>
      <c r="N39" s="200"/>
      <c r="O39" s="200"/>
      <c r="P39" s="200"/>
    </row>
    <row r="40" spans="1:16" ht="15.75" customHeight="1" x14ac:dyDescent="0.35">
      <c r="A40" s="16"/>
      <c r="B40" s="232">
        <v>10.3</v>
      </c>
      <c r="C40" s="233">
        <v>3.5</v>
      </c>
      <c r="D40" s="234" t="s">
        <v>137</v>
      </c>
      <c r="E40" s="233" t="s">
        <v>191</v>
      </c>
      <c r="F40" s="235">
        <v>1</v>
      </c>
      <c r="G40" s="223"/>
      <c r="H40" s="302">
        <v>422093</v>
      </c>
      <c r="I40" s="227">
        <v>1</v>
      </c>
      <c r="J40" s="231">
        <f t="shared" si="1"/>
        <v>422093</v>
      </c>
      <c r="K40" s="200"/>
      <c r="L40" s="200"/>
      <c r="M40" s="200"/>
      <c r="N40" s="200"/>
      <c r="O40" s="200"/>
      <c r="P40" s="200"/>
    </row>
    <row r="41" spans="1:16" ht="15.75" customHeight="1" x14ac:dyDescent="0.35">
      <c r="A41" s="16"/>
      <c r="B41" s="232">
        <v>10.4</v>
      </c>
      <c r="C41" s="238">
        <v>11.2</v>
      </c>
      <c r="D41" s="234" t="s">
        <v>139</v>
      </c>
      <c r="E41" s="233" t="s">
        <v>191</v>
      </c>
      <c r="F41" s="235">
        <v>1</v>
      </c>
      <c r="G41" s="223"/>
      <c r="H41" s="302">
        <v>138544</v>
      </c>
      <c r="I41" s="227">
        <v>1</v>
      </c>
      <c r="J41" s="231">
        <f t="shared" si="1"/>
        <v>138544</v>
      </c>
      <c r="K41" s="200"/>
      <c r="L41" s="200"/>
      <c r="M41" s="200"/>
      <c r="N41" s="200"/>
      <c r="O41" s="200"/>
      <c r="P41" s="200"/>
    </row>
    <row r="42" spans="1:16" ht="15.75" customHeight="1" x14ac:dyDescent="0.35">
      <c r="A42" s="16"/>
      <c r="B42" s="232">
        <v>10.5</v>
      </c>
      <c r="C42" s="238">
        <v>11.32</v>
      </c>
      <c r="D42" s="234" t="s">
        <v>140</v>
      </c>
      <c r="E42" s="233" t="s">
        <v>128</v>
      </c>
      <c r="F42" s="235">
        <v>12</v>
      </c>
      <c r="G42" s="223"/>
      <c r="H42" s="302">
        <v>56152</v>
      </c>
      <c r="I42" s="227">
        <v>12</v>
      </c>
      <c r="J42" s="231">
        <f t="shared" si="1"/>
        <v>673824</v>
      </c>
      <c r="K42" s="200"/>
      <c r="L42" s="200"/>
      <c r="M42" s="200"/>
      <c r="N42" s="200"/>
      <c r="O42" s="200"/>
      <c r="P42" s="200"/>
    </row>
    <row r="43" spans="1:16" ht="15.75" customHeight="1" x14ac:dyDescent="0.35">
      <c r="A43" s="16"/>
      <c r="B43" s="232">
        <v>10.6</v>
      </c>
      <c r="C43" s="246">
        <v>2.7</v>
      </c>
      <c r="D43" s="234" t="s">
        <v>143</v>
      </c>
      <c r="E43" s="233" t="s">
        <v>46</v>
      </c>
      <c r="F43" s="235">
        <v>0.72</v>
      </c>
      <c r="G43" s="223"/>
      <c r="H43" s="302">
        <v>214243</v>
      </c>
      <c r="I43" s="227">
        <v>0.72</v>
      </c>
      <c r="J43" s="231">
        <f t="shared" si="1"/>
        <v>154255</v>
      </c>
      <c r="K43" s="200"/>
      <c r="L43" s="200"/>
      <c r="M43" s="200"/>
      <c r="N43" s="200"/>
      <c r="O43" s="200"/>
      <c r="P43" s="200"/>
    </row>
    <row r="44" spans="1:16" ht="15.75" customHeight="1" x14ac:dyDescent="0.35">
      <c r="A44" s="16"/>
      <c r="B44" s="232">
        <v>10.7</v>
      </c>
      <c r="C44" s="246">
        <v>16.7</v>
      </c>
      <c r="D44" s="234" t="s">
        <v>145</v>
      </c>
      <c r="E44" s="233" t="s">
        <v>46</v>
      </c>
      <c r="F44" s="235">
        <v>0.48</v>
      </c>
      <c r="G44" s="223"/>
      <c r="H44" s="302">
        <v>30937</v>
      </c>
      <c r="I44" s="227">
        <v>0.48</v>
      </c>
      <c r="J44" s="231">
        <f t="shared" si="1"/>
        <v>14850</v>
      </c>
      <c r="K44" s="200"/>
      <c r="L44" s="200"/>
      <c r="M44" s="200"/>
      <c r="N44" s="200"/>
      <c r="O44" s="200"/>
      <c r="P44" s="200"/>
    </row>
    <row r="45" spans="1:16" ht="26.25" customHeight="1" thickBot="1" x14ac:dyDescent="0.4">
      <c r="A45" s="16"/>
      <c r="B45" s="232">
        <v>10.8</v>
      </c>
      <c r="C45" s="238">
        <v>4.45</v>
      </c>
      <c r="D45" s="234" t="s">
        <v>147</v>
      </c>
      <c r="E45" s="233" t="s">
        <v>31</v>
      </c>
      <c r="F45" s="235">
        <v>4.3499999999999996</v>
      </c>
      <c r="G45" s="223"/>
      <c r="H45" s="302">
        <v>11671</v>
      </c>
      <c r="I45" s="227">
        <v>4.3499999999999996</v>
      </c>
      <c r="J45" s="231">
        <f t="shared" si="1"/>
        <v>50769</v>
      </c>
      <c r="K45" s="200"/>
      <c r="L45" s="200"/>
      <c r="M45" s="200"/>
      <c r="N45" s="200"/>
      <c r="O45" s="200"/>
      <c r="P45" s="200"/>
    </row>
    <row r="46" spans="1:16" ht="19.5" customHeight="1" thickBot="1" x14ac:dyDescent="0.4">
      <c r="A46" s="16"/>
      <c r="B46" s="247">
        <v>11</v>
      </c>
      <c r="C46" s="248"/>
      <c r="D46" s="449" t="s">
        <v>192</v>
      </c>
      <c r="E46" s="352"/>
      <c r="F46" s="353"/>
      <c r="G46" s="216"/>
      <c r="H46" s="299"/>
      <c r="I46" s="300"/>
      <c r="J46" s="218">
        <f>J47</f>
        <v>387361</v>
      </c>
      <c r="K46" s="200"/>
      <c r="L46" s="200"/>
      <c r="M46" s="200"/>
      <c r="N46" s="200"/>
      <c r="O46" s="200"/>
      <c r="P46" s="200"/>
    </row>
    <row r="47" spans="1:16" ht="26.25" customHeight="1" thickBot="1" x14ac:dyDescent="0.4">
      <c r="A47" s="16"/>
      <c r="B47" s="232">
        <v>11.1</v>
      </c>
      <c r="C47" s="238">
        <v>17.12</v>
      </c>
      <c r="D47" s="234" t="s">
        <v>150</v>
      </c>
      <c r="E47" s="233" t="s">
        <v>191</v>
      </c>
      <c r="F47" s="235">
        <v>1</v>
      </c>
      <c r="G47" s="223"/>
      <c r="H47" s="302">
        <v>387361</v>
      </c>
      <c r="I47" s="227">
        <v>1</v>
      </c>
      <c r="J47" s="225">
        <f>+ROUND(H47*I47,0)</f>
        <v>387361</v>
      </c>
      <c r="K47" s="200"/>
      <c r="L47" s="200"/>
      <c r="M47" s="200"/>
      <c r="N47" s="200"/>
      <c r="O47" s="200"/>
      <c r="P47" s="200"/>
    </row>
    <row r="48" spans="1:16" ht="19.5" customHeight="1" thickBot="1" x14ac:dyDescent="0.4">
      <c r="A48" s="16"/>
      <c r="B48" s="214">
        <v>12</v>
      </c>
      <c r="C48" s="215"/>
      <c r="D48" s="447" t="s">
        <v>193</v>
      </c>
      <c r="E48" s="349"/>
      <c r="F48" s="350"/>
      <c r="G48" s="216"/>
      <c r="H48" s="299"/>
      <c r="I48" s="300"/>
      <c r="J48" s="218">
        <f>J49+J50+J51</f>
        <v>280557</v>
      </c>
      <c r="K48" s="200"/>
      <c r="L48" s="200"/>
      <c r="M48" s="200"/>
      <c r="N48" s="200"/>
      <c r="O48" s="200"/>
      <c r="P48" s="200"/>
    </row>
    <row r="49" spans="1:16" ht="15.75" customHeight="1" x14ac:dyDescent="0.35">
      <c r="A49" s="16"/>
      <c r="B49" s="232">
        <v>12.1</v>
      </c>
      <c r="C49" s="233">
        <v>12.2</v>
      </c>
      <c r="D49" s="234" t="s">
        <v>152</v>
      </c>
      <c r="E49" s="233" t="s">
        <v>191</v>
      </c>
      <c r="F49" s="235">
        <v>1</v>
      </c>
      <c r="G49" s="223"/>
      <c r="H49" s="301">
        <v>89576</v>
      </c>
      <c r="I49" s="227">
        <v>1</v>
      </c>
      <c r="J49" s="231">
        <f>+ROUND(H49*I49,0)</f>
        <v>89576</v>
      </c>
      <c r="K49" s="200"/>
      <c r="L49" s="200"/>
      <c r="M49" s="200"/>
      <c r="N49" s="200"/>
      <c r="O49" s="200"/>
      <c r="P49" s="200"/>
    </row>
    <row r="50" spans="1:16" ht="15.75" customHeight="1" x14ac:dyDescent="0.35">
      <c r="A50" s="16"/>
      <c r="B50" s="232">
        <v>12.2</v>
      </c>
      <c r="C50" s="233" t="s">
        <v>187</v>
      </c>
      <c r="D50" s="234" t="s">
        <v>194</v>
      </c>
      <c r="E50" s="233" t="s">
        <v>131</v>
      </c>
      <c r="F50" s="235">
        <v>1</v>
      </c>
      <c r="G50" s="223"/>
      <c r="H50" s="302">
        <v>104370</v>
      </c>
      <c r="I50" s="227">
        <v>1</v>
      </c>
      <c r="J50" s="231">
        <f t="shared" ref="J50:J51" si="2">+ROUND(H50*I50,0)</f>
        <v>104370</v>
      </c>
      <c r="K50" s="200"/>
      <c r="L50" s="200"/>
      <c r="M50" s="200"/>
      <c r="N50" s="200"/>
      <c r="O50" s="200"/>
      <c r="P50" s="200"/>
    </row>
    <row r="51" spans="1:16" ht="15.75" customHeight="1" thickBot="1" x14ac:dyDescent="0.4">
      <c r="A51" s="16"/>
      <c r="B51" s="232">
        <v>12.3</v>
      </c>
      <c r="C51" s="233">
        <v>12.9</v>
      </c>
      <c r="D51" s="234" t="s">
        <v>156</v>
      </c>
      <c r="E51" s="233" t="s">
        <v>131</v>
      </c>
      <c r="F51" s="235">
        <v>1</v>
      </c>
      <c r="G51" s="223"/>
      <c r="H51" s="301">
        <v>86611</v>
      </c>
      <c r="I51" s="227">
        <v>1</v>
      </c>
      <c r="J51" s="231">
        <f t="shared" si="2"/>
        <v>86611</v>
      </c>
      <c r="K51" s="200"/>
      <c r="L51" s="200"/>
      <c r="M51" s="200"/>
      <c r="N51" s="200"/>
      <c r="O51" s="200"/>
      <c r="P51" s="200"/>
    </row>
    <row r="52" spans="1:16" ht="19.5" customHeight="1" thickBot="1" x14ac:dyDescent="0.4">
      <c r="A52" s="16"/>
      <c r="B52" s="214">
        <v>13</v>
      </c>
      <c r="C52" s="215"/>
      <c r="D52" s="447" t="s">
        <v>195</v>
      </c>
      <c r="E52" s="349"/>
      <c r="F52" s="350"/>
      <c r="G52" s="216"/>
      <c r="H52" s="299"/>
      <c r="I52" s="300"/>
      <c r="J52" s="218">
        <f>J53</f>
        <v>524772</v>
      </c>
      <c r="K52" s="200"/>
      <c r="L52" s="200"/>
      <c r="M52" s="200"/>
      <c r="N52" s="200"/>
      <c r="O52" s="200"/>
      <c r="P52" s="200"/>
    </row>
    <row r="53" spans="1:16" ht="15.75" customHeight="1" thickBot="1" x14ac:dyDescent="0.4">
      <c r="A53" s="16"/>
      <c r="B53" s="232">
        <v>13.1</v>
      </c>
      <c r="C53" s="233">
        <v>14.1</v>
      </c>
      <c r="D53" s="234" t="s">
        <v>158</v>
      </c>
      <c r="E53" s="233" t="s">
        <v>31</v>
      </c>
      <c r="F53" s="235">
        <v>5.65</v>
      </c>
      <c r="G53" s="223"/>
      <c r="H53" s="302">
        <v>92880</v>
      </c>
      <c r="I53" s="227">
        <v>5.65</v>
      </c>
      <c r="J53" s="225">
        <f>+ROUND(H53*I53,0)</f>
        <v>524772</v>
      </c>
      <c r="K53" s="200"/>
      <c r="L53" s="200"/>
      <c r="M53" s="200"/>
      <c r="N53" s="200"/>
      <c r="O53" s="200"/>
      <c r="P53" s="200"/>
    </row>
    <row r="54" spans="1:16" ht="19.5" customHeight="1" thickBot="1" x14ac:dyDescent="0.4">
      <c r="A54" s="16"/>
      <c r="B54" s="214">
        <v>14</v>
      </c>
      <c r="C54" s="215"/>
      <c r="D54" s="447" t="s">
        <v>196</v>
      </c>
      <c r="E54" s="349"/>
      <c r="F54" s="350"/>
      <c r="G54" s="216"/>
      <c r="H54" s="299"/>
      <c r="I54" s="300"/>
      <c r="J54" s="218">
        <f>J55</f>
        <v>24090</v>
      </c>
      <c r="K54" s="200"/>
      <c r="L54" s="200"/>
      <c r="M54" s="200"/>
      <c r="N54" s="200"/>
      <c r="O54" s="200"/>
      <c r="P54" s="200"/>
    </row>
    <row r="55" spans="1:16" ht="15.75" customHeight="1" thickBot="1" x14ac:dyDescent="0.4">
      <c r="A55" s="16"/>
      <c r="B55" s="249">
        <v>14.1</v>
      </c>
      <c r="C55" s="250">
        <v>18.23</v>
      </c>
      <c r="D55" s="251" t="s">
        <v>164</v>
      </c>
      <c r="E55" s="252" t="s">
        <v>31</v>
      </c>
      <c r="F55" s="253">
        <v>2</v>
      </c>
      <c r="G55" s="223"/>
      <c r="H55" s="303">
        <v>12045</v>
      </c>
      <c r="I55" s="304">
        <v>2</v>
      </c>
      <c r="J55" s="254">
        <f>+ROUND(H55*I55,0)</f>
        <v>24090</v>
      </c>
      <c r="K55" s="200"/>
      <c r="L55" s="200"/>
      <c r="M55" s="200"/>
      <c r="N55" s="200"/>
      <c r="O55" s="200"/>
      <c r="P55" s="200"/>
    </row>
    <row r="56" spans="1:16" ht="15.75" customHeight="1" thickBot="1" x14ac:dyDescent="0.4">
      <c r="A56" s="16"/>
      <c r="B56" s="255"/>
      <c r="C56" s="256"/>
      <c r="D56" s="257"/>
      <c r="E56" s="256"/>
      <c r="F56" s="258"/>
      <c r="G56" s="223"/>
      <c r="H56" s="305"/>
      <c r="I56" s="306"/>
      <c r="J56" s="260"/>
      <c r="K56" s="200"/>
      <c r="L56" s="200"/>
      <c r="M56" s="200"/>
      <c r="N56" s="200"/>
      <c r="O56" s="200"/>
      <c r="P56" s="200"/>
    </row>
    <row r="57" spans="1:16" ht="15.75" customHeight="1" thickBot="1" x14ac:dyDescent="0.4">
      <c r="A57" s="16"/>
      <c r="B57" s="261"/>
      <c r="C57" s="261"/>
      <c r="D57" s="262"/>
      <c r="E57" s="263"/>
      <c r="F57" s="200"/>
      <c r="G57" s="216"/>
      <c r="H57" s="467" t="s">
        <v>197</v>
      </c>
      <c r="I57" s="468"/>
      <c r="J57" s="307">
        <f>ROUND(+J54+J52+J48+J46+J37+J34+J32+J29+J22+J20+J17+J15+J12+J10,0)</f>
        <v>15797691</v>
      </c>
      <c r="K57" s="266"/>
      <c r="L57" s="267"/>
      <c r="M57" s="200"/>
      <c r="N57" s="200"/>
      <c r="O57" s="200"/>
      <c r="P57" s="200"/>
    </row>
    <row r="58" spans="1:16" ht="15.75" customHeight="1" x14ac:dyDescent="0.35">
      <c r="A58" s="16"/>
      <c r="B58" s="261"/>
      <c r="C58" s="261"/>
      <c r="D58" s="268"/>
      <c r="E58" s="263"/>
      <c r="F58" s="269"/>
      <c r="G58" s="223"/>
      <c r="H58" s="308" t="s">
        <v>202</v>
      </c>
      <c r="I58" s="309">
        <v>0.06</v>
      </c>
      <c r="J58" s="271">
        <f>ROUND(J57*I58,0)</f>
        <v>947861</v>
      </c>
      <c r="K58" s="200"/>
      <c r="L58" s="200"/>
      <c r="M58" s="200"/>
      <c r="N58" s="200"/>
      <c r="O58" s="200"/>
      <c r="P58" s="200"/>
    </row>
    <row r="59" spans="1:16" ht="15.75" customHeight="1" thickBot="1" x14ac:dyDescent="0.4">
      <c r="A59" s="16"/>
      <c r="B59" s="261"/>
      <c r="C59" s="261"/>
      <c r="D59" s="262"/>
      <c r="E59" s="263"/>
      <c r="F59" s="269"/>
      <c r="G59" s="223"/>
      <c r="H59" s="310" t="s">
        <v>203</v>
      </c>
      <c r="I59" s="311">
        <v>7.4999999999999997E-2</v>
      </c>
      <c r="J59" s="273">
        <f>+((J58+J57)*I59)/92.5%</f>
        <v>1357747.4594594594</v>
      </c>
      <c r="K59" s="200"/>
      <c r="L59" s="200"/>
      <c r="M59" s="200"/>
      <c r="N59" s="200"/>
      <c r="O59" s="200"/>
      <c r="P59" s="200"/>
    </row>
    <row r="60" spans="1:16" ht="15.75" customHeight="1" thickBot="1" x14ac:dyDescent="0.4">
      <c r="A60" s="16"/>
      <c r="B60" s="261"/>
      <c r="C60" s="261"/>
      <c r="D60" s="200"/>
      <c r="E60" s="263"/>
      <c r="F60" s="269"/>
      <c r="G60" s="223"/>
      <c r="H60" s="469" t="s">
        <v>200</v>
      </c>
      <c r="I60" s="470"/>
      <c r="J60" s="312">
        <f>ROUND(SUM(J57:J59),0)</f>
        <v>18103299</v>
      </c>
      <c r="K60" s="200"/>
      <c r="L60" s="200"/>
      <c r="M60" s="200"/>
      <c r="N60" s="200"/>
      <c r="O60" s="200"/>
      <c r="P60" s="200"/>
    </row>
    <row r="61" spans="1:16" ht="15.75" customHeight="1" x14ac:dyDescent="0.35">
      <c r="A61" s="16"/>
      <c r="B61" s="261"/>
      <c r="C61" s="261"/>
      <c r="D61" s="200"/>
      <c r="E61" s="263"/>
      <c r="F61" s="269"/>
      <c r="G61" s="223"/>
      <c r="H61" s="201"/>
      <c r="I61" s="200"/>
      <c r="J61" s="282"/>
      <c r="K61" s="200"/>
      <c r="L61" s="200"/>
      <c r="M61" s="200"/>
      <c r="N61" s="200"/>
      <c r="O61" s="200"/>
      <c r="P61" s="200"/>
    </row>
    <row r="62" spans="1:16" ht="15.75" customHeight="1" x14ac:dyDescent="0.35">
      <c r="A62" s="16"/>
      <c r="B62" s="274"/>
      <c r="C62" s="200"/>
      <c r="D62" s="275" t="s">
        <v>199</v>
      </c>
      <c r="E62" s="263"/>
      <c r="F62" s="200"/>
      <c r="G62" s="216"/>
      <c r="H62" s="201"/>
      <c r="I62" s="200"/>
      <c r="J62" s="313"/>
      <c r="K62" s="200"/>
      <c r="L62" s="200"/>
      <c r="M62" s="200"/>
      <c r="N62" s="200"/>
      <c r="O62" s="200"/>
      <c r="P62" s="200"/>
    </row>
    <row r="63" spans="1:16" ht="15.75" customHeight="1" x14ac:dyDescent="0.35">
      <c r="A63" s="16"/>
      <c r="B63" s="278"/>
      <c r="C63" s="278"/>
      <c r="D63" s="279" t="s">
        <v>201</v>
      </c>
      <c r="E63" s="261"/>
      <c r="F63" s="278"/>
      <c r="G63" s="280"/>
      <c r="H63" s="261"/>
      <c r="I63" s="284"/>
      <c r="J63" s="284"/>
      <c r="K63" s="200"/>
      <c r="L63" s="200"/>
      <c r="M63" s="200"/>
      <c r="N63" s="200"/>
      <c r="O63" s="200"/>
      <c r="P63" s="200"/>
    </row>
    <row r="64" spans="1:16" ht="15.75" customHeight="1" x14ac:dyDescent="0.35">
      <c r="A64" s="16"/>
      <c r="B64" s="278"/>
      <c r="C64" s="278"/>
      <c r="E64" s="261"/>
      <c r="F64" s="278"/>
      <c r="G64" s="283"/>
      <c r="H64" s="261"/>
      <c r="I64" s="286"/>
      <c r="J64" s="286"/>
      <c r="K64" s="200"/>
      <c r="L64" s="200"/>
      <c r="M64" s="200"/>
      <c r="N64" s="200"/>
      <c r="O64" s="200"/>
      <c r="P64" s="200"/>
    </row>
    <row r="65" spans="1:16" ht="15.75" customHeight="1" x14ac:dyDescent="0.35">
      <c r="A65" s="16"/>
      <c r="B65" s="278"/>
      <c r="C65" s="278"/>
      <c r="D65" s="200"/>
      <c r="E65" s="261"/>
      <c r="F65" s="284"/>
      <c r="G65" s="280"/>
      <c r="K65" s="200"/>
      <c r="L65" s="200"/>
      <c r="M65" s="200"/>
      <c r="N65" s="200"/>
      <c r="O65" s="200"/>
      <c r="P65" s="200"/>
    </row>
    <row r="66" spans="1:16" ht="15.75" customHeight="1" x14ac:dyDescent="0.35">
      <c r="A66" s="16"/>
      <c r="B66" s="278"/>
      <c r="C66" s="278"/>
      <c r="D66" s="200"/>
      <c r="E66" s="261"/>
      <c r="F66" s="278"/>
      <c r="G66" s="280"/>
      <c r="K66" s="200"/>
      <c r="L66" s="200"/>
      <c r="M66" s="200"/>
      <c r="N66" s="200"/>
      <c r="O66" s="200"/>
      <c r="P66" s="200"/>
    </row>
  </sheetData>
  <mergeCells count="30">
    <mergeCell ref="B1:F1"/>
    <mergeCell ref="B2:F2"/>
    <mergeCell ref="B3:D3"/>
    <mergeCell ref="E3:F3"/>
    <mergeCell ref="B4:D4"/>
    <mergeCell ref="E4:F4"/>
    <mergeCell ref="B5:D5"/>
    <mergeCell ref="E5:F5"/>
    <mergeCell ref="B7:B9"/>
    <mergeCell ref="C7:C9"/>
    <mergeCell ref="D7:D9"/>
    <mergeCell ref="E7:E9"/>
    <mergeCell ref="F7:F9"/>
    <mergeCell ref="D46:F46"/>
    <mergeCell ref="I7:J8"/>
    <mergeCell ref="D10:F10"/>
    <mergeCell ref="D12:F12"/>
    <mergeCell ref="D15:F15"/>
    <mergeCell ref="D17:F17"/>
    <mergeCell ref="D20:F20"/>
    <mergeCell ref="D22:F22"/>
    <mergeCell ref="D29:F29"/>
    <mergeCell ref="D32:F32"/>
    <mergeCell ref="D34:F34"/>
    <mergeCell ref="D37:F37"/>
    <mergeCell ref="D48:F48"/>
    <mergeCell ref="D52:F52"/>
    <mergeCell ref="D54:F54"/>
    <mergeCell ref="H57:I57"/>
    <mergeCell ref="H60:I6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D9E6D-F609-4239-825E-EDB52BC5C006}">
  <dimension ref="A1:O64"/>
  <sheetViews>
    <sheetView showGridLines="0" zoomScale="80" zoomScaleNormal="80" workbookViewId="0">
      <selection activeCell="I7" sqref="I7:I8"/>
    </sheetView>
  </sheetViews>
  <sheetFormatPr baseColWidth="10" defaultColWidth="14" defaultRowHeight="14.5" x14ac:dyDescent="0.35"/>
  <cols>
    <col min="1" max="1" width="2.7265625" customWidth="1"/>
    <col min="2" max="2" width="5.81640625" customWidth="1"/>
    <col min="3" max="3" width="6" customWidth="1"/>
    <col min="4" max="4" width="68.81640625" customWidth="1"/>
    <col min="5" max="5" width="4.1796875" customWidth="1"/>
    <col min="6" max="6" width="15.26953125" customWidth="1"/>
    <col min="7" max="7" width="1.453125" customWidth="1"/>
    <col min="8" max="8" width="23.81640625" style="287" customWidth="1"/>
    <col min="9" max="9" width="20.7265625" bestFit="1" customWidth="1"/>
    <col min="10" max="10" width="4.54296875" customWidth="1"/>
    <col min="11" max="11" width="39" customWidth="1"/>
    <col min="12" max="15" width="11.54296875" customWidth="1"/>
  </cols>
  <sheetData>
    <row r="1" spans="1:15" ht="30.75" customHeight="1" thickBot="1" x14ac:dyDescent="0.4">
      <c r="A1" s="16"/>
      <c r="B1" s="458" t="s">
        <v>166</v>
      </c>
      <c r="C1" s="349"/>
      <c r="D1" s="349"/>
      <c r="E1" s="349"/>
      <c r="F1" s="350"/>
      <c r="G1" s="16"/>
      <c r="H1" s="206"/>
      <c r="I1" s="16"/>
      <c r="J1" s="200"/>
      <c r="K1" s="200"/>
      <c r="L1" s="200"/>
      <c r="M1" s="200"/>
      <c r="N1" s="200"/>
      <c r="O1" s="200"/>
    </row>
    <row r="2" spans="1:15" ht="5.25" customHeight="1" thickBot="1" x14ac:dyDescent="0.4">
      <c r="A2" s="16"/>
      <c r="B2" s="459"/>
      <c r="C2" s="357"/>
      <c r="D2" s="357"/>
      <c r="E2" s="357"/>
      <c r="F2" s="386"/>
      <c r="G2" s="16"/>
      <c r="H2" s="206"/>
      <c r="I2" s="16"/>
      <c r="J2" s="200"/>
      <c r="K2" s="200"/>
      <c r="L2" s="200"/>
      <c r="M2" s="200"/>
      <c r="N2" s="200"/>
      <c r="O2" s="207"/>
    </row>
    <row r="3" spans="1:15" ht="15.5" x14ac:dyDescent="0.35">
      <c r="A3" s="16"/>
      <c r="B3" s="460" t="s">
        <v>167</v>
      </c>
      <c r="C3" s="363"/>
      <c r="D3" s="364"/>
      <c r="E3" s="461" t="s">
        <v>168</v>
      </c>
      <c r="F3" s="462"/>
      <c r="G3" s="16"/>
      <c r="H3" s="206"/>
      <c r="I3" s="16"/>
      <c r="J3" s="200"/>
      <c r="K3" s="200"/>
      <c r="L3" s="200"/>
      <c r="M3" s="200"/>
      <c r="N3" s="200"/>
      <c r="O3" s="207"/>
    </row>
    <row r="4" spans="1:15" ht="15.5" x14ac:dyDescent="0.35">
      <c r="A4" s="16"/>
      <c r="B4" s="463" t="s">
        <v>169</v>
      </c>
      <c r="C4" s="464"/>
      <c r="D4" s="464"/>
      <c r="E4" s="465" t="s">
        <v>170</v>
      </c>
      <c r="F4" s="466"/>
      <c r="G4" s="16"/>
      <c r="H4" s="206"/>
      <c r="I4" s="16"/>
      <c r="J4" s="200"/>
      <c r="K4" s="200"/>
      <c r="L4" s="200"/>
      <c r="M4" s="200"/>
      <c r="N4" s="200"/>
      <c r="O4" s="207"/>
    </row>
    <row r="5" spans="1:15" ht="16" thickBot="1" x14ac:dyDescent="0.4">
      <c r="A5" s="16"/>
      <c r="B5" s="452" t="s">
        <v>171</v>
      </c>
      <c r="C5" s="453"/>
      <c r="D5" s="454"/>
      <c r="E5" s="455" t="s">
        <v>172</v>
      </c>
      <c r="F5" s="456"/>
      <c r="G5" s="16"/>
      <c r="H5" s="206"/>
      <c r="I5" s="16"/>
      <c r="J5" s="200"/>
      <c r="K5" s="200"/>
      <c r="L5" s="200"/>
      <c r="M5" s="200"/>
      <c r="N5" s="200"/>
      <c r="O5" s="200"/>
    </row>
    <row r="6" spans="1:15" ht="15" thickBot="1" x14ac:dyDescent="0.4">
      <c r="A6" s="16"/>
      <c r="B6" s="208"/>
      <c r="C6" s="16"/>
      <c r="D6" s="16"/>
      <c r="E6" s="209"/>
      <c r="F6" s="16"/>
      <c r="G6" s="16"/>
      <c r="H6" s="206"/>
      <c r="I6" s="16"/>
      <c r="J6" s="16"/>
      <c r="K6" s="16"/>
      <c r="L6" s="16"/>
      <c r="M6" s="16"/>
      <c r="N6" s="16"/>
      <c r="O6" s="16"/>
    </row>
    <row r="7" spans="1:15" ht="15.75" customHeight="1" x14ac:dyDescent="0.35">
      <c r="A7" s="16"/>
      <c r="B7" s="457" t="s">
        <v>27</v>
      </c>
      <c r="C7" s="457" t="s">
        <v>173</v>
      </c>
      <c r="D7" s="457" t="s">
        <v>21</v>
      </c>
      <c r="E7" s="457" t="s">
        <v>96</v>
      </c>
      <c r="F7" s="457" t="s">
        <v>174</v>
      </c>
      <c r="G7" s="16"/>
      <c r="H7" s="210" t="s">
        <v>14</v>
      </c>
      <c r="I7" s="450" t="s">
        <v>13</v>
      </c>
      <c r="J7" s="200"/>
      <c r="K7" s="200"/>
      <c r="L7" s="200"/>
      <c r="M7" s="200"/>
      <c r="N7" s="200"/>
      <c r="O7" s="200"/>
    </row>
    <row r="8" spans="1:15" x14ac:dyDescent="0.35">
      <c r="A8" s="16"/>
      <c r="B8" s="412"/>
      <c r="C8" s="412"/>
      <c r="D8" s="412"/>
      <c r="E8" s="412"/>
      <c r="F8" s="412"/>
      <c r="G8" s="16"/>
      <c r="H8" s="211">
        <v>1</v>
      </c>
      <c r="I8" s="451"/>
      <c r="J8" s="200"/>
      <c r="K8" s="200"/>
      <c r="L8" s="200"/>
      <c r="M8" s="200"/>
      <c r="N8" s="200"/>
      <c r="O8" s="200"/>
    </row>
    <row r="9" spans="1:15" ht="29.25" customHeight="1" thickBot="1" x14ac:dyDescent="0.4">
      <c r="A9" s="16"/>
      <c r="B9" s="412"/>
      <c r="C9" s="412"/>
      <c r="D9" s="412"/>
      <c r="E9" s="412"/>
      <c r="F9" s="412"/>
      <c r="G9" s="16"/>
      <c r="H9" s="212" t="s">
        <v>17</v>
      </c>
      <c r="I9" s="213" t="s">
        <v>18</v>
      </c>
      <c r="J9" s="200"/>
      <c r="K9" s="200"/>
      <c r="L9" s="200"/>
      <c r="M9" s="200"/>
      <c r="N9" s="200"/>
      <c r="O9" s="200"/>
    </row>
    <row r="10" spans="1:15" ht="20.25" customHeight="1" thickBot="1" x14ac:dyDescent="0.4">
      <c r="A10" s="16"/>
      <c r="B10" s="214">
        <v>1</v>
      </c>
      <c r="C10" s="215"/>
      <c r="D10" s="447" t="s">
        <v>175</v>
      </c>
      <c r="E10" s="349"/>
      <c r="F10" s="350"/>
      <c r="G10" s="216"/>
      <c r="H10" s="217"/>
      <c r="I10" s="218">
        <f>I11</f>
        <v>83806.8</v>
      </c>
      <c r="J10" s="200"/>
      <c r="K10" s="200"/>
      <c r="L10" s="200"/>
      <c r="M10" s="200"/>
      <c r="N10" s="200"/>
      <c r="O10" s="200"/>
    </row>
    <row r="11" spans="1:15" ht="15" thickBot="1" x14ac:dyDescent="0.4">
      <c r="A11" s="16"/>
      <c r="B11" s="219">
        <v>1.1000000000000001</v>
      </c>
      <c r="C11" s="220">
        <v>1.42</v>
      </c>
      <c r="D11" s="221" t="s">
        <v>29</v>
      </c>
      <c r="E11" s="220" t="s">
        <v>31</v>
      </c>
      <c r="F11" s="222">
        <v>15.4</v>
      </c>
      <c r="G11" s="223"/>
      <c r="H11" s="224">
        <v>5442</v>
      </c>
      <c r="I11" s="225">
        <f>+H11*F11</f>
        <v>83806.8</v>
      </c>
      <c r="J11" s="200"/>
      <c r="K11" s="200"/>
      <c r="L11" s="200"/>
      <c r="M11" s="200"/>
      <c r="N11" s="200"/>
      <c r="O11" s="200"/>
    </row>
    <row r="12" spans="1:15" ht="19.5" customHeight="1" thickBot="1" x14ac:dyDescent="0.4">
      <c r="A12" s="16"/>
      <c r="B12" s="214">
        <v>2</v>
      </c>
      <c r="C12" s="215"/>
      <c r="D12" s="447" t="s">
        <v>176</v>
      </c>
      <c r="E12" s="349"/>
      <c r="F12" s="350"/>
      <c r="G12" s="216"/>
      <c r="H12" s="217"/>
      <c r="I12" s="218">
        <f>SUM(I13:I14)</f>
        <v>558076.07999999996</v>
      </c>
      <c r="J12" s="200"/>
      <c r="K12" s="200"/>
      <c r="L12" s="200"/>
      <c r="M12" s="200"/>
      <c r="N12" s="200"/>
      <c r="O12" s="200"/>
    </row>
    <row r="13" spans="1:15" ht="15.75" customHeight="1" x14ac:dyDescent="0.35">
      <c r="A13" s="16"/>
      <c r="B13" s="226">
        <v>2.1</v>
      </c>
      <c r="C13" s="227">
        <v>16.3</v>
      </c>
      <c r="D13" s="228" t="s">
        <v>45</v>
      </c>
      <c r="E13" s="227" t="s">
        <v>46</v>
      </c>
      <c r="F13" s="229">
        <v>4.17</v>
      </c>
      <c r="G13" s="223"/>
      <c r="H13" s="230">
        <v>47202</v>
      </c>
      <c r="I13" s="231">
        <f>+H13*F13</f>
        <v>196832.34</v>
      </c>
      <c r="J13" s="200"/>
      <c r="K13" s="200"/>
      <c r="L13" s="200"/>
      <c r="M13" s="200"/>
      <c r="N13" s="200"/>
      <c r="O13" s="200"/>
    </row>
    <row r="14" spans="1:15" ht="15.75" customHeight="1" thickBot="1" x14ac:dyDescent="0.4">
      <c r="A14" s="16"/>
      <c r="B14" s="232">
        <v>2.2000000000000002</v>
      </c>
      <c r="C14" s="233">
        <v>16.8</v>
      </c>
      <c r="D14" s="234" t="s">
        <v>54</v>
      </c>
      <c r="E14" s="233" t="s">
        <v>46</v>
      </c>
      <c r="F14" s="235">
        <v>2.13</v>
      </c>
      <c r="G14" s="223"/>
      <c r="H14" s="230">
        <v>169598</v>
      </c>
      <c r="I14" s="231">
        <f>+H14*F14</f>
        <v>361243.74</v>
      </c>
      <c r="J14" s="200"/>
      <c r="K14" s="200"/>
      <c r="L14" s="200"/>
      <c r="M14" s="200"/>
      <c r="N14" s="200"/>
      <c r="O14" s="200"/>
    </row>
    <row r="15" spans="1:15" ht="19.5" customHeight="1" thickBot="1" x14ac:dyDescent="0.4">
      <c r="A15" s="16"/>
      <c r="B15" s="214">
        <v>3</v>
      </c>
      <c r="C15" s="215"/>
      <c r="D15" s="447" t="s">
        <v>177</v>
      </c>
      <c r="E15" s="349"/>
      <c r="F15" s="350"/>
      <c r="G15" s="216"/>
      <c r="H15" s="217"/>
      <c r="I15" s="218">
        <f>I16</f>
        <v>572299.79999999993</v>
      </c>
      <c r="J15" s="200"/>
      <c r="K15" s="200"/>
      <c r="L15" s="200"/>
      <c r="M15" s="200"/>
      <c r="N15" s="200"/>
      <c r="O15" s="200"/>
    </row>
    <row r="16" spans="1:15" ht="15.75" customHeight="1" thickBot="1" x14ac:dyDescent="0.4">
      <c r="A16" s="16"/>
      <c r="B16" s="226">
        <v>3.1</v>
      </c>
      <c r="C16" s="227">
        <v>2.7</v>
      </c>
      <c r="D16" s="228" t="s">
        <v>59</v>
      </c>
      <c r="E16" s="227" t="s">
        <v>46</v>
      </c>
      <c r="F16" s="229">
        <v>0.6</v>
      </c>
      <c r="G16" s="223"/>
      <c r="H16" s="236">
        <v>953833</v>
      </c>
      <c r="I16" s="225">
        <f>+H16*F16</f>
        <v>572299.79999999993</v>
      </c>
      <c r="J16" s="200"/>
      <c r="K16" s="200"/>
      <c r="L16" s="200"/>
      <c r="M16" s="200"/>
      <c r="N16" s="200"/>
      <c r="O16" s="200"/>
    </row>
    <row r="17" spans="1:15" ht="19.5" customHeight="1" thickBot="1" x14ac:dyDescent="0.4">
      <c r="A17" s="16"/>
      <c r="B17" s="214">
        <v>4</v>
      </c>
      <c r="C17" s="215"/>
      <c r="D17" s="447" t="s">
        <v>178</v>
      </c>
      <c r="E17" s="349"/>
      <c r="F17" s="350"/>
      <c r="G17" s="216"/>
      <c r="H17" s="289"/>
      <c r="I17" s="218">
        <f>I18+I19</f>
        <v>744152.94</v>
      </c>
      <c r="J17" s="200"/>
      <c r="K17" s="200"/>
      <c r="L17" s="200"/>
      <c r="M17" s="200"/>
      <c r="N17" s="200"/>
      <c r="O17" s="200"/>
    </row>
    <row r="18" spans="1:15" ht="15.75" customHeight="1" x14ac:dyDescent="0.35">
      <c r="A18" s="16"/>
      <c r="B18" s="232">
        <v>4.0999999999999996</v>
      </c>
      <c r="C18" s="233">
        <v>4.22</v>
      </c>
      <c r="D18" s="234" t="s">
        <v>179</v>
      </c>
      <c r="E18" s="233" t="s">
        <v>63</v>
      </c>
      <c r="F18" s="235">
        <v>76.37</v>
      </c>
      <c r="G18" s="223"/>
      <c r="H18" s="291">
        <v>8126</v>
      </c>
      <c r="I18" s="288">
        <f>+H18*F18</f>
        <v>620582.62</v>
      </c>
      <c r="J18" s="200"/>
      <c r="K18" s="200"/>
      <c r="L18" s="200"/>
      <c r="M18" s="200"/>
      <c r="N18" s="200"/>
      <c r="O18" s="200"/>
    </row>
    <row r="19" spans="1:15" ht="15.75" customHeight="1" thickBot="1" x14ac:dyDescent="0.4">
      <c r="A19" s="16"/>
      <c r="B19" s="232">
        <v>4.2</v>
      </c>
      <c r="C19" s="233">
        <v>4.2300000000000004</v>
      </c>
      <c r="D19" s="234" t="s">
        <v>75</v>
      </c>
      <c r="E19" s="233" t="s">
        <v>63</v>
      </c>
      <c r="F19" s="235">
        <v>11.54</v>
      </c>
      <c r="G19" s="223"/>
      <c r="H19" s="291">
        <v>10708</v>
      </c>
      <c r="I19" s="288">
        <f>+H19*F19</f>
        <v>123570.31999999999</v>
      </c>
      <c r="J19" s="200"/>
      <c r="K19" s="200"/>
      <c r="L19" s="200"/>
      <c r="M19" s="200"/>
      <c r="N19" s="200"/>
      <c r="O19" s="200"/>
    </row>
    <row r="20" spans="1:15" ht="19.5" customHeight="1" thickBot="1" x14ac:dyDescent="0.4">
      <c r="A20" s="16"/>
      <c r="B20" s="214">
        <v>5</v>
      </c>
      <c r="C20" s="215"/>
      <c r="D20" s="447" t="s">
        <v>180</v>
      </c>
      <c r="E20" s="349"/>
      <c r="F20" s="350"/>
      <c r="G20" s="216"/>
      <c r="H20" s="290"/>
      <c r="I20" s="237">
        <f>I21</f>
        <v>563986.07999999996</v>
      </c>
      <c r="J20" s="200"/>
      <c r="K20" s="200"/>
      <c r="L20" s="200"/>
      <c r="M20" s="200"/>
      <c r="N20" s="200"/>
      <c r="O20" s="200"/>
    </row>
    <row r="21" spans="1:15" ht="15.75" customHeight="1" thickBot="1" x14ac:dyDescent="0.4">
      <c r="A21" s="16"/>
      <c r="B21" s="232">
        <v>5.0999999999999996</v>
      </c>
      <c r="C21" s="238">
        <v>13.12</v>
      </c>
      <c r="D21" s="234" t="s">
        <v>79</v>
      </c>
      <c r="E21" s="233" t="s">
        <v>31</v>
      </c>
      <c r="F21" s="235">
        <v>7.84</v>
      </c>
      <c r="G21" s="223"/>
      <c r="H21" s="236">
        <v>71937</v>
      </c>
      <c r="I21" s="225">
        <f>+H21*F21</f>
        <v>563986.07999999996</v>
      </c>
      <c r="J21" s="200"/>
      <c r="K21" s="200"/>
      <c r="L21" s="200"/>
      <c r="M21" s="200"/>
      <c r="N21" s="200"/>
      <c r="O21" s="200"/>
    </row>
    <row r="22" spans="1:15" ht="19.5" customHeight="1" thickBot="1" x14ac:dyDescent="0.4">
      <c r="A22" s="16"/>
      <c r="B22" s="214">
        <v>6</v>
      </c>
      <c r="C22" s="215"/>
      <c r="D22" s="447" t="s">
        <v>181</v>
      </c>
      <c r="E22" s="349"/>
      <c r="F22" s="350"/>
      <c r="G22" s="216"/>
      <c r="H22" s="289"/>
      <c r="I22" s="237">
        <f>SUM(I23:I28)</f>
        <v>6578927.4100000001</v>
      </c>
      <c r="J22" s="200"/>
      <c r="K22" s="200"/>
      <c r="L22" s="200"/>
      <c r="M22" s="200"/>
      <c r="N22" s="200"/>
      <c r="O22" s="200"/>
    </row>
    <row r="23" spans="1:15" ht="55.5" customHeight="1" x14ac:dyDescent="0.35">
      <c r="A23" s="16"/>
      <c r="B23" s="232">
        <v>6.1</v>
      </c>
      <c r="C23" s="238">
        <v>10.24</v>
      </c>
      <c r="D23" s="234" t="s">
        <v>81</v>
      </c>
      <c r="E23" s="233" t="s">
        <v>63</v>
      </c>
      <c r="F23" s="235">
        <v>233.06</v>
      </c>
      <c r="G23" s="223"/>
      <c r="H23" s="291">
        <v>22581</v>
      </c>
      <c r="I23" s="288">
        <f>+H23*F23</f>
        <v>5262727.8600000003</v>
      </c>
      <c r="J23" s="200"/>
      <c r="K23" s="200"/>
      <c r="L23" s="200"/>
      <c r="M23" s="200"/>
      <c r="N23" s="200"/>
      <c r="O23" s="200"/>
    </row>
    <row r="24" spans="1:15" ht="15.75" customHeight="1" x14ac:dyDescent="0.35">
      <c r="A24" s="16"/>
      <c r="B24" s="232">
        <v>6.2</v>
      </c>
      <c r="C24" s="233">
        <v>10.7</v>
      </c>
      <c r="D24" s="234" t="s">
        <v>91</v>
      </c>
      <c r="E24" s="233" t="s">
        <v>31</v>
      </c>
      <c r="F24" s="235">
        <v>1.8</v>
      </c>
      <c r="G24" s="223"/>
      <c r="H24" s="291">
        <v>314846</v>
      </c>
      <c r="I24" s="288">
        <f t="shared" ref="I24:I28" si="0">+H24*F24</f>
        <v>566722.80000000005</v>
      </c>
      <c r="J24" s="200"/>
      <c r="K24" s="200"/>
      <c r="L24" s="200"/>
      <c r="M24" s="200"/>
      <c r="N24" s="200"/>
      <c r="O24" s="200"/>
    </row>
    <row r="25" spans="1:15" ht="15.75" customHeight="1" x14ac:dyDescent="0.35">
      <c r="A25" s="16"/>
      <c r="B25" s="232">
        <v>6.3</v>
      </c>
      <c r="C25" s="233">
        <v>10.4</v>
      </c>
      <c r="D25" s="234" t="s">
        <v>95</v>
      </c>
      <c r="E25" s="233" t="s">
        <v>96</v>
      </c>
      <c r="F25" s="235">
        <v>1</v>
      </c>
      <c r="G25" s="223"/>
      <c r="H25" s="291">
        <v>231568</v>
      </c>
      <c r="I25" s="288">
        <f t="shared" si="0"/>
        <v>231568</v>
      </c>
      <c r="J25" s="200"/>
      <c r="K25" s="200"/>
      <c r="L25" s="200"/>
      <c r="M25" s="200"/>
      <c r="N25" s="200"/>
      <c r="O25" s="200"/>
    </row>
    <row r="26" spans="1:15" ht="15.75" customHeight="1" x14ac:dyDescent="0.35">
      <c r="A26" s="16"/>
      <c r="B26" s="232">
        <v>6.4</v>
      </c>
      <c r="C26" s="233">
        <v>9.18</v>
      </c>
      <c r="D26" s="234" t="s">
        <v>97</v>
      </c>
      <c r="E26" s="233" t="s">
        <v>96</v>
      </c>
      <c r="F26" s="235">
        <v>1</v>
      </c>
      <c r="G26" s="223"/>
      <c r="H26" s="291">
        <v>167793</v>
      </c>
      <c r="I26" s="288">
        <f t="shared" si="0"/>
        <v>167793</v>
      </c>
      <c r="J26" s="200"/>
      <c r="K26" s="200"/>
      <c r="L26" s="200"/>
      <c r="M26" s="200"/>
      <c r="N26" s="200"/>
      <c r="O26" s="200"/>
    </row>
    <row r="27" spans="1:15" ht="15.75" customHeight="1" x14ac:dyDescent="0.35">
      <c r="A27" s="16"/>
      <c r="B27" s="232">
        <v>6.5</v>
      </c>
      <c r="C27" s="238">
        <v>10.199999999999999</v>
      </c>
      <c r="D27" s="234" t="s">
        <v>182</v>
      </c>
      <c r="E27" s="233" t="s">
        <v>31</v>
      </c>
      <c r="F27" s="235">
        <v>1.35</v>
      </c>
      <c r="G27" s="223"/>
      <c r="H27" s="291">
        <v>195011</v>
      </c>
      <c r="I27" s="288">
        <f t="shared" si="0"/>
        <v>263264.85000000003</v>
      </c>
      <c r="J27" s="200"/>
      <c r="K27" s="200"/>
      <c r="L27" s="200"/>
      <c r="M27" s="200"/>
      <c r="N27" s="200"/>
      <c r="O27" s="200"/>
    </row>
    <row r="28" spans="1:15" ht="15.75" customHeight="1" thickBot="1" x14ac:dyDescent="0.4">
      <c r="A28" s="16"/>
      <c r="B28" s="232">
        <v>6.6</v>
      </c>
      <c r="C28" s="238">
        <v>9.3000000000000007</v>
      </c>
      <c r="D28" s="234" t="s">
        <v>101</v>
      </c>
      <c r="E28" s="233" t="s">
        <v>31</v>
      </c>
      <c r="F28" s="235">
        <v>1.35</v>
      </c>
      <c r="G28" s="223"/>
      <c r="H28" s="291">
        <v>64334</v>
      </c>
      <c r="I28" s="288">
        <f t="shared" si="0"/>
        <v>86850.900000000009</v>
      </c>
      <c r="J28" s="200"/>
      <c r="K28" s="200"/>
      <c r="L28" s="200"/>
      <c r="M28" s="200"/>
      <c r="N28" s="200"/>
      <c r="O28" s="200"/>
    </row>
    <row r="29" spans="1:15" ht="19.5" customHeight="1" thickBot="1" x14ac:dyDescent="0.4">
      <c r="A29" s="16"/>
      <c r="B29" s="214">
        <v>7</v>
      </c>
      <c r="C29" s="215"/>
      <c r="D29" s="447" t="s">
        <v>183</v>
      </c>
      <c r="E29" s="349"/>
      <c r="F29" s="350"/>
      <c r="G29" s="216"/>
      <c r="H29" s="293"/>
      <c r="I29" s="218">
        <f>I30+I31</f>
        <v>1806584.4400000002</v>
      </c>
      <c r="J29" s="200"/>
      <c r="K29" s="200"/>
      <c r="L29" s="200"/>
      <c r="M29" s="200"/>
      <c r="N29" s="200"/>
      <c r="O29" s="200"/>
    </row>
    <row r="30" spans="1:15" ht="15.75" customHeight="1" x14ac:dyDescent="0.35">
      <c r="A30" s="16"/>
      <c r="B30" s="232">
        <v>7.1</v>
      </c>
      <c r="C30" s="233">
        <v>5.25</v>
      </c>
      <c r="D30" s="234" t="s">
        <v>184</v>
      </c>
      <c r="E30" s="233" t="s">
        <v>31</v>
      </c>
      <c r="F30" s="235">
        <v>25.55</v>
      </c>
      <c r="G30" s="223"/>
      <c r="H30" s="291">
        <v>57872</v>
      </c>
      <c r="I30" s="288">
        <f>+H30*F30</f>
        <v>1478629.6</v>
      </c>
      <c r="J30" s="200"/>
      <c r="K30" s="200"/>
      <c r="L30" s="200"/>
      <c r="M30" s="200"/>
      <c r="N30" s="200"/>
      <c r="O30" s="200"/>
    </row>
    <row r="31" spans="1:15" ht="15.75" customHeight="1" thickBot="1" x14ac:dyDescent="0.4">
      <c r="A31" s="16"/>
      <c r="B31" s="232">
        <v>7.2</v>
      </c>
      <c r="C31" s="233">
        <v>5.8</v>
      </c>
      <c r="D31" s="234" t="s">
        <v>112</v>
      </c>
      <c r="E31" s="233" t="s">
        <v>31</v>
      </c>
      <c r="F31" s="235">
        <v>2.1800000000000002</v>
      </c>
      <c r="G31" s="223"/>
      <c r="H31" s="291">
        <v>150438</v>
      </c>
      <c r="I31" s="288">
        <f>+H31*F31</f>
        <v>327954.84000000003</v>
      </c>
      <c r="J31" s="200"/>
      <c r="K31" s="200"/>
      <c r="L31" s="200"/>
      <c r="M31" s="200"/>
      <c r="N31" s="200"/>
      <c r="O31" s="200"/>
    </row>
    <row r="32" spans="1:15" ht="19.5" customHeight="1" thickBot="1" x14ac:dyDescent="0.4">
      <c r="A32" s="16"/>
      <c r="B32" s="214">
        <v>8</v>
      </c>
      <c r="C32" s="215"/>
      <c r="D32" s="447" t="s">
        <v>185</v>
      </c>
      <c r="E32" s="349"/>
      <c r="F32" s="350"/>
      <c r="G32" s="216"/>
      <c r="H32" s="290"/>
      <c r="I32" s="237">
        <f>I33</f>
        <v>153836.80000000002</v>
      </c>
      <c r="J32" s="200"/>
      <c r="K32" s="200"/>
      <c r="L32" s="200"/>
      <c r="M32" s="200"/>
      <c r="N32" s="200"/>
      <c r="O32" s="200"/>
    </row>
    <row r="33" spans="1:15" ht="15.75" customHeight="1" thickBot="1" x14ac:dyDescent="0.4">
      <c r="A33" s="16"/>
      <c r="B33" s="232">
        <v>8.1</v>
      </c>
      <c r="C33" s="233">
        <v>6.17</v>
      </c>
      <c r="D33" s="234" t="s">
        <v>117</v>
      </c>
      <c r="E33" s="233" t="s">
        <v>31</v>
      </c>
      <c r="F33" s="235">
        <v>5.2</v>
      </c>
      <c r="G33" s="223"/>
      <c r="H33" s="236">
        <v>29584</v>
      </c>
      <c r="I33" s="231">
        <f>+H33*F33</f>
        <v>153836.80000000002</v>
      </c>
      <c r="J33" s="200"/>
      <c r="K33" s="200"/>
      <c r="L33" s="200"/>
      <c r="M33" s="200"/>
      <c r="N33" s="200"/>
      <c r="O33" s="200"/>
    </row>
    <row r="34" spans="1:15" ht="19.5" customHeight="1" thickBot="1" x14ac:dyDescent="0.4">
      <c r="A34" s="16"/>
      <c r="B34" s="214">
        <v>9</v>
      </c>
      <c r="C34" s="215"/>
      <c r="D34" s="447" t="s">
        <v>186</v>
      </c>
      <c r="E34" s="349"/>
      <c r="F34" s="350"/>
      <c r="G34" s="216"/>
      <c r="H34" s="289"/>
      <c r="I34" s="218">
        <f>I35+I36</f>
        <v>1310289.6199999999</v>
      </c>
      <c r="J34" s="200"/>
      <c r="K34" s="200"/>
      <c r="L34" s="200"/>
      <c r="M34" s="200"/>
      <c r="N34" s="200"/>
      <c r="O34" s="200"/>
    </row>
    <row r="35" spans="1:15" ht="15.75" customHeight="1" x14ac:dyDescent="0.35">
      <c r="A35" s="16"/>
      <c r="B35" s="232">
        <v>9.1</v>
      </c>
      <c r="C35" s="238">
        <v>7.2</v>
      </c>
      <c r="D35" s="234" t="s">
        <v>123</v>
      </c>
      <c r="E35" s="233" t="s">
        <v>31</v>
      </c>
      <c r="F35" s="235">
        <v>16.829999999999998</v>
      </c>
      <c r="G35" s="223"/>
      <c r="H35" s="291">
        <v>67494</v>
      </c>
      <c r="I35" s="288">
        <f>+H35*F35</f>
        <v>1135924.0199999998</v>
      </c>
      <c r="J35" s="200"/>
      <c r="K35" s="200"/>
      <c r="L35" s="200"/>
      <c r="M35" s="200"/>
      <c r="N35" s="200"/>
      <c r="O35" s="200"/>
    </row>
    <row r="36" spans="1:15" ht="15.75" customHeight="1" thickBot="1" x14ac:dyDescent="0.4">
      <c r="A36" s="16"/>
      <c r="B36" s="232">
        <v>9.1999999999999993</v>
      </c>
      <c r="C36" s="233" t="s">
        <v>187</v>
      </c>
      <c r="D36" s="234" t="s">
        <v>188</v>
      </c>
      <c r="E36" s="233" t="s">
        <v>128</v>
      </c>
      <c r="F36" s="235">
        <v>3.4</v>
      </c>
      <c r="G36" s="223"/>
      <c r="H36" s="291">
        <v>51284</v>
      </c>
      <c r="I36" s="288">
        <f>+H36*F36</f>
        <v>174365.6</v>
      </c>
      <c r="J36" s="200"/>
      <c r="K36" s="200"/>
      <c r="L36" s="200"/>
      <c r="M36" s="200"/>
      <c r="N36" s="200"/>
      <c r="O36" s="200"/>
    </row>
    <row r="37" spans="1:15" ht="19.5" customHeight="1" thickBot="1" x14ac:dyDescent="0.4">
      <c r="A37" s="16"/>
      <c r="B37" s="239">
        <v>10</v>
      </c>
      <c r="C37" s="240"/>
      <c r="D37" s="448" t="s">
        <v>189</v>
      </c>
      <c r="E37" s="370"/>
      <c r="F37" s="385"/>
      <c r="G37" s="216"/>
      <c r="H37" s="293"/>
      <c r="I37" s="218">
        <f>I38+I39+I40+I41+I42+I43+I44+I45</f>
        <v>1520354.45</v>
      </c>
      <c r="J37" s="200"/>
      <c r="K37" s="200"/>
      <c r="L37" s="200"/>
      <c r="M37" s="200"/>
      <c r="N37" s="200"/>
      <c r="O37" s="200"/>
    </row>
    <row r="38" spans="1:15" ht="15.75" customHeight="1" x14ac:dyDescent="0.35">
      <c r="A38" s="16"/>
      <c r="B38" s="241">
        <v>10.1</v>
      </c>
      <c r="C38" s="242">
        <v>11.36</v>
      </c>
      <c r="D38" s="243" t="s">
        <v>130</v>
      </c>
      <c r="E38" s="244" t="s">
        <v>131</v>
      </c>
      <c r="F38" s="245">
        <v>1</v>
      </c>
      <c r="G38" s="223"/>
      <c r="H38" s="291">
        <v>88035</v>
      </c>
      <c r="I38" s="288">
        <f>+H38*F38</f>
        <v>88035</v>
      </c>
      <c r="J38" s="200"/>
      <c r="K38" s="200"/>
      <c r="L38" s="200"/>
      <c r="M38" s="200"/>
      <c r="N38" s="200"/>
      <c r="O38" s="200"/>
    </row>
    <row r="39" spans="1:15" ht="15.75" customHeight="1" x14ac:dyDescent="0.35">
      <c r="A39" s="16"/>
      <c r="B39" s="232">
        <v>10.199999999999999</v>
      </c>
      <c r="C39" s="238">
        <v>11.16</v>
      </c>
      <c r="D39" s="234" t="s">
        <v>190</v>
      </c>
      <c r="E39" s="233" t="s">
        <v>131</v>
      </c>
      <c r="F39" s="235">
        <v>1</v>
      </c>
      <c r="G39" s="223"/>
      <c r="H39" s="291">
        <v>104579</v>
      </c>
      <c r="I39" s="288">
        <f t="shared" ref="I39:I45" si="1">+H39*F39</f>
        <v>104579</v>
      </c>
      <c r="J39" s="200"/>
      <c r="K39" s="200"/>
      <c r="L39" s="200"/>
      <c r="M39" s="200"/>
      <c r="N39" s="200"/>
      <c r="O39" s="200"/>
    </row>
    <row r="40" spans="1:15" ht="15.75" customHeight="1" x14ac:dyDescent="0.35">
      <c r="A40" s="16"/>
      <c r="B40" s="232">
        <v>10.3</v>
      </c>
      <c r="C40" s="233">
        <v>3.5</v>
      </c>
      <c r="D40" s="234" t="s">
        <v>137</v>
      </c>
      <c r="E40" s="233" t="s">
        <v>191</v>
      </c>
      <c r="F40" s="235">
        <v>1</v>
      </c>
      <c r="G40" s="223"/>
      <c r="H40" s="291">
        <v>397088</v>
      </c>
      <c r="I40" s="288">
        <f t="shared" si="1"/>
        <v>397088</v>
      </c>
      <c r="J40" s="200"/>
      <c r="K40" s="200"/>
      <c r="L40" s="200"/>
      <c r="M40" s="200"/>
      <c r="N40" s="200"/>
      <c r="O40" s="200"/>
    </row>
    <row r="41" spans="1:15" ht="15.75" customHeight="1" x14ac:dyDescent="0.35">
      <c r="A41" s="16"/>
      <c r="B41" s="232">
        <v>10.4</v>
      </c>
      <c r="C41" s="238">
        <v>11.2</v>
      </c>
      <c r="D41" s="234" t="s">
        <v>139</v>
      </c>
      <c r="E41" s="233" t="s">
        <v>191</v>
      </c>
      <c r="F41" s="235">
        <v>1</v>
      </c>
      <c r="G41" s="223"/>
      <c r="H41" s="291">
        <v>132313</v>
      </c>
      <c r="I41" s="288">
        <f t="shared" si="1"/>
        <v>132313</v>
      </c>
      <c r="J41" s="200"/>
      <c r="K41" s="200"/>
      <c r="L41" s="200"/>
      <c r="M41" s="200"/>
      <c r="N41" s="200"/>
      <c r="O41" s="200"/>
    </row>
    <row r="42" spans="1:15" ht="15.75" customHeight="1" x14ac:dyDescent="0.35">
      <c r="A42" s="16"/>
      <c r="B42" s="232">
        <v>10.5</v>
      </c>
      <c r="C42" s="238">
        <v>11.32</v>
      </c>
      <c r="D42" s="234" t="s">
        <v>140</v>
      </c>
      <c r="E42" s="233" t="s">
        <v>128</v>
      </c>
      <c r="F42" s="235">
        <v>12</v>
      </c>
      <c r="G42" s="223"/>
      <c r="H42" s="291">
        <v>52703</v>
      </c>
      <c r="I42" s="288">
        <f t="shared" si="1"/>
        <v>632436</v>
      </c>
      <c r="J42" s="200"/>
      <c r="K42" s="200"/>
      <c r="L42" s="200"/>
      <c r="M42" s="200"/>
      <c r="N42" s="200"/>
      <c r="O42" s="200"/>
    </row>
    <row r="43" spans="1:15" ht="15.75" customHeight="1" x14ac:dyDescent="0.35">
      <c r="A43" s="16"/>
      <c r="B43" s="232">
        <v>10.6</v>
      </c>
      <c r="C43" s="246">
        <v>2.7</v>
      </c>
      <c r="D43" s="234" t="s">
        <v>143</v>
      </c>
      <c r="E43" s="233" t="s">
        <v>46</v>
      </c>
      <c r="F43" s="235">
        <v>0.72</v>
      </c>
      <c r="G43" s="223"/>
      <c r="H43" s="315">
        <v>143707</v>
      </c>
      <c r="I43" s="288">
        <f t="shared" si="1"/>
        <v>103469.04</v>
      </c>
      <c r="J43" s="200"/>
      <c r="K43" s="200"/>
      <c r="L43" s="200"/>
      <c r="M43" s="200"/>
      <c r="N43" s="200"/>
      <c r="O43" s="200"/>
    </row>
    <row r="44" spans="1:15" ht="15.75" customHeight="1" x14ac:dyDescent="0.35">
      <c r="A44" s="16"/>
      <c r="B44" s="232">
        <v>10.7</v>
      </c>
      <c r="C44" s="246">
        <v>16.7</v>
      </c>
      <c r="D44" s="234" t="s">
        <v>145</v>
      </c>
      <c r="E44" s="233" t="s">
        <v>46</v>
      </c>
      <c r="F44" s="235">
        <v>0.48</v>
      </c>
      <c r="G44" s="223"/>
      <c r="H44" s="291">
        <v>30937</v>
      </c>
      <c r="I44" s="288">
        <f t="shared" si="1"/>
        <v>14849.76</v>
      </c>
      <c r="J44" s="200"/>
      <c r="K44" s="200"/>
      <c r="L44" s="200"/>
      <c r="M44" s="200"/>
      <c r="N44" s="200"/>
      <c r="O44" s="200"/>
    </row>
    <row r="45" spans="1:15" ht="26.25" customHeight="1" thickBot="1" x14ac:dyDescent="0.4">
      <c r="A45" s="16"/>
      <c r="B45" s="232">
        <v>10.8</v>
      </c>
      <c r="C45" s="238">
        <v>4.45</v>
      </c>
      <c r="D45" s="234" t="s">
        <v>147</v>
      </c>
      <c r="E45" s="233" t="s">
        <v>31</v>
      </c>
      <c r="F45" s="235">
        <v>4.3499999999999996</v>
      </c>
      <c r="G45" s="223"/>
      <c r="H45" s="315">
        <v>10939</v>
      </c>
      <c r="I45" s="288">
        <f t="shared" si="1"/>
        <v>47584.649999999994</v>
      </c>
      <c r="J45" s="200"/>
      <c r="K45" s="200"/>
      <c r="L45" s="200"/>
      <c r="M45" s="200"/>
      <c r="N45" s="200"/>
      <c r="O45" s="200"/>
    </row>
    <row r="46" spans="1:15" ht="19.5" customHeight="1" thickBot="1" x14ac:dyDescent="0.4">
      <c r="A46" s="16"/>
      <c r="B46" s="247">
        <v>11</v>
      </c>
      <c r="C46" s="248"/>
      <c r="D46" s="449" t="s">
        <v>192</v>
      </c>
      <c r="E46" s="352"/>
      <c r="F46" s="353"/>
      <c r="G46" s="216"/>
      <c r="H46" s="293"/>
      <c r="I46" s="218">
        <f>I47</f>
        <v>361025</v>
      </c>
      <c r="J46" s="200"/>
      <c r="K46" s="200"/>
      <c r="L46" s="200"/>
      <c r="M46" s="200"/>
      <c r="N46" s="200"/>
      <c r="O46" s="200"/>
    </row>
    <row r="47" spans="1:15" ht="26.25" customHeight="1" thickBot="1" x14ac:dyDescent="0.4">
      <c r="A47" s="16"/>
      <c r="B47" s="232">
        <v>11.1</v>
      </c>
      <c r="C47" s="238">
        <v>17.12</v>
      </c>
      <c r="D47" s="234" t="s">
        <v>150</v>
      </c>
      <c r="E47" s="233" t="s">
        <v>191</v>
      </c>
      <c r="F47" s="235">
        <v>1</v>
      </c>
      <c r="G47" s="223"/>
      <c r="H47" s="291">
        <v>361025</v>
      </c>
      <c r="I47" s="292">
        <f>+H47*F47</f>
        <v>361025</v>
      </c>
      <c r="J47" s="200"/>
      <c r="K47" s="200"/>
      <c r="L47" s="200"/>
      <c r="M47" s="200"/>
      <c r="N47" s="200"/>
      <c r="O47" s="200"/>
    </row>
    <row r="48" spans="1:15" ht="19.5" customHeight="1" thickBot="1" x14ac:dyDescent="0.4">
      <c r="A48" s="16"/>
      <c r="B48" s="214">
        <v>12</v>
      </c>
      <c r="C48" s="215"/>
      <c r="D48" s="447" t="s">
        <v>193</v>
      </c>
      <c r="E48" s="349"/>
      <c r="F48" s="350"/>
      <c r="G48" s="216"/>
      <c r="H48" s="293"/>
      <c r="I48" s="218">
        <f>I49+I50+I51</f>
        <v>268730</v>
      </c>
      <c r="J48" s="200"/>
      <c r="K48" s="200"/>
      <c r="L48" s="200"/>
      <c r="M48" s="200"/>
      <c r="N48" s="200"/>
      <c r="O48" s="200"/>
    </row>
    <row r="49" spans="1:15" ht="15.75" customHeight="1" x14ac:dyDescent="0.35">
      <c r="A49" s="16"/>
      <c r="B49" s="232">
        <v>12.1</v>
      </c>
      <c r="C49" s="233">
        <v>12.2</v>
      </c>
      <c r="D49" s="234" t="s">
        <v>152</v>
      </c>
      <c r="E49" s="233" t="s">
        <v>191</v>
      </c>
      <c r="F49" s="235">
        <v>1</v>
      </c>
      <c r="G49" s="223"/>
      <c r="H49" s="291">
        <v>83537</v>
      </c>
      <c r="I49" s="288">
        <f>+H49*F49</f>
        <v>83537</v>
      </c>
      <c r="J49" s="200"/>
      <c r="K49" s="200"/>
      <c r="L49" s="200"/>
      <c r="M49" s="200"/>
      <c r="N49" s="200"/>
      <c r="O49" s="200"/>
    </row>
    <row r="50" spans="1:15" ht="15.75" customHeight="1" x14ac:dyDescent="0.35">
      <c r="A50" s="16"/>
      <c r="B50" s="232">
        <v>12.2</v>
      </c>
      <c r="C50" s="233" t="s">
        <v>187</v>
      </c>
      <c r="D50" s="234" t="s">
        <v>194</v>
      </c>
      <c r="E50" s="233" t="s">
        <v>131</v>
      </c>
      <c r="F50" s="235">
        <v>1</v>
      </c>
      <c r="G50" s="223"/>
      <c r="H50" s="291">
        <v>104370</v>
      </c>
      <c r="I50" s="288">
        <f t="shared" ref="I50:I51" si="2">+H50*F50</f>
        <v>104370</v>
      </c>
      <c r="J50" s="200"/>
      <c r="K50" s="200"/>
      <c r="L50" s="200"/>
      <c r="M50" s="200"/>
      <c r="N50" s="200"/>
      <c r="O50" s="200"/>
    </row>
    <row r="51" spans="1:15" ht="15.75" customHeight="1" thickBot="1" x14ac:dyDescent="0.4">
      <c r="A51" s="16"/>
      <c r="B51" s="232">
        <v>12.3</v>
      </c>
      <c r="C51" s="233">
        <v>12.9</v>
      </c>
      <c r="D51" s="234" t="s">
        <v>156</v>
      </c>
      <c r="E51" s="233" t="s">
        <v>131</v>
      </c>
      <c r="F51" s="235">
        <v>1</v>
      </c>
      <c r="G51" s="223"/>
      <c r="H51" s="291">
        <v>80823</v>
      </c>
      <c r="I51" s="288">
        <f t="shared" si="2"/>
        <v>80823</v>
      </c>
      <c r="J51" s="200"/>
      <c r="K51" s="200"/>
      <c r="L51" s="200"/>
      <c r="M51" s="200"/>
      <c r="N51" s="200"/>
      <c r="O51" s="200"/>
    </row>
    <row r="52" spans="1:15" ht="19.5" customHeight="1" thickBot="1" x14ac:dyDescent="0.4">
      <c r="A52" s="16"/>
      <c r="B52" s="214">
        <v>13</v>
      </c>
      <c r="C52" s="215"/>
      <c r="D52" s="447" t="s">
        <v>195</v>
      </c>
      <c r="E52" s="349"/>
      <c r="F52" s="350"/>
      <c r="G52" s="216"/>
      <c r="H52" s="293"/>
      <c r="I52" s="218">
        <f>I53</f>
        <v>489510.35000000003</v>
      </c>
      <c r="J52" s="200"/>
      <c r="K52" s="200"/>
      <c r="L52" s="200"/>
      <c r="M52" s="200"/>
      <c r="N52" s="200"/>
      <c r="O52" s="200"/>
    </row>
    <row r="53" spans="1:15" ht="15.75" customHeight="1" thickBot="1" x14ac:dyDescent="0.4">
      <c r="A53" s="16"/>
      <c r="B53" s="232">
        <v>13.1</v>
      </c>
      <c r="C53" s="233">
        <v>14.1</v>
      </c>
      <c r="D53" s="234" t="s">
        <v>158</v>
      </c>
      <c r="E53" s="233" t="s">
        <v>31</v>
      </c>
      <c r="F53" s="235">
        <v>5.65</v>
      </c>
      <c r="G53" s="223"/>
      <c r="H53" s="291">
        <v>86639</v>
      </c>
      <c r="I53" s="292">
        <f>+H53*F53</f>
        <v>489510.35000000003</v>
      </c>
      <c r="J53" s="200"/>
      <c r="K53" s="200"/>
      <c r="L53" s="200"/>
      <c r="M53" s="200"/>
      <c r="N53" s="200"/>
      <c r="O53" s="200"/>
    </row>
    <row r="54" spans="1:15" ht="19.5" customHeight="1" thickBot="1" x14ac:dyDescent="0.4">
      <c r="A54" s="16"/>
      <c r="B54" s="214">
        <v>14</v>
      </c>
      <c r="C54" s="215"/>
      <c r="D54" s="447" t="s">
        <v>196</v>
      </c>
      <c r="E54" s="349"/>
      <c r="F54" s="350"/>
      <c r="G54" s="216"/>
      <c r="H54" s="293"/>
      <c r="I54" s="218">
        <f>I55</f>
        <v>23370</v>
      </c>
      <c r="J54" s="200"/>
      <c r="K54" s="200"/>
      <c r="L54" s="200"/>
      <c r="M54" s="200"/>
      <c r="N54" s="200"/>
      <c r="O54" s="200"/>
    </row>
    <row r="55" spans="1:15" ht="15.75" customHeight="1" thickBot="1" x14ac:dyDescent="0.4">
      <c r="A55" s="16"/>
      <c r="B55" s="249">
        <v>14.1</v>
      </c>
      <c r="C55" s="250">
        <v>18.23</v>
      </c>
      <c r="D55" s="251" t="s">
        <v>164</v>
      </c>
      <c r="E55" s="252" t="s">
        <v>31</v>
      </c>
      <c r="F55" s="253">
        <v>2</v>
      </c>
      <c r="G55" s="223"/>
      <c r="H55" s="291">
        <v>11685</v>
      </c>
      <c r="I55" s="294">
        <f>+H55*F55</f>
        <v>23370</v>
      </c>
      <c r="J55" s="200"/>
      <c r="K55" s="200"/>
      <c r="L55" s="200"/>
      <c r="M55" s="200"/>
      <c r="N55" s="200"/>
      <c r="O55" s="200"/>
    </row>
    <row r="56" spans="1:15" ht="15.75" customHeight="1" thickBot="1" x14ac:dyDescent="0.4">
      <c r="A56" s="16"/>
      <c r="B56" s="255"/>
      <c r="C56" s="256"/>
      <c r="D56" s="257"/>
      <c r="E56" s="256"/>
      <c r="F56" s="258"/>
      <c r="G56" s="223"/>
      <c r="H56" s="259"/>
      <c r="I56" s="260"/>
      <c r="J56" s="200"/>
      <c r="K56" s="200"/>
      <c r="L56" s="200"/>
      <c r="M56" s="200"/>
      <c r="N56" s="200"/>
      <c r="O56" s="200"/>
    </row>
    <row r="57" spans="1:15" ht="26.5" customHeight="1" thickBot="1" x14ac:dyDescent="0.4">
      <c r="A57" s="16"/>
      <c r="B57" s="261"/>
      <c r="C57" s="261"/>
      <c r="D57" s="262"/>
      <c r="E57" s="263"/>
      <c r="F57" s="200"/>
      <c r="G57" s="216"/>
      <c r="H57" s="264" t="s">
        <v>197</v>
      </c>
      <c r="I57" s="265">
        <f>+I54+I52+I48+I46+I37+I34+I32+I29+I22+I20+I17+I15+I12+I10</f>
        <v>15034949.770000001</v>
      </c>
      <c r="J57" s="266"/>
      <c r="K57" s="267"/>
      <c r="L57" s="200"/>
      <c r="M57" s="200"/>
      <c r="N57" s="200"/>
      <c r="O57" s="200"/>
    </row>
    <row r="58" spans="1:15" ht="15.75" customHeight="1" x14ac:dyDescent="0.35">
      <c r="A58" s="16"/>
      <c r="B58" s="261"/>
      <c r="C58" s="261"/>
      <c r="D58" s="268"/>
      <c r="E58" s="263"/>
      <c r="F58" s="269"/>
      <c r="G58" s="223"/>
      <c r="H58" s="270" t="s">
        <v>198</v>
      </c>
      <c r="I58" s="271">
        <f>+I57*6%</f>
        <v>902096.98620000004</v>
      </c>
      <c r="J58" s="200"/>
      <c r="K58" s="200"/>
      <c r="L58" s="200"/>
      <c r="M58" s="200"/>
      <c r="N58" s="200"/>
      <c r="O58" s="200"/>
    </row>
    <row r="59" spans="1:15" ht="15.75" customHeight="1" thickBot="1" x14ac:dyDescent="0.4">
      <c r="A59" s="16"/>
      <c r="B59" s="261"/>
      <c r="C59" s="261"/>
      <c r="D59" s="200"/>
      <c r="E59" s="263"/>
      <c r="F59" s="269"/>
      <c r="G59" s="223"/>
      <c r="H59" s="272" t="s">
        <v>16</v>
      </c>
      <c r="I59" s="273">
        <f>+((I57+I58)*7.5%)/92.5%</f>
        <v>1292192.9802324323</v>
      </c>
      <c r="J59" s="200"/>
      <c r="K59" s="200"/>
      <c r="L59" s="200"/>
      <c r="M59" s="200"/>
      <c r="N59" s="200"/>
      <c r="O59" s="200"/>
    </row>
    <row r="60" spans="1:15" ht="15.75" customHeight="1" thickBot="1" x14ac:dyDescent="0.4">
      <c r="A60" s="16"/>
      <c r="B60" s="274"/>
      <c r="C60" s="200"/>
      <c r="D60" s="275" t="s">
        <v>199</v>
      </c>
      <c r="E60" s="263"/>
      <c r="F60" s="200"/>
      <c r="G60" s="216"/>
      <c r="H60" s="314" t="s">
        <v>200</v>
      </c>
      <c r="I60" s="277">
        <f>SUM(I57:I59)</f>
        <v>17229239.736432433</v>
      </c>
      <c r="J60" s="200"/>
      <c r="K60" s="200"/>
      <c r="L60" s="200"/>
      <c r="M60" s="200"/>
      <c r="N60" s="200"/>
      <c r="O60" s="200"/>
    </row>
    <row r="61" spans="1:15" ht="15.75" customHeight="1" x14ac:dyDescent="0.35">
      <c r="A61" s="16"/>
      <c r="B61" s="278"/>
      <c r="C61" s="278"/>
      <c r="D61" s="279" t="s">
        <v>201</v>
      </c>
      <c r="E61" s="261"/>
      <c r="F61" s="278"/>
      <c r="G61" s="280"/>
      <c r="H61" s="281"/>
      <c r="I61" s="282"/>
      <c r="J61" s="200"/>
      <c r="K61" s="200"/>
      <c r="L61" s="200"/>
      <c r="M61" s="200"/>
      <c r="N61" s="200"/>
      <c r="O61" s="200"/>
    </row>
    <row r="62" spans="1:15" ht="15.75" customHeight="1" x14ac:dyDescent="0.35">
      <c r="A62" s="16"/>
      <c r="B62" s="278"/>
      <c r="C62" s="278"/>
      <c r="E62" s="261"/>
      <c r="F62" s="278"/>
      <c r="G62" s="283"/>
      <c r="H62" s="281"/>
      <c r="I62" s="200"/>
      <c r="J62" s="200"/>
      <c r="K62" s="200"/>
      <c r="L62" s="200"/>
      <c r="M62" s="200"/>
      <c r="N62" s="200"/>
      <c r="O62" s="200"/>
    </row>
    <row r="63" spans="1:15" ht="15.75" customHeight="1" x14ac:dyDescent="0.35">
      <c r="A63" s="16"/>
      <c r="B63" s="278"/>
      <c r="C63" s="278"/>
      <c r="D63" s="200"/>
      <c r="E63" s="261"/>
      <c r="F63" s="284"/>
      <c r="G63" s="280"/>
      <c r="H63" s="285"/>
      <c r="I63" s="284"/>
      <c r="J63" s="200"/>
      <c r="K63" s="200"/>
      <c r="L63" s="200"/>
      <c r="M63" s="200"/>
      <c r="N63" s="200"/>
      <c r="O63" s="200"/>
    </row>
    <row r="64" spans="1:15" ht="15.75" customHeight="1" x14ac:dyDescent="0.35">
      <c r="A64" s="16"/>
      <c r="B64" s="278"/>
      <c r="C64" s="278"/>
      <c r="D64" s="200"/>
      <c r="E64" s="261"/>
      <c r="F64" s="278"/>
      <c r="G64" s="280"/>
      <c r="H64" s="285"/>
      <c r="I64" s="286"/>
      <c r="J64" s="200"/>
      <c r="K64" s="200"/>
      <c r="L64" s="200"/>
      <c r="M64" s="200"/>
      <c r="N64" s="200"/>
      <c r="O64" s="200"/>
    </row>
  </sheetData>
  <mergeCells count="28">
    <mergeCell ref="B1:F1"/>
    <mergeCell ref="B2:F2"/>
    <mergeCell ref="B3:D3"/>
    <mergeCell ref="E3:F3"/>
    <mergeCell ref="B4:D4"/>
    <mergeCell ref="E4:F4"/>
    <mergeCell ref="D20:F20"/>
    <mergeCell ref="B5:D5"/>
    <mergeCell ref="E5:F5"/>
    <mergeCell ref="B7:B9"/>
    <mergeCell ref="C7:C9"/>
    <mergeCell ref="D7:D9"/>
    <mergeCell ref="E7:E9"/>
    <mergeCell ref="F7:F9"/>
    <mergeCell ref="I7:I8"/>
    <mergeCell ref="D10:F10"/>
    <mergeCell ref="D12:F12"/>
    <mergeCell ref="D15:F15"/>
    <mergeCell ref="D17:F17"/>
    <mergeCell ref="D48:F48"/>
    <mergeCell ref="D52:F52"/>
    <mergeCell ref="D54:F54"/>
    <mergeCell ref="D22:F22"/>
    <mergeCell ref="D29:F29"/>
    <mergeCell ref="D32:F32"/>
    <mergeCell ref="D34:F34"/>
    <mergeCell ref="D37:F37"/>
    <mergeCell ref="D46:F4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11"/>
  <sheetViews>
    <sheetView showGridLines="0" zoomScale="80" zoomScaleNormal="80" workbookViewId="0">
      <selection activeCell="B1" sqref="B1:E1"/>
    </sheetView>
  </sheetViews>
  <sheetFormatPr baseColWidth="10" defaultRowHeight="14.5" x14ac:dyDescent="0.35"/>
  <cols>
    <col min="1" max="1" width="5.7265625" style="25" customWidth="1"/>
    <col min="2" max="2" width="7.7265625" bestFit="1" customWidth="1"/>
    <col min="3" max="3" width="25.26953125" bestFit="1" customWidth="1"/>
    <col min="4" max="4" width="28.26953125" bestFit="1" customWidth="1"/>
    <col min="5" max="5" width="17" bestFit="1" customWidth="1"/>
    <col min="6" max="6" width="18.26953125" bestFit="1" customWidth="1"/>
    <col min="7" max="7" width="13.1796875" bestFit="1" customWidth="1"/>
  </cols>
  <sheetData>
    <row r="1" spans="2:7" x14ac:dyDescent="0.35">
      <c r="B1" s="475" t="s">
        <v>214</v>
      </c>
      <c r="C1" s="476"/>
      <c r="D1" s="476"/>
      <c r="E1" s="477"/>
    </row>
    <row r="2" spans="2:7" x14ac:dyDescent="0.35">
      <c r="B2" s="342" t="s">
        <v>0</v>
      </c>
      <c r="C2" s="3" t="s">
        <v>5</v>
      </c>
      <c r="D2" s="3" t="s">
        <v>6</v>
      </c>
      <c r="E2" s="346" t="s">
        <v>211</v>
      </c>
    </row>
    <row r="3" spans="2:7" x14ac:dyDescent="0.35">
      <c r="B3" s="325">
        <v>1</v>
      </c>
      <c r="C3" s="2" t="s">
        <v>1</v>
      </c>
      <c r="D3" s="335" t="s">
        <v>209</v>
      </c>
      <c r="E3" s="333">
        <v>18208783</v>
      </c>
      <c r="F3" s="5"/>
      <c r="G3" s="8"/>
    </row>
    <row r="4" spans="2:7" x14ac:dyDescent="0.35">
      <c r="B4" s="325">
        <v>2</v>
      </c>
      <c r="C4" s="2" t="s">
        <v>1</v>
      </c>
      <c r="D4" s="335" t="s">
        <v>209</v>
      </c>
      <c r="E4" s="333">
        <v>18208783</v>
      </c>
    </row>
    <row r="5" spans="2:7" x14ac:dyDescent="0.35">
      <c r="B5" s="325">
        <v>3</v>
      </c>
      <c r="C5" s="2" t="s">
        <v>2</v>
      </c>
      <c r="D5" s="335" t="s">
        <v>210</v>
      </c>
      <c r="E5" s="328">
        <v>13751351</v>
      </c>
    </row>
    <row r="6" spans="2:7" x14ac:dyDescent="0.35">
      <c r="B6" s="325">
        <v>4</v>
      </c>
      <c r="C6" s="2" t="s">
        <v>1</v>
      </c>
      <c r="D6" s="335" t="s">
        <v>210</v>
      </c>
      <c r="E6" s="328">
        <v>13751351</v>
      </c>
    </row>
    <row r="7" spans="2:7" x14ac:dyDescent="0.35">
      <c r="B7" s="325">
        <v>5</v>
      </c>
      <c r="C7" s="2" t="s">
        <v>1</v>
      </c>
      <c r="D7" s="335" t="s">
        <v>209</v>
      </c>
      <c r="E7" s="333">
        <v>18208783</v>
      </c>
    </row>
    <row r="8" spans="2:7" x14ac:dyDescent="0.35">
      <c r="B8" s="325">
        <v>6</v>
      </c>
      <c r="C8" s="2" t="s">
        <v>1</v>
      </c>
      <c r="D8" s="335" t="s">
        <v>210</v>
      </c>
      <c r="E8" s="328">
        <v>13751351</v>
      </c>
    </row>
    <row r="9" spans="2:7" x14ac:dyDescent="0.35">
      <c r="B9" s="325">
        <v>7</v>
      </c>
      <c r="C9" s="2" t="s">
        <v>1</v>
      </c>
      <c r="D9" s="335" t="s">
        <v>209</v>
      </c>
      <c r="E9" s="333">
        <v>18208783</v>
      </c>
    </row>
    <row r="10" spans="2:7" x14ac:dyDescent="0.35">
      <c r="B10" s="325">
        <v>8</v>
      </c>
      <c r="C10" s="2" t="s">
        <v>2</v>
      </c>
      <c r="D10" s="335" t="s">
        <v>210</v>
      </c>
      <c r="E10" s="328">
        <v>13751351</v>
      </c>
    </row>
    <row r="11" spans="2:7" x14ac:dyDescent="0.35">
      <c r="B11" s="325">
        <v>9</v>
      </c>
      <c r="C11" s="2" t="s">
        <v>1</v>
      </c>
      <c r="D11" s="335" t="s">
        <v>210</v>
      </c>
      <c r="E11" s="328">
        <v>13751351</v>
      </c>
    </row>
    <row r="12" spans="2:7" ht="15" thickBot="1" x14ac:dyDescent="0.4">
      <c r="B12" s="327">
        <v>10</v>
      </c>
      <c r="C12" s="320" t="s">
        <v>1</v>
      </c>
      <c r="D12" s="336" t="s">
        <v>209</v>
      </c>
      <c r="E12" s="334">
        <v>18208783</v>
      </c>
    </row>
    <row r="13" spans="2:7" s="25" customFormat="1" ht="15" thickBot="1" x14ac:dyDescent="0.4">
      <c r="B13" s="481" t="s">
        <v>18</v>
      </c>
      <c r="C13" s="482"/>
      <c r="D13" s="482"/>
      <c r="E13" s="322">
        <f>+SUM(E3:E12)</f>
        <v>159800670</v>
      </c>
    </row>
    <row r="14" spans="2:7" s="25" customFormat="1" ht="15" thickBot="1" x14ac:dyDescent="0.4">
      <c r="B14" s="321"/>
      <c r="C14" s="321"/>
      <c r="D14" s="321"/>
      <c r="E14" s="7"/>
    </row>
    <row r="15" spans="2:7" ht="15" thickBot="1" x14ac:dyDescent="0.4">
      <c r="B15" s="478" t="s">
        <v>215</v>
      </c>
      <c r="C15" s="479"/>
      <c r="D15" s="479"/>
      <c r="E15" s="480"/>
    </row>
    <row r="16" spans="2:7" x14ac:dyDescent="0.35">
      <c r="B16" s="344" t="s">
        <v>0</v>
      </c>
      <c r="C16" s="330" t="s">
        <v>5</v>
      </c>
      <c r="D16" s="330" t="s">
        <v>6</v>
      </c>
      <c r="E16" s="346" t="s">
        <v>211</v>
      </c>
    </row>
    <row r="17" spans="2:5" x14ac:dyDescent="0.35">
      <c r="B17" s="325">
        <v>1</v>
      </c>
      <c r="C17" s="2" t="s">
        <v>1</v>
      </c>
      <c r="D17" s="335" t="s">
        <v>209</v>
      </c>
      <c r="E17" s="333">
        <v>18208783</v>
      </c>
    </row>
    <row r="18" spans="2:5" x14ac:dyDescent="0.35">
      <c r="B18" s="325">
        <v>2</v>
      </c>
      <c r="C18" s="2" t="s">
        <v>1</v>
      </c>
      <c r="D18" s="335" t="s">
        <v>209</v>
      </c>
      <c r="E18" s="333">
        <v>18208783</v>
      </c>
    </row>
    <row r="19" spans="2:5" s="1" customFormat="1" x14ac:dyDescent="0.35">
      <c r="B19" s="325">
        <v>3</v>
      </c>
      <c r="C19" s="2" t="s">
        <v>1</v>
      </c>
      <c r="D19" s="335" t="s">
        <v>209</v>
      </c>
      <c r="E19" s="333">
        <v>18208783</v>
      </c>
    </row>
    <row r="20" spans="2:5" x14ac:dyDescent="0.35">
      <c r="B20" s="325">
        <v>4</v>
      </c>
      <c r="C20" s="2" t="s">
        <v>1</v>
      </c>
      <c r="D20" s="335" t="s">
        <v>209</v>
      </c>
      <c r="E20" s="333">
        <v>18208783</v>
      </c>
    </row>
    <row r="21" spans="2:5" x14ac:dyDescent="0.35">
      <c r="B21" s="325">
        <v>5</v>
      </c>
      <c r="C21" s="2" t="s">
        <v>1</v>
      </c>
      <c r="D21" s="335" t="s">
        <v>209</v>
      </c>
      <c r="E21" s="333">
        <v>18208783</v>
      </c>
    </row>
    <row r="22" spans="2:5" x14ac:dyDescent="0.35">
      <c r="B22" s="325">
        <v>6</v>
      </c>
      <c r="C22" s="2" t="s">
        <v>1</v>
      </c>
      <c r="D22" s="335" t="s">
        <v>209</v>
      </c>
      <c r="E22" s="333">
        <v>18208783</v>
      </c>
    </row>
    <row r="23" spans="2:5" x14ac:dyDescent="0.35">
      <c r="B23" s="325">
        <v>7</v>
      </c>
      <c r="C23" s="2" t="s">
        <v>2</v>
      </c>
      <c r="D23" s="335" t="s">
        <v>210</v>
      </c>
      <c r="E23" s="328">
        <v>13751351</v>
      </c>
    </row>
    <row r="24" spans="2:5" x14ac:dyDescent="0.35">
      <c r="B24" s="325">
        <v>8</v>
      </c>
      <c r="C24" s="2" t="s">
        <v>1</v>
      </c>
      <c r="D24" s="335" t="s">
        <v>209</v>
      </c>
      <c r="E24" s="333">
        <v>18208783</v>
      </c>
    </row>
    <row r="25" spans="2:5" x14ac:dyDescent="0.35">
      <c r="B25" s="325">
        <v>9</v>
      </c>
      <c r="C25" s="2" t="s">
        <v>1</v>
      </c>
      <c r="D25" s="335" t="s">
        <v>209</v>
      </c>
      <c r="E25" s="333">
        <v>18208783</v>
      </c>
    </row>
    <row r="26" spans="2:5" ht="15" thickBot="1" x14ac:dyDescent="0.4">
      <c r="B26" s="327">
        <v>10</v>
      </c>
      <c r="C26" s="320" t="s">
        <v>1</v>
      </c>
      <c r="D26" s="336" t="s">
        <v>209</v>
      </c>
      <c r="E26" s="334">
        <v>18208783</v>
      </c>
    </row>
    <row r="27" spans="2:5" s="25" customFormat="1" ht="15" thickBot="1" x14ac:dyDescent="0.4">
      <c r="B27" s="481" t="s">
        <v>18</v>
      </c>
      <c r="C27" s="482"/>
      <c r="D27" s="482"/>
      <c r="E27" s="343">
        <f>+SUM(E17:E26)</f>
        <v>177630398</v>
      </c>
    </row>
    <row r="28" spans="2:5" s="25" customFormat="1" ht="15" thickBot="1" x14ac:dyDescent="0.4">
      <c r="B28" s="321"/>
      <c r="C28" s="321"/>
      <c r="D28" s="321"/>
      <c r="E28" s="7"/>
    </row>
    <row r="29" spans="2:5" ht="15" thickBot="1" x14ac:dyDescent="0.4">
      <c r="B29" s="478" t="s">
        <v>216</v>
      </c>
      <c r="C29" s="479"/>
      <c r="D29" s="479"/>
      <c r="E29" s="480"/>
    </row>
    <row r="30" spans="2:5" x14ac:dyDescent="0.35">
      <c r="B30" s="329" t="s">
        <v>0</v>
      </c>
      <c r="C30" s="330" t="s">
        <v>5</v>
      </c>
      <c r="D30" s="330" t="s">
        <v>6</v>
      </c>
      <c r="E30" s="346" t="s">
        <v>211</v>
      </c>
    </row>
    <row r="31" spans="2:5" x14ac:dyDescent="0.35">
      <c r="B31" s="325">
        <v>1</v>
      </c>
      <c r="C31" s="2" t="s">
        <v>1</v>
      </c>
      <c r="D31" s="335" t="s">
        <v>209</v>
      </c>
      <c r="E31" s="347">
        <v>18208783</v>
      </c>
    </row>
    <row r="32" spans="2:5" x14ac:dyDescent="0.35">
      <c r="B32" s="325">
        <v>2</v>
      </c>
      <c r="C32" s="2" t="s">
        <v>1</v>
      </c>
      <c r="D32" s="335" t="s">
        <v>209</v>
      </c>
      <c r="E32" s="333">
        <v>18208783</v>
      </c>
    </row>
    <row r="33" spans="2:5" x14ac:dyDescent="0.35">
      <c r="B33" s="325">
        <v>3</v>
      </c>
      <c r="C33" s="2" t="s">
        <v>1</v>
      </c>
      <c r="D33" s="335" t="s">
        <v>209</v>
      </c>
      <c r="E33" s="333">
        <v>18208783</v>
      </c>
    </row>
    <row r="34" spans="2:5" x14ac:dyDescent="0.35">
      <c r="B34" s="325">
        <v>4</v>
      </c>
      <c r="C34" s="2" t="s">
        <v>1</v>
      </c>
      <c r="D34" s="335" t="s">
        <v>209</v>
      </c>
      <c r="E34" s="333">
        <v>18208783</v>
      </c>
    </row>
    <row r="35" spans="2:5" x14ac:dyDescent="0.35">
      <c r="B35" s="325">
        <v>5</v>
      </c>
      <c r="C35" s="2" t="s">
        <v>1</v>
      </c>
      <c r="D35" s="335" t="s">
        <v>209</v>
      </c>
      <c r="E35" s="333">
        <v>18208783</v>
      </c>
    </row>
    <row r="36" spans="2:5" x14ac:dyDescent="0.35">
      <c r="B36" s="325">
        <v>6</v>
      </c>
      <c r="C36" s="2" t="s">
        <v>4</v>
      </c>
      <c r="D36" s="335" t="s">
        <v>209</v>
      </c>
      <c r="E36" s="333">
        <v>18208783</v>
      </c>
    </row>
    <row r="37" spans="2:5" x14ac:dyDescent="0.35">
      <c r="B37" s="325">
        <v>7</v>
      </c>
      <c r="C37" s="2" t="s">
        <v>2</v>
      </c>
      <c r="D37" s="335" t="s">
        <v>210</v>
      </c>
      <c r="E37" s="328">
        <v>13751351</v>
      </c>
    </row>
    <row r="38" spans="2:5" x14ac:dyDescent="0.35">
      <c r="B38" s="325">
        <v>8</v>
      </c>
      <c r="C38" s="2" t="s">
        <v>1</v>
      </c>
      <c r="D38" s="335" t="s">
        <v>209</v>
      </c>
      <c r="E38" s="333">
        <v>18208783</v>
      </c>
    </row>
    <row r="39" spans="2:5" x14ac:dyDescent="0.35">
      <c r="B39" s="325">
        <v>9</v>
      </c>
      <c r="C39" s="2" t="s">
        <v>1</v>
      </c>
      <c r="D39" s="335" t="s">
        <v>209</v>
      </c>
      <c r="E39" s="333">
        <v>18208783</v>
      </c>
    </row>
    <row r="40" spans="2:5" ht="15" thickBot="1" x14ac:dyDescent="0.4">
      <c r="B40" s="327">
        <v>10</v>
      </c>
      <c r="C40" s="320" t="s">
        <v>1</v>
      </c>
      <c r="D40" s="336" t="s">
        <v>209</v>
      </c>
      <c r="E40" s="334">
        <v>18208783</v>
      </c>
    </row>
    <row r="41" spans="2:5" s="25" customFormat="1" ht="15" thickBot="1" x14ac:dyDescent="0.4">
      <c r="B41" s="481" t="s">
        <v>18</v>
      </c>
      <c r="C41" s="482"/>
      <c r="D41" s="482"/>
      <c r="E41" s="343">
        <f>+SUM(E31:E40)</f>
        <v>177630398</v>
      </c>
    </row>
    <row r="42" spans="2:5" s="25" customFormat="1" ht="15" thickBot="1" x14ac:dyDescent="0.4">
      <c r="B42" s="321"/>
      <c r="C42" s="321"/>
      <c r="D42" s="321"/>
      <c r="E42" s="7"/>
    </row>
    <row r="43" spans="2:5" ht="15" thickBot="1" x14ac:dyDescent="0.4">
      <c r="B43" s="478" t="s">
        <v>217</v>
      </c>
      <c r="C43" s="479"/>
      <c r="D43" s="479"/>
      <c r="E43" s="480"/>
    </row>
    <row r="44" spans="2:5" x14ac:dyDescent="0.35">
      <c r="B44" s="329" t="s">
        <v>0</v>
      </c>
      <c r="C44" s="330" t="s">
        <v>5</v>
      </c>
      <c r="D44" s="330" t="s">
        <v>6</v>
      </c>
      <c r="E44" s="346" t="s">
        <v>211</v>
      </c>
    </row>
    <row r="45" spans="2:5" x14ac:dyDescent="0.35">
      <c r="B45" s="325">
        <v>1</v>
      </c>
      <c r="C45" s="2" t="s">
        <v>1</v>
      </c>
      <c r="D45" s="335" t="s">
        <v>209</v>
      </c>
      <c r="E45" s="333">
        <v>18208783</v>
      </c>
    </row>
    <row r="46" spans="2:5" x14ac:dyDescent="0.35">
      <c r="B46" s="325">
        <v>2</v>
      </c>
      <c r="C46" s="2" t="s">
        <v>1</v>
      </c>
      <c r="D46" s="335" t="s">
        <v>209</v>
      </c>
      <c r="E46" s="333">
        <v>18208783</v>
      </c>
    </row>
    <row r="47" spans="2:5" x14ac:dyDescent="0.35">
      <c r="B47" s="325">
        <v>3</v>
      </c>
      <c r="C47" s="2" t="s">
        <v>1</v>
      </c>
      <c r="D47" s="335" t="s">
        <v>209</v>
      </c>
      <c r="E47" s="333">
        <v>18208783</v>
      </c>
    </row>
    <row r="48" spans="2:5" x14ac:dyDescent="0.35">
      <c r="B48" s="325">
        <v>4</v>
      </c>
      <c r="C48" s="2" t="s">
        <v>1</v>
      </c>
      <c r="D48" s="335" t="s">
        <v>209</v>
      </c>
      <c r="E48" s="333">
        <v>18208783</v>
      </c>
    </row>
    <row r="49" spans="2:5" x14ac:dyDescent="0.35">
      <c r="B49" s="325">
        <v>5</v>
      </c>
      <c r="C49" s="2" t="s">
        <v>1</v>
      </c>
      <c r="D49" s="335" t="s">
        <v>209</v>
      </c>
      <c r="E49" s="333">
        <v>18208783</v>
      </c>
    </row>
    <row r="50" spans="2:5" x14ac:dyDescent="0.35">
      <c r="B50" s="325">
        <v>6</v>
      </c>
      <c r="C50" s="2" t="s">
        <v>1</v>
      </c>
      <c r="D50" s="335" t="s">
        <v>209</v>
      </c>
      <c r="E50" s="333">
        <v>18208783</v>
      </c>
    </row>
    <row r="51" spans="2:5" x14ac:dyDescent="0.35">
      <c r="B51" s="325">
        <v>7</v>
      </c>
      <c r="C51" s="2" t="s">
        <v>1</v>
      </c>
      <c r="D51" s="335" t="s">
        <v>209</v>
      </c>
      <c r="E51" s="333">
        <v>18208783</v>
      </c>
    </row>
    <row r="52" spans="2:5" x14ac:dyDescent="0.35">
      <c r="B52" s="325">
        <v>8</v>
      </c>
      <c r="C52" s="2" t="s">
        <v>2</v>
      </c>
      <c r="D52" s="335" t="s">
        <v>210</v>
      </c>
      <c r="E52" s="328">
        <v>13751351</v>
      </c>
    </row>
    <row r="53" spans="2:5" x14ac:dyDescent="0.35">
      <c r="B53" s="325">
        <v>9</v>
      </c>
      <c r="C53" s="2" t="s">
        <v>1</v>
      </c>
      <c r="D53" s="335" t="s">
        <v>210</v>
      </c>
      <c r="E53" s="328">
        <v>13751351</v>
      </c>
    </row>
    <row r="54" spans="2:5" ht="15" thickBot="1" x14ac:dyDescent="0.4">
      <c r="B54" s="327">
        <v>10</v>
      </c>
      <c r="C54" s="320" t="s">
        <v>1</v>
      </c>
      <c r="D54" s="336" t="s">
        <v>209</v>
      </c>
      <c r="E54" s="334">
        <v>18208783</v>
      </c>
    </row>
    <row r="55" spans="2:5" s="25" customFormat="1" ht="15" thickBot="1" x14ac:dyDescent="0.4">
      <c r="B55" s="481" t="s">
        <v>18</v>
      </c>
      <c r="C55" s="482"/>
      <c r="D55" s="483"/>
      <c r="E55" s="345">
        <f>+SUM(E45:E54)</f>
        <v>173172966</v>
      </c>
    </row>
    <row r="56" spans="2:5" s="25" customFormat="1" ht="15" thickBot="1" x14ac:dyDescent="0.4">
      <c r="B56" s="321"/>
      <c r="C56" s="321"/>
      <c r="D56" s="321"/>
      <c r="E56" s="7"/>
    </row>
    <row r="57" spans="2:5" ht="15" thickBot="1" x14ac:dyDescent="0.4">
      <c r="B57" s="478" t="s">
        <v>218</v>
      </c>
      <c r="C57" s="479"/>
      <c r="D57" s="479"/>
      <c r="E57" s="480"/>
    </row>
    <row r="58" spans="2:5" x14ac:dyDescent="0.35">
      <c r="B58" s="329" t="s">
        <v>0</v>
      </c>
      <c r="C58" s="330" t="s">
        <v>5</v>
      </c>
      <c r="D58" s="330" t="s">
        <v>6</v>
      </c>
      <c r="E58" s="346" t="s">
        <v>211</v>
      </c>
    </row>
    <row r="59" spans="2:5" x14ac:dyDescent="0.35">
      <c r="B59" s="325">
        <v>1</v>
      </c>
      <c r="C59" s="4" t="s">
        <v>1</v>
      </c>
      <c r="D59" s="337" t="s">
        <v>209</v>
      </c>
      <c r="E59" s="333">
        <v>18208783</v>
      </c>
    </row>
    <row r="60" spans="2:5" x14ac:dyDescent="0.35">
      <c r="B60" s="325">
        <v>2</v>
      </c>
      <c r="C60" s="4" t="s">
        <v>1</v>
      </c>
      <c r="D60" s="337" t="s">
        <v>209</v>
      </c>
      <c r="E60" s="333">
        <v>18208783</v>
      </c>
    </row>
    <row r="61" spans="2:5" x14ac:dyDescent="0.35">
      <c r="B61" s="325">
        <v>3</v>
      </c>
      <c r="C61" s="4" t="s">
        <v>1</v>
      </c>
      <c r="D61" s="337" t="s">
        <v>209</v>
      </c>
      <c r="E61" s="333">
        <v>18208783</v>
      </c>
    </row>
    <row r="62" spans="2:5" x14ac:dyDescent="0.35">
      <c r="B62" s="325">
        <v>4</v>
      </c>
      <c r="C62" s="4" t="s">
        <v>1</v>
      </c>
      <c r="D62" s="337" t="s">
        <v>209</v>
      </c>
      <c r="E62" s="333">
        <v>18208783</v>
      </c>
    </row>
    <row r="63" spans="2:5" x14ac:dyDescent="0.35">
      <c r="B63" s="325">
        <v>5</v>
      </c>
      <c r="C63" s="4" t="s">
        <v>1</v>
      </c>
      <c r="D63" s="337" t="s">
        <v>209</v>
      </c>
      <c r="E63" s="333">
        <v>18208783</v>
      </c>
    </row>
    <row r="64" spans="2:5" x14ac:dyDescent="0.35">
      <c r="B64" s="325">
        <v>6</v>
      </c>
      <c r="C64" s="4" t="s">
        <v>1</v>
      </c>
      <c r="D64" s="337" t="s">
        <v>209</v>
      </c>
      <c r="E64" s="333">
        <v>18208783</v>
      </c>
    </row>
    <row r="65" spans="2:5" x14ac:dyDescent="0.35">
      <c r="B65" s="325">
        <v>7</v>
      </c>
      <c r="C65" s="4" t="s">
        <v>1</v>
      </c>
      <c r="D65" s="337" t="s">
        <v>209</v>
      </c>
      <c r="E65" s="333">
        <v>18208783</v>
      </c>
    </row>
    <row r="66" spans="2:5" x14ac:dyDescent="0.35">
      <c r="B66" s="325">
        <v>8</v>
      </c>
      <c r="C66" s="4" t="s">
        <v>1</v>
      </c>
      <c r="D66" s="337" t="s">
        <v>209</v>
      </c>
      <c r="E66" s="333">
        <v>18208783</v>
      </c>
    </row>
    <row r="67" spans="2:5" x14ac:dyDescent="0.35">
      <c r="B67" s="325">
        <v>9</v>
      </c>
      <c r="C67" s="4" t="s">
        <v>1</v>
      </c>
      <c r="D67" s="337" t="s">
        <v>209</v>
      </c>
      <c r="E67" s="333">
        <v>18208783</v>
      </c>
    </row>
    <row r="68" spans="2:5" ht="15" thickBot="1" x14ac:dyDescent="0.4">
      <c r="B68" s="327">
        <v>10</v>
      </c>
      <c r="C68" s="339" t="s">
        <v>1</v>
      </c>
      <c r="D68" s="340" t="s">
        <v>209</v>
      </c>
      <c r="E68" s="334">
        <v>18208783</v>
      </c>
    </row>
    <row r="69" spans="2:5" s="25" customFormat="1" ht="15" thickBot="1" x14ac:dyDescent="0.4">
      <c r="B69" s="481" t="s">
        <v>18</v>
      </c>
      <c r="C69" s="482"/>
      <c r="D69" s="482"/>
      <c r="E69" s="343">
        <f>+SUM(E59:E68)</f>
        <v>182087830</v>
      </c>
    </row>
    <row r="70" spans="2:5" s="25" customFormat="1" ht="15" thickBot="1" x14ac:dyDescent="0.4">
      <c r="B70" s="321"/>
      <c r="C70" s="341"/>
      <c r="D70" s="341"/>
      <c r="E70" s="7"/>
    </row>
    <row r="71" spans="2:5" ht="15" thickBot="1" x14ac:dyDescent="0.4">
      <c r="B71" s="478" t="s">
        <v>219</v>
      </c>
      <c r="C71" s="479"/>
      <c r="D71" s="479"/>
      <c r="E71" s="480"/>
    </row>
    <row r="72" spans="2:5" x14ac:dyDescent="0.35">
      <c r="B72" s="329" t="s">
        <v>0</v>
      </c>
      <c r="C72" s="330" t="s">
        <v>5</v>
      </c>
      <c r="D72" s="330" t="s">
        <v>6</v>
      </c>
      <c r="E72" s="346" t="s">
        <v>211</v>
      </c>
    </row>
    <row r="73" spans="2:5" x14ac:dyDescent="0.35">
      <c r="B73" s="325">
        <v>1</v>
      </c>
      <c r="C73" s="4" t="s">
        <v>1</v>
      </c>
      <c r="D73" s="337" t="s">
        <v>209</v>
      </c>
      <c r="E73" s="333">
        <v>18208783</v>
      </c>
    </row>
    <row r="74" spans="2:5" x14ac:dyDescent="0.35">
      <c r="B74" s="325">
        <v>2</v>
      </c>
      <c r="C74" s="4" t="s">
        <v>4</v>
      </c>
      <c r="D74" s="337" t="s">
        <v>209</v>
      </c>
      <c r="E74" s="333">
        <v>18208783</v>
      </c>
    </row>
    <row r="75" spans="2:5" x14ac:dyDescent="0.35">
      <c r="B75" s="325">
        <v>3</v>
      </c>
      <c r="C75" s="4" t="s">
        <v>1</v>
      </c>
      <c r="D75" s="337" t="s">
        <v>209</v>
      </c>
      <c r="E75" s="333">
        <v>18208783</v>
      </c>
    </row>
    <row r="76" spans="2:5" x14ac:dyDescent="0.35">
      <c r="B76" s="325">
        <v>4</v>
      </c>
      <c r="C76" s="4" t="s">
        <v>1</v>
      </c>
      <c r="D76" s="337" t="s">
        <v>209</v>
      </c>
      <c r="E76" s="333">
        <v>18208783</v>
      </c>
    </row>
    <row r="77" spans="2:5" x14ac:dyDescent="0.35">
      <c r="B77" s="325">
        <v>5</v>
      </c>
      <c r="C77" s="4" t="s">
        <v>1</v>
      </c>
      <c r="D77" s="337" t="s">
        <v>210</v>
      </c>
      <c r="E77" s="328">
        <v>13751351</v>
      </c>
    </row>
    <row r="78" spans="2:5" x14ac:dyDescent="0.35">
      <c r="B78" s="325">
        <v>6</v>
      </c>
      <c r="C78" s="4" t="s">
        <v>1</v>
      </c>
      <c r="D78" s="337" t="s">
        <v>209</v>
      </c>
      <c r="E78" s="333">
        <v>18208783</v>
      </c>
    </row>
    <row r="79" spans="2:5" x14ac:dyDescent="0.35">
      <c r="B79" s="325">
        <v>7</v>
      </c>
      <c r="C79" s="4" t="s">
        <v>1</v>
      </c>
      <c r="D79" s="337" t="s">
        <v>209</v>
      </c>
      <c r="E79" s="333">
        <v>18208783</v>
      </c>
    </row>
    <row r="80" spans="2:5" x14ac:dyDescent="0.35">
      <c r="B80" s="325">
        <v>8</v>
      </c>
      <c r="C80" s="4" t="s">
        <v>2</v>
      </c>
      <c r="D80" s="337" t="s">
        <v>210</v>
      </c>
      <c r="E80" s="328">
        <v>13751351</v>
      </c>
    </row>
    <row r="81" spans="2:5" x14ac:dyDescent="0.35">
      <c r="B81" s="325">
        <v>9</v>
      </c>
      <c r="C81" s="4" t="s">
        <v>1</v>
      </c>
      <c r="D81" s="337" t="s">
        <v>209</v>
      </c>
      <c r="E81" s="333">
        <v>18208783</v>
      </c>
    </row>
    <row r="82" spans="2:5" ht="15" thickBot="1" x14ac:dyDescent="0.4">
      <c r="B82" s="327">
        <v>10</v>
      </c>
      <c r="C82" s="339" t="s">
        <v>1</v>
      </c>
      <c r="D82" s="340" t="s">
        <v>209</v>
      </c>
      <c r="E82" s="334">
        <v>18208783</v>
      </c>
    </row>
    <row r="83" spans="2:5" s="25" customFormat="1" ht="15" thickBot="1" x14ac:dyDescent="0.4">
      <c r="B83" s="481" t="s">
        <v>18</v>
      </c>
      <c r="C83" s="482"/>
      <c r="D83" s="482"/>
      <c r="E83" s="343">
        <f>+SUM(E73:E82)</f>
        <v>173172966</v>
      </c>
    </row>
    <row r="84" spans="2:5" s="25" customFormat="1" ht="15" thickBot="1" x14ac:dyDescent="0.4">
      <c r="B84" s="321"/>
      <c r="C84" s="341"/>
      <c r="D84" s="341"/>
      <c r="E84" s="7"/>
    </row>
    <row r="85" spans="2:5" ht="15" thickBot="1" x14ac:dyDescent="0.4">
      <c r="B85" s="478" t="s">
        <v>220</v>
      </c>
      <c r="C85" s="479"/>
      <c r="D85" s="479"/>
      <c r="E85" s="480"/>
    </row>
    <row r="86" spans="2:5" x14ac:dyDescent="0.35">
      <c r="B86" s="329" t="s">
        <v>0</v>
      </c>
      <c r="C86" s="330" t="s">
        <v>5</v>
      </c>
      <c r="D86" s="330" t="s">
        <v>6</v>
      </c>
      <c r="E86" s="346" t="s">
        <v>211</v>
      </c>
    </row>
    <row r="87" spans="2:5" x14ac:dyDescent="0.35">
      <c r="B87" s="325">
        <v>1</v>
      </c>
      <c r="C87" s="4" t="s">
        <v>1</v>
      </c>
      <c r="D87" s="337" t="s">
        <v>210</v>
      </c>
      <c r="E87" s="328">
        <v>13751351</v>
      </c>
    </row>
    <row r="88" spans="2:5" x14ac:dyDescent="0.35">
      <c r="B88" s="325">
        <v>2</v>
      </c>
      <c r="C88" s="4" t="s">
        <v>2</v>
      </c>
      <c r="D88" s="337" t="s">
        <v>210</v>
      </c>
      <c r="E88" s="328">
        <v>13751351</v>
      </c>
    </row>
    <row r="89" spans="2:5" x14ac:dyDescent="0.35">
      <c r="B89" s="325">
        <v>3</v>
      </c>
      <c r="C89" s="4" t="s">
        <v>1</v>
      </c>
      <c r="D89" s="337" t="s">
        <v>210</v>
      </c>
      <c r="E89" s="328">
        <v>13751351</v>
      </c>
    </row>
    <row r="90" spans="2:5" x14ac:dyDescent="0.35">
      <c r="B90" s="325">
        <v>4</v>
      </c>
      <c r="C90" s="4" t="s">
        <v>1</v>
      </c>
      <c r="D90" s="337" t="s">
        <v>210</v>
      </c>
      <c r="E90" s="328">
        <v>13751351</v>
      </c>
    </row>
    <row r="91" spans="2:5" x14ac:dyDescent="0.35">
      <c r="B91" s="325">
        <v>5</v>
      </c>
      <c r="C91" s="4" t="s">
        <v>1</v>
      </c>
      <c r="D91" s="338" t="s">
        <v>209</v>
      </c>
      <c r="E91" s="333">
        <v>18208783</v>
      </c>
    </row>
    <row r="92" spans="2:5" x14ac:dyDescent="0.35">
      <c r="B92" s="325">
        <v>6</v>
      </c>
      <c r="C92" s="4" t="s">
        <v>1</v>
      </c>
      <c r="D92" s="337" t="s">
        <v>209</v>
      </c>
      <c r="E92" s="333">
        <v>18208783</v>
      </c>
    </row>
    <row r="93" spans="2:5" x14ac:dyDescent="0.35">
      <c r="B93" s="325">
        <v>7</v>
      </c>
      <c r="C93" s="4" t="s">
        <v>2</v>
      </c>
      <c r="D93" s="337" t="s">
        <v>209</v>
      </c>
      <c r="E93" s="333">
        <v>18208783</v>
      </c>
    </row>
    <row r="94" spans="2:5" x14ac:dyDescent="0.35">
      <c r="B94" s="325">
        <v>8</v>
      </c>
      <c r="C94" s="4" t="s">
        <v>2</v>
      </c>
      <c r="D94" s="337" t="s">
        <v>209</v>
      </c>
      <c r="E94" s="333">
        <v>18208783</v>
      </c>
    </row>
    <row r="95" spans="2:5" x14ac:dyDescent="0.35">
      <c r="B95" s="325">
        <v>9</v>
      </c>
      <c r="C95" s="4" t="s">
        <v>1</v>
      </c>
      <c r="D95" s="337" t="s">
        <v>210</v>
      </c>
      <c r="E95" s="328">
        <v>13751351</v>
      </c>
    </row>
    <row r="96" spans="2:5" ht="15" thickBot="1" x14ac:dyDescent="0.4">
      <c r="B96" s="327">
        <v>10</v>
      </c>
      <c r="C96" s="339" t="s">
        <v>2</v>
      </c>
      <c r="D96" s="340" t="s">
        <v>210</v>
      </c>
      <c r="E96" s="328">
        <v>13751351</v>
      </c>
    </row>
    <row r="97" spans="2:5" s="25" customFormat="1" ht="15" thickBot="1" x14ac:dyDescent="0.4">
      <c r="B97" s="481" t="s">
        <v>18</v>
      </c>
      <c r="C97" s="482"/>
      <c r="D97" s="482"/>
      <c r="E97" s="322">
        <f>+SUM(E87:E96)</f>
        <v>155343238</v>
      </c>
    </row>
    <row r="98" spans="2:5" s="25" customFormat="1" ht="15" thickBot="1" x14ac:dyDescent="0.4">
      <c r="B98" s="321"/>
      <c r="C98" s="341"/>
      <c r="D98" s="341"/>
      <c r="E98" s="7"/>
    </row>
    <row r="99" spans="2:5" ht="15" thickBot="1" x14ac:dyDescent="0.4">
      <c r="B99" s="484" t="s">
        <v>221</v>
      </c>
      <c r="C99" s="485"/>
      <c r="D99" s="485"/>
      <c r="E99" s="486"/>
    </row>
    <row r="100" spans="2:5" x14ac:dyDescent="0.35">
      <c r="B100" s="329" t="s">
        <v>0</v>
      </c>
      <c r="C100" s="330" t="s">
        <v>5</v>
      </c>
      <c r="D100" s="330" t="s">
        <v>6</v>
      </c>
      <c r="E100" s="346" t="s">
        <v>211</v>
      </c>
    </row>
    <row r="101" spans="2:5" x14ac:dyDescent="0.35">
      <c r="B101" s="325">
        <v>1</v>
      </c>
      <c r="C101" s="4" t="s">
        <v>1</v>
      </c>
      <c r="D101" s="337" t="s">
        <v>209</v>
      </c>
      <c r="E101" s="333">
        <v>18208783</v>
      </c>
    </row>
    <row r="102" spans="2:5" x14ac:dyDescent="0.35">
      <c r="B102" s="325">
        <v>2</v>
      </c>
      <c r="C102" s="4" t="s">
        <v>1</v>
      </c>
      <c r="D102" s="337" t="s">
        <v>210</v>
      </c>
      <c r="E102" s="326">
        <v>13751351</v>
      </c>
    </row>
    <row r="103" spans="2:5" x14ac:dyDescent="0.35">
      <c r="B103" s="325">
        <v>3</v>
      </c>
      <c r="C103" s="4" t="s">
        <v>1</v>
      </c>
      <c r="D103" s="337" t="s">
        <v>209</v>
      </c>
      <c r="E103" s="333">
        <v>18208783</v>
      </c>
    </row>
    <row r="104" spans="2:5" x14ac:dyDescent="0.35">
      <c r="B104" s="325">
        <v>4</v>
      </c>
      <c r="C104" s="4" t="s">
        <v>1</v>
      </c>
      <c r="D104" s="337" t="s">
        <v>209</v>
      </c>
      <c r="E104" s="333">
        <v>18208783</v>
      </c>
    </row>
    <row r="105" spans="2:5" x14ac:dyDescent="0.35">
      <c r="B105" s="325">
        <v>5</v>
      </c>
      <c r="C105" s="4" t="s">
        <v>2</v>
      </c>
      <c r="D105" s="337" t="s">
        <v>209</v>
      </c>
      <c r="E105" s="333">
        <v>18208783</v>
      </c>
    </row>
    <row r="106" spans="2:5" x14ac:dyDescent="0.35">
      <c r="B106" s="325">
        <v>6</v>
      </c>
      <c r="C106" s="4" t="s">
        <v>1</v>
      </c>
      <c r="D106" s="337" t="s">
        <v>209</v>
      </c>
      <c r="E106" s="333">
        <v>18208783</v>
      </c>
    </row>
    <row r="107" spans="2:5" x14ac:dyDescent="0.35">
      <c r="B107" s="325">
        <v>7</v>
      </c>
      <c r="C107" s="4" t="s">
        <v>1</v>
      </c>
      <c r="D107" s="337" t="s">
        <v>209</v>
      </c>
      <c r="E107" s="333">
        <v>18208783</v>
      </c>
    </row>
    <row r="108" spans="2:5" x14ac:dyDescent="0.35">
      <c r="B108" s="325">
        <v>8</v>
      </c>
      <c r="C108" s="4" t="s">
        <v>1</v>
      </c>
      <c r="D108" s="337" t="s">
        <v>209</v>
      </c>
      <c r="E108" s="333">
        <v>18208783</v>
      </c>
    </row>
    <row r="109" spans="2:5" x14ac:dyDescent="0.35">
      <c r="B109" s="325">
        <v>9</v>
      </c>
      <c r="C109" s="4" t="s">
        <v>1</v>
      </c>
      <c r="D109" s="337" t="s">
        <v>209</v>
      </c>
      <c r="E109" s="333">
        <v>18208783</v>
      </c>
    </row>
    <row r="110" spans="2:5" ht="15" thickBot="1" x14ac:dyDescent="0.4">
      <c r="B110" s="327">
        <v>10</v>
      </c>
      <c r="C110" s="339" t="s">
        <v>1</v>
      </c>
      <c r="D110" s="340" t="s">
        <v>209</v>
      </c>
      <c r="E110" s="334">
        <v>18208783</v>
      </c>
    </row>
    <row r="111" spans="2:5" ht="15" thickBot="1" x14ac:dyDescent="0.4">
      <c r="B111" s="481" t="s">
        <v>18</v>
      </c>
      <c r="C111" s="482"/>
      <c r="D111" s="482"/>
      <c r="E111" s="332">
        <f>+SUM(E101:E110)</f>
        <v>177630398</v>
      </c>
    </row>
  </sheetData>
  <mergeCells count="16">
    <mergeCell ref="B55:D55"/>
    <mergeCell ref="B69:D69"/>
    <mergeCell ref="B83:D83"/>
    <mergeCell ref="B97:D97"/>
    <mergeCell ref="B111:D111"/>
    <mergeCell ref="B57:E57"/>
    <mergeCell ref="B71:E71"/>
    <mergeCell ref="B85:E85"/>
    <mergeCell ref="B99:E99"/>
    <mergeCell ref="B1:E1"/>
    <mergeCell ref="B15:E15"/>
    <mergeCell ref="B29:E29"/>
    <mergeCell ref="B43:E43"/>
    <mergeCell ref="B13:D13"/>
    <mergeCell ref="B27:D27"/>
    <mergeCell ref="B41:D41"/>
  </mergeCells>
  <dataValidations count="2">
    <dataValidation type="list" allowBlank="1" showInputMessage="1" showErrorMessage="1" sqref="C3:C14 C73:C84 C17:C28 C31:C42 C45:C56 C59:C70 C101:C111 C87:C98" xr:uid="{00000000-0002-0000-0100-000000000000}">
      <formula1>#REF!</formula1>
    </dataValidation>
    <dataValidation type="list" allowBlank="1" showInputMessage="1" showErrorMessage="1" sqref="D69:D70 D83:D84 D55:D56 D13:D14 D27:D28 D41:D42 D97:D98 D111" xr:uid="{00000000-0002-0000-0100-000001000000}">
      <formula1>#REF!</formula1>
    </dataValidation>
  </dataValidations>
  <pageMargins left="0.25" right="0.25" top="0.75" bottom="0.75" header="0.3" footer="0.3"/>
  <pageSetup paperSize="5" fitToHeight="0" orientation="landscape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E27"/>
  <sheetViews>
    <sheetView showGridLines="0" zoomScale="80" zoomScaleNormal="80" workbookViewId="0">
      <selection activeCell="B1" sqref="B1:E1"/>
    </sheetView>
  </sheetViews>
  <sheetFormatPr baseColWidth="10" defaultRowHeight="14.5" x14ac:dyDescent="0.35"/>
  <cols>
    <col min="1" max="1" width="2.1796875" style="25" customWidth="1"/>
    <col min="2" max="2" width="7.7265625" bestFit="1" customWidth="1"/>
    <col min="3" max="3" width="25.26953125" bestFit="1" customWidth="1"/>
    <col min="4" max="4" width="27.1796875" bestFit="1" customWidth="1"/>
    <col min="5" max="5" width="15.453125" bestFit="1" customWidth="1"/>
    <col min="6" max="6" width="20" bestFit="1" customWidth="1"/>
  </cols>
  <sheetData>
    <row r="1" spans="2:5" ht="15" thickBot="1" x14ac:dyDescent="0.4">
      <c r="B1" s="478" t="s">
        <v>213</v>
      </c>
      <c r="C1" s="479"/>
      <c r="D1" s="479"/>
      <c r="E1" s="480"/>
    </row>
    <row r="2" spans="2:5" x14ac:dyDescent="0.35">
      <c r="B2" s="323" t="s">
        <v>0</v>
      </c>
      <c r="C2" s="324" t="s">
        <v>5</v>
      </c>
      <c r="D2" s="324" t="s">
        <v>6</v>
      </c>
      <c r="E2" s="346" t="s">
        <v>211</v>
      </c>
    </row>
    <row r="3" spans="2:5" x14ac:dyDescent="0.35">
      <c r="B3" s="325">
        <v>1</v>
      </c>
      <c r="C3" s="2" t="s">
        <v>2</v>
      </c>
      <c r="D3" s="335" t="s">
        <v>210</v>
      </c>
      <c r="E3" s="326">
        <v>13751351</v>
      </c>
    </row>
    <row r="4" spans="2:5" x14ac:dyDescent="0.35">
      <c r="B4" s="325">
        <v>2</v>
      </c>
      <c r="C4" s="2" t="s">
        <v>4</v>
      </c>
      <c r="D4" s="335" t="s">
        <v>209</v>
      </c>
      <c r="E4" s="326">
        <v>18103299</v>
      </c>
    </row>
    <row r="5" spans="2:5" x14ac:dyDescent="0.35">
      <c r="B5" s="325">
        <v>3</v>
      </c>
      <c r="C5" s="2" t="s">
        <v>4</v>
      </c>
      <c r="D5" s="335" t="s">
        <v>210</v>
      </c>
      <c r="E5" s="326">
        <v>13751351</v>
      </c>
    </row>
    <row r="6" spans="2:5" x14ac:dyDescent="0.35">
      <c r="B6" s="325">
        <v>4</v>
      </c>
      <c r="C6" s="2" t="s">
        <v>2</v>
      </c>
      <c r="D6" s="335" t="s">
        <v>210</v>
      </c>
      <c r="E6" s="326">
        <v>13751351</v>
      </c>
    </row>
    <row r="7" spans="2:5" x14ac:dyDescent="0.35">
      <c r="B7" s="325">
        <v>5</v>
      </c>
      <c r="C7" s="2" t="s">
        <v>2</v>
      </c>
      <c r="D7" s="335" t="s">
        <v>210</v>
      </c>
      <c r="E7" s="326">
        <v>13751351</v>
      </c>
    </row>
    <row r="8" spans="2:5" x14ac:dyDescent="0.35">
      <c r="B8" s="325">
        <v>6</v>
      </c>
      <c r="C8" s="2" t="s">
        <v>3</v>
      </c>
      <c r="D8" s="335" t="s">
        <v>209</v>
      </c>
      <c r="E8" s="326">
        <v>18103299</v>
      </c>
    </row>
    <row r="9" spans="2:5" x14ac:dyDescent="0.35">
      <c r="B9" s="325">
        <v>7</v>
      </c>
      <c r="C9" s="2" t="s">
        <v>3</v>
      </c>
      <c r="D9" s="335" t="s">
        <v>209</v>
      </c>
      <c r="E9" s="326">
        <v>18103299</v>
      </c>
    </row>
    <row r="10" spans="2:5" x14ac:dyDescent="0.35">
      <c r="B10" s="325">
        <v>8</v>
      </c>
      <c r="C10" s="2" t="s">
        <v>1</v>
      </c>
      <c r="D10" s="335" t="s">
        <v>209</v>
      </c>
      <c r="E10" s="326">
        <v>18103299</v>
      </c>
    </row>
    <row r="11" spans="2:5" x14ac:dyDescent="0.35">
      <c r="B11" s="325">
        <v>9</v>
      </c>
      <c r="C11" s="2" t="s">
        <v>4</v>
      </c>
      <c r="D11" s="335" t="s">
        <v>210</v>
      </c>
      <c r="E11" s="326">
        <v>13751351</v>
      </c>
    </row>
    <row r="12" spans="2:5" ht="15" thickBot="1" x14ac:dyDescent="0.4">
      <c r="B12" s="327">
        <v>10</v>
      </c>
      <c r="C12" s="320" t="s">
        <v>4</v>
      </c>
      <c r="D12" s="336" t="s">
        <v>210</v>
      </c>
      <c r="E12" s="328">
        <v>13751351</v>
      </c>
    </row>
    <row r="13" spans="2:5" s="25" customFormat="1" ht="15" thickBot="1" x14ac:dyDescent="0.4">
      <c r="B13" s="487" t="s">
        <v>18</v>
      </c>
      <c r="C13" s="488"/>
      <c r="D13" s="488"/>
      <c r="E13" s="322">
        <f>+SUM(E3:E12)</f>
        <v>154921302</v>
      </c>
    </row>
    <row r="14" spans="2:5" s="6" customFormat="1" ht="15" thickBot="1" x14ac:dyDescent="0.4">
      <c r="B14" s="321"/>
      <c r="C14" s="321"/>
      <c r="D14" s="321"/>
      <c r="E14" s="7"/>
    </row>
    <row r="15" spans="2:5" ht="15" thickBot="1" x14ac:dyDescent="0.4">
      <c r="B15" s="484" t="s">
        <v>8</v>
      </c>
      <c r="C15" s="485"/>
      <c r="D15" s="485"/>
      <c r="E15" s="486"/>
    </row>
    <row r="16" spans="2:5" x14ac:dyDescent="0.35">
      <c r="B16" s="329" t="s">
        <v>0</v>
      </c>
      <c r="C16" s="330" t="s">
        <v>5</v>
      </c>
      <c r="D16" s="330" t="s">
        <v>6</v>
      </c>
      <c r="E16" s="346" t="s">
        <v>211</v>
      </c>
    </row>
    <row r="17" spans="2:5" x14ac:dyDescent="0.35">
      <c r="B17" s="325">
        <v>1</v>
      </c>
      <c r="C17" s="2" t="s">
        <v>1</v>
      </c>
      <c r="D17" s="335" t="s">
        <v>210</v>
      </c>
      <c r="E17" s="326">
        <v>13751351</v>
      </c>
    </row>
    <row r="18" spans="2:5" x14ac:dyDescent="0.35">
      <c r="B18" s="325">
        <v>2</v>
      </c>
      <c r="C18" s="2" t="s">
        <v>3</v>
      </c>
      <c r="D18" s="335" t="s">
        <v>209</v>
      </c>
      <c r="E18" s="326">
        <v>18103299</v>
      </c>
    </row>
    <row r="19" spans="2:5" x14ac:dyDescent="0.35">
      <c r="B19" s="325">
        <v>3</v>
      </c>
      <c r="C19" s="2" t="s">
        <v>2</v>
      </c>
      <c r="D19" s="335" t="s">
        <v>210</v>
      </c>
      <c r="E19" s="326">
        <v>13751351</v>
      </c>
    </row>
    <row r="20" spans="2:5" x14ac:dyDescent="0.35">
      <c r="B20" s="325">
        <v>4</v>
      </c>
      <c r="C20" s="2" t="s">
        <v>2</v>
      </c>
      <c r="D20" s="335" t="s">
        <v>210</v>
      </c>
      <c r="E20" s="326">
        <v>13751351</v>
      </c>
    </row>
    <row r="21" spans="2:5" x14ac:dyDescent="0.35">
      <c r="B21" s="325">
        <v>5</v>
      </c>
      <c r="C21" s="2" t="s">
        <v>1</v>
      </c>
      <c r="D21" s="335" t="s">
        <v>209</v>
      </c>
      <c r="E21" s="326">
        <v>18103299</v>
      </c>
    </row>
    <row r="22" spans="2:5" x14ac:dyDescent="0.35">
      <c r="B22" s="325">
        <v>6</v>
      </c>
      <c r="C22" s="2" t="s">
        <v>4</v>
      </c>
      <c r="D22" s="335" t="s">
        <v>210</v>
      </c>
      <c r="E22" s="326">
        <v>13751351</v>
      </c>
    </row>
    <row r="23" spans="2:5" x14ac:dyDescent="0.35">
      <c r="B23" s="325">
        <v>7</v>
      </c>
      <c r="C23" s="2" t="s">
        <v>2</v>
      </c>
      <c r="D23" s="335" t="s">
        <v>210</v>
      </c>
      <c r="E23" s="326">
        <v>13751351</v>
      </c>
    </row>
    <row r="24" spans="2:5" x14ac:dyDescent="0.35">
      <c r="B24" s="325">
        <v>8</v>
      </c>
      <c r="C24" s="2" t="s">
        <v>3</v>
      </c>
      <c r="D24" s="335" t="s">
        <v>209</v>
      </c>
      <c r="E24" s="326">
        <v>18103299</v>
      </c>
    </row>
    <row r="25" spans="2:5" x14ac:dyDescent="0.35">
      <c r="B25" s="325">
        <v>9</v>
      </c>
      <c r="C25" s="2" t="s">
        <v>2</v>
      </c>
      <c r="D25" s="335" t="s">
        <v>210</v>
      </c>
      <c r="E25" s="326">
        <v>13751351</v>
      </c>
    </row>
    <row r="26" spans="2:5" ht="15" thickBot="1" x14ac:dyDescent="0.4">
      <c r="B26" s="327">
        <v>10</v>
      </c>
      <c r="C26" s="320" t="s">
        <v>1</v>
      </c>
      <c r="D26" s="336" t="s">
        <v>210</v>
      </c>
      <c r="E26" s="328">
        <v>13751351</v>
      </c>
    </row>
    <row r="27" spans="2:5" ht="15" thickBot="1" x14ac:dyDescent="0.4">
      <c r="B27" s="481" t="s">
        <v>18</v>
      </c>
      <c r="C27" s="482"/>
      <c r="D27" s="482"/>
      <c r="E27" s="332">
        <f>+SUM(E17:E26)</f>
        <v>150569354</v>
      </c>
    </row>
  </sheetData>
  <mergeCells count="4">
    <mergeCell ref="B27:D27"/>
    <mergeCell ref="B15:E15"/>
    <mergeCell ref="B13:D13"/>
    <mergeCell ref="B1:E1"/>
  </mergeCells>
  <pageMargins left="0.25" right="0.25" top="0.75" bottom="0.75" header="0.3" footer="0.3"/>
  <pageSetup paperSize="5" fitToHeight="0" orientation="landscape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13"/>
  <sheetViews>
    <sheetView showGridLines="0" zoomScale="80" zoomScaleNormal="80" workbookViewId="0">
      <selection activeCell="B1" sqref="B1:E1"/>
    </sheetView>
  </sheetViews>
  <sheetFormatPr baseColWidth="10" defaultRowHeight="14.5" x14ac:dyDescent="0.35"/>
  <cols>
    <col min="1" max="1" width="5.1796875" style="25" customWidth="1"/>
    <col min="2" max="2" width="8" bestFit="1" customWidth="1"/>
    <col min="3" max="3" width="25.81640625" bestFit="1" customWidth="1"/>
    <col min="4" max="4" width="28.81640625" bestFit="1" customWidth="1"/>
    <col min="5" max="5" width="17" bestFit="1" customWidth="1"/>
  </cols>
  <sheetData>
    <row r="1" spans="2:5" ht="15" thickBot="1" x14ac:dyDescent="0.4">
      <c r="B1" s="478" t="s">
        <v>212</v>
      </c>
      <c r="C1" s="479"/>
      <c r="D1" s="479"/>
      <c r="E1" s="480"/>
    </row>
    <row r="2" spans="2:5" x14ac:dyDescent="0.35">
      <c r="B2" s="329" t="s">
        <v>0</v>
      </c>
      <c r="C2" s="330" t="s">
        <v>5</v>
      </c>
      <c r="D2" s="330" t="s">
        <v>6</v>
      </c>
      <c r="E2" s="331" t="s">
        <v>7</v>
      </c>
    </row>
    <row r="3" spans="2:5" x14ac:dyDescent="0.35">
      <c r="B3" s="325">
        <v>1</v>
      </c>
      <c r="C3" s="2" t="s">
        <v>1</v>
      </c>
      <c r="D3" s="335" t="s">
        <v>209</v>
      </c>
      <c r="E3" s="333">
        <v>17229240.300000001</v>
      </c>
    </row>
    <row r="4" spans="2:5" x14ac:dyDescent="0.35">
      <c r="B4" s="325">
        <v>2</v>
      </c>
      <c r="C4" s="2" t="s">
        <v>1</v>
      </c>
      <c r="D4" s="335" t="s">
        <v>209</v>
      </c>
      <c r="E4" s="333">
        <v>17229240.300000001</v>
      </c>
    </row>
    <row r="5" spans="2:5" x14ac:dyDescent="0.35">
      <c r="B5" s="325">
        <v>3</v>
      </c>
      <c r="C5" s="2" t="s">
        <v>1</v>
      </c>
      <c r="D5" s="335" t="s">
        <v>209</v>
      </c>
      <c r="E5" s="333">
        <v>17229240.300000001</v>
      </c>
    </row>
    <row r="6" spans="2:5" x14ac:dyDescent="0.35">
      <c r="B6" s="325">
        <v>4</v>
      </c>
      <c r="C6" s="2" t="s">
        <v>1</v>
      </c>
      <c r="D6" s="335" t="s">
        <v>209</v>
      </c>
      <c r="E6" s="333">
        <v>17229240.300000001</v>
      </c>
    </row>
    <row r="7" spans="2:5" x14ac:dyDescent="0.35">
      <c r="B7" s="325">
        <v>5</v>
      </c>
      <c r="C7" s="2" t="s">
        <v>1</v>
      </c>
      <c r="D7" s="335" t="s">
        <v>209</v>
      </c>
      <c r="E7" s="333">
        <v>17229240.300000001</v>
      </c>
    </row>
    <row r="8" spans="2:5" x14ac:dyDescent="0.35">
      <c r="B8" s="325">
        <v>6</v>
      </c>
      <c r="C8" s="2" t="s">
        <v>1</v>
      </c>
      <c r="D8" s="335" t="s">
        <v>209</v>
      </c>
      <c r="E8" s="333">
        <v>17229240.300000001</v>
      </c>
    </row>
    <row r="9" spans="2:5" x14ac:dyDescent="0.35">
      <c r="B9" s="325">
        <v>7</v>
      </c>
      <c r="C9" s="2" t="s">
        <v>1</v>
      </c>
      <c r="D9" s="335" t="s">
        <v>209</v>
      </c>
      <c r="E9" s="333">
        <v>17229240.300000001</v>
      </c>
    </row>
    <row r="10" spans="2:5" x14ac:dyDescent="0.35">
      <c r="B10" s="325">
        <v>8</v>
      </c>
      <c r="C10" s="2" t="s">
        <v>1</v>
      </c>
      <c r="D10" s="335" t="s">
        <v>209</v>
      </c>
      <c r="E10" s="333">
        <v>17229240.300000001</v>
      </c>
    </row>
    <row r="11" spans="2:5" x14ac:dyDescent="0.35">
      <c r="B11" s="325">
        <v>9</v>
      </c>
      <c r="C11" s="2" t="s">
        <v>2</v>
      </c>
      <c r="D11" s="335" t="s">
        <v>209</v>
      </c>
      <c r="E11" s="333">
        <v>17229240.300000001</v>
      </c>
    </row>
    <row r="12" spans="2:5" ht="15" thickBot="1" x14ac:dyDescent="0.4">
      <c r="B12" s="327">
        <v>10</v>
      </c>
      <c r="C12" s="320" t="s">
        <v>1</v>
      </c>
      <c r="D12" s="336" t="s">
        <v>209</v>
      </c>
      <c r="E12" s="334">
        <v>17229240.300000001</v>
      </c>
    </row>
    <row r="13" spans="2:5" ht="15" thickBot="1" x14ac:dyDescent="0.4">
      <c r="B13" s="481" t="s">
        <v>18</v>
      </c>
      <c r="C13" s="482"/>
      <c r="D13" s="482"/>
      <c r="E13" s="332">
        <f>+SUM(E3:E12)</f>
        <v>172292403.00000003</v>
      </c>
    </row>
  </sheetData>
  <mergeCells count="2">
    <mergeCell ref="B13:D13"/>
    <mergeCell ref="B1:E1"/>
  </mergeCells>
  <pageMargins left="0.25" right="0.25" top="0.75" bottom="0.75" header="0.3" footer="0.3"/>
  <pageSetup paperSize="5" fitToHeight="0" orientation="landscape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EE5C9-B7F0-4E59-AA59-F911FEE0D2BE}">
  <dimension ref="B1:J16"/>
  <sheetViews>
    <sheetView showGridLines="0" tabSelected="1" topLeftCell="A3" zoomScale="80" zoomScaleNormal="80" workbookViewId="0">
      <selection activeCell="C19" sqref="C19"/>
    </sheetView>
  </sheetViews>
  <sheetFormatPr baseColWidth="10" defaultRowHeight="14.5" x14ac:dyDescent="0.35"/>
  <cols>
    <col min="1" max="1" width="3" customWidth="1"/>
    <col min="2" max="2" width="47" bestFit="1" customWidth="1"/>
    <col min="3" max="3" width="16.54296875" bestFit="1" customWidth="1"/>
    <col min="4" max="4" width="11.26953125" bestFit="1" customWidth="1"/>
    <col min="5" max="6" width="16.7265625" customWidth="1"/>
    <col min="7" max="7" width="16.54296875" bestFit="1" customWidth="1"/>
    <col min="8" max="8" width="12.81640625" bestFit="1" customWidth="1"/>
    <col min="9" max="9" width="47" bestFit="1" customWidth="1"/>
    <col min="10" max="10" width="16.7265625" style="25" bestFit="1" customWidth="1"/>
    <col min="11" max="11" width="16.54296875" bestFit="1" customWidth="1"/>
  </cols>
  <sheetData>
    <row r="1" spans="2:7" x14ac:dyDescent="0.35">
      <c r="D1" s="25"/>
      <c r="F1" s="25"/>
    </row>
    <row r="2" spans="2:7" ht="29" x14ac:dyDescent="0.35">
      <c r="B2" s="9" t="s">
        <v>21</v>
      </c>
      <c r="C2" s="316" t="s">
        <v>206</v>
      </c>
      <c r="D2" s="316" t="s">
        <v>207</v>
      </c>
      <c r="E2" s="316" t="s">
        <v>204</v>
      </c>
      <c r="F2" s="316" t="s">
        <v>205</v>
      </c>
      <c r="G2" s="9" t="s">
        <v>18</v>
      </c>
    </row>
    <row r="3" spans="2:7" x14ac:dyDescent="0.35">
      <c r="B3" s="13" t="s">
        <v>23</v>
      </c>
      <c r="C3" s="14">
        <v>62</v>
      </c>
      <c r="D3" s="14">
        <f>80-C3</f>
        <v>18</v>
      </c>
      <c r="E3" s="12">
        <v>18208783</v>
      </c>
      <c r="F3" s="12">
        <v>13751351</v>
      </c>
      <c r="G3" s="12">
        <f>(E3*C3)+(D3*F3)</f>
        <v>1376468864</v>
      </c>
    </row>
    <row r="4" spans="2:7" x14ac:dyDescent="0.35">
      <c r="B4" s="13" t="s">
        <v>24</v>
      </c>
      <c r="C4" s="14">
        <v>7</v>
      </c>
      <c r="D4" s="14">
        <f>20-C4</f>
        <v>13</v>
      </c>
      <c r="E4" s="12">
        <v>18103299</v>
      </c>
      <c r="F4" s="12">
        <v>13751351</v>
      </c>
      <c r="G4" s="12">
        <f t="shared" ref="G4:G5" si="0">(E4*C4)+(D4*F4)</f>
        <v>305490656</v>
      </c>
    </row>
    <row r="5" spans="2:7" x14ac:dyDescent="0.35">
      <c r="B5" s="13" t="s">
        <v>25</v>
      </c>
      <c r="C5" s="14">
        <v>10</v>
      </c>
      <c r="D5" s="14">
        <v>0</v>
      </c>
      <c r="E5" s="12">
        <v>17229240.300000001</v>
      </c>
      <c r="F5" s="12">
        <v>0</v>
      </c>
      <c r="G5" s="12">
        <f t="shared" si="0"/>
        <v>172292403</v>
      </c>
    </row>
    <row r="6" spans="2:7" x14ac:dyDescent="0.35">
      <c r="B6" s="9" t="s">
        <v>15</v>
      </c>
      <c r="C6" s="9"/>
      <c r="D6" s="9"/>
      <c r="E6" s="9"/>
      <c r="F6" s="9"/>
      <c r="G6" s="11">
        <f>+SUM(G3:G5)</f>
        <v>1854251923</v>
      </c>
    </row>
    <row r="7" spans="2:7" x14ac:dyDescent="0.35">
      <c r="D7" s="25"/>
      <c r="F7" s="25"/>
    </row>
    <row r="8" spans="2:7" x14ac:dyDescent="0.35">
      <c r="D8" s="5"/>
      <c r="E8" s="5"/>
    </row>
    <row r="9" spans="2:7" x14ac:dyDescent="0.35">
      <c r="B9" s="489" t="s">
        <v>22</v>
      </c>
      <c r="C9" s="489"/>
      <c r="D9" s="5"/>
      <c r="E9" s="5"/>
    </row>
    <row r="10" spans="2:7" x14ac:dyDescent="0.35">
      <c r="B10" s="6"/>
      <c r="C10" s="6"/>
      <c r="D10" s="5"/>
      <c r="E10" s="5"/>
    </row>
    <row r="11" spans="2:7" x14ac:dyDescent="0.35">
      <c r="B11" s="317" t="s">
        <v>19</v>
      </c>
      <c r="C11" s="318">
        <f>+G6</f>
        <v>1854251923</v>
      </c>
      <c r="D11" s="10"/>
      <c r="E11" s="5"/>
    </row>
    <row r="12" spans="2:7" x14ac:dyDescent="0.35">
      <c r="B12" s="319" t="s">
        <v>222</v>
      </c>
      <c r="C12" s="12">
        <v>1040000000</v>
      </c>
      <c r="D12" s="7"/>
      <c r="E12" s="5"/>
    </row>
    <row r="13" spans="2:7" x14ac:dyDescent="0.35">
      <c r="B13" s="319" t="s">
        <v>208</v>
      </c>
      <c r="C13" s="12">
        <v>60000000</v>
      </c>
    </row>
    <row r="14" spans="2:7" hidden="1" x14ac:dyDescent="0.35">
      <c r="B14" s="13" t="s">
        <v>20</v>
      </c>
      <c r="C14" s="12">
        <v>58712500</v>
      </c>
    </row>
    <row r="15" spans="2:7" s="25" customFormat="1" hidden="1" x14ac:dyDescent="0.35">
      <c r="B15" s="13" t="s">
        <v>9</v>
      </c>
      <c r="C15" s="12">
        <v>1098712500</v>
      </c>
    </row>
    <row r="16" spans="2:7" x14ac:dyDescent="0.35">
      <c r="B16" s="317" t="s">
        <v>10</v>
      </c>
      <c r="C16" s="318">
        <f>+C11-C12-C13</f>
        <v>754251923</v>
      </c>
    </row>
  </sheetData>
  <mergeCells count="1">
    <mergeCell ref="B9:C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MEMORIA DE CANTIDADES</vt:lpstr>
      <vt:lpstr>PPTO YACOPI</vt:lpstr>
      <vt:lpstr>PPTO LA PALMA</vt:lpstr>
      <vt:lpstr>PPTO CABRERA</vt:lpstr>
      <vt:lpstr>CARACT. YACOPI</vt:lpstr>
      <vt:lpstr>CARACT. LA PALMA</vt:lpstr>
      <vt:lpstr>CARACT. CABRERA</vt:lpstr>
      <vt:lpstr>CALCULO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danna agudelo</cp:lastModifiedBy>
  <cp:lastPrinted>2024-11-07T17:33:18Z</cp:lastPrinted>
  <dcterms:created xsi:type="dcterms:W3CDTF">2024-10-30T14:50:38Z</dcterms:created>
  <dcterms:modified xsi:type="dcterms:W3CDTF">2025-04-03T21:36:25Z</dcterms:modified>
</cp:coreProperties>
</file>