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ENAC DE BUCARAMANGA\1. ESTRUCTURACION 2025\8. PROCESO No 036-MC-CENACBUCARAMANGA-2025\"/>
    </mc:Choice>
  </mc:AlternateContent>
  <xr:revisionPtr revIDLastSave="0" documentId="13_ncr:1_{72EC075A-E98B-4CEC-8DA5-7D858EB1EC79}" xr6:coauthVersionLast="47" xr6:coauthVersionMax="47" xr10:uidLastSave="{00000000-0000-0000-0000-000000000000}"/>
  <bookViews>
    <workbookView xWindow="-108" yWindow="-108" windowWidth="23256" windowHeight="13896" firstSheet="1" activeTab="3" xr2:uid="{F12EAA99-56A6-427D-AEB3-DC2C8C8CE483}"/>
  </bookViews>
  <sheets>
    <sheet name="1. historico " sheetId="1" r:id="rId1"/>
    <sheet name="2. analisis " sheetId="2" r:id="rId2"/>
    <sheet name="3. referencia" sheetId="3" r:id="rId3"/>
    <sheet name="4. Necesidad" sheetId="4" r:id="rId4"/>
    <sheet name="5.LIMITACION" sheetId="6" r:id="rId5"/>
    <sheet name="6. PRESUPUESTOS " sheetId="7" r:id="rId6"/>
    <sheet name="limitacion cant " sheetId="8" r:id="rId7"/>
  </sheets>
  <definedNames>
    <definedName name="_xlnm._FilterDatabase" localSheetId="5" hidden="1">'6. PRESUPUESTOS '!$J$11:$N$35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" i="7" l="1"/>
  <c r="K7" i="8"/>
  <c r="M7" i="8"/>
  <c r="N7" i="8"/>
  <c r="O7" i="8"/>
  <c r="K8" i="8"/>
  <c r="M8" i="8"/>
  <c r="M19" i="8" s="1"/>
  <c r="M21" i="8" s="1"/>
  <c r="N8" i="8"/>
  <c r="K9" i="8"/>
  <c r="M9" i="8"/>
  <c r="N9" i="8"/>
  <c r="O9" i="8" s="1"/>
  <c r="K10" i="8"/>
  <c r="M10" i="8"/>
  <c r="N10" i="8"/>
  <c r="O10" i="8"/>
  <c r="K11" i="8"/>
  <c r="M11" i="8"/>
  <c r="N11" i="8"/>
  <c r="O11" i="8"/>
  <c r="K12" i="8"/>
  <c r="M12" i="8"/>
  <c r="N12" i="8"/>
  <c r="O12" i="8"/>
  <c r="K13" i="8"/>
  <c r="M13" i="8"/>
  <c r="N13" i="8"/>
  <c r="O13" i="8"/>
  <c r="K14" i="8"/>
  <c r="M14" i="8"/>
  <c r="N14" i="8"/>
  <c r="O14" i="8" s="1"/>
  <c r="K15" i="8"/>
  <c r="M15" i="8"/>
  <c r="N15" i="8"/>
  <c r="O15" i="8"/>
  <c r="K16" i="8"/>
  <c r="M16" i="8"/>
  <c r="N16" i="8"/>
  <c r="O16" i="8"/>
  <c r="K17" i="8"/>
  <c r="M17" i="8"/>
  <c r="N17" i="8"/>
  <c r="O17" i="8"/>
  <c r="K18" i="8"/>
  <c r="M18" i="8"/>
  <c r="N18" i="8"/>
  <c r="O18" i="8"/>
  <c r="I19" i="8"/>
  <c r="L19" i="8"/>
  <c r="BO8" i="6"/>
  <c r="BO9" i="6"/>
  <c r="BO10" i="6"/>
  <c r="BO11" i="6"/>
  <c r="BO12" i="6"/>
  <c r="BO13" i="6"/>
  <c r="BO14" i="6"/>
  <c r="BO15" i="6"/>
  <c r="BO16" i="6"/>
  <c r="BO17" i="6"/>
  <c r="BO18" i="6"/>
  <c r="BO7" i="6"/>
  <c r="BJ8" i="6"/>
  <c r="BJ9" i="6"/>
  <c r="BJ10" i="6"/>
  <c r="BJ11" i="6"/>
  <c r="BJ12" i="6"/>
  <c r="BJ13" i="6"/>
  <c r="BJ14" i="6"/>
  <c r="BJ15" i="6"/>
  <c r="BL15" i="6" s="1"/>
  <c r="BJ16" i="6"/>
  <c r="BL16" i="6" s="1"/>
  <c r="BJ17" i="6"/>
  <c r="BL17" i="6" s="1"/>
  <c r="BJ18" i="6"/>
  <c r="BL18" i="6" s="1"/>
  <c r="BJ7" i="6"/>
  <c r="BJ19" i="6" s="1"/>
  <c r="BL12" i="6"/>
  <c r="BL13" i="6"/>
  <c r="BL14" i="6"/>
  <c r="BM21" i="6"/>
  <c r="BG21" i="4"/>
  <c r="BL8" i="6"/>
  <c r="BL9" i="6"/>
  <c r="BL10" i="6"/>
  <c r="BL11" i="6"/>
  <c r="L35" i="7"/>
  <c r="M35" i="7"/>
  <c r="N35" i="7"/>
  <c r="O35" i="7"/>
  <c r="K35" i="7"/>
  <c r="BN19" i="6"/>
  <c r="N12" i="7"/>
  <c r="N13" i="7"/>
  <c r="O13" i="7"/>
  <c r="N14" i="7"/>
  <c r="O14" i="7"/>
  <c r="N15" i="7"/>
  <c r="O15" i="7"/>
  <c r="N16" i="7"/>
  <c r="O16" i="7"/>
  <c r="N17" i="7"/>
  <c r="O17" i="7"/>
  <c r="N18" i="7"/>
  <c r="O18" i="7"/>
  <c r="N19" i="7"/>
  <c r="O19" i="7"/>
  <c r="N20" i="7"/>
  <c r="O20" i="7"/>
  <c r="N21" i="7"/>
  <c r="O21" i="7"/>
  <c r="N22" i="7"/>
  <c r="O22" i="7"/>
  <c r="N23" i="7"/>
  <c r="O23" i="7"/>
  <c r="N24" i="7"/>
  <c r="O24" i="7"/>
  <c r="N25" i="7"/>
  <c r="O25" i="7"/>
  <c r="N26" i="7"/>
  <c r="O26" i="7"/>
  <c r="N27" i="7"/>
  <c r="O27" i="7"/>
  <c r="N28" i="7"/>
  <c r="O28" i="7"/>
  <c r="N29" i="7"/>
  <c r="O29" i="7"/>
  <c r="N30" i="7"/>
  <c r="O30" i="7"/>
  <c r="N31" i="7"/>
  <c r="O31" i="7"/>
  <c r="N32" i="7"/>
  <c r="O32" i="7"/>
  <c r="N33" i="7"/>
  <c r="O33" i="7"/>
  <c r="N34" i="7"/>
  <c r="O34" i="7"/>
  <c r="BF7" i="3"/>
  <c r="AZ21" i="6"/>
  <c r="P21" i="6"/>
  <c r="AL8" i="2"/>
  <c r="AR8" i="2" s="1"/>
  <c r="N19" i="8" l="1"/>
  <c r="O8" i="8"/>
  <c r="K19" i="8"/>
  <c r="K21" i="8" s="1"/>
  <c r="O19" i="8"/>
  <c r="O21" i="8" s="1"/>
  <c r="BL7" i="6"/>
  <c r="BL19" i="6" s="1"/>
  <c r="J8" i="6"/>
  <c r="J9" i="6"/>
  <c r="J10" i="6"/>
  <c r="J11" i="6"/>
  <c r="J12" i="6"/>
  <c r="J13" i="6"/>
  <c r="J14" i="6"/>
  <c r="J15" i="6"/>
  <c r="J16" i="6"/>
  <c r="J17" i="6"/>
  <c r="J18" i="6"/>
  <c r="J7" i="6"/>
  <c r="AQ8" i="6"/>
  <c r="AQ9" i="6"/>
  <c r="AQ10" i="6"/>
  <c r="AQ11" i="6"/>
  <c r="AQ12" i="6"/>
  <c r="AQ13" i="6"/>
  <c r="AQ14" i="6"/>
  <c r="AQ15" i="6"/>
  <c r="AQ16" i="6"/>
  <c r="AQ17" i="6"/>
  <c r="AQ18" i="6"/>
  <c r="AQ7" i="6"/>
  <c r="AF7" i="6"/>
  <c r="AC8" i="6"/>
  <c r="AC9" i="6"/>
  <c r="AC10" i="6"/>
  <c r="AC11" i="6"/>
  <c r="AC12" i="6"/>
  <c r="AC13" i="6"/>
  <c r="AC14" i="6"/>
  <c r="AC15" i="6"/>
  <c r="AC16" i="6"/>
  <c r="AC17" i="6"/>
  <c r="AC18" i="6"/>
  <c r="AC7" i="6"/>
  <c r="T9" i="6"/>
  <c r="T10" i="6"/>
  <c r="T11" i="6"/>
  <c r="T12" i="6"/>
  <c r="T13" i="6"/>
  <c r="T14" i="6"/>
  <c r="T15" i="6"/>
  <c r="T16" i="6"/>
  <c r="T17" i="6"/>
  <c r="T18" i="6"/>
  <c r="T8" i="6"/>
  <c r="BM20" i="6"/>
  <c r="BK19" i="6"/>
  <c r="I19" i="6"/>
  <c r="BI18" i="6"/>
  <c r="BG18" i="6"/>
  <c r="BE18" i="6"/>
  <c r="BC18" i="6"/>
  <c r="BA18" i="6"/>
  <c r="AY18" i="6"/>
  <c r="AW18" i="6"/>
  <c r="AU18" i="6"/>
  <c r="AS18" i="6"/>
  <c r="AN18" i="6"/>
  <c r="AL18" i="6"/>
  <c r="AJ18" i="6"/>
  <c r="AH18" i="6"/>
  <c r="AF18" i="6"/>
  <c r="Z18" i="6"/>
  <c r="X18" i="6"/>
  <c r="V18" i="6"/>
  <c r="Q18" i="6"/>
  <c r="N18" i="6"/>
  <c r="L18" i="6"/>
  <c r="BI17" i="6"/>
  <c r="BG17" i="6"/>
  <c r="BE17" i="6"/>
  <c r="BC17" i="6"/>
  <c r="BA17" i="6"/>
  <c r="AY17" i="6"/>
  <c r="AW17" i="6"/>
  <c r="AU17" i="6"/>
  <c r="AS17" i="6"/>
  <c r="AN17" i="6"/>
  <c r="AL17" i="6"/>
  <c r="AJ17" i="6"/>
  <c r="AH17" i="6"/>
  <c r="AF17" i="6"/>
  <c r="Z17" i="6"/>
  <c r="X17" i="6"/>
  <c r="V17" i="6"/>
  <c r="Q17" i="6"/>
  <c r="N17" i="6"/>
  <c r="L17" i="6"/>
  <c r="BI16" i="6"/>
  <c r="BG16" i="6"/>
  <c r="BE16" i="6"/>
  <c r="BC16" i="6"/>
  <c r="BA16" i="6"/>
  <c r="AY16" i="6"/>
  <c r="AW16" i="6"/>
  <c r="AU16" i="6"/>
  <c r="AS16" i="6"/>
  <c r="AN16" i="6"/>
  <c r="AL16" i="6"/>
  <c r="AJ16" i="6"/>
  <c r="AH16" i="6"/>
  <c r="AF16" i="6"/>
  <c r="Z16" i="6"/>
  <c r="X16" i="6"/>
  <c r="V16" i="6"/>
  <c r="Q16" i="6"/>
  <c r="N16" i="6"/>
  <c r="L16" i="6"/>
  <c r="BI15" i="6"/>
  <c r="BG15" i="6"/>
  <c r="BE15" i="6"/>
  <c r="BC15" i="6"/>
  <c r="BA15" i="6"/>
  <c r="AY15" i="6"/>
  <c r="AW15" i="6"/>
  <c r="AU15" i="6"/>
  <c r="AS15" i="6"/>
  <c r="AN15" i="6"/>
  <c r="AL15" i="6"/>
  <c r="AJ15" i="6"/>
  <c r="AH15" i="6"/>
  <c r="AF15" i="6"/>
  <c r="Z15" i="6"/>
  <c r="X15" i="6"/>
  <c r="V15" i="6"/>
  <c r="Q15" i="6"/>
  <c r="N15" i="6"/>
  <c r="L15" i="6"/>
  <c r="BI14" i="6"/>
  <c r="BG14" i="6"/>
  <c r="BE14" i="6"/>
  <c r="BC14" i="6"/>
  <c r="BA14" i="6"/>
  <c r="AY14" i="6"/>
  <c r="AW14" i="6"/>
  <c r="AU14" i="6"/>
  <c r="AS14" i="6"/>
  <c r="AN14" i="6"/>
  <c r="AL14" i="6"/>
  <c r="AJ14" i="6"/>
  <c r="AH14" i="6"/>
  <c r="AF14" i="6"/>
  <c r="Z14" i="6"/>
  <c r="X14" i="6"/>
  <c r="V14" i="6"/>
  <c r="Q14" i="6"/>
  <c r="N14" i="6"/>
  <c r="L14" i="6"/>
  <c r="BI13" i="6"/>
  <c r="BG13" i="6"/>
  <c r="BE13" i="6"/>
  <c r="BC13" i="6"/>
  <c r="BA13" i="6"/>
  <c r="AY13" i="6"/>
  <c r="AW13" i="6"/>
  <c r="AU13" i="6"/>
  <c r="AS13" i="6"/>
  <c r="AN13" i="6"/>
  <c r="AL13" i="6"/>
  <c r="AJ13" i="6"/>
  <c r="AH13" i="6"/>
  <c r="AF13" i="6"/>
  <c r="Z13" i="6"/>
  <c r="X13" i="6"/>
  <c r="V13" i="6"/>
  <c r="Q13" i="6"/>
  <c r="N13" i="6"/>
  <c r="L13" i="6"/>
  <c r="BI12" i="6"/>
  <c r="BG12" i="6"/>
  <c r="BE12" i="6"/>
  <c r="BC12" i="6"/>
  <c r="BA12" i="6"/>
  <c r="AY12" i="6"/>
  <c r="AW12" i="6"/>
  <c r="AU12" i="6"/>
  <c r="AS12" i="6"/>
  <c r="AN12" i="6"/>
  <c r="AL12" i="6"/>
  <c r="AJ12" i="6"/>
  <c r="AH12" i="6"/>
  <c r="AF12" i="6"/>
  <c r="Z12" i="6"/>
  <c r="X12" i="6"/>
  <c r="V12" i="6"/>
  <c r="Q12" i="6"/>
  <c r="N12" i="6"/>
  <c r="L12" i="6"/>
  <c r="BI11" i="6"/>
  <c r="BG11" i="6"/>
  <c r="BE11" i="6"/>
  <c r="BC11" i="6"/>
  <c r="BA11" i="6"/>
  <c r="AY11" i="6"/>
  <c r="AW11" i="6"/>
  <c r="AU11" i="6"/>
  <c r="AS11" i="6"/>
  <c r="AN11" i="6"/>
  <c r="AL11" i="6"/>
  <c r="AJ11" i="6"/>
  <c r="AH11" i="6"/>
  <c r="AF11" i="6"/>
  <c r="Z11" i="6"/>
  <c r="X11" i="6"/>
  <c r="V11" i="6"/>
  <c r="Q11" i="6"/>
  <c r="N11" i="6"/>
  <c r="L11" i="6"/>
  <c r="BI10" i="6"/>
  <c r="BG10" i="6"/>
  <c r="BE10" i="6"/>
  <c r="BC10" i="6"/>
  <c r="BA10" i="6"/>
  <c r="AY10" i="6"/>
  <c r="AW10" i="6"/>
  <c r="AU10" i="6"/>
  <c r="AS10" i="6"/>
  <c r="AN10" i="6"/>
  <c r="AL10" i="6"/>
  <c r="AJ10" i="6"/>
  <c r="AH10" i="6"/>
  <c r="AF10" i="6"/>
  <c r="Z10" i="6"/>
  <c r="X10" i="6"/>
  <c r="V10" i="6"/>
  <c r="Q10" i="6"/>
  <c r="N10" i="6"/>
  <c r="L10" i="6"/>
  <c r="BI9" i="6"/>
  <c r="BG9" i="6"/>
  <c r="BE9" i="6"/>
  <c r="BC9" i="6"/>
  <c r="BA9" i="6"/>
  <c r="AY9" i="6"/>
  <c r="AW9" i="6"/>
  <c r="AU9" i="6"/>
  <c r="AS9" i="6"/>
  <c r="AN9" i="6"/>
  <c r="AL9" i="6"/>
  <c r="AJ9" i="6"/>
  <c r="AH9" i="6"/>
  <c r="AF9" i="6"/>
  <c r="Z9" i="6"/>
  <c r="X9" i="6"/>
  <c r="V9" i="6"/>
  <c r="Q9" i="6"/>
  <c r="N9" i="6"/>
  <c r="L9" i="6"/>
  <c r="BI8" i="6"/>
  <c r="BG8" i="6"/>
  <c r="BE8" i="6"/>
  <c r="BC8" i="6"/>
  <c r="BA8" i="6"/>
  <c r="AY8" i="6"/>
  <c r="AW8" i="6"/>
  <c r="AU8" i="6"/>
  <c r="AS8" i="6"/>
  <c r="AN8" i="6"/>
  <c r="AL8" i="6"/>
  <c r="AJ8" i="6"/>
  <c r="AH8" i="6"/>
  <c r="AF8" i="6"/>
  <c r="Z8" i="6"/>
  <c r="X8" i="6"/>
  <c r="V8" i="6"/>
  <c r="Q8" i="6"/>
  <c r="N8" i="6"/>
  <c r="L8" i="6"/>
  <c r="BI7" i="6"/>
  <c r="BG7" i="6"/>
  <c r="BE7" i="6"/>
  <c r="BC7" i="6"/>
  <c r="BA7" i="6"/>
  <c r="AY7" i="6"/>
  <c r="AW7" i="6"/>
  <c r="AU7" i="6"/>
  <c r="AS7" i="6"/>
  <c r="AN7" i="6"/>
  <c r="AL7" i="6"/>
  <c r="AJ7" i="6"/>
  <c r="Z7" i="6"/>
  <c r="X7" i="6"/>
  <c r="V7" i="6"/>
  <c r="T7" i="6"/>
  <c r="Q7" i="6"/>
  <c r="N7" i="6"/>
  <c r="L7" i="6"/>
  <c r="I19" i="4"/>
  <c r="BE19" i="4"/>
  <c r="I19" i="3"/>
  <c r="AK9" i="2"/>
  <c r="AL9" i="2"/>
  <c r="AR9" i="2" s="1"/>
  <c r="AS9" i="2" s="1"/>
  <c r="AM9" i="2"/>
  <c r="AN9" i="2"/>
  <c r="AO9" i="2"/>
  <c r="AK10" i="2"/>
  <c r="AL10" i="2"/>
  <c r="AR10" i="2" s="1"/>
  <c r="AS10" i="2" s="1"/>
  <c r="AM10" i="2"/>
  <c r="AN10" i="2"/>
  <c r="AO10" i="2"/>
  <c r="AK11" i="2"/>
  <c r="AL11" i="2"/>
  <c r="AR11" i="2" s="1"/>
  <c r="AM11" i="2"/>
  <c r="AN11" i="2"/>
  <c r="AO11" i="2"/>
  <c r="AK12" i="2"/>
  <c r="AL12" i="2"/>
  <c r="AR12" i="2" s="1"/>
  <c r="AS12" i="2" s="1"/>
  <c r="AM12" i="2"/>
  <c r="AN12" i="2"/>
  <c r="AO12" i="2"/>
  <c r="AK13" i="2"/>
  <c r="AL13" i="2"/>
  <c r="AR13" i="2" s="1"/>
  <c r="AM13" i="2"/>
  <c r="AN13" i="2"/>
  <c r="AO13" i="2"/>
  <c r="AK14" i="2"/>
  <c r="AL14" i="2"/>
  <c r="AR14" i="2" s="1"/>
  <c r="AS14" i="2" s="1"/>
  <c r="AM14" i="2"/>
  <c r="AN14" i="2"/>
  <c r="AO14" i="2"/>
  <c r="AK15" i="2"/>
  <c r="AL15" i="2"/>
  <c r="AR15" i="2" s="1"/>
  <c r="AS15" i="2" s="1"/>
  <c r="AM15" i="2"/>
  <c r="AN15" i="2"/>
  <c r="AO15" i="2"/>
  <c r="AP15" i="2" s="1"/>
  <c r="AQ15" i="2" s="1"/>
  <c r="AK16" i="2"/>
  <c r="AL16" i="2"/>
  <c r="AR16" i="2" s="1"/>
  <c r="AS16" i="2" s="1"/>
  <c r="AM16" i="2"/>
  <c r="AN16" i="2"/>
  <c r="AO16" i="2"/>
  <c r="AK17" i="2"/>
  <c r="AP17" i="2" s="1"/>
  <c r="AL17" i="2"/>
  <c r="AR17" i="2" s="1"/>
  <c r="AS17" i="2" s="1"/>
  <c r="AM17" i="2"/>
  <c r="AN17" i="2"/>
  <c r="AO17" i="2"/>
  <c r="AK18" i="2"/>
  <c r="AL18" i="2"/>
  <c r="AR18" i="2" s="1"/>
  <c r="AS18" i="2" s="1"/>
  <c r="AM18" i="2"/>
  <c r="AN18" i="2"/>
  <c r="AO18" i="2"/>
  <c r="AP18" i="2" s="1"/>
  <c r="AQ18" i="2" s="1"/>
  <c r="AK19" i="2"/>
  <c r="AL19" i="2"/>
  <c r="AR19" i="2" s="1"/>
  <c r="AS19" i="2" s="1"/>
  <c r="AM19" i="2"/>
  <c r="AN19" i="2"/>
  <c r="AO19" i="2"/>
  <c r="AO8" i="2"/>
  <c r="AN8" i="2"/>
  <c r="AM8" i="2"/>
  <c r="AK8" i="2"/>
  <c r="AS8" i="2" s="1"/>
  <c r="AS11" i="2" l="1"/>
  <c r="AS13" i="2"/>
  <c r="M24" i="8"/>
  <c r="BO19" i="6"/>
  <c r="AP11" i="2"/>
  <c r="AQ11" i="2" s="1"/>
  <c r="AP14" i="2"/>
  <c r="AQ14" i="2" s="1"/>
  <c r="AP9" i="2"/>
  <c r="AQ9" i="2" s="1"/>
  <c r="AQ17" i="2"/>
  <c r="AP12" i="2"/>
  <c r="AQ12" i="2" s="1"/>
  <c r="AP19" i="2"/>
  <c r="AQ19" i="2" s="1"/>
  <c r="AP16" i="2"/>
  <c r="AQ16" i="2" s="1"/>
  <c r="AP13" i="2"/>
  <c r="AQ13" i="2" s="1"/>
  <c r="AP10" i="2"/>
  <c r="AQ10" i="2" s="1"/>
  <c r="BE19" i="6"/>
  <c r="BD21" i="6" s="1"/>
  <c r="BD22" i="6" s="1"/>
  <c r="BG19" i="6"/>
  <c r="BF21" i="6" s="1"/>
  <c r="BF22" i="6" s="1"/>
  <c r="T19" i="6"/>
  <c r="BI19" i="6"/>
  <c r="BH21" i="6" s="1"/>
  <c r="AN19" i="6"/>
  <c r="AM21" i="6" s="1"/>
  <c r="AM22" i="6" s="1"/>
  <c r="AL19" i="6"/>
  <c r="AK21" i="6" s="1"/>
  <c r="AK22" i="6" s="1"/>
  <c r="V19" i="6"/>
  <c r="U21" i="6" s="1"/>
  <c r="U22" i="6" s="1"/>
  <c r="AQ19" i="6"/>
  <c r="AO21" i="6" s="1"/>
  <c r="AO22" i="6" s="1"/>
  <c r="AU19" i="6"/>
  <c r="AT21" i="6" s="1"/>
  <c r="AT22" i="6" s="1"/>
  <c r="AW19" i="6"/>
  <c r="AV21" i="6" s="1"/>
  <c r="AV22" i="6" s="1"/>
  <c r="AC19" i="6"/>
  <c r="AA21" i="6" s="1"/>
  <c r="AA22" i="6" s="1"/>
  <c r="AS19" i="6"/>
  <c r="AR21" i="6" s="1"/>
  <c r="AR22" i="6" s="1"/>
  <c r="L19" i="6"/>
  <c r="K21" i="6" s="1"/>
  <c r="K22" i="6" s="1"/>
  <c r="AY19" i="6"/>
  <c r="AX21" i="6" s="1"/>
  <c r="AX22" i="6" s="1"/>
  <c r="AH19" i="6"/>
  <c r="AG21" i="6" s="1"/>
  <c r="AG22" i="6" s="1"/>
  <c r="X19" i="6"/>
  <c r="W21" i="6" s="1"/>
  <c r="W22" i="6" s="1"/>
  <c r="Z19" i="6"/>
  <c r="Y21" i="6" s="1"/>
  <c r="Y22" i="6" s="1"/>
  <c r="N19" i="6"/>
  <c r="M21" i="6" s="1"/>
  <c r="M22" i="6" s="1"/>
  <c r="BA19" i="6"/>
  <c r="AZ22" i="6" s="1"/>
  <c r="AJ19" i="6"/>
  <c r="AI21" i="6" s="1"/>
  <c r="AI22" i="6" s="1"/>
  <c r="AF19" i="6"/>
  <c r="AD21" i="6" s="1"/>
  <c r="AD22" i="6" s="1"/>
  <c r="BC19" i="6"/>
  <c r="BB21" i="6" s="1"/>
  <c r="BB22" i="6" s="1"/>
  <c r="Q19" i="6"/>
  <c r="P22" i="6" s="1"/>
  <c r="AT19" i="2"/>
  <c r="AT15" i="2"/>
  <c r="AT17" i="2"/>
  <c r="AT12" i="2"/>
  <c r="AT9" i="2"/>
  <c r="AT11" i="2"/>
  <c r="AT18" i="2"/>
  <c r="AT14" i="2"/>
  <c r="BH22" i="6" l="1"/>
  <c r="BM22" i="6" s="1"/>
  <c r="S21" i="6"/>
  <c r="S22" i="6" s="1"/>
  <c r="AT10" i="2"/>
  <c r="AT16" i="2"/>
  <c r="AT13" i="2"/>
  <c r="BG20" i="4"/>
  <c r="BF18" i="4"/>
  <c r="BC18" i="4"/>
  <c r="BA18" i="4"/>
  <c r="AY18" i="4"/>
  <c r="AW18" i="4"/>
  <c r="AU18" i="4"/>
  <c r="AS18" i="4"/>
  <c r="AQ18" i="4"/>
  <c r="AO18" i="4"/>
  <c r="AM18" i="4"/>
  <c r="AK18" i="4"/>
  <c r="AI18" i="4"/>
  <c r="AG18" i="4"/>
  <c r="AE18" i="4"/>
  <c r="AC18" i="4"/>
  <c r="AA18" i="4"/>
  <c r="Y18" i="4"/>
  <c r="W18" i="4"/>
  <c r="U18" i="4"/>
  <c r="S18" i="4"/>
  <c r="Q18" i="4"/>
  <c r="O18" i="4"/>
  <c r="M18" i="4"/>
  <c r="K18" i="4"/>
  <c r="BF17" i="4"/>
  <c r="BC17" i="4"/>
  <c r="BA17" i="4"/>
  <c r="AY17" i="4"/>
  <c r="AW17" i="4"/>
  <c r="AU17" i="4"/>
  <c r="AS17" i="4"/>
  <c r="AQ17" i="4"/>
  <c r="AO17" i="4"/>
  <c r="AM17" i="4"/>
  <c r="AK17" i="4"/>
  <c r="AI17" i="4"/>
  <c r="AG17" i="4"/>
  <c r="AE17" i="4"/>
  <c r="AC17" i="4"/>
  <c r="AA17" i="4"/>
  <c r="Y17" i="4"/>
  <c r="W17" i="4"/>
  <c r="U17" i="4"/>
  <c r="S17" i="4"/>
  <c r="Q17" i="4"/>
  <c r="O17" i="4"/>
  <c r="M17" i="4"/>
  <c r="K17" i="4"/>
  <c r="BF16" i="4"/>
  <c r="BC16" i="4"/>
  <c r="BA16" i="4"/>
  <c r="AY16" i="4"/>
  <c r="AW16" i="4"/>
  <c r="AU16" i="4"/>
  <c r="AS16" i="4"/>
  <c r="AQ16" i="4"/>
  <c r="AO16" i="4"/>
  <c r="AM16" i="4"/>
  <c r="AK16" i="4"/>
  <c r="AI16" i="4"/>
  <c r="AG16" i="4"/>
  <c r="AE16" i="4"/>
  <c r="AC16" i="4"/>
  <c r="AA16" i="4"/>
  <c r="Y16" i="4"/>
  <c r="W16" i="4"/>
  <c r="U16" i="4"/>
  <c r="S16" i="4"/>
  <c r="Q16" i="4"/>
  <c r="O16" i="4"/>
  <c r="M16" i="4"/>
  <c r="K16" i="4"/>
  <c r="BF15" i="4"/>
  <c r="BC15" i="4"/>
  <c r="BA15" i="4"/>
  <c r="AY15" i="4"/>
  <c r="AW15" i="4"/>
  <c r="AU15" i="4"/>
  <c r="AS15" i="4"/>
  <c r="AQ15" i="4"/>
  <c r="AO15" i="4"/>
  <c r="AM15" i="4"/>
  <c r="AK15" i="4"/>
  <c r="AI15" i="4"/>
  <c r="AG15" i="4"/>
  <c r="AE15" i="4"/>
  <c r="AC15" i="4"/>
  <c r="AA15" i="4"/>
  <c r="Y15" i="4"/>
  <c r="W15" i="4"/>
  <c r="U15" i="4"/>
  <c r="S15" i="4"/>
  <c r="Q15" i="4"/>
  <c r="O15" i="4"/>
  <c r="M15" i="4"/>
  <c r="K15" i="4"/>
  <c r="BF14" i="4"/>
  <c r="BC14" i="4"/>
  <c r="BA14" i="4"/>
  <c r="AY14" i="4"/>
  <c r="AW14" i="4"/>
  <c r="AU14" i="4"/>
  <c r="AS14" i="4"/>
  <c r="AQ14" i="4"/>
  <c r="AO14" i="4"/>
  <c r="AM14" i="4"/>
  <c r="AK14" i="4"/>
  <c r="AI14" i="4"/>
  <c r="AG14" i="4"/>
  <c r="AE14" i="4"/>
  <c r="AC14" i="4"/>
  <c r="AA14" i="4"/>
  <c r="Y14" i="4"/>
  <c r="W14" i="4"/>
  <c r="U14" i="4"/>
  <c r="S14" i="4"/>
  <c r="Q14" i="4"/>
  <c r="O14" i="4"/>
  <c r="M14" i="4"/>
  <c r="K14" i="4"/>
  <c r="BF13" i="4"/>
  <c r="BC13" i="4"/>
  <c r="BA13" i="4"/>
  <c r="AY13" i="4"/>
  <c r="AW13" i="4"/>
  <c r="AU13" i="4"/>
  <c r="AS13" i="4"/>
  <c r="AQ13" i="4"/>
  <c r="AO13" i="4"/>
  <c r="AM13" i="4"/>
  <c r="AK13" i="4"/>
  <c r="AI13" i="4"/>
  <c r="AG13" i="4"/>
  <c r="AE13" i="4"/>
  <c r="AC13" i="4"/>
  <c r="AA13" i="4"/>
  <c r="Y13" i="4"/>
  <c r="W13" i="4"/>
  <c r="U13" i="4"/>
  <c r="S13" i="4"/>
  <c r="Q13" i="4"/>
  <c r="O13" i="4"/>
  <c r="M13" i="4"/>
  <c r="K13" i="4"/>
  <c r="BF12" i="4"/>
  <c r="BC12" i="4"/>
  <c r="BA12" i="4"/>
  <c r="AY12" i="4"/>
  <c r="AW12" i="4"/>
  <c r="AU12" i="4"/>
  <c r="AS12" i="4"/>
  <c r="AQ12" i="4"/>
  <c r="AO12" i="4"/>
  <c r="AM12" i="4"/>
  <c r="AK12" i="4"/>
  <c r="AI12" i="4"/>
  <c r="AG12" i="4"/>
  <c r="AE12" i="4"/>
  <c r="AC12" i="4"/>
  <c r="AA12" i="4"/>
  <c r="Y12" i="4"/>
  <c r="W12" i="4"/>
  <c r="U12" i="4"/>
  <c r="S12" i="4"/>
  <c r="Q12" i="4"/>
  <c r="O12" i="4"/>
  <c r="M12" i="4"/>
  <c r="K12" i="4"/>
  <c r="BF11" i="4"/>
  <c r="BC11" i="4"/>
  <c r="BA11" i="4"/>
  <c r="AY11" i="4"/>
  <c r="AW11" i="4"/>
  <c r="AU11" i="4"/>
  <c r="AS11" i="4"/>
  <c r="AQ11" i="4"/>
  <c r="AO11" i="4"/>
  <c r="AM11" i="4"/>
  <c r="AK11" i="4"/>
  <c r="AI11" i="4"/>
  <c r="AG11" i="4"/>
  <c r="AE11" i="4"/>
  <c r="AC11" i="4"/>
  <c r="AA11" i="4"/>
  <c r="Y11" i="4"/>
  <c r="W11" i="4"/>
  <c r="U11" i="4"/>
  <c r="S11" i="4"/>
  <c r="Q11" i="4"/>
  <c r="O11" i="4"/>
  <c r="M11" i="4"/>
  <c r="K11" i="4"/>
  <c r="BF10" i="4"/>
  <c r="BC10" i="4"/>
  <c r="BA10" i="4"/>
  <c r="AY10" i="4"/>
  <c r="AW10" i="4"/>
  <c r="AU10" i="4"/>
  <c r="AS10" i="4"/>
  <c r="AQ10" i="4"/>
  <c r="AO10" i="4"/>
  <c r="AM10" i="4"/>
  <c r="AK10" i="4"/>
  <c r="AI10" i="4"/>
  <c r="AG10" i="4"/>
  <c r="AE10" i="4"/>
  <c r="AC10" i="4"/>
  <c r="AA10" i="4"/>
  <c r="Y10" i="4"/>
  <c r="W10" i="4"/>
  <c r="U10" i="4"/>
  <c r="S10" i="4"/>
  <c r="Q10" i="4"/>
  <c r="O10" i="4"/>
  <c r="M10" i="4"/>
  <c r="K10" i="4"/>
  <c r="BF9" i="4"/>
  <c r="BC9" i="4"/>
  <c r="BA9" i="4"/>
  <c r="AY9" i="4"/>
  <c r="AW9" i="4"/>
  <c r="AU9" i="4"/>
  <c r="AS9" i="4"/>
  <c r="AQ9" i="4"/>
  <c r="AO9" i="4"/>
  <c r="AM9" i="4"/>
  <c r="AK9" i="4"/>
  <c r="AI9" i="4"/>
  <c r="AG9" i="4"/>
  <c r="AE9" i="4"/>
  <c r="AC9" i="4"/>
  <c r="AC19" i="4" s="1"/>
  <c r="AB21" i="4" s="1"/>
  <c r="AB22" i="4" s="1"/>
  <c r="AA9" i="4"/>
  <c r="AA19" i="4" s="1"/>
  <c r="Z21" i="4" s="1"/>
  <c r="Z22" i="4" s="1"/>
  <c r="Y9" i="4"/>
  <c r="Y19" i="4" s="1"/>
  <c r="X21" i="4" s="1"/>
  <c r="X22" i="4" s="1"/>
  <c r="W9" i="4"/>
  <c r="U9" i="4"/>
  <c r="S9" i="4"/>
  <c r="Q9" i="4"/>
  <c r="O9" i="4"/>
  <c r="M9" i="4"/>
  <c r="K9" i="4"/>
  <c r="BF8" i="4"/>
  <c r="BC8" i="4"/>
  <c r="BA8" i="4"/>
  <c r="AY8" i="4"/>
  <c r="AW8" i="4"/>
  <c r="AU8" i="4"/>
  <c r="AS8" i="4"/>
  <c r="AQ8" i="4"/>
  <c r="AO8" i="4"/>
  <c r="AM8" i="4"/>
  <c r="AK8" i="4"/>
  <c r="AI8" i="4"/>
  <c r="AG8" i="4"/>
  <c r="AE8" i="4"/>
  <c r="AC8" i="4"/>
  <c r="AA8" i="4"/>
  <c r="Y8" i="4"/>
  <c r="W8" i="4"/>
  <c r="U8" i="4"/>
  <c r="S8" i="4"/>
  <c r="Q8" i="4"/>
  <c r="O8" i="4"/>
  <c r="M8" i="4"/>
  <c r="K8" i="4"/>
  <c r="BF7" i="4"/>
  <c r="BC7" i="4"/>
  <c r="BC19" i="4" s="1"/>
  <c r="BB21" i="4" s="1"/>
  <c r="BB22" i="4" s="1"/>
  <c r="BA7" i="4"/>
  <c r="AY7" i="4"/>
  <c r="AW7" i="4"/>
  <c r="AU7" i="4"/>
  <c r="AS7" i="4"/>
  <c r="AQ7" i="4"/>
  <c r="AO7" i="4"/>
  <c r="AM7" i="4"/>
  <c r="AK7" i="4"/>
  <c r="AI7" i="4"/>
  <c r="AG7" i="4"/>
  <c r="AE7" i="4"/>
  <c r="AA7" i="4"/>
  <c r="Y7" i="4"/>
  <c r="W7" i="4"/>
  <c r="U7" i="4"/>
  <c r="S7" i="4"/>
  <c r="Q7" i="4"/>
  <c r="O7" i="4"/>
  <c r="M7" i="4"/>
  <c r="K7" i="4"/>
  <c r="BC8" i="3"/>
  <c r="BC9" i="3"/>
  <c r="BC10" i="3"/>
  <c r="BC11" i="3"/>
  <c r="BC12" i="3"/>
  <c r="BC13" i="3"/>
  <c r="BC14" i="3"/>
  <c r="BC15" i="3"/>
  <c r="BC16" i="3"/>
  <c r="BC17" i="3"/>
  <c r="BC18" i="3"/>
  <c r="BC7" i="3"/>
  <c r="BC19" i="3" s="1"/>
  <c r="BB21" i="3" s="1"/>
  <c r="BB22" i="3" s="1"/>
  <c r="BA8" i="3"/>
  <c r="BA9" i="3"/>
  <c r="BA10" i="3"/>
  <c r="BA11" i="3"/>
  <c r="BA12" i="3"/>
  <c r="BA13" i="3"/>
  <c r="BA14" i="3"/>
  <c r="BA15" i="3"/>
  <c r="BA16" i="3"/>
  <c r="BA17" i="3"/>
  <c r="BA18" i="3"/>
  <c r="BA7" i="3"/>
  <c r="AY8" i="3"/>
  <c r="AY9" i="3"/>
  <c r="AY10" i="3"/>
  <c r="AY11" i="3"/>
  <c r="AY12" i="3"/>
  <c r="AY13" i="3"/>
  <c r="AY14" i="3"/>
  <c r="AY15" i="3"/>
  <c r="AY16" i="3"/>
  <c r="AY17" i="3"/>
  <c r="AY18" i="3"/>
  <c r="AY7" i="3"/>
  <c r="AW8" i="3"/>
  <c r="AW9" i="3"/>
  <c r="AW10" i="3"/>
  <c r="AW11" i="3"/>
  <c r="AW12" i="3"/>
  <c r="AW13" i="3"/>
  <c r="AW14" i="3"/>
  <c r="AW15" i="3"/>
  <c r="AW16" i="3"/>
  <c r="AW17" i="3"/>
  <c r="AW18" i="3"/>
  <c r="AW7" i="3"/>
  <c r="AU8" i="3"/>
  <c r="AU9" i="3"/>
  <c r="AU10" i="3"/>
  <c r="AU11" i="3"/>
  <c r="AU12" i="3"/>
  <c r="AU13" i="3"/>
  <c r="AU14" i="3"/>
  <c r="AU15" i="3"/>
  <c r="AU16" i="3"/>
  <c r="AU17" i="3"/>
  <c r="AU18" i="3"/>
  <c r="AU7" i="3"/>
  <c r="AS8" i="3"/>
  <c r="AS9" i="3"/>
  <c r="AS10" i="3"/>
  <c r="AS11" i="3"/>
  <c r="AS12" i="3"/>
  <c r="AS13" i="3"/>
  <c r="AS14" i="3"/>
  <c r="AS15" i="3"/>
  <c r="AS16" i="3"/>
  <c r="AS17" i="3"/>
  <c r="AS18" i="3"/>
  <c r="AS7" i="3"/>
  <c r="AO8" i="3"/>
  <c r="AO9" i="3"/>
  <c r="AO10" i="3"/>
  <c r="AO11" i="3"/>
  <c r="AO12" i="3"/>
  <c r="AO13" i="3"/>
  <c r="AO14" i="3"/>
  <c r="AO15" i="3"/>
  <c r="AO16" i="3"/>
  <c r="AO17" i="3"/>
  <c r="AO18" i="3"/>
  <c r="AO7" i="3"/>
  <c r="AM8" i="3"/>
  <c r="AM9" i="3"/>
  <c r="AM10" i="3"/>
  <c r="AM11" i="3"/>
  <c r="AM12" i="3"/>
  <c r="AM13" i="3"/>
  <c r="AM14" i="3"/>
  <c r="AM15" i="3"/>
  <c r="AM16" i="3"/>
  <c r="AM17" i="3"/>
  <c r="AM18" i="3"/>
  <c r="AM7" i="3"/>
  <c r="AQ8" i="3"/>
  <c r="AQ9" i="3"/>
  <c r="AQ10" i="3"/>
  <c r="AQ11" i="3"/>
  <c r="AQ12" i="3"/>
  <c r="AQ13" i="3"/>
  <c r="AQ14" i="3"/>
  <c r="AQ15" i="3"/>
  <c r="AQ16" i="3"/>
  <c r="AQ17" i="3"/>
  <c r="AQ18" i="3"/>
  <c r="AQ7" i="3"/>
  <c r="AK8" i="3"/>
  <c r="AK9" i="3"/>
  <c r="AK10" i="3"/>
  <c r="AK11" i="3"/>
  <c r="AK12" i="3"/>
  <c r="AK13" i="3"/>
  <c r="AK14" i="3"/>
  <c r="AK15" i="3"/>
  <c r="AK16" i="3"/>
  <c r="AK17" i="3"/>
  <c r="AK18" i="3"/>
  <c r="AK7" i="3"/>
  <c r="AI8" i="3"/>
  <c r="AI9" i="3"/>
  <c r="AI10" i="3"/>
  <c r="AI11" i="3"/>
  <c r="AI12" i="3"/>
  <c r="AI13" i="3"/>
  <c r="AI14" i="3"/>
  <c r="AI15" i="3"/>
  <c r="AI16" i="3"/>
  <c r="AI17" i="3"/>
  <c r="AI18" i="3"/>
  <c r="AI7" i="3"/>
  <c r="AG8" i="3"/>
  <c r="AG9" i="3"/>
  <c r="AG10" i="3"/>
  <c r="AG11" i="3"/>
  <c r="AG12" i="3"/>
  <c r="AG13" i="3"/>
  <c r="AG14" i="3"/>
  <c r="AG15" i="3"/>
  <c r="AG16" i="3"/>
  <c r="AG17" i="3"/>
  <c r="AG18" i="3"/>
  <c r="AG7" i="3"/>
  <c r="AE8" i="3"/>
  <c r="AE9" i="3"/>
  <c r="AE10" i="3"/>
  <c r="AE11" i="3"/>
  <c r="AE12" i="3"/>
  <c r="AE13" i="3"/>
  <c r="AE14" i="3"/>
  <c r="AE15" i="3"/>
  <c r="AE16" i="3"/>
  <c r="AE17" i="3"/>
  <c r="AE18" i="3"/>
  <c r="AE7" i="3"/>
  <c r="AC9" i="3"/>
  <c r="AC10" i="3"/>
  <c r="AC11" i="3"/>
  <c r="AC12" i="3"/>
  <c r="AC13" i="3"/>
  <c r="AC14" i="3"/>
  <c r="AC15" i="3"/>
  <c r="AC16" i="3"/>
  <c r="AC17" i="3"/>
  <c r="AC18" i="3"/>
  <c r="AC8" i="3"/>
  <c r="AA8" i="3"/>
  <c r="AA9" i="3"/>
  <c r="AA10" i="3"/>
  <c r="AA11" i="3"/>
  <c r="AA12" i="3"/>
  <c r="AA13" i="3"/>
  <c r="AA14" i="3"/>
  <c r="AA15" i="3"/>
  <c r="AA16" i="3"/>
  <c r="AA17" i="3"/>
  <c r="AA18" i="3"/>
  <c r="AA7" i="3"/>
  <c r="Y8" i="3"/>
  <c r="Y9" i="3"/>
  <c r="Y10" i="3"/>
  <c r="Y11" i="3"/>
  <c r="Y12" i="3"/>
  <c r="Y13" i="3"/>
  <c r="Y14" i="3"/>
  <c r="Y15" i="3"/>
  <c r="Y16" i="3"/>
  <c r="Y17" i="3"/>
  <c r="Y18" i="3"/>
  <c r="Y7" i="3"/>
  <c r="W8" i="3"/>
  <c r="W9" i="3"/>
  <c r="W10" i="3"/>
  <c r="W11" i="3"/>
  <c r="W12" i="3"/>
  <c r="W13" i="3"/>
  <c r="W14" i="3"/>
  <c r="W15" i="3"/>
  <c r="W16" i="3"/>
  <c r="W17" i="3"/>
  <c r="W18" i="3"/>
  <c r="W7" i="3"/>
  <c r="U8" i="3"/>
  <c r="U9" i="3"/>
  <c r="U10" i="3"/>
  <c r="U11" i="3"/>
  <c r="U12" i="3"/>
  <c r="U13" i="3"/>
  <c r="U14" i="3"/>
  <c r="U15" i="3"/>
  <c r="U16" i="3"/>
  <c r="U17" i="3"/>
  <c r="U18" i="3"/>
  <c r="U7" i="3"/>
  <c r="S8" i="3"/>
  <c r="S9" i="3"/>
  <c r="S10" i="3"/>
  <c r="S11" i="3"/>
  <c r="S12" i="3"/>
  <c r="S13" i="3"/>
  <c r="S14" i="3"/>
  <c r="S15" i="3"/>
  <c r="S16" i="3"/>
  <c r="S17" i="3"/>
  <c r="S18" i="3"/>
  <c r="S7" i="3"/>
  <c r="Q8" i="3"/>
  <c r="Q9" i="3"/>
  <c r="Q10" i="3"/>
  <c r="Q11" i="3"/>
  <c r="Q12" i="3"/>
  <c r="Q13" i="3"/>
  <c r="Q14" i="3"/>
  <c r="Q15" i="3"/>
  <c r="Q16" i="3"/>
  <c r="Q17" i="3"/>
  <c r="Q18" i="3"/>
  <c r="Q7" i="3"/>
  <c r="O8" i="3"/>
  <c r="O9" i="3"/>
  <c r="O10" i="3"/>
  <c r="O11" i="3"/>
  <c r="O12" i="3"/>
  <c r="O13" i="3"/>
  <c r="O14" i="3"/>
  <c r="O15" i="3"/>
  <c r="O16" i="3"/>
  <c r="O17" i="3"/>
  <c r="O18" i="3"/>
  <c r="O7" i="3"/>
  <c r="M8" i="3"/>
  <c r="M9" i="3"/>
  <c r="M10" i="3"/>
  <c r="M11" i="3"/>
  <c r="M12" i="3"/>
  <c r="M13" i="3"/>
  <c r="M14" i="3"/>
  <c r="M15" i="3"/>
  <c r="M16" i="3"/>
  <c r="M17" i="3"/>
  <c r="M18" i="3"/>
  <c r="M7" i="3"/>
  <c r="K8" i="3"/>
  <c r="K9" i="3"/>
  <c r="K10" i="3"/>
  <c r="K11" i="3"/>
  <c r="K12" i="3"/>
  <c r="K13" i="3"/>
  <c r="K14" i="3"/>
  <c r="K15" i="3"/>
  <c r="K16" i="3"/>
  <c r="K17" i="3"/>
  <c r="K18" i="3"/>
  <c r="K7" i="3"/>
  <c r="BF8" i="3"/>
  <c r="BF9" i="3"/>
  <c r="BF10" i="3"/>
  <c r="BF11" i="3"/>
  <c r="BF12" i="3"/>
  <c r="BF13" i="3"/>
  <c r="BF14" i="3"/>
  <c r="BF15" i="3"/>
  <c r="BF16" i="3"/>
  <c r="BF17" i="3"/>
  <c r="BF18" i="3"/>
  <c r="AH20" i="2"/>
  <c r="AI20" i="2"/>
  <c r="AG20" i="2"/>
  <c r="BF19" i="4" l="1"/>
  <c r="BH19" i="4" s="1"/>
  <c r="Q19" i="4"/>
  <c r="P21" i="4" s="1"/>
  <c r="P22" i="4" s="1"/>
  <c r="M19" i="4"/>
  <c r="L21" i="4" s="1"/>
  <c r="L22" i="4" s="1"/>
  <c r="AG19" i="4"/>
  <c r="AF21" i="4" s="1"/>
  <c r="AF22" i="4" s="1"/>
  <c r="AE19" i="4"/>
  <c r="AD21" i="4" s="1"/>
  <c r="AD22" i="4" s="1"/>
  <c r="AM19" i="4"/>
  <c r="AL21" i="4" s="1"/>
  <c r="AL22" i="4" s="1"/>
  <c r="AY19" i="4"/>
  <c r="AX21" i="4" s="1"/>
  <c r="AX22" i="4" s="1"/>
  <c r="BA19" i="4"/>
  <c r="AZ21" i="4" s="1"/>
  <c r="AZ22" i="4" s="1"/>
  <c r="W19" i="4"/>
  <c r="V21" i="4" s="1"/>
  <c r="V22" i="4" s="1"/>
  <c r="AO19" i="4"/>
  <c r="AN21" i="4" s="1"/>
  <c r="AN22" i="4" s="1"/>
  <c r="AQ19" i="4"/>
  <c r="AP21" i="4" s="1"/>
  <c r="AP22" i="4" s="1"/>
  <c r="AK19" i="4"/>
  <c r="AJ21" i="4" s="1"/>
  <c r="AJ22" i="4" s="1"/>
  <c r="K19" i="4"/>
  <c r="J21" i="4" s="1"/>
  <c r="J22" i="4" s="1"/>
  <c r="AS19" i="4"/>
  <c r="AR21" i="4" s="1"/>
  <c r="AR22" i="4" s="1"/>
  <c r="S19" i="4"/>
  <c r="R21" i="4" s="1"/>
  <c r="R22" i="4" s="1"/>
  <c r="U19" i="4"/>
  <c r="T21" i="4" s="1"/>
  <c r="T22" i="4" s="1"/>
  <c r="AI19" i="4"/>
  <c r="AH21" i="4" s="1"/>
  <c r="AH22" i="4" s="1"/>
  <c r="AU19" i="4"/>
  <c r="AT21" i="4" s="1"/>
  <c r="AT22" i="4" s="1"/>
  <c r="O19" i="4"/>
  <c r="N21" i="4" s="1"/>
  <c r="N22" i="4" s="1"/>
  <c r="AW19" i="4"/>
  <c r="AV21" i="4" s="1"/>
  <c r="AV22" i="4" s="1"/>
  <c r="AP8" i="2"/>
  <c r="AQ8" i="2" s="1"/>
  <c r="BA19" i="3"/>
  <c r="AZ21" i="3" s="1"/>
  <c r="AZ22" i="3" s="1"/>
  <c r="AY19" i="3"/>
  <c r="AX21" i="3" s="1"/>
  <c r="AX22" i="3" s="1"/>
  <c r="AW19" i="3"/>
  <c r="AV21" i="3" s="1"/>
  <c r="AV22" i="3" s="1"/>
  <c r="AU19" i="3"/>
  <c r="AT21" i="3" s="1"/>
  <c r="AT22" i="3" s="1"/>
  <c r="AS19" i="3"/>
  <c r="AR21" i="3" s="1"/>
  <c r="AR22" i="3" s="1"/>
  <c r="AO19" i="3"/>
  <c r="AN21" i="3" s="1"/>
  <c r="AN22" i="3" s="1"/>
  <c r="AM19" i="3"/>
  <c r="AL21" i="3" s="1"/>
  <c r="AL22" i="3" s="1"/>
  <c r="AQ19" i="3"/>
  <c r="AP21" i="3" s="1"/>
  <c r="AP22" i="3" s="1"/>
  <c r="AK19" i="3"/>
  <c r="AJ21" i="3" s="1"/>
  <c r="AJ22" i="3" s="1"/>
  <c r="AI19" i="3"/>
  <c r="AH21" i="3" s="1"/>
  <c r="AH22" i="3" s="1"/>
  <c r="AG19" i="3"/>
  <c r="AF21" i="3" s="1"/>
  <c r="AF22" i="3" s="1"/>
  <c r="AE19" i="3"/>
  <c r="AD21" i="3" s="1"/>
  <c r="AD22" i="3" s="1"/>
  <c r="AC19" i="3"/>
  <c r="AB21" i="3" s="1"/>
  <c r="AB22" i="3" s="1"/>
  <c r="Y19" i="3"/>
  <c r="X21" i="3" s="1"/>
  <c r="X22" i="3" s="1"/>
  <c r="AA19" i="3"/>
  <c r="Z21" i="3" s="1"/>
  <c r="Z22" i="3" s="1"/>
  <c r="U19" i="3"/>
  <c r="T21" i="3" s="1"/>
  <c r="T22" i="3" s="1"/>
  <c r="W19" i="3"/>
  <c r="V21" i="3" s="1"/>
  <c r="V22" i="3" s="1"/>
  <c r="S19" i="3"/>
  <c r="R21" i="3" s="1"/>
  <c r="R22" i="3" s="1"/>
  <c r="Q19" i="3"/>
  <c r="P21" i="3" s="1"/>
  <c r="P22" i="3" s="1"/>
  <c r="O19" i="3"/>
  <c r="N21" i="3" s="1"/>
  <c r="N22" i="3" s="1"/>
  <c r="M19" i="3"/>
  <c r="L21" i="3" s="1"/>
  <c r="L22" i="3" s="1"/>
  <c r="K19" i="3"/>
  <c r="J21" i="3" s="1"/>
  <c r="J22" i="3" s="1"/>
  <c r="BF19" i="3"/>
  <c r="BH19" i="3" s="1"/>
  <c r="AM20" i="2"/>
  <c r="AO20" i="2"/>
  <c r="AK20" i="2"/>
  <c r="AN20" i="2"/>
  <c r="AL20" i="2"/>
  <c r="BG22" i="4" l="1"/>
  <c r="AP20" i="2"/>
  <c r="AL20" i="1"/>
  <c r="AJ20" i="1"/>
  <c r="AL19" i="1"/>
  <c r="AL9" i="1"/>
  <c r="AM9" i="1" s="1"/>
  <c r="AL10" i="1"/>
  <c r="AM10" i="1"/>
  <c r="AL11" i="1"/>
  <c r="AM11" i="1"/>
  <c r="AL12" i="1"/>
  <c r="AM12" i="1"/>
  <c r="AL13" i="1"/>
  <c r="AM13" i="1"/>
  <c r="AL14" i="1"/>
  <c r="AM14" i="1"/>
  <c r="AL15" i="1"/>
  <c r="AM15" i="1"/>
  <c r="AL16" i="1"/>
  <c r="AM16" i="1"/>
  <c r="AL17" i="1"/>
  <c r="AM17" i="1"/>
  <c r="AL18" i="1"/>
  <c r="AM18" i="1"/>
  <c r="AL8" i="1"/>
  <c r="AM8" i="1" s="1"/>
  <c r="AM19" i="1" l="1"/>
  <c r="AM20" i="1" s="1"/>
  <c r="AQ20" i="2" l="1"/>
  <c r="AT8" i="2" l="1"/>
  <c r="AR20" i="2"/>
  <c r="AS20" i="2"/>
  <c r="AT20" i="2" l="1"/>
</calcChain>
</file>

<file path=xl/sharedStrings.xml><?xml version="1.0" encoding="utf-8"?>
<sst xmlns="http://schemas.openxmlformats.org/spreadsheetml/2006/main" count="573" uniqueCount="127">
  <si>
    <t>CODIGO DANE</t>
  </si>
  <si>
    <t>CODIGO UNSPC</t>
  </si>
  <si>
    <t>CODIGO SAP</t>
  </si>
  <si>
    <t>CODIGO OTA-NOC)</t>
  </si>
  <si>
    <t>DESCRIPCIÓN DEL BIEN Y/O SERVICIO</t>
  </si>
  <si>
    <t>BASPC5</t>
  </si>
  <si>
    <t>BICAL</t>
  </si>
  <si>
    <t>BICAL ING</t>
  </si>
  <si>
    <t>BIRIC</t>
  </si>
  <si>
    <t>BIREY</t>
  </si>
  <si>
    <t>BITER5</t>
  </si>
  <si>
    <t>GGCHI</t>
  </si>
  <si>
    <t>GGCHI CDO GRAL</t>
  </si>
  <si>
    <t>GGMAM</t>
  </si>
  <si>
    <t>CENACBUC</t>
  </si>
  <si>
    <t>BAAID2</t>
  </si>
  <si>
    <t>BMMA2</t>
  </si>
  <si>
    <t>BIDEH3</t>
  </si>
  <si>
    <t>BIDEH3 ING</t>
  </si>
  <si>
    <t>GMAD2</t>
  </si>
  <si>
    <t>ZONA5</t>
  </si>
  <si>
    <t>BAACA5</t>
  </si>
  <si>
    <t>BILUD</t>
  </si>
  <si>
    <t>BAADA2</t>
  </si>
  <si>
    <t>BAACA6</t>
  </si>
  <si>
    <t>BASRO48</t>
  </si>
  <si>
    <t>BATOT112</t>
  </si>
  <si>
    <t>FTCMARTE</t>
  </si>
  <si>
    <t>NECESIDAD TOTAL</t>
  </si>
  <si>
    <t>CDO GRAL</t>
  </si>
  <si>
    <t>PENDIENTE X CREAR</t>
  </si>
  <si>
    <t>OMITIDO</t>
  </si>
  <si>
    <t>SERVICIO</t>
  </si>
  <si>
    <t>TOTAL</t>
  </si>
  <si>
    <t>PRECIOS INDEXADOS A VALOR PRESENTE 2025</t>
  </si>
  <si>
    <t>VALOR CONTRATO 2024</t>
  </si>
  <si>
    <t xml:space="preserve">% INCREMENTO ANUAL IPC </t>
  </si>
  <si>
    <t xml:space="preserve">VALOR DEL INCREMENTO </t>
  </si>
  <si>
    <t>VALOR HISTORICO TRAIDO A V/PRESENTE 2025</t>
  </si>
  <si>
    <t xml:space="preserve">No </t>
  </si>
  <si>
    <t>CATEGORIA A: REVISIÓN TÉCNICO MECÁNICA Y DE GASES CONTAMINANTES PARA LIVIANOS PARTICULARES (OFICIALES) ANTIGUEDAD  3-7 AÑOS</t>
  </si>
  <si>
    <t>CATEGORIA B: REVISIÓN TÉCNICO MECÁNICA Y DE GASES CONTAMINANTES PARA LIVIANOS PARTICULAES (OFICIALES) ANTIGUEDAD  8-17 AÑOS</t>
  </si>
  <si>
    <t>CATEGORIA C: REVISIÓN TÉCNICO MECÁNICA Y DE GASES CONTAMINANTES PARA LIVIANOS PARTICULAES (OFICIALES)ANTIGUEDAD  17 A MAS AÑOS</t>
  </si>
  <si>
    <t>CATEGORIA D: REVISIÓN TÉCNICO MECÁNICA Y DE GASES CONTAMINANTES PARA PESADOS PARTICULAES (OFICIALES) ANTIGUEDAD  8-17 AÑOS</t>
  </si>
  <si>
    <t>CATEGORIA E: REVISIÓN TÉCNICO MECÁNICA Y DE GASES CONTAMINANTES PARA PESADOS PARTICULAES (OFICIALES)  ANTIGUEDAD  17 A MAS AÑOS</t>
  </si>
  <si>
    <t>CATEGORIA F: REVISIÓN TÉCNICO MECÁNICA Y DE GASES CONTAMINANTES PARA PESADOS PUBLICOS ANTIGUEDAD 8-17 AÑOS</t>
  </si>
  <si>
    <t>CATEGORIA K: REVISIÓN TÉCNICO MECÁNICA Y DE GASES CONTAMINANTES PARA CUATRIMOTOS ANTIGUEDAD  3-7 AÑOS</t>
  </si>
  <si>
    <t>CATEGORIA L: REVISIÓN TÉCNICO MECÁNICA Y DE GASES CONTAMINANTES PARA PESADOS PUBLICOS ANTIGÜEDAD 17 AÑOS O MAS</t>
  </si>
  <si>
    <r>
      <t>CATEGORIA G: REVISIÓN TÉCNICO MECÁNICA Y DE GASES CONTAMINANTES PARA MOTOCICLETAS ANTIGUEDAD  3-7</t>
    </r>
    <r>
      <rPr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AÑOS</t>
    </r>
  </si>
  <si>
    <r>
      <t>CATEGORIA H: REVISIÓN TÉCNICO MECÁNICA Y DE GASES CONTAMINANTES PARA MOTOCICLETAS ANTIGUEDAD  8-17</t>
    </r>
    <r>
      <rPr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AÑOS</t>
    </r>
  </si>
  <si>
    <r>
      <t>CATEGORIA I: REVISIÓN TÉCNICO MECÁNICA CUATRIMOTOS ANTIGUEDAD  8-17</t>
    </r>
    <r>
      <rPr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AÑOS</t>
    </r>
  </si>
  <si>
    <r>
      <t>CATEGORIA J: REVISIÓN TÉCNICO MECÁNICA Y DE GASES CONTAMINANTES PARA PESADOS PARTICULARES (OFICIALES)  ANTIGÜEDAD 3-7</t>
    </r>
    <r>
      <rPr>
        <sz val="8"/>
        <color rgb="FF000000"/>
        <rFont val="Arial Narrow"/>
        <family val="2"/>
      </rPr>
      <t xml:space="preserve"> </t>
    </r>
    <r>
      <rPr>
        <b/>
        <sz val="8"/>
        <color rgb="FF000000"/>
        <rFont val="Arial Narrow"/>
        <family val="2"/>
      </rPr>
      <t>AÑOS</t>
    </r>
  </si>
  <si>
    <t>UNIDAD DE MEDIDA</t>
  </si>
  <si>
    <t>CANTIDAD</t>
  </si>
  <si>
    <t xml:space="preserve">ANALISIS ESTADISTICO DE LAS DIFERENTES METRICAS </t>
  </si>
  <si>
    <t xml:space="preserve">MENOR VALOR COTIZADO E HISTORICOS </t>
  </si>
  <si>
    <t>MAYOR VALOR  COTIZADO E HISTORICOS</t>
  </si>
  <si>
    <t>PROMEDIO COTIZADO E HISTORICOS</t>
  </si>
  <si>
    <t xml:space="preserve">MEDIANA COTIZADO E HISTORICOS </t>
  </si>
  <si>
    <t xml:space="preserve">MEDIA GEOMETRICA COTIZADO E HISTORICOS </t>
  </si>
  <si>
    <t xml:space="preserve"> PROMEDIO (2) ENTRE MENOR  Y MEDIA GEOMETRICA </t>
  </si>
  <si>
    <t>DESVIACION MENOR  Y PROMEDIO (2)</t>
  </si>
  <si>
    <t xml:space="preserve">VALOR DE REFERENCIA </t>
  </si>
  <si>
    <t xml:space="preserve">CRITERIO </t>
  </si>
  <si>
    <t>VALOR DE REFERENCIA REDONDEADO</t>
  </si>
  <si>
    <t xml:space="preserve">FUENTES DE INFORMACION </t>
  </si>
  <si>
    <t>CDA BUCARAMANGA SAS</t>
  </si>
  <si>
    <t xml:space="preserve">  CDA CIUDAD BONITA SAS</t>
  </si>
  <si>
    <t xml:space="preserve">CERTIFICADO NACIONAL TECNICA </t>
  </si>
  <si>
    <t xml:space="preserve">VALOR ASIGNADO </t>
  </si>
  <si>
    <t>CATEGORIA G: REVISIÓN TÉCNICO MECÁNICA Y DE GASES CONTAMINANTES PARA MOTOCICLETAS ANTIGUEDAD  3-7 AÑOS</t>
  </si>
  <si>
    <t>CATEGORIA H: REVISIÓN TÉCNICO MECÁNICA Y DE GASES CONTAMINANTES PARA MOTOCICLETAS ANTIGUEDAD  8-17 AÑOS</t>
  </si>
  <si>
    <t>CATEGORIA I: REVISIÓN TÉCNICO MECÁNICA CUATRIMOTOS ANTIGUEDAD  8-17 AÑOS</t>
  </si>
  <si>
    <t>CATEGORIA J: REVISIÓN TÉCNICO MECÁNICA Y DE GASES CONTAMINANTES PARA PESADOS PARTICULARES (OFICIALES)  ANTIGÜEDAD 3-7 AÑOS</t>
  </si>
  <si>
    <t xml:space="preserve">VALOR TOTAL NECESIDAD - PRESUPUESTO OFICIAL </t>
  </si>
  <si>
    <t xml:space="preserve">VALOR DE REFERENCIA REDONDEADO( INCLUIDO GASTOS Y COSTOS ) </t>
  </si>
  <si>
    <t xml:space="preserve">asigando </t>
  </si>
  <si>
    <t xml:space="preserve">oficial </t>
  </si>
  <si>
    <t>diferencia o- a</t>
  </si>
  <si>
    <t xml:space="preserve">VALOR PRECIO DE REFERENCIA </t>
  </si>
  <si>
    <t xml:space="preserve">ASIGNADO </t>
  </si>
  <si>
    <t xml:space="preserve">OFICIAL </t>
  </si>
  <si>
    <t>PARTIDA FIJA</t>
  </si>
  <si>
    <t>ARTICULO PRESUPUESTAL  (SIIF NACIÓN)</t>
  </si>
  <si>
    <t>RECURSO</t>
  </si>
  <si>
    <t>DESCRIPCIÓN DEL RUBRO</t>
  </si>
  <si>
    <t>UNIDAD BENEFICIADA</t>
  </si>
  <si>
    <t>A-02-02-02-008-003</t>
  </si>
  <si>
    <t>10 CSF</t>
  </si>
  <si>
    <t>SERVICIOS PROFESIONALES, CIENTÍFICOS Y TÉCNICOS</t>
  </si>
  <si>
    <t>BATALLÓN DE SERVICIO NO. 5 MERCEDES ABREGO BASPC5</t>
  </si>
  <si>
    <t>BATALLÓN DE INGENIEROS NO. 5 FCO.  JOSÉ DE CALDAS BICAL5</t>
  </si>
  <si>
    <t>BATALLÓN DE INFANTERÍA NO. 14 ANTONIO RICAURTE BIRIC</t>
  </si>
  <si>
    <t>BATALLÓN DE INSTRUCCIÓN, ENTRENAMIENTO Y REENTRENAMIENTO NO.5 BITER5</t>
  </si>
  <si>
    <t>GAULA MILITAR CHICAMOCHA GGCHI</t>
  </si>
  <si>
    <t>BATALLÓN DE ARTILLERÍA N° 5 “CT. JOSÉ ANTONIO GALÁN”  BAACA5</t>
  </si>
  <si>
    <t>BATALLÓN DE INFANTERÍA NO. 40 “CR. LUCIANO D’LHUYAR” BILUD40</t>
  </si>
  <si>
    <t>BATALLÓN DE ARTILLERÍA DE DEFENSA ANTIÁEREA NO. 2 "NUEVA GRANADA"   BAADA2</t>
  </si>
  <si>
    <t>BATALLÓN DE ARTILLERÍA DE CAMPAÑA NO.2 "TE. GRAL GUSTAVO ROJAS P."  BAACA6</t>
  </si>
  <si>
    <t>BATALLÓN DE SELVA NO.48 BASRO48</t>
  </si>
  <si>
    <t>BATALLÓN DE ACCIÓN INTEGRAL NO. 2 - BAAID2</t>
  </si>
  <si>
    <t>BATALLÓN DE  MOVILIDAD Y MANIOBRA NO, 2  BMMA2</t>
  </si>
  <si>
    <t>BATALLÓN DE INGENIEROS DE DESMINADO HUMANITARIO NO. 3 BIDEH3</t>
  </si>
  <si>
    <t>CENTRAL ADMINISTRATIVA Y CONTABLE CENACBUC</t>
  </si>
  <si>
    <t>GRUPO MARTE DIVISIONARIO GMAD2</t>
  </si>
  <si>
    <t>QUINTA ZONA DE RECLUTAMIENTO ZONA5</t>
  </si>
  <si>
    <t>FUERZA DE TAREA MARTE  FTMARTE</t>
  </si>
  <si>
    <t>BATALLÓN DE OPERACIONES TERRESTRES N° 112 "MY. JOSE EVERTH MARENTES VILLARRAGA" BATOT112</t>
  </si>
  <si>
    <t>GAULA MILITAR MAGDALENA GGMAM</t>
  </si>
  <si>
    <t>VALOR ASIGNADO</t>
  </si>
  <si>
    <t xml:space="preserve">VALOR OFICIAL </t>
  </si>
  <si>
    <r>
      <t>BATALLÓN DE INFANTERÍA NO.</t>
    </r>
    <r>
      <rPr>
        <sz val="8"/>
        <color theme="1"/>
        <rFont val="Arial Narrow"/>
        <family val="2"/>
      </rPr>
      <t>41 GR. RAFAEL REYES BIREY</t>
    </r>
  </si>
  <si>
    <t xml:space="preserve">VALORES TOTALES </t>
  </si>
  <si>
    <t xml:space="preserve">   CDA EL BOSTON</t>
  </si>
  <si>
    <t xml:space="preserve">NECESIDAD </t>
  </si>
  <si>
    <t xml:space="preserve">CUBRIMIENTO </t>
  </si>
  <si>
    <t>GGMAM CDO GRAL</t>
  </si>
  <si>
    <t xml:space="preserve">VALOR DE LA NECESIDAD </t>
  </si>
  <si>
    <t xml:space="preserve">VALOR MINIMAS A ADQUIRIR </t>
  </si>
  <si>
    <t>DIFERENCIA ASI- NECE</t>
  </si>
  <si>
    <t xml:space="preserve">VALOR TOTAL NECESIDAD </t>
  </si>
  <si>
    <t xml:space="preserve">NECSIDAD </t>
  </si>
  <si>
    <t xml:space="preserve">LIMITACION </t>
  </si>
  <si>
    <t xml:space="preserve">SALDO </t>
  </si>
  <si>
    <t xml:space="preserve">LIMITACION DE LA NECESIDAD </t>
  </si>
  <si>
    <t xml:space="preserve">VALOR CUBRIMIENTO </t>
  </si>
  <si>
    <t xml:space="preserve">CUBRIMIENTO NECESIDAD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</si>
</sst>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&quot;$&quot;* #,##0_-;\-&quot;$&quot;* #,##0_-;_-&quot;$&quot;* &quot;-&quot;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theme="1"/>
      <name val="Arial Narrow"/>
      <family val="2"/>
    </font>
    <font>
      <b/>
      <sz val="8"/>
      <name val="Arial Narrow"/>
      <family val="2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sz val="8"/>
      <color rgb="FFFF0000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AEA7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8CC4F6"/>
        <bgColor indexed="64"/>
      </patternFill>
    </fill>
    <fill>
      <patternFill patternType="solid">
        <fgColor rgb="FF96FCD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70">
    <xf numFmtId="0" fontId="0" fillId="0" borderId="0" xfId="0"/>
    <xf numFmtId="0" fontId="0" fillId="0" borderId="0" xfId="0" applyAlignment="1">
      <alignment horizontal="center"/>
    </xf>
    <xf numFmtId="44" fontId="3" fillId="4" borderId="1" xfId="3" applyFont="1" applyFill="1" applyBorder="1" applyAlignment="1" applyProtection="1">
      <alignment horizontal="center" vertical="center" wrapText="1"/>
      <protection locked="0"/>
    </xf>
    <xf numFmtId="164" fontId="3" fillId="4" borderId="1" xfId="3" applyNumberFormat="1" applyFont="1" applyFill="1" applyBorder="1" applyAlignment="1">
      <alignment horizontal="center" vertical="center" wrapText="1"/>
    </xf>
    <xf numFmtId="44" fontId="4" fillId="0" borderId="1" xfId="3" applyFont="1" applyBorder="1" applyAlignment="1">
      <alignment horizontal="center" vertical="center"/>
    </xf>
    <xf numFmtId="10" fontId="4" fillId="0" borderId="1" xfId="4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44" fontId="4" fillId="3" borderId="1" xfId="0" applyNumberFormat="1" applyFont="1" applyFill="1" applyBorder="1" applyAlignment="1">
      <alignment horizontal="center" vertical="center"/>
    </xf>
    <xf numFmtId="44" fontId="4" fillId="0" borderId="1" xfId="3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44" fontId="0" fillId="0" borderId="0" xfId="3" applyFont="1"/>
    <xf numFmtId="44" fontId="4" fillId="0" borderId="1" xfId="3" applyFont="1" applyBorder="1"/>
    <xf numFmtId="0" fontId="5" fillId="6" borderId="1" xfId="0" applyFont="1" applyFill="1" applyBorder="1" applyAlignment="1">
      <alignment horizontal="center" vertical="center"/>
    </xf>
    <xf numFmtId="44" fontId="2" fillId="6" borderId="1" xfId="3" applyFont="1" applyFill="1" applyBorder="1"/>
    <xf numFmtId="0" fontId="4" fillId="6" borderId="1" xfId="0" applyFont="1" applyFill="1" applyBorder="1"/>
    <xf numFmtId="165" fontId="8" fillId="3" borderId="1" xfId="5" applyFont="1" applyFill="1" applyBorder="1" applyAlignment="1" applyProtection="1">
      <alignment horizontal="center" vertical="center" wrapText="1"/>
      <protection hidden="1"/>
    </xf>
    <xf numFmtId="44" fontId="3" fillId="5" borderId="1" xfId="3" applyFont="1" applyFill="1" applyBorder="1" applyAlignment="1" applyProtection="1">
      <alignment horizontal="center" vertical="center" wrapText="1"/>
      <protection locked="0"/>
    </xf>
    <xf numFmtId="44" fontId="3" fillId="15" borderId="1" xfId="3" applyFont="1" applyFill="1" applyBorder="1" applyAlignment="1">
      <alignment horizontal="center" vertical="center" wrapText="1"/>
    </xf>
    <xf numFmtId="44" fontId="4" fillId="0" borderId="1" xfId="3" applyFont="1" applyBorder="1" applyAlignment="1">
      <alignment vertical="center"/>
    </xf>
    <xf numFmtId="44" fontId="4" fillId="0" borderId="1" xfId="3" applyFont="1" applyFill="1" applyBorder="1" applyAlignment="1">
      <alignment vertical="center"/>
    </xf>
    <xf numFmtId="164" fontId="7" fillId="3" borderId="1" xfId="2" applyNumberFormat="1" applyFont="1" applyFill="1" applyBorder="1" applyAlignment="1">
      <alignment horizontal="center" vertical="center" wrapText="1"/>
    </xf>
    <xf numFmtId="164" fontId="4" fillId="3" borderId="1" xfId="2" applyNumberFormat="1" applyFont="1" applyFill="1" applyBorder="1" applyAlignment="1">
      <alignment horizontal="center" vertical="center" wrapText="1"/>
    </xf>
    <xf numFmtId="164" fontId="4" fillId="3" borderId="1" xfId="2" applyNumberFormat="1" applyFont="1" applyFill="1" applyBorder="1" applyAlignment="1">
      <alignment horizontal="center" vertical="center"/>
    </xf>
    <xf numFmtId="164" fontId="7" fillId="3" borderId="1" xfId="2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 vertical="center"/>
    </xf>
    <xf numFmtId="164" fontId="7" fillId="3" borderId="1" xfId="5" applyNumberFormat="1" applyFont="1" applyFill="1" applyBorder="1" applyAlignment="1" applyProtection="1">
      <alignment horizontal="center" vertical="center"/>
      <protection locked="0" hidden="1"/>
    </xf>
    <xf numFmtId="164" fontId="4" fillId="3" borderId="1" xfId="3" applyNumberFormat="1" applyFont="1" applyFill="1" applyBorder="1" applyAlignment="1">
      <alignment horizontal="center" vertical="center"/>
    </xf>
    <xf numFmtId="44" fontId="3" fillId="5" borderId="1" xfId="3" applyFont="1" applyFill="1" applyBorder="1" applyAlignment="1">
      <alignment horizontal="center" vertical="center" wrapText="1"/>
    </xf>
    <xf numFmtId="0" fontId="4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44" fontId="4" fillId="3" borderId="1" xfId="3" applyFont="1" applyFill="1" applyBorder="1" applyAlignment="1">
      <alignment horizontal="center" vertical="center"/>
    </xf>
    <xf numFmtId="0" fontId="4" fillId="0" borderId="1" xfId="0" applyFont="1" applyBorder="1"/>
    <xf numFmtId="0" fontId="6" fillId="5" borderId="1" xfId="0" applyFont="1" applyFill="1" applyBorder="1" applyAlignment="1">
      <alignment horizontal="left" vertical="center" wrapText="1"/>
    </xf>
    <xf numFmtId="44" fontId="2" fillId="17" borderId="1" xfId="0" applyNumberFormat="1" applyFont="1" applyFill="1" applyBorder="1"/>
    <xf numFmtId="4" fontId="5" fillId="5" borderId="1" xfId="0" applyNumberFormat="1" applyFont="1" applyFill="1" applyBorder="1" applyAlignment="1">
      <alignment horizontal="right" vertical="center"/>
    </xf>
    <xf numFmtId="44" fontId="4" fillId="0" borderId="0" xfId="0" applyNumberFormat="1" applyFont="1"/>
    <xf numFmtId="44" fontId="4" fillId="0" borderId="0" xfId="3" applyFont="1"/>
    <xf numFmtId="44" fontId="6" fillId="0" borderId="0" xfId="3" applyFont="1"/>
    <xf numFmtId="44" fontId="4" fillId="17" borderId="0" xfId="3" applyFont="1" applyFill="1"/>
    <xf numFmtId="44" fontId="6" fillId="3" borderId="1" xfId="3" applyFont="1" applyFill="1" applyBorder="1" applyAlignment="1">
      <alignment horizontal="center" vertical="center" wrapText="1"/>
    </xf>
    <xf numFmtId="44" fontId="6" fillId="3" borderId="1" xfId="0" applyNumberFormat="1" applyFont="1" applyFill="1" applyBorder="1" applyAlignment="1">
      <alignment horizontal="center" vertical="center" wrapText="1"/>
    </xf>
    <xf numFmtId="44" fontId="5" fillId="6" borderId="1" xfId="0" applyNumberFormat="1" applyFont="1" applyFill="1" applyBorder="1" applyAlignment="1">
      <alignment horizontal="center" vertical="center"/>
    </xf>
    <xf numFmtId="44" fontId="9" fillId="0" borderId="0" xfId="0" applyNumberFormat="1" applyFont="1"/>
    <xf numFmtId="44" fontId="9" fillId="3" borderId="0" xfId="0" applyNumberFormat="1" applyFont="1" applyFill="1"/>
    <xf numFmtId="44" fontId="7" fillId="3" borderId="0" xfId="3" applyFont="1" applyFill="1"/>
    <xf numFmtId="44" fontId="7" fillId="3" borderId="0" xfId="0" applyNumberFormat="1" applyFont="1" applyFill="1"/>
    <xf numFmtId="0" fontId="7" fillId="3" borderId="0" xfId="0" applyFont="1" applyFill="1"/>
    <xf numFmtId="4" fontId="7" fillId="3" borderId="0" xfId="0" applyNumberFormat="1" applyFont="1" applyFill="1"/>
    <xf numFmtId="4" fontId="6" fillId="0" borderId="0" xfId="0" applyNumberFormat="1" applyFont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44" fontId="6" fillId="0" borderId="1" xfId="3" applyFont="1" applyBorder="1" applyAlignment="1">
      <alignment horizontal="center" vertical="center"/>
    </xf>
    <xf numFmtId="44" fontId="6" fillId="0" borderId="1" xfId="3" applyFont="1" applyBorder="1"/>
    <xf numFmtId="44" fontId="6" fillId="0" borderId="1" xfId="3" applyFont="1" applyBorder="1" applyAlignment="1">
      <alignment vertical="center"/>
    </xf>
    <xf numFmtId="44" fontId="6" fillId="0" borderId="1" xfId="3" applyFont="1" applyBorder="1" applyAlignment="1">
      <alignment horizontal="right" vertical="center"/>
    </xf>
    <xf numFmtId="44" fontId="5" fillId="17" borderId="1" xfId="3" applyFont="1" applyFill="1" applyBorder="1" applyAlignment="1">
      <alignment horizontal="center" vertical="center" wrapText="1"/>
    </xf>
    <xf numFmtId="44" fontId="2" fillId="6" borderId="1" xfId="3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3" borderId="0" xfId="3" applyNumberFormat="1" applyFont="1" applyFill="1"/>
    <xf numFmtId="0" fontId="5" fillId="19" borderId="1" xfId="0" applyFont="1" applyFill="1" applyBorder="1" applyAlignment="1">
      <alignment horizontal="center" vertical="center" wrapText="1"/>
    </xf>
    <xf numFmtId="0" fontId="5" fillId="19" borderId="1" xfId="0" applyFont="1" applyFill="1" applyBorder="1" applyAlignment="1">
      <alignment vertical="center" wrapText="1"/>
    </xf>
    <xf numFmtId="0" fontId="5" fillId="23" borderId="1" xfId="0" applyFont="1" applyFill="1" applyBorder="1" applyAlignment="1">
      <alignment horizontal="center" vertical="center" wrapText="1"/>
    </xf>
    <xf numFmtId="0" fontId="5" fillId="23" borderId="1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vertical="center" wrapText="1"/>
    </xf>
    <xf numFmtId="0" fontId="5" fillId="21" borderId="1" xfId="0" applyFont="1" applyFill="1" applyBorder="1" applyAlignment="1">
      <alignment horizontal="center" vertical="center" wrapText="1"/>
    </xf>
    <xf numFmtId="0" fontId="6" fillId="3" borderId="1" xfId="3" applyNumberFormat="1" applyFont="1" applyFill="1" applyBorder="1" applyAlignment="1">
      <alignment horizontal="center" vertical="center" wrapText="1"/>
    </xf>
    <xf numFmtId="0" fontId="4" fillId="0" borderId="0" xfId="3" applyNumberFormat="1" applyFont="1"/>
    <xf numFmtId="0" fontId="5" fillId="2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44" fontId="2" fillId="4" borderId="1" xfId="3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4" fontId="3" fillId="8" borderId="1" xfId="3" applyFont="1" applyFill="1" applyBorder="1" applyAlignment="1">
      <alignment horizontal="center" vertical="center" wrapText="1"/>
    </xf>
    <xf numFmtId="44" fontId="3" fillId="9" borderId="1" xfId="3" applyFont="1" applyFill="1" applyBorder="1" applyAlignment="1">
      <alignment horizontal="center" vertical="center" wrapText="1"/>
    </xf>
    <xf numFmtId="44" fontId="3" fillId="10" borderId="1" xfId="3" applyFont="1" applyFill="1" applyBorder="1" applyAlignment="1">
      <alignment horizontal="center" vertical="center" wrapText="1"/>
    </xf>
    <xf numFmtId="44" fontId="3" fillId="11" borderId="1" xfId="3" applyFont="1" applyFill="1" applyBorder="1" applyAlignment="1">
      <alignment horizontal="center" vertical="center" wrapText="1"/>
    </xf>
    <xf numFmtId="44" fontId="3" fillId="13" borderId="1" xfId="3" applyFont="1" applyFill="1" applyBorder="1" applyAlignment="1">
      <alignment horizontal="center" vertical="center" wrapText="1"/>
    </xf>
    <xf numFmtId="44" fontId="3" fillId="12" borderId="1" xfId="3" applyFont="1" applyFill="1" applyBorder="1" applyAlignment="1">
      <alignment horizontal="center" vertical="center" wrapText="1"/>
    </xf>
    <xf numFmtId="44" fontId="3" fillId="14" borderId="1" xfId="3" applyFont="1" applyFill="1" applyBorder="1" applyAlignment="1">
      <alignment horizontal="center" vertical="center" wrapText="1"/>
    </xf>
    <xf numFmtId="0" fontId="5" fillId="18" borderId="4" xfId="0" applyFont="1" applyFill="1" applyBorder="1" applyAlignment="1">
      <alignment horizontal="center" vertical="center" wrapText="1"/>
    </xf>
    <xf numFmtId="0" fontId="5" fillId="18" borderId="5" xfId="0" applyFont="1" applyFill="1" applyBorder="1" applyAlignment="1">
      <alignment horizontal="center" vertical="center" wrapText="1"/>
    </xf>
    <xf numFmtId="0" fontId="5" fillId="18" borderId="6" xfId="0" applyFont="1" applyFill="1" applyBorder="1" applyAlignment="1">
      <alignment horizontal="center" vertical="center" wrapText="1"/>
    </xf>
    <xf numFmtId="0" fontId="5" fillId="18" borderId="7" xfId="0" applyFont="1" applyFill="1" applyBorder="1" applyAlignment="1">
      <alignment horizontal="center" vertical="center" wrapText="1"/>
    </xf>
    <xf numFmtId="44" fontId="3" fillId="16" borderId="1" xfId="3" applyFont="1" applyFill="1" applyBorder="1" applyAlignment="1">
      <alignment horizontal="center" vertical="center" wrapText="1"/>
    </xf>
    <xf numFmtId="44" fontId="3" fillId="5" borderId="1" xfId="3" applyFont="1" applyFill="1" applyBorder="1" applyAlignment="1">
      <alignment horizontal="center" vertical="center" wrapText="1"/>
    </xf>
    <xf numFmtId="0" fontId="5" fillId="19" borderId="4" xfId="0" applyFont="1" applyFill="1" applyBorder="1" applyAlignment="1">
      <alignment horizontal="center" vertical="center" wrapText="1"/>
    </xf>
    <xf numFmtId="0" fontId="5" fillId="19" borderId="5" xfId="0" applyFont="1" applyFill="1" applyBorder="1" applyAlignment="1">
      <alignment horizontal="center" vertical="center" wrapText="1"/>
    </xf>
    <xf numFmtId="0" fontId="5" fillId="19" borderId="6" xfId="0" applyFont="1" applyFill="1" applyBorder="1" applyAlignment="1">
      <alignment horizontal="center" vertical="center" wrapText="1"/>
    </xf>
    <xf numFmtId="0" fontId="5" fillId="19" borderId="7" xfId="0" applyFont="1" applyFill="1" applyBorder="1" applyAlignment="1">
      <alignment horizontal="center" vertical="center" wrapText="1"/>
    </xf>
    <xf numFmtId="0" fontId="5" fillId="20" borderId="4" xfId="0" applyFont="1" applyFill="1" applyBorder="1" applyAlignment="1">
      <alignment horizontal="center" vertical="center" wrapText="1"/>
    </xf>
    <xf numFmtId="0" fontId="5" fillId="20" borderId="5" xfId="0" applyFont="1" applyFill="1" applyBorder="1" applyAlignment="1">
      <alignment horizontal="center" vertical="center" wrapText="1"/>
    </xf>
    <xf numFmtId="0" fontId="5" fillId="20" borderId="6" xfId="0" applyFont="1" applyFill="1" applyBorder="1" applyAlignment="1">
      <alignment horizontal="center" vertical="center" wrapText="1"/>
    </xf>
    <xf numFmtId="0" fontId="5" fillId="20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21" borderId="4" xfId="0" applyFont="1" applyFill="1" applyBorder="1" applyAlignment="1">
      <alignment horizontal="center" vertical="center" wrapText="1"/>
    </xf>
    <xf numFmtId="0" fontId="5" fillId="21" borderId="5" xfId="0" applyFont="1" applyFill="1" applyBorder="1" applyAlignment="1">
      <alignment horizontal="center" vertical="center" wrapText="1"/>
    </xf>
    <xf numFmtId="0" fontId="5" fillId="21" borderId="6" xfId="0" applyFont="1" applyFill="1" applyBorder="1" applyAlignment="1">
      <alignment horizontal="center" vertical="center" wrapText="1"/>
    </xf>
    <xf numFmtId="0" fontId="5" fillId="21" borderId="7" xfId="0" applyFont="1" applyFill="1" applyBorder="1" applyAlignment="1">
      <alignment horizontal="center" vertical="center" wrapText="1"/>
    </xf>
    <xf numFmtId="0" fontId="5" fillId="17" borderId="8" xfId="0" applyFont="1" applyFill="1" applyBorder="1" applyAlignment="1">
      <alignment horizontal="center" vertical="center" wrapText="1"/>
    </xf>
    <xf numFmtId="0" fontId="5" fillId="17" borderId="9" xfId="0" applyFont="1" applyFill="1" applyBorder="1" applyAlignment="1">
      <alignment horizontal="center" vertical="center" wrapText="1"/>
    </xf>
    <xf numFmtId="0" fontId="5" fillId="16" borderId="4" xfId="0" applyFont="1" applyFill="1" applyBorder="1" applyAlignment="1">
      <alignment horizontal="center" vertical="center" wrapText="1"/>
    </xf>
    <xf numFmtId="0" fontId="5" fillId="16" borderId="5" xfId="0" applyFont="1" applyFill="1" applyBorder="1" applyAlignment="1">
      <alignment horizontal="center" vertical="center" wrapText="1"/>
    </xf>
    <xf numFmtId="0" fontId="5" fillId="16" borderId="6" xfId="0" applyFont="1" applyFill="1" applyBorder="1" applyAlignment="1">
      <alignment horizontal="center" vertical="center" wrapText="1"/>
    </xf>
    <xf numFmtId="0" fontId="5" fillId="16" borderId="7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22" borderId="4" xfId="0" applyFont="1" applyFill="1" applyBorder="1" applyAlignment="1">
      <alignment horizontal="center" vertical="center" wrapText="1"/>
    </xf>
    <xf numFmtId="0" fontId="5" fillId="22" borderId="5" xfId="0" applyFont="1" applyFill="1" applyBorder="1" applyAlignment="1">
      <alignment horizontal="center" vertical="center" wrapText="1"/>
    </xf>
    <xf numFmtId="0" fontId="5" fillId="22" borderId="6" xfId="0" applyFont="1" applyFill="1" applyBorder="1" applyAlignment="1">
      <alignment horizontal="center" vertical="center" wrapText="1"/>
    </xf>
    <xf numFmtId="0" fontId="5" fillId="22" borderId="7" xfId="0" applyFont="1" applyFill="1" applyBorder="1" applyAlignment="1">
      <alignment horizontal="center" vertical="center" wrapText="1"/>
    </xf>
    <xf numFmtId="0" fontId="5" fillId="19" borderId="1" xfId="0" applyFont="1" applyFill="1" applyBorder="1" applyAlignment="1">
      <alignment horizontal="center" vertical="center" wrapText="1"/>
    </xf>
    <xf numFmtId="0" fontId="5" fillId="23" borderId="8" xfId="0" applyFont="1" applyFill="1" applyBorder="1" applyAlignment="1">
      <alignment horizontal="center" vertical="center" wrapText="1"/>
    </xf>
    <xf numFmtId="0" fontId="5" fillId="23" borderId="10" xfId="0" applyFont="1" applyFill="1" applyBorder="1" applyAlignment="1">
      <alignment horizontal="center" vertical="center" wrapText="1"/>
    </xf>
    <xf numFmtId="0" fontId="5" fillId="23" borderId="9" xfId="0" applyFont="1" applyFill="1" applyBorder="1" applyAlignment="1">
      <alignment horizontal="center" vertical="center" wrapText="1"/>
    </xf>
    <xf numFmtId="0" fontId="5" fillId="21" borderId="8" xfId="0" applyFont="1" applyFill="1" applyBorder="1" applyAlignment="1">
      <alignment horizontal="center" vertical="center" wrapText="1"/>
    </xf>
    <xf numFmtId="0" fontId="5" fillId="21" borderId="10" xfId="0" applyFont="1" applyFill="1" applyBorder="1" applyAlignment="1">
      <alignment horizontal="center" vertical="center" wrapText="1"/>
    </xf>
    <xf numFmtId="0" fontId="5" fillId="21" borderId="9" xfId="0" applyFont="1" applyFill="1" applyBorder="1" applyAlignment="1">
      <alignment horizontal="center" vertical="center" wrapText="1"/>
    </xf>
    <xf numFmtId="0" fontId="5" fillId="16" borderId="8" xfId="0" applyFont="1" applyFill="1" applyBorder="1" applyAlignment="1">
      <alignment horizontal="center" vertical="center" wrapText="1"/>
    </xf>
    <xf numFmtId="0" fontId="5" fillId="16" borderId="10" xfId="0" applyFont="1" applyFill="1" applyBorder="1" applyAlignment="1">
      <alignment horizontal="center" vertical="center" wrapText="1"/>
    </xf>
    <xf numFmtId="0" fontId="5" fillId="16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4" fontId="4" fillId="0" borderId="0" xfId="3" applyFont="1" applyAlignment="1">
      <alignment horizontal="center"/>
    </xf>
    <xf numFmtId="0" fontId="4" fillId="18" borderId="0" xfId="0" applyFont="1" applyFill="1" applyAlignment="1">
      <alignment horizontal="center"/>
    </xf>
    <xf numFmtId="44" fontId="2" fillId="18" borderId="1" xfId="3" applyFont="1" applyFill="1" applyBorder="1" applyAlignment="1">
      <alignment horizontal="center"/>
    </xf>
    <xf numFmtId="44" fontId="4" fillId="18" borderId="0" xfId="3" applyFont="1" applyFill="1" applyAlignment="1">
      <alignment horizontal="center"/>
    </xf>
    <xf numFmtId="44" fontId="4" fillId="0" borderId="0" xfId="0" applyNumberFormat="1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44" fontId="4" fillId="3" borderId="1" xfId="3" applyFont="1" applyFill="1" applyBorder="1" applyAlignment="1">
      <alignment vertical="center"/>
    </xf>
    <xf numFmtId="44" fontId="2" fillId="7" borderId="1" xfId="3" applyFont="1" applyFill="1" applyBorder="1" applyAlignment="1">
      <alignment horizontal="center" vertical="center" wrapText="1"/>
    </xf>
    <xf numFmtId="44" fontId="9" fillId="0" borderId="1" xfId="3" applyFont="1" applyBorder="1" applyAlignment="1">
      <alignment horizontal="center" vertical="center"/>
    </xf>
    <xf numFmtId="0" fontId="5" fillId="20" borderId="1" xfId="0" applyFont="1" applyFill="1" applyBorder="1" applyAlignment="1">
      <alignment horizontal="center" vertical="center" wrapText="1"/>
    </xf>
    <xf numFmtId="0" fontId="5" fillId="20" borderId="1" xfId="0" applyFont="1" applyFill="1" applyBorder="1" applyAlignment="1">
      <alignment horizontal="center" vertical="center" wrapText="1"/>
    </xf>
    <xf numFmtId="44" fontId="5" fillId="20" borderId="1" xfId="3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/>
    </xf>
    <xf numFmtId="44" fontId="4" fillId="20" borderId="1" xfId="3" applyFont="1" applyFill="1" applyBorder="1"/>
    <xf numFmtId="0" fontId="4" fillId="0" borderId="0" xfId="3" applyNumberFormat="1" applyFont="1" applyAlignment="1">
      <alignment horizontal="center"/>
    </xf>
    <xf numFmtId="9" fontId="4" fillId="0" borderId="0" xfId="4" applyFont="1"/>
    <xf numFmtId="44" fontId="2" fillId="13" borderId="1" xfId="3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44" fontId="2" fillId="24" borderId="1" xfId="3" applyFont="1" applyFill="1" applyBorder="1" applyAlignment="1">
      <alignment vertical="center"/>
    </xf>
    <xf numFmtId="0" fontId="2" fillId="24" borderId="1" xfId="3" applyNumberFormat="1" applyFont="1" applyFill="1" applyBorder="1" applyAlignment="1">
      <alignment horizontal="center" vertical="center"/>
    </xf>
    <xf numFmtId="44" fontId="2" fillId="20" borderId="1" xfId="3" applyFont="1" applyFill="1" applyBorder="1" applyAlignment="1">
      <alignment vertical="center"/>
    </xf>
    <xf numFmtId="0" fontId="2" fillId="20" borderId="1" xfId="3" applyNumberFormat="1" applyFont="1" applyFill="1" applyBorder="1" applyAlignment="1">
      <alignment horizontal="center" vertical="center"/>
    </xf>
    <xf numFmtId="0" fontId="3" fillId="13" borderId="1" xfId="3" applyNumberFormat="1" applyFont="1" applyFill="1" applyBorder="1" applyAlignment="1">
      <alignment horizontal="center" vertical="center" wrapText="1"/>
    </xf>
    <xf numFmtId="0" fontId="3" fillId="9" borderId="1" xfId="3" applyNumberFormat="1" applyFont="1" applyFill="1" applyBorder="1" applyAlignment="1">
      <alignment horizontal="center" vertical="center" wrapText="1"/>
    </xf>
    <xf numFmtId="44" fontId="3" fillId="20" borderId="1" xfId="3" applyFont="1" applyFill="1" applyBorder="1" applyAlignment="1">
      <alignment horizontal="center" vertical="center" wrapText="1"/>
    </xf>
    <xf numFmtId="44" fontId="5" fillId="25" borderId="1" xfId="3" applyFont="1" applyFill="1" applyBorder="1" applyAlignment="1">
      <alignment horizontal="center" vertical="center" wrapText="1"/>
    </xf>
  </cellXfs>
  <cellStyles count="6">
    <cellStyle name="Millares" xfId="1" builtinId="3"/>
    <cellStyle name="Millares [0]" xfId="2" builtinId="6"/>
    <cellStyle name="Moneda" xfId="3" builtinId="4"/>
    <cellStyle name="Moneda [0] 2" xfId="5" xr:uid="{E94B6B5C-5CC2-4267-ACA1-D6471FD1627A}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3E0A7-A1B2-40D2-A07B-D7BA4731E5CD}">
  <dimension ref="D5:AM20"/>
  <sheetViews>
    <sheetView topLeftCell="C1" workbookViewId="0">
      <selection activeCell="E3" sqref="E3"/>
    </sheetView>
  </sheetViews>
  <sheetFormatPr baseColWidth="10" defaultRowHeight="14.4" x14ac:dyDescent="0.3"/>
  <cols>
    <col min="4" max="4" width="2.88671875" bestFit="1" customWidth="1"/>
    <col min="5" max="5" width="10.6640625" bestFit="1" customWidth="1"/>
    <col min="6" max="6" width="11.5546875" bestFit="1" customWidth="1"/>
    <col min="7" max="7" width="15.33203125" bestFit="1" customWidth="1"/>
    <col min="8" max="8" width="13.44140625" bestFit="1" customWidth="1"/>
    <col min="9" max="9" width="47.6640625" customWidth="1"/>
    <col min="11" max="34" width="11.44140625" hidden="1" customWidth="1"/>
    <col min="35" max="35" width="8.109375" hidden="1" customWidth="1"/>
    <col min="36" max="36" width="13" style="14" bestFit="1" customWidth="1"/>
  </cols>
  <sheetData>
    <row r="5" spans="4:39" ht="15" customHeight="1" x14ac:dyDescent="0.3"/>
    <row r="6" spans="4:39" x14ac:dyDescent="0.3">
      <c r="D6" s="76" t="s">
        <v>39</v>
      </c>
      <c r="E6" s="76" t="s">
        <v>0</v>
      </c>
      <c r="F6" s="76" t="s">
        <v>1</v>
      </c>
      <c r="G6" s="76" t="s">
        <v>2</v>
      </c>
      <c r="H6" s="76" t="s">
        <v>3</v>
      </c>
      <c r="I6" s="76" t="s">
        <v>4</v>
      </c>
      <c r="J6" s="76" t="s">
        <v>52</v>
      </c>
      <c r="K6" s="76" t="s">
        <v>5</v>
      </c>
      <c r="L6" s="76" t="s">
        <v>6</v>
      </c>
      <c r="M6" s="76" t="s">
        <v>7</v>
      </c>
      <c r="N6" s="76" t="s">
        <v>8</v>
      </c>
      <c r="O6" s="76" t="s">
        <v>9</v>
      </c>
      <c r="P6" s="76" t="s">
        <v>10</v>
      </c>
      <c r="Q6" s="76" t="s">
        <v>11</v>
      </c>
      <c r="R6" s="76" t="s">
        <v>12</v>
      </c>
      <c r="S6" s="9" t="s">
        <v>13</v>
      </c>
      <c r="T6" s="76" t="s">
        <v>14</v>
      </c>
      <c r="U6" s="76" t="s">
        <v>15</v>
      </c>
      <c r="V6" s="76" t="s">
        <v>16</v>
      </c>
      <c r="W6" s="76" t="s">
        <v>17</v>
      </c>
      <c r="X6" s="76" t="s">
        <v>18</v>
      </c>
      <c r="Y6" s="76" t="s">
        <v>19</v>
      </c>
      <c r="Z6" s="76" t="s">
        <v>20</v>
      </c>
      <c r="AA6" s="76" t="s">
        <v>21</v>
      </c>
      <c r="AB6" s="76" t="s">
        <v>22</v>
      </c>
      <c r="AC6" s="76" t="s">
        <v>23</v>
      </c>
      <c r="AD6" s="76" t="s">
        <v>24</v>
      </c>
      <c r="AE6" s="76" t="s">
        <v>25</v>
      </c>
      <c r="AF6" s="76" t="s">
        <v>26</v>
      </c>
      <c r="AG6" s="76" t="s">
        <v>27</v>
      </c>
      <c r="AH6" s="76" t="s">
        <v>28</v>
      </c>
      <c r="AI6" s="79" t="s">
        <v>53</v>
      </c>
      <c r="AJ6" s="78" t="s">
        <v>34</v>
      </c>
      <c r="AK6" s="78"/>
      <c r="AL6" s="78"/>
      <c r="AM6" s="78"/>
    </row>
    <row r="7" spans="4:39" ht="40.799999999999997" x14ac:dyDescent="0.3"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9" t="s">
        <v>29</v>
      </c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80"/>
      <c r="AJ7" s="2" t="s">
        <v>35</v>
      </c>
      <c r="AK7" s="3" t="s">
        <v>36</v>
      </c>
      <c r="AL7" s="3" t="s">
        <v>37</v>
      </c>
      <c r="AM7" s="3" t="s">
        <v>38</v>
      </c>
    </row>
    <row r="8" spans="4:39" ht="20.399999999999999" x14ac:dyDescent="0.3">
      <c r="D8" s="10">
        <v>1</v>
      </c>
      <c r="E8" s="11">
        <v>83444</v>
      </c>
      <c r="F8" s="11">
        <v>78181505</v>
      </c>
      <c r="G8" s="11" t="s">
        <v>30</v>
      </c>
      <c r="H8" s="11" t="s">
        <v>31</v>
      </c>
      <c r="I8" s="12" t="s">
        <v>40</v>
      </c>
      <c r="J8" s="11" t="s">
        <v>32</v>
      </c>
      <c r="K8" s="11">
        <v>2</v>
      </c>
      <c r="L8" s="11"/>
      <c r="M8" s="11"/>
      <c r="N8" s="11"/>
      <c r="O8" s="11"/>
      <c r="P8" s="11"/>
      <c r="Q8" s="11"/>
      <c r="R8" s="11">
        <v>2</v>
      </c>
      <c r="S8" s="11">
        <v>1</v>
      </c>
      <c r="T8" s="11"/>
      <c r="U8" s="11"/>
      <c r="V8" s="11"/>
      <c r="W8" s="11">
        <v>4</v>
      </c>
      <c r="X8" s="11">
        <v>7</v>
      </c>
      <c r="Y8" s="11"/>
      <c r="Z8" s="11"/>
      <c r="AA8" s="11"/>
      <c r="AB8" s="11"/>
      <c r="AC8" s="11"/>
      <c r="AD8" s="11"/>
      <c r="AE8" s="11"/>
      <c r="AF8" s="11"/>
      <c r="AG8" s="11">
        <v>3</v>
      </c>
      <c r="AH8" s="11">
        <v>19</v>
      </c>
      <c r="AI8" s="11">
        <v>1</v>
      </c>
      <c r="AJ8" s="4">
        <v>329678</v>
      </c>
      <c r="AK8" s="5">
        <v>7.8200000000000006E-2</v>
      </c>
      <c r="AL8" s="6">
        <f>+AJ8*AK8</f>
        <v>25780.819600000003</v>
      </c>
      <c r="AM8" s="7">
        <f t="shared" ref="AM8" si="0">+AJ8+AL8</f>
        <v>355458.81959999999</v>
      </c>
    </row>
    <row r="9" spans="4:39" ht="20.399999999999999" x14ac:dyDescent="0.3">
      <c r="D9" s="10">
        <v>2</v>
      </c>
      <c r="E9" s="11">
        <v>83444</v>
      </c>
      <c r="F9" s="11">
        <v>78181505</v>
      </c>
      <c r="G9" s="11" t="s">
        <v>30</v>
      </c>
      <c r="H9" s="11" t="s">
        <v>31</v>
      </c>
      <c r="I9" s="12" t="s">
        <v>41</v>
      </c>
      <c r="J9" s="11" t="s">
        <v>32</v>
      </c>
      <c r="K9" s="11">
        <v>27</v>
      </c>
      <c r="L9" s="11">
        <v>1</v>
      </c>
      <c r="M9" s="11"/>
      <c r="N9" s="11">
        <v>3</v>
      </c>
      <c r="O9" s="11">
        <v>2</v>
      </c>
      <c r="P9" s="11">
        <v>4</v>
      </c>
      <c r="Q9" s="11">
        <v>3</v>
      </c>
      <c r="R9" s="11"/>
      <c r="S9" s="11"/>
      <c r="T9" s="11">
        <v>1</v>
      </c>
      <c r="U9" s="11">
        <v>1</v>
      </c>
      <c r="V9" s="11">
        <v>2</v>
      </c>
      <c r="W9" s="11">
        <v>1</v>
      </c>
      <c r="X9" s="11"/>
      <c r="Y9" s="11"/>
      <c r="Z9" s="11">
        <v>1</v>
      </c>
      <c r="AA9" s="11">
        <v>4</v>
      </c>
      <c r="AB9" s="11">
        <v>4</v>
      </c>
      <c r="AC9" s="11">
        <v>3</v>
      </c>
      <c r="AD9" s="11">
        <v>4</v>
      </c>
      <c r="AE9" s="11">
        <v>2</v>
      </c>
      <c r="AF9" s="11">
        <v>1</v>
      </c>
      <c r="AG9" s="11">
        <v>2</v>
      </c>
      <c r="AH9" s="11">
        <v>66</v>
      </c>
      <c r="AI9" s="11">
        <v>1</v>
      </c>
      <c r="AJ9" s="4">
        <v>330078</v>
      </c>
      <c r="AK9" s="5">
        <v>7.8200000000000006E-2</v>
      </c>
      <c r="AL9" s="6">
        <f t="shared" ref="AL9:AL19" si="1">+AJ9*AK9</f>
        <v>25812.099600000001</v>
      </c>
      <c r="AM9" s="7">
        <f t="shared" ref="AM9:AM19" si="2">+AJ9+AL9</f>
        <v>355890.09960000002</v>
      </c>
    </row>
    <row r="10" spans="4:39" ht="20.399999999999999" x14ac:dyDescent="0.3">
      <c r="D10" s="10">
        <v>3</v>
      </c>
      <c r="E10" s="11">
        <v>83444</v>
      </c>
      <c r="F10" s="11">
        <v>78181505</v>
      </c>
      <c r="G10" s="11" t="s">
        <v>30</v>
      </c>
      <c r="H10" s="11" t="s">
        <v>31</v>
      </c>
      <c r="I10" s="12" t="s">
        <v>42</v>
      </c>
      <c r="J10" s="11" t="s">
        <v>32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>
        <v>2</v>
      </c>
      <c r="AC10" s="11"/>
      <c r="AD10" s="11"/>
      <c r="AE10" s="11"/>
      <c r="AF10" s="11">
        <v>1</v>
      </c>
      <c r="AG10" s="11"/>
      <c r="AH10" s="11">
        <v>3</v>
      </c>
      <c r="AI10" s="11">
        <v>1</v>
      </c>
      <c r="AJ10" s="4">
        <v>329678</v>
      </c>
      <c r="AK10" s="5">
        <v>7.8200000000000006E-2</v>
      </c>
      <c r="AL10" s="6">
        <f t="shared" si="1"/>
        <v>25780.819600000003</v>
      </c>
      <c r="AM10" s="7">
        <f t="shared" si="2"/>
        <v>355458.81959999999</v>
      </c>
    </row>
    <row r="11" spans="4:39" ht="20.399999999999999" x14ac:dyDescent="0.3">
      <c r="D11" s="10">
        <v>4</v>
      </c>
      <c r="E11" s="11">
        <v>83444</v>
      </c>
      <c r="F11" s="11">
        <v>78181505</v>
      </c>
      <c r="G11" s="11" t="s">
        <v>30</v>
      </c>
      <c r="H11" s="11" t="s">
        <v>31</v>
      </c>
      <c r="I11" s="12" t="s">
        <v>43</v>
      </c>
      <c r="J11" s="11" t="s">
        <v>32</v>
      </c>
      <c r="K11" s="11">
        <v>9</v>
      </c>
      <c r="L11" s="11">
        <v>2</v>
      </c>
      <c r="M11" s="11">
        <v>4</v>
      </c>
      <c r="N11" s="11"/>
      <c r="O11" s="11">
        <v>1</v>
      </c>
      <c r="P11" s="11"/>
      <c r="Q11" s="11"/>
      <c r="R11" s="11">
        <v>1</v>
      </c>
      <c r="S11" s="11"/>
      <c r="T11" s="11"/>
      <c r="U11" s="11">
        <v>2</v>
      </c>
      <c r="V11" s="11"/>
      <c r="W11" s="11"/>
      <c r="X11" s="11"/>
      <c r="Y11" s="11"/>
      <c r="Z11" s="11"/>
      <c r="AA11" s="11">
        <v>1</v>
      </c>
      <c r="AB11" s="11"/>
      <c r="AC11" s="11"/>
      <c r="AD11" s="11">
        <v>7</v>
      </c>
      <c r="AE11" s="11">
        <v>1</v>
      </c>
      <c r="AF11" s="11"/>
      <c r="AG11" s="11"/>
      <c r="AH11" s="11">
        <v>28</v>
      </c>
      <c r="AI11" s="11">
        <v>1</v>
      </c>
      <c r="AJ11" s="8">
        <v>505341</v>
      </c>
      <c r="AK11" s="5">
        <v>7.8200000000000006E-2</v>
      </c>
      <c r="AL11" s="6">
        <f t="shared" si="1"/>
        <v>39517.6662</v>
      </c>
      <c r="AM11" s="7">
        <f t="shared" si="2"/>
        <v>544858.66619999998</v>
      </c>
    </row>
    <row r="12" spans="4:39" ht="20.399999999999999" x14ac:dyDescent="0.3">
      <c r="D12" s="10">
        <v>5</v>
      </c>
      <c r="E12" s="11">
        <v>83444</v>
      </c>
      <c r="F12" s="11">
        <v>78181505</v>
      </c>
      <c r="G12" s="11" t="s">
        <v>30</v>
      </c>
      <c r="H12" s="11" t="s">
        <v>31</v>
      </c>
      <c r="I12" s="12" t="s">
        <v>44</v>
      </c>
      <c r="J12" s="11" t="s">
        <v>32</v>
      </c>
      <c r="K12" s="11">
        <v>8</v>
      </c>
      <c r="L12" s="11">
        <v>2</v>
      </c>
      <c r="M12" s="11">
        <v>1</v>
      </c>
      <c r="N12" s="11">
        <v>1</v>
      </c>
      <c r="O12" s="11">
        <v>2</v>
      </c>
      <c r="P12" s="11"/>
      <c r="Q12" s="11"/>
      <c r="R12" s="11">
        <v>2</v>
      </c>
      <c r="S12" s="11"/>
      <c r="T12" s="11"/>
      <c r="U12" s="11"/>
      <c r="V12" s="11"/>
      <c r="W12" s="11"/>
      <c r="X12" s="11"/>
      <c r="Y12" s="11"/>
      <c r="Z12" s="11"/>
      <c r="AA12" s="11">
        <v>3</v>
      </c>
      <c r="AB12" s="11">
        <v>5</v>
      </c>
      <c r="AC12" s="11">
        <v>4</v>
      </c>
      <c r="AD12" s="11"/>
      <c r="AE12" s="11"/>
      <c r="AF12" s="11"/>
      <c r="AG12" s="11"/>
      <c r="AH12" s="11">
        <v>28</v>
      </c>
      <c r="AI12" s="11">
        <v>1</v>
      </c>
      <c r="AJ12" s="8">
        <v>505141</v>
      </c>
      <c r="AK12" s="5">
        <v>7.8200000000000006E-2</v>
      </c>
      <c r="AL12" s="6">
        <f t="shared" si="1"/>
        <v>39502.0262</v>
      </c>
      <c r="AM12" s="7">
        <f t="shared" si="2"/>
        <v>544643.02619999996</v>
      </c>
    </row>
    <row r="13" spans="4:39" ht="20.399999999999999" x14ac:dyDescent="0.3">
      <c r="D13" s="10">
        <v>6</v>
      </c>
      <c r="E13" s="11">
        <v>83444</v>
      </c>
      <c r="F13" s="11">
        <v>78181505</v>
      </c>
      <c r="G13" s="11" t="s">
        <v>30</v>
      </c>
      <c r="H13" s="11" t="s">
        <v>31</v>
      </c>
      <c r="I13" s="13" t="s">
        <v>45</v>
      </c>
      <c r="J13" s="11" t="s">
        <v>32</v>
      </c>
      <c r="K13" s="11"/>
      <c r="L13" s="11"/>
      <c r="M13" s="11"/>
      <c r="N13" s="11"/>
      <c r="O13" s="11">
        <v>1</v>
      </c>
      <c r="P13" s="11">
        <v>1</v>
      </c>
      <c r="Q13" s="11"/>
      <c r="R13" s="11"/>
      <c r="S13" s="11"/>
      <c r="T13" s="11"/>
      <c r="U13" s="11"/>
      <c r="V13" s="11">
        <v>2</v>
      </c>
      <c r="W13" s="11"/>
      <c r="X13" s="11"/>
      <c r="Y13" s="11"/>
      <c r="Z13" s="11"/>
      <c r="AA13" s="11"/>
      <c r="AB13" s="11">
        <v>3</v>
      </c>
      <c r="AC13" s="11">
        <v>3</v>
      </c>
      <c r="AD13" s="11"/>
      <c r="AE13" s="11">
        <v>3</v>
      </c>
      <c r="AF13" s="11"/>
      <c r="AG13" s="11"/>
      <c r="AH13" s="11">
        <v>13</v>
      </c>
      <c r="AI13" s="11">
        <v>1</v>
      </c>
      <c r="AJ13" s="15"/>
      <c r="AK13" s="5">
        <v>7.8200000000000006E-2</v>
      </c>
      <c r="AL13" s="6">
        <f t="shared" si="1"/>
        <v>0</v>
      </c>
      <c r="AM13" s="7">
        <f t="shared" si="2"/>
        <v>0</v>
      </c>
    </row>
    <row r="14" spans="4:39" ht="20.399999999999999" x14ac:dyDescent="0.3">
      <c r="D14" s="10">
        <v>7</v>
      </c>
      <c r="E14" s="11">
        <v>83444</v>
      </c>
      <c r="F14" s="11">
        <v>78181505</v>
      </c>
      <c r="G14" s="11" t="s">
        <v>30</v>
      </c>
      <c r="H14" s="11" t="s">
        <v>31</v>
      </c>
      <c r="I14" s="12" t="s">
        <v>48</v>
      </c>
      <c r="J14" s="11" t="s">
        <v>32</v>
      </c>
      <c r="K14" s="11"/>
      <c r="L14" s="11"/>
      <c r="M14" s="11"/>
      <c r="N14" s="11">
        <v>9</v>
      </c>
      <c r="O14" s="11"/>
      <c r="P14" s="11"/>
      <c r="Q14" s="11"/>
      <c r="R14" s="11"/>
      <c r="S14" s="11"/>
      <c r="T14" s="11"/>
      <c r="U14" s="11"/>
      <c r="V14" s="11"/>
      <c r="W14" s="11">
        <v>2</v>
      </c>
      <c r="X14" s="11"/>
      <c r="Y14" s="11"/>
      <c r="Z14" s="11"/>
      <c r="AA14" s="11"/>
      <c r="AB14" s="11"/>
      <c r="AC14" s="11"/>
      <c r="AD14" s="11">
        <v>5</v>
      </c>
      <c r="AE14" s="11">
        <v>2</v>
      </c>
      <c r="AF14" s="11"/>
      <c r="AG14" s="11"/>
      <c r="AH14" s="11">
        <v>18</v>
      </c>
      <c r="AI14" s="11">
        <v>1</v>
      </c>
      <c r="AJ14" s="8">
        <v>220057</v>
      </c>
      <c r="AK14" s="5">
        <v>7.8200000000000006E-2</v>
      </c>
      <c r="AL14" s="6">
        <f t="shared" si="1"/>
        <v>17208.457400000003</v>
      </c>
      <c r="AM14" s="7">
        <f t="shared" si="2"/>
        <v>237265.45740000001</v>
      </c>
    </row>
    <row r="15" spans="4:39" ht="20.399999999999999" x14ac:dyDescent="0.3">
      <c r="D15" s="10">
        <v>8</v>
      </c>
      <c r="E15" s="11">
        <v>83444</v>
      </c>
      <c r="F15" s="11">
        <v>78181505</v>
      </c>
      <c r="G15" s="11" t="s">
        <v>30</v>
      </c>
      <c r="H15" s="11" t="s">
        <v>31</v>
      </c>
      <c r="I15" s="12" t="s">
        <v>49</v>
      </c>
      <c r="J15" s="11" t="s">
        <v>32</v>
      </c>
      <c r="K15" s="11"/>
      <c r="L15" s="11">
        <v>15</v>
      </c>
      <c r="M15" s="11"/>
      <c r="N15" s="11">
        <v>20</v>
      </c>
      <c r="O15" s="11">
        <v>6</v>
      </c>
      <c r="P15" s="11"/>
      <c r="Q15" s="11">
        <v>4</v>
      </c>
      <c r="R15" s="11">
        <v>1</v>
      </c>
      <c r="S15" s="11"/>
      <c r="T15" s="11">
        <v>1</v>
      </c>
      <c r="U15" s="11"/>
      <c r="V15" s="11"/>
      <c r="W15" s="11"/>
      <c r="X15" s="11"/>
      <c r="Y15" s="11"/>
      <c r="Z15" s="11"/>
      <c r="AA15" s="11">
        <v>12</v>
      </c>
      <c r="AB15" s="11">
        <v>5</v>
      </c>
      <c r="AC15" s="11"/>
      <c r="AD15" s="11">
        <v>13</v>
      </c>
      <c r="AE15" s="11">
        <v>2</v>
      </c>
      <c r="AF15" s="11"/>
      <c r="AG15" s="11"/>
      <c r="AH15" s="11">
        <v>79</v>
      </c>
      <c r="AI15" s="11">
        <v>1</v>
      </c>
      <c r="AJ15" s="8">
        <v>220257</v>
      </c>
      <c r="AK15" s="5">
        <v>7.8200000000000006E-2</v>
      </c>
      <c r="AL15" s="6">
        <f t="shared" si="1"/>
        <v>17224.097400000002</v>
      </c>
      <c r="AM15" s="7">
        <f t="shared" si="2"/>
        <v>237481.0974</v>
      </c>
    </row>
    <row r="16" spans="4:39" ht="20.399999999999999" x14ac:dyDescent="0.3">
      <c r="D16" s="10">
        <v>9</v>
      </c>
      <c r="E16" s="11">
        <v>83444</v>
      </c>
      <c r="F16" s="11">
        <v>78181505</v>
      </c>
      <c r="G16" s="11" t="s">
        <v>30</v>
      </c>
      <c r="H16" s="11" t="s">
        <v>31</v>
      </c>
      <c r="I16" s="12" t="s">
        <v>50</v>
      </c>
      <c r="J16" s="11" t="s">
        <v>32</v>
      </c>
      <c r="K16" s="11"/>
      <c r="L16" s="11"/>
      <c r="M16" s="11"/>
      <c r="N16" s="11">
        <v>8</v>
      </c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>
        <v>8</v>
      </c>
      <c r="AI16" s="11">
        <v>1</v>
      </c>
      <c r="AJ16" s="8">
        <v>330075</v>
      </c>
      <c r="AK16" s="5">
        <v>7.8200000000000006E-2</v>
      </c>
      <c r="AL16" s="6">
        <f t="shared" si="1"/>
        <v>25811.865000000002</v>
      </c>
      <c r="AM16" s="7">
        <f t="shared" si="2"/>
        <v>355886.86499999999</v>
      </c>
    </row>
    <row r="17" spans="4:39" ht="20.399999999999999" x14ac:dyDescent="0.3">
      <c r="D17" s="10">
        <v>10</v>
      </c>
      <c r="E17" s="11">
        <v>83444</v>
      </c>
      <c r="F17" s="11">
        <v>78181505</v>
      </c>
      <c r="G17" s="11" t="s">
        <v>30</v>
      </c>
      <c r="H17" s="11" t="s">
        <v>31</v>
      </c>
      <c r="I17" s="12" t="s">
        <v>51</v>
      </c>
      <c r="J17" s="11" t="s">
        <v>32</v>
      </c>
      <c r="K17" s="11">
        <v>1</v>
      </c>
      <c r="L17" s="11"/>
      <c r="M17" s="11">
        <v>2</v>
      </c>
      <c r="N17" s="11"/>
      <c r="O17" s="11"/>
      <c r="P17" s="11">
        <v>1</v>
      </c>
      <c r="Q17" s="11"/>
      <c r="R17" s="11"/>
      <c r="S17" s="11"/>
      <c r="T17" s="11"/>
      <c r="U17" s="11"/>
      <c r="V17" s="11"/>
      <c r="W17" s="11">
        <v>4</v>
      </c>
      <c r="X17" s="11">
        <v>6</v>
      </c>
      <c r="Y17" s="11"/>
      <c r="Z17" s="11"/>
      <c r="AA17" s="11"/>
      <c r="AB17" s="11"/>
      <c r="AC17" s="11"/>
      <c r="AD17" s="11"/>
      <c r="AE17" s="11"/>
      <c r="AF17" s="11"/>
      <c r="AG17" s="11"/>
      <c r="AH17" s="11">
        <v>14</v>
      </c>
      <c r="AI17" s="11">
        <v>1</v>
      </c>
      <c r="AJ17" s="8">
        <v>505141</v>
      </c>
      <c r="AK17" s="5">
        <v>7.8200000000000006E-2</v>
      </c>
      <c r="AL17" s="6">
        <f t="shared" si="1"/>
        <v>39502.0262</v>
      </c>
      <c r="AM17" s="7">
        <f t="shared" si="2"/>
        <v>544643.02619999996</v>
      </c>
    </row>
    <row r="18" spans="4:39" ht="20.399999999999999" x14ac:dyDescent="0.3">
      <c r="D18" s="10">
        <v>11</v>
      </c>
      <c r="E18" s="11">
        <v>83444</v>
      </c>
      <c r="F18" s="11">
        <v>78181505</v>
      </c>
      <c r="G18" s="11" t="s">
        <v>30</v>
      </c>
      <c r="H18" s="11" t="s">
        <v>31</v>
      </c>
      <c r="I18" s="13" t="s">
        <v>46</v>
      </c>
      <c r="J18" s="11" t="s">
        <v>32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>
        <v>1</v>
      </c>
      <c r="Y18" s="11"/>
      <c r="Z18" s="11"/>
      <c r="AA18" s="11"/>
      <c r="AB18" s="11"/>
      <c r="AC18" s="11"/>
      <c r="AD18" s="11"/>
      <c r="AE18" s="11"/>
      <c r="AF18" s="11"/>
      <c r="AG18" s="11"/>
      <c r="AH18" s="11">
        <v>1</v>
      </c>
      <c r="AI18" s="11">
        <v>1</v>
      </c>
      <c r="AJ18" s="15"/>
      <c r="AK18" s="5">
        <v>7.8200000000000006E-2</v>
      </c>
      <c r="AL18" s="6">
        <f t="shared" si="1"/>
        <v>0</v>
      </c>
      <c r="AM18" s="7">
        <f t="shared" si="2"/>
        <v>0</v>
      </c>
    </row>
    <row r="19" spans="4:39" ht="20.399999999999999" x14ac:dyDescent="0.3">
      <c r="D19" s="10">
        <v>12</v>
      </c>
      <c r="E19" s="11">
        <v>83444</v>
      </c>
      <c r="F19" s="11">
        <v>78181505</v>
      </c>
      <c r="G19" s="11" t="s">
        <v>30</v>
      </c>
      <c r="H19" s="11" t="s">
        <v>31</v>
      </c>
      <c r="I19" s="13" t="s">
        <v>47</v>
      </c>
      <c r="J19" s="11" t="s">
        <v>32</v>
      </c>
      <c r="K19" s="11"/>
      <c r="L19" s="11"/>
      <c r="M19" s="11"/>
      <c r="N19" s="11"/>
      <c r="O19" s="11">
        <v>1</v>
      </c>
      <c r="P19" s="11"/>
      <c r="Q19" s="11"/>
      <c r="R19" s="11"/>
      <c r="S19" s="11"/>
      <c r="T19" s="11"/>
      <c r="U19" s="11"/>
      <c r="V19" s="11"/>
      <c r="W19" s="11"/>
      <c r="X19" s="11"/>
      <c r="Y19" s="11">
        <v>1</v>
      </c>
      <c r="Z19" s="11"/>
      <c r="AA19" s="11">
        <v>1</v>
      </c>
      <c r="AB19" s="11">
        <v>1</v>
      </c>
      <c r="AC19" s="11"/>
      <c r="AD19" s="11"/>
      <c r="AE19" s="11"/>
      <c r="AF19" s="11"/>
      <c r="AG19" s="11"/>
      <c r="AH19" s="11">
        <v>4</v>
      </c>
      <c r="AI19" s="11">
        <v>1</v>
      </c>
      <c r="AJ19" s="15"/>
      <c r="AK19" s="5">
        <v>7.8200000000000006E-2</v>
      </c>
      <c r="AL19" s="6">
        <f t="shared" si="1"/>
        <v>0</v>
      </c>
      <c r="AM19" s="7">
        <f t="shared" si="2"/>
        <v>0</v>
      </c>
    </row>
    <row r="20" spans="4:39" x14ac:dyDescent="0.3">
      <c r="D20" s="18"/>
      <c r="E20" s="77" t="s">
        <v>33</v>
      </c>
      <c r="F20" s="77"/>
      <c r="G20" s="77"/>
      <c r="H20" s="77"/>
      <c r="I20" s="77"/>
      <c r="J20" s="77"/>
      <c r="K20" s="16">
        <v>47</v>
      </c>
      <c r="L20" s="16">
        <v>20</v>
      </c>
      <c r="M20" s="16">
        <v>7</v>
      </c>
      <c r="N20" s="16">
        <v>41</v>
      </c>
      <c r="O20" s="16">
        <v>13</v>
      </c>
      <c r="P20" s="16">
        <v>6</v>
      </c>
      <c r="Q20" s="16">
        <v>7</v>
      </c>
      <c r="R20" s="16">
        <v>6</v>
      </c>
      <c r="S20" s="16">
        <v>1</v>
      </c>
      <c r="T20" s="16">
        <v>2</v>
      </c>
      <c r="U20" s="16">
        <v>3</v>
      </c>
      <c r="V20" s="16">
        <v>4</v>
      </c>
      <c r="W20" s="16">
        <v>11</v>
      </c>
      <c r="X20" s="16">
        <v>14</v>
      </c>
      <c r="Y20" s="16">
        <v>1</v>
      </c>
      <c r="Z20" s="16">
        <v>1</v>
      </c>
      <c r="AA20" s="16">
        <v>21</v>
      </c>
      <c r="AB20" s="16">
        <v>20</v>
      </c>
      <c r="AC20" s="16">
        <v>10</v>
      </c>
      <c r="AD20" s="16">
        <v>29</v>
      </c>
      <c r="AE20" s="16">
        <v>10</v>
      </c>
      <c r="AF20" s="16">
        <v>2</v>
      </c>
      <c r="AG20" s="16">
        <v>5</v>
      </c>
      <c r="AH20" s="16">
        <v>281</v>
      </c>
      <c r="AI20" s="16"/>
      <c r="AJ20" s="17">
        <f>SUM(AJ8:AJ19)</f>
        <v>3275446</v>
      </c>
      <c r="AK20" s="17"/>
      <c r="AL20" s="17">
        <f t="shared" ref="AL20:AM20" si="3">SUM(AL8:AL19)</f>
        <v>256139.87719999999</v>
      </c>
      <c r="AM20" s="17">
        <f t="shared" si="3"/>
        <v>3531585.8772</v>
      </c>
    </row>
  </sheetData>
  <mergeCells count="33">
    <mergeCell ref="E20:J20"/>
    <mergeCell ref="AJ6:AM6"/>
    <mergeCell ref="D6:D7"/>
    <mergeCell ref="AI6:AI7"/>
    <mergeCell ref="AD6:AD7"/>
    <mergeCell ref="AE6:AE7"/>
    <mergeCell ref="AF6:AF7"/>
    <mergeCell ref="AG6:AG7"/>
    <mergeCell ref="AH6:AH7"/>
    <mergeCell ref="X6:X7"/>
    <mergeCell ref="Y6:Y7"/>
    <mergeCell ref="Z6:Z7"/>
    <mergeCell ref="AA6:AA7"/>
    <mergeCell ref="AB6:AB7"/>
    <mergeCell ref="AC6:AC7"/>
    <mergeCell ref="Q6:Q7"/>
    <mergeCell ref="R6:R7"/>
    <mergeCell ref="T6:T7"/>
    <mergeCell ref="U6:U7"/>
    <mergeCell ref="V6:V7"/>
    <mergeCell ref="W6:W7"/>
    <mergeCell ref="P6:P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DA5D4-365C-447E-BA46-9BD77865C105}">
  <dimension ref="A5:AV20"/>
  <sheetViews>
    <sheetView workbookViewId="0">
      <selection activeCell="C1" sqref="A1:C1048576"/>
    </sheetView>
  </sheetViews>
  <sheetFormatPr baseColWidth="10" defaultRowHeight="14.4" x14ac:dyDescent="0.3"/>
  <cols>
    <col min="1" max="1" width="2.88671875" bestFit="1" customWidth="1"/>
    <col min="2" max="2" width="10.6640625" customWidth="1"/>
    <col min="3" max="3" width="11.5546875" customWidth="1"/>
    <col min="4" max="4" width="15.33203125" customWidth="1"/>
    <col min="5" max="5" width="13.44140625" customWidth="1"/>
    <col min="6" max="6" width="47.6640625" customWidth="1"/>
    <col min="7" max="7" width="11.5546875" customWidth="1"/>
    <col min="8" max="31" width="11.44140625" customWidth="1"/>
    <col min="32" max="32" width="8.109375" customWidth="1"/>
    <col min="33" max="34" width="13" style="14" customWidth="1"/>
    <col min="35" max="36" width="11.44140625" style="14" customWidth="1"/>
    <col min="37" max="43" width="11.44140625" customWidth="1"/>
    <col min="44" max="45" width="11.5546875" style="1" customWidth="1"/>
    <col min="46" max="46" width="11.5546875" style="1"/>
  </cols>
  <sheetData>
    <row r="5" spans="1:46" ht="15" customHeight="1" x14ac:dyDescent="0.3">
      <c r="A5" s="151" t="s">
        <v>54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  <c r="AL5" s="151"/>
      <c r="AM5" s="151"/>
      <c r="AN5" s="151"/>
      <c r="AO5" s="151"/>
      <c r="AP5" s="151"/>
      <c r="AQ5" s="151"/>
      <c r="AR5" s="151"/>
      <c r="AS5" s="151"/>
      <c r="AT5" s="151"/>
    </row>
    <row r="6" spans="1:46" x14ac:dyDescent="0.3">
      <c r="A6" s="76" t="s">
        <v>39</v>
      </c>
      <c r="B6" s="76" t="s">
        <v>0</v>
      </c>
      <c r="C6" s="76" t="s">
        <v>1</v>
      </c>
      <c r="D6" s="76" t="s">
        <v>2</v>
      </c>
      <c r="E6" s="76" t="s">
        <v>3</v>
      </c>
      <c r="F6" s="76" t="s">
        <v>4</v>
      </c>
      <c r="G6" s="76" t="s">
        <v>52</v>
      </c>
      <c r="H6" s="76" t="s">
        <v>5</v>
      </c>
      <c r="I6" s="76" t="s">
        <v>6</v>
      </c>
      <c r="J6" s="76" t="s">
        <v>7</v>
      </c>
      <c r="K6" s="76" t="s">
        <v>8</v>
      </c>
      <c r="L6" s="76" t="s">
        <v>9</v>
      </c>
      <c r="M6" s="76" t="s">
        <v>10</v>
      </c>
      <c r="N6" s="76" t="s">
        <v>11</v>
      </c>
      <c r="O6" s="76" t="s">
        <v>12</v>
      </c>
      <c r="P6" s="9" t="s">
        <v>13</v>
      </c>
      <c r="Q6" s="76" t="s">
        <v>14</v>
      </c>
      <c r="R6" s="76" t="s">
        <v>15</v>
      </c>
      <c r="S6" s="76" t="s">
        <v>16</v>
      </c>
      <c r="T6" s="76" t="s">
        <v>17</v>
      </c>
      <c r="U6" s="76" t="s">
        <v>18</v>
      </c>
      <c r="V6" s="76" t="s">
        <v>19</v>
      </c>
      <c r="W6" s="76" t="s">
        <v>20</v>
      </c>
      <c r="X6" s="76" t="s">
        <v>21</v>
      </c>
      <c r="Y6" s="76" t="s">
        <v>22</v>
      </c>
      <c r="Z6" s="76" t="s">
        <v>23</v>
      </c>
      <c r="AA6" s="76" t="s">
        <v>24</v>
      </c>
      <c r="AB6" s="76" t="s">
        <v>25</v>
      </c>
      <c r="AC6" s="76" t="s">
        <v>26</v>
      </c>
      <c r="AD6" s="76" t="s">
        <v>27</v>
      </c>
      <c r="AE6" s="76" t="s">
        <v>28</v>
      </c>
      <c r="AF6" s="76" t="s">
        <v>53</v>
      </c>
      <c r="AG6" s="78" t="s">
        <v>65</v>
      </c>
      <c r="AH6" s="78"/>
      <c r="AI6" s="78"/>
      <c r="AJ6" s="78"/>
      <c r="AK6" s="81" t="s">
        <v>55</v>
      </c>
      <c r="AL6" s="82" t="s">
        <v>56</v>
      </c>
      <c r="AM6" s="83" t="s">
        <v>57</v>
      </c>
      <c r="AN6" s="84" t="s">
        <v>58</v>
      </c>
      <c r="AO6" s="86" t="s">
        <v>59</v>
      </c>
      <c r="AP6" s="82" t="s">
        <v>60</v>
      </c>
      <c r="AQ6" s="81" t="s">
        <v>61</v>
      </c>
      <c r="AR6" s="85" t="s">
        <v>62</v>
      </c>
      <c r="AS6" s="87" t="s">
        <v>63</v>
      </c>
      <c r="AT6" s="85" t="s">
        <v>64</v>
      </c>
    </row>
    <row r="7" spans="1:46" ht="30.6" x14ac:dyDescent="0.3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9" t="s">
        <v>29</v>
      </c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2" t="s">
        <v>66</v>
      </c>
      <c r="AH7" s="20" t="s">
        <v>67</v>
      </c>
      <c r="AI7" s="21" t="s">
        <v>68</v>
      </c>
      <c r="AJ7" s="32" t="s">
        <v>113</v>
      </c>
      <c r="AK7" s="81"/>
      <c r="AL7" s="82"/>
      <c r="AM7" s="83"/>
      <c r="AN7" s="84"/>
      <c r="AO7" s="86"/>
      <c r="AP7" s="82"/>
      <c r="AQ7" s="81"/>
      <c r="AR7" s="85"/>
      <c r="AS7" s="87"/>
      <c r="AT7" s="85"/>
    </row>
    <row r="8" spans="1:46" ht="20.399999999999999" x14ac:dyDescent="0.3">
      <c r="A8" s="10">
        <v>1</v>
      </c>
      <c r="B8" s="11">
        <v>83444</v>
      </c>
      <c r="C8" s="11">
        <v>78181505</v>
      </c>
      <c r="D8" s="11" t="s">
        <v>30</v>
      </c>
      <c r="E8" s="11" t="s">
        <v>31</v>
      </c>
      <c r="F8" s="12" t="s">
        <v>40</v>
      </c>
      <c r="G8" s="11" t="s">
        <v>32</v>
      </c>
      <c r="H8" s="11">
        <v>2</v>
      </c>
      <c r="I8" s="11"/>
      <c r="J8" s="11"/>
      <c r="K8" s="11"/>
      <c r="L8" s="11"/>
      <c r="M8" s="11"/>
      <c r="N8" s="11"/>
      <c r="O8" s="11">
        <v>2</v>
      </c>
      <c r="P8" s="11">
        <v>1</v>
      </c>
      <c r="Q8" s="11"/>
      <c r="R8" s="11"/>
      <c r="S8" s="11"/>
      <c r="T8" s="11">
        <v>4</v>
      </c>
      <c r="U8" s="11">
        <v>7</v>
      </c>
      <c r="V8" s="11"/>
      <c r="W8" s="11"/>
      <c r="X8" s="11"/>
      <c r="Y8" s="11"/>
      <c r="Z8" s="11"/>
      <c r="AA8" s="11"/>
      <c r="AB8" s="11"/>
      <c r="AC8" s="11"/>
      <c r="AD8" s="11">
        <v>3</v>
      </c>
      <c r="AE8" s="11">
        <v>19</v>
      </c>
      <c r="AF8" s="11">
        <v>1</v>
      </c>
      <c r="AG8" s="22">
        <v>349000</v>
      </c>
      <c r="AH8" s="22">
        <v>349000</v>
      </c>
      <c r="AI8" s="22">
        <v>348000</v>
      </c>
      <c r="AJ8" s="22">
        <v>348900</v>
      </c>
      <c r="AK8" s="24">
        <f>MIN(AG8,AH8,AI8,AJ8)</f>
        <v>348000</v>
      </c>
      <c r="AL8" s="25">
        <f>MAX(AG8,AH8,AI8,AJ8)</f>
        <v>349000</v>
      </c>
      <c r="AM8" s="26">
        <f>AVERAGE(AG8,AH8,AI8,AJ8)</f>
        <v>348725</v>
      </c>
      <c r="AN8" s="27">
        <f>MEDIAN(AG8,AH8,AI8,AJ8)</f>
        <v>348950</v>
      </c>
      <c r="AO8" s="26">
        <f>GEOMEAN(AG8,AH8,AI8,AJ8)</f>
        <v>348724.74616829649</v>
      </c>
      <c r="AP8" s="28">
        <f>AVERAGE(AK8,AO8)</f>
        <v>348362.37308414828</v>
      </c>
      <c r="AQ8" s="29">
        <f>STDEVA(AM8,AP8)</f>
        <v>256.41595123951782</v>
      </c>
      <c r="AR8" s="30">
        <f>AL8</f>
        <v>349000</v>
      </c>
      <c r="AS8" s="19" t="str">
        <f>IF(AR8=AK8,"MENOR VALOR","MAYOR VALOR")</f>
        <v>MAYOR VALOR</v>
      </c>
      <c r="AT8" s="31">
        <f t="shared" ref="AT8" si="0">ROUND(AR8,0)</f>
        <v>349000</v>
      </c>
    </row>
    <row r="9" spans="1:46" ht="20.399999999999999" x14ac:dyDescent="0.3">
      <c r="A9" s="10">
        <v>2</v>
      </c>
      <c r="B9" s="11">
        <v>83444</v>
      </c>
      <c r="C9" s="11">
        <v>78181505</v>
      </c>
      <c r="D9" s="11" t="s">
        <v>30</v>
      </c>
      <c r="E9" s="11" t="s">
        <v>31</v>
      </c>
      <c r="F9" s="12" t="s">
        <v>41</v>
      </c>
      <c r="G9" s="11" t="s">
        <v>32</v>
      </c>
      <c r="H9" s="11">
        <v>27</v>
      </c>
      <c r="I9" s="11">
        <v>1</v>
      </c>
      <c r="J9" s="11"/>
      <c r="K9" s="11">
        <v>3</v>
      </c>
      <c r="L9" s="11">
        <v>2</v>
      </c>
      <c r="M9" s="11">
        <v>4</v>
      </c>
      <c r="N9" s="11">
        <v>3</v>
      </c>
      <c r="O9" s="11"/>
      <c r="P9" s="11"/>
      <c r="Q9" s="11">
        <v>1</v>
      </c>
      <c r="R9" s="11">
        <v>1</v>
      </c>
      <c r="S9" s="11">
        <v>2</v>
      </c>
      <c r="T9" s="11">
        <v>1</v>
      </c>
      <c r="U9" s="11"/>
      <c r="V9" s="11"/>
      <c r="W9" s="11">
        <v>1</v>
      </c>
      <c r="X9" s="11">
        <v>4</v>
      </c>
      <c r="Y9" s="11">
        <v>4</v>
      </c>
      <c r="Z9" s="11">
        <v>3</v>
      </c>
      <c r="AA9" s="11">
        <v>4</v>
      </c>
      <c r="AB9" s="11">
        <v>2</v>
      </c>
      <c r="AC9" s="11">
        <v>1</v>
      </c>
      <c r="AD9" s="11">
        <v>2</v>
      </c>
      <c r="AE9" s="11">
        <v>66</v>
      </c>
      <c r="AF9" s="11">
        <v>1</v>
      </c>
      <c r="AG9" s="22">
        <v>349300</v>
      </c>
      <c r="AH9" s="22">
        <v>349300</v>
      </c>
      <c r="AI9" s="22">
        <v>348300</v>
      </c>
      <c r="AJ9" s="22">
        <v>349200</v>
      </c>
      <c r="AK9" s="24">
        <f t="shared" ref="AK9:AK19" si="1">MIN(AG9,AH9,AI9,AJ9)</f>
        <v>348300</v>
      </c>
      <c r="AL9" s="25">
        <f t="shared" ref="AL9:AL19" si="2">MAX(AG9,AH9,AI9,AJ9)</f>
        <v>349300</v>
      </c>
      <c r="AM9" s="26">
        <f t="shared" ref="AM9:AM19" si="3">AVERAGE(AG9,AH9,AI9,AJ9)</f>
        <v>349025</v>
      </c>
      <c r="AN9" s="27">
        <f t="shared" ref="AN9:AN19" si="4">MEDIAN(AG9,AH9,AI9,AJ9)</f>
        <v>349250</v>
      </c>
      <c r="AO9" s="26">
        <f t="shared" ref="AO9:AO19" si="5">GEOMEAN(AG9,AH9,AI9,AJ9)</f>
        <v>349024.7463866715</v>
      </c>
      <c r="AP9" s="28">
        <f t="shared" ref="AP9:AP19" si="6">AVERAGE(AK9,AO9)</f>
        <v>348662.37319333572</v>
      </c>
      <c r="AQ9" s="29">
        <f t="shared" ref="AQ9:AQ19" si="7">STDEVA(AM9,AP9)</f>
        <v>256.41587403233592</v>
      </c>
      <c r="AR9" s="30">
        <f t="shared" ref="AR9:AR19" si="8">AL9</f>
        <v>349300</v>
      </c>
      <c r="AS9" s="19" t="str">
        <f t="shared" ref="AS9:AS19" si="9">IF(AR9=AK9,"MENOR VALOR","MAYOR VALOR")</f>
        <v>MAYOR VALOR</v>
      </c>
      <c r="AT9" s="31">
        <f t="shared" ref="AT9:AT19" si="10">ROUND(AR9,0)</f>
        <v>349300</v>
      </c>
    </row>
    <row r="10" spans="1:46" ht="20.399999999999999" x14ac:dyDescent="0.3">
      <c r="A10" s="10">
        <v>3</v>
      </c>
      <c r="B10" s="11">
        <v>83444</v>
      </c>
      <c r="C10" s="11">
        <v>78181505</v>
      </c>
      <c r="D10" s="11" t="s">
        <v>30</v>
      </c>
      <c r="E10" s="11" t="s">
        <v>31</v>
      </c>
      <c r="F10" s="12" t="s">
        <v>42</v>
      </c>
      <c r="G10" s="11" t="s">
        <v>32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>
        <v>2</v>
      </c>
      <c r="Z10" s="11"/>
      <c r="AA10" s="11"/>
      <c r="AB10" s="11"/>
      <c r="AC10" s="11">
        <v>1</v>
      </c>
      <c r="AD10" s="11"/>
      <c r="AE10" s="11">
        <v>3</v>
      </c>
      <c r="AF10" s="11">
        <v>1</v>
      </c>
      <c r="AG10" s="22">
        <v>349000</v>
      </c>
      <c r="AH10" s="22">
        <v>349000</v>
      </c>
      <c r="AI10" s="22">
        <v>348000</v>
      </c>
      <c r="AJ10" s="22">
        <v>348900</v>
      </c>
      <c r="AK10" s="24">
        <f t="shared" si="1"/>
        <v>348000</v>
      </c>
      <c r="AL10" s="25">
        <f t="shared" si="2"/>
        <v>349000</v>
      </c>
      <c r="AM10" s="26">
        <f t="shared" si="3"/>
        <v>348725</v>
      </c>
      <c r="AN10" s="27">
        <f t="shared" si="4"/>
        <v>348950</v>
      </c>
      <c r="AO10" s="26">
        <f t="shared" si="5"/>
        <v>348724.74616829649</v>
      </c>
      <c r="AP10" s="28">
        <f t="shared" si="6"/>
        <v>348362.37308414828</v>
      </c>
      <c r="AQ10" s="29">
        <f t="shared" si="7"/>
        <v>256.41595123951782</v>
      </c>
      <c r="AR10" s="30">
        <f t="shared" si="8"/>
        <v>349000</v>
      </c>
      <c r="AS10" s="19" t="str">
        <f t="shared" si="9"/>
        <v>MAYOR VALOR</v>
      </c>
      <c r="AT10" s="31">
        <f t="shared" si="10"/>
        <v>349000</v>
      </c>
    </row>
    <row r="11" spans="1:46" ht="20.399999999999999" x14ac:dyDescent="0.3">
      <c r="A11" s="10">
        <v>4</v>
      </c>
      <c r="B11" s="11">
        <v>83444</v>
      </c>
      <c r="C11" s="11">
        <v>78181505</v>
      </c>
      <c r="D11" s="11" t="s">
        <v>30</v>
      </c>
      <c r="E11" s="11" t="s">
        <v>31</v>
      </c>
      <c r="F11" s="12" t="s">
        <v>43</v>
      </c>
      <c r="G11" s="11" t="s">
        <v>32</v>
      </c>
      <c r="H11" s="11">
        <v>9</v>
      </c>
      <c r="I11" s="11">
        <v>2</v>
      </c>
      <c r="J11" s="11">
        <v>4</v>
      </c>
      <c r="K11" s="11"/>
      <c r="L11" s="11">
        <v>1</v>
      </c>
      <c r="M11" s="11"/>
      <c r="N11" s="11"/>
      <c r="O11" s="11">
        <v>1</v>
      </c>
      <c r="P11" s="11"/>
      <c r="Q11" s="11"/>
      <c r="R11" s="11">
        <v>2</v>
      </c>
      <c r="S11" s="11"/>
      <c r="T11" s="11"/>
      <c r="U11" s="11"/>
      <c r="V11" s="11"/>
      <c r="W11" s="11"/>
      <c r="X11" s="11">
        <v>1</v>
      </c>
      <c r="Y11" s="11"/>
      <c r="Z11" s="11"/>
      <c r="AA11" s="11">
        <v>7</v>
      </c>
      <c r="AB11" s="11">
        <v>1</v>
      </c>
      <c r="AC11" s="11"/>
      <c r="AD11" s="11"/>
      <c r="AE11" s="11">
        <v>28</v>
      </c>
      <c r="AF11" s="11">
        <v>1</v>
      </c>
      <c r="AG11" s="23">
        <v>534300</v>
      </c>
      <c r="AH11" s="23">
        <v>534300</v>
      </c>
      <c r="AI11" s="22">
        <v>528900</v>
      </c>
      <c r="AJ11" s="22">
        <v>534200</v>
      </c>
      <c r="AK11" s="24">
        <f t="shared" si="1"/>
        <v>528900</v>
      </c>
      <c r="AL11" s="25">
        <f t="shared" si="2"/>
        <v>534300</v>
      </c>
      <c r="AM11" s="26">
        <f t="shared" si="3"/>
        <v>532925</v>
      </c>
      <c r="AN11" s="27">
        <f t="shared" si="4"/>
        <v>534250</v>
      </c>
      <c r="AO11" s="26">
        <f t="shared" si="5"/>
        <v>532919.91477373522</v>
      </c>
      <c r="AP11" s="28">
        <f t="shared" si="6"/>
        <v>530909.95738686761</v>
      </c>
      <c r="AQ11" s="29">
        <f t="shared" si="7"/>
        <v>1424.8502961257745</v>
      </c>
      <c r="AR11" s="30">
        <f t="shared" si="8"/>
        <v>534300</v>
      </c>
      <c r="AS11" s="19" t="str">
        <f t="shared" si="9"/>
        <v>MAYOR VALOR</v>
      </c>
      <c r="AT11" s="31">
        <f t="shared" si="10"/>
        <v>534300</v>
      </c>
    </row>
    <row r="12" spans="1:46" ht="20.399999999999999" x14ac:dyDescent="0.3">
      <c r="A12" s="10">
        <v>5</v>
      </c>
      <c r="B12" s="11">
        <v>83444</v>
      </c>
      <c r="C12" s="11">
        <v>78181505</v>
      </c>
      <c r="D12" s="11" t="s">
        <v>30</v>
      </c>
      <c r="E12" s="11" t="s">
        <v>31</v>
      </c>
      <c r="F12" s="12" t="s">
        <v>44</v>
      </c>
      <c r="G12" s="11" t="s">
        <v>32</v>
      </c>
      <c r="H12" s="11">
        <v>8</v>
      </c>
      <c r="I12" s="11">
        <v>2</v>
      </c>
      <c r="J12" s="11">
        <v>1</v>
      </c>
      <c r="K12" s="11">
        <v>1</v>
      </c>
      <c r="L12" s="11">
        <v>2</v>
      </c>
      <c r="M12" s="11"/>
      <c r="N12" s="11"/>
      <c r="O12" s="11">
        <v>2</v>
      </c>
      <c r="P12" s="11"/>
      <c r="Q12" s="11"/>
      <c r="R12" s="11"/>
      <c r="S12" s="11"/>
      <c r="T12" s="11"/>
      <c r="U12" s="11"/>
      <c r="V12" s="11"/>
      <c r="W12" s="11"/>
      <c r="X12" s="11">
        <v>3</v>
      </c>
      <c r="Y12" s="11">
        <v>5</v>
      </c>
      <c r="Z12" s="11">
        <v>4</v>
      </c>
      <c r="AA12" s="11"/>
      <c r="AB12" s="11"/>
      <c r="AC12" s="11"/>
      <c r="AD12" s="11"/>
      <c r="AE12" s="11">
        <v>28</v>
      </c>
      <c r="AF12" s="11">
        <v>1</v>
      </c>
      <c r="AG12" s="23">
        <v>534100</v>
      </c>
      <c r="AH12" s="23">
        <v>534100</v>
      </c>
      <c r="AI12" s="22">
        <v>528700</v>
      </c>
      <c r="AJ12" s="22">
        <v>534000</v>
      </c>
      <c r="AK12" s="24">
        <f t="shared" si="1"/>
        <v>528700</v>
      </c>
      <c r="AL12" s="25">
        <f t="shared" si="2"/>
        <v>534100</v>
      </c>
      <c r="AM12" s="26">
        <f t="shared" si="3"/>
        <v>532725</v>
      </c>
      <c r="AN12" s="27">
        <f t="shared" si="4"/>
        <v>534050</v>
      </c>
      <c r="AO12" s="26">
        <f t="shared" si="5"/>
        <v>532719.91285814648</v>
      </c>
      <c r="AP12" s="28">
        <f t="shared" si="6"/>
        <v>530709.95642907324</v>
      </c>
      <c r="AQ12" s="29">
        <f t="shared" si="7"/>
        <v>1424.8509733886694</v>
      </c>
      <c r="AR12" s="30">
        <f t="shared" si="8"/>
        <v>534100</v>
      </c>
      <c r="AS12" s="19" t="str">
        <f t="shared" si="9"/>
        <v>MAYOR VALOR</v>
      </c>
      <c r="AT12" s="31">
        <f t="shared" si="10"/>
        <v>534100</v>
      </c>
    </row>
    <row r="13" spans="1:46" ht="20.399999999999999" x14ac:dyDescent="0.3">
      <c r="A13" s="149">
        <v>6</v>
      </c>
      <c r="B13" s="11">
        <v>83444</v>
      </c>
      <c r="C13" s="11">
        <v>78181505</v>
      </c>
      <c r="D13" s="11" t="s">
        <v>30</v>
      </c>
      <c r="E13" s="11" t="s">
        <v>31</v>
      </c>
      <c r="F13" s="12" t="s">
        <v>45</v>
      </c>
      <c r="G13" s="11" t="s">
        <v>32</v>
      </c>
      <c r="H13" s="11"/>
      <c r="I13" s="11"/>
      <c r="J13" s="11"/>
      <c r="K13" s="11"/>
      <c r="L13" s="11">
        <v>1</v>
      </c>
      <c r="M13" s="11">
        <v>1</v>
      </c>
      <c r="N13" s="11"/>
      <c r="O13" s="11"/>
      <c r="P13" s="11"/>
      <c r="Q13" s="11"/>
      <c r="R13" s="11"/>
      <c r="S13" s="11">
        <v>2</v>
      </c>
      <c r="T13" s="11"/>
      <c r="U13" s="11"/>
      <c r="V13" s="11"/>
      <c r="W13" s="11"/>
      <c r="X13" s="11"/>
      <c r="Y13" s="11">
        <v>3</v>
      </c>
      <c r="Z13" s="11">
        <v>3</v>
      </c>
      <c r="AA13" s="11"/>
      <c r="AB13" s="11">
        <v>3</v>
      </c>
      <c r="AC13" s="11"/>
      <c r="AD13" s="11"/>
      <c r="AE13" s="11">
        <v>13</v>
      </c>
      <c r="AF13" s="11">
        <v>1</v>
      </c>
      <c r="AG13" s="150">
        <v>533800</v>
      </c>
      <c r="AH13" s="150">
        <v>533800</v>
      </c>
      <c r="AI13" s="150">
        <v>528400</v>
      </c>
      <c r="AJ13" s="150">
        <v>533700</v>
      </c>
      <c r="AK13" s="24">
        <f t="shared" si="1"/>
        <v>528400</v>
      </c>
      <c r="AL13" s="25">
        <f t="shared" si="2"/>
        <v>533800</v>
      </c>
      <c r="AM13" s="26">
        <f t="shared" si="3"/>
        <v>532425</v>
      </c>
      <c r="AN13" s="27">
        <f t="shared" si="4"/>
        <v>533750</v>
      </c>
      <c r="AO13" s="26">
        <f t="shared" si="5"/>
        <v>532419.90998205566</v>
      </c>
      <c r="AP13" s="28">
        <f t="shared" si="6"/>
        <v>530409.95499102783</v>
      </c>
      <c r="AQ13" s="29">
        <f t="shared" si="7"/>
        <v>1424.8519902403295</v>
      </c>
      <c r="AR13" s="30">
        <f t="shared" si="8"/>
        <v>533800</v>
      </c>
      <c r="AS13" s="19" t="str">
        <f t="shared" si="9"/>
        <v>MAYOR VALOR</v>
      </c>
      <c r="AT13" s="31">
        <f t="shared" si="10"/>
        <v>533800</v>
      </c>
    </row>
    <row r="14" spans="1:46" ht="20.399999999999999" x14ac:dyDescent="0.3">
      <c r="A14" s="149">
        <v>7</v>
      </c>
      <c r="B14" s="11">
        <v>83444</v>
      </c>
      <c r="C14" s="11">
        <v>78181505</v>
      </c>
      <c r="D14" s="11" t="s">
        <v>30</v>
      </c>
      <c r="E14" s="11" t="s">
        <v>31</v>
      </c>
      <c r="F14" s="12" t="s">
        <v>48</v>
      </c>
      <c r="G14" s="11" t="s">
        <v>32</v>
      </c>
      <c r="H14" s="11"/>
      <c r="I14" s="11"/>
      <c r="J14" s="11"/>
      <c r="K14" s="11">
        <v>9</v>
      </c>
      <c r="L14" s="11"/>
      <c r="M14" s="11"/>
      <c r="N14" s="11"/>
      <c r="O14" s="11"/>
      <c r="P14" s="11"/>
      <c r="Q14" s="11"/>
      <c r="R14" s="11"/>
      <c r="S14" s="11"/>
      <c r="T14" s="11">
        <v>2</v>
      </c>
      <c r="U14" s="11"/>
      <c r="V14" s="11"/>
      <c r="W14" s="11"/>
      <c r="X14" s="11"/>
      <c r="Y14" s="11"/>
      <c r="Z14" s="11"/>
      <c r="AA14" s="11">
        <v>5</v>
      </c>
      <c r="AB14" s="11">
        <v>2</v>
      </c>
      <c r="AC14" s="11"/>
      <c r="AD14" s="11"/>
      <c r="AE14" s="11">
        <v>18</v>
      </c>
      <c r="AF14" s="11">
        <v>1</v>
      </c>
      <c r="AG14" s="150">
        <v>233200</v>
      </c>
      <c r="AH14" s="150">
        <v>233200</v>
      </c>
      <c r="AI14" s="150">
        <v>232300</v>
      </c>
      <c r="AJ14" s="150">
        <v>233100</v>
      </c>
      <c r="AK14" s="24">
        <f t="shared" si="1"/>
        <v>232300</v>
      </c>
      <c r="AL14" s="25">
        <f t="shared" si="2"/>
        <v>233200</v>
      </c>
      <c r="AM14" s="26">
        <f t="shared" si="3"/>
        <v>232950</v>
      </c>
      <c r="AN14" s="27">
        <f t="shared" si="4"/>
        <v>233150</v>
      </c>
      <c r="AO14" s="26">
        <f t="shared" si="5"/>
        <v>232949.69377109222</v>
      </c>
      <c r="AP14" s="28">
        <f t="shared" si="6"/>
        <v>232624.84688554611</v>
      </c>
      <c r="AQ14" s="29">
        <f t="shared" si="7"/>
        <v>229.91797215427084</v>
      </c>
      <c r="AR14" s="30">
        <f t="shared" si="8"/>
        <v>233200</v>
      </c>
      <c r="AS14" s="19" t="str">
        <f t="shared" si="9"/>
        <v>MAYOR VALOR</v>
      </c>
      <c r="AT14" s="31">
        <f t="shared" si="10"/>
        <v>233200</v>
      </c>
    </row>
    <row r="15" spans="1:46" ht="20.399999999999999" x14ac:dyDescent="0.3">
      <c r="A15" s="149">
        <v>8</v>
      </c>
      <c r="B15" s="11">
        <v>83444</v>
      </c>
      <c r="C15" s="11">
        <v>78181505</v>
      </c>
      <c r="D15" s="11" t="s">
        <v>30</v>
      </c>
      <c r="E15" s="11" t="s">
        <v>31</v>
      </c>
      <c r="F15" s="12" t="s">
        <v>49</v>
      </c>
      <c r="G15" s="11" t="s">
        <v>32</v>
      </c>
      <c r="H15" s="11"/>
      <c r="I15" s="11">
        <v>15</v>
      </c>
      <c r="J15" s="11"/>
      <c r="K15" s="11">
        <v>20</v>
      </c>
      <c r="L15" s="11">
        <v>6</v>
      </c>
      <c r="M15" s="11"/>
      <c r="N15" s="11">
        <v>4</v>
      </c>
      <c r="O15" s="11">
        <v>1</v>
      </c>
      <c r="P15" s="11"/>
      <c r="Q15" s="11">
        <v>1</v>
      </c>
      <c r="R15" s="11"/>
      <c r="S15" s="11"/>
      <c r="T15" s="11"/>
      <c r="U15" s="11"/>
      <c r="V15" s="11"/>
      <c r="W15" s="11"/>
      <c r="X15" s="11">
        <v>12</v>
      </c>
      <c r="Y15" s="11">
        <v>5</v>
      </c>
      <c r="Z15" s="11"/>
      <c r="AA15" s="11">
        <v>13</v>
      </c>
      <c r="AB15" s="11">
        <v>2</v>
      </c>
      <c r="AC15" s="11"/>
      <c r="AD15" s="11"/>
      <c r="AE15" s="11">
        <v>79</v>
      </c>
      <c r="AF15" s="11">
        <v>1</v>
      </c>
      <c r="AG15" s="150">
        <v>233500</v>
      </c>
      <c r="AH15" s="150">
        <v>233500</v>
      </c>
      <c r="AI15" s="150">
        <v>232600</v>
      </c>
      <c r="AJ15" s="150">
        <v>233400</v>
      </c>
      <c r="AK15" s="24">
        <f t="shared" si="1"/>
        <v>232600</v>
      </c>
      <c r="AL15" s="25">
        <f t="shared" si="2"/>
        <v>233500</v>
      </c>
      <c r="AM15" s="26">
        <f t="shared" si="3"/>
        <v>233250</v>
      </c>
      <c r="AN15" s="27">
        <f t="shared" si="4"/>
        <v>233450</v>
      </c>
      <c r="AO15" s="26">
        <f t="shared" si="5"/>
        <v>233249.69416543102</v>
      </c>
      <c r="AP15" s="28">
        <f t="shared" si="6"/>
        <v>232924.84708271551</v>
      </c>
      <c r="AQ15" s="29">
        <f t="shared" si="7"/>
        <v>229.91783273445103</v>
      </c>
      <c r="AR15" s="30">
        <f t="shared" si="8"/>
        <v>233500</v>
      </c>
      <c r="AS15" s="19" t="str">
        <f t="shared" si="9"/>
        <v>MAYOR VALOR</v>
      </c>
      <c r="AT15" s="31">
        <f t="shared" si="10"/>
        <v>233500</v>
      </c>
    </row>
    <row r="16" spans="1:46" ht="20.399999999999999" x14ac:dyDescent="0.3">
      <c r="A16" s="149">
        <v>9</v>
      </c>
      <c r="B16" s="11">
        <v>83444</v>
      </c>
      <c r="C16" s="11">
        <v>78181505</v>
      </c>
      <c r="D16" s="11" t="s">
        <v>30</v>
      </c>
      <c r="E16" s="11" t="s">
        <v>31</v>
      </c>
      <c r="F16" s="12" t="s">
        <v>50</v>
      </c>
      <c r="G16" s="11" t="s">
        <v>32</v>
      </c>
      <c r="H16" s="11"/>
      <c r="I16" s="11"/>
      <c r="J16" s="11"/>
      <c r="K16" s="11">
        <v>8</v>
      </c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>
        <v>8</v>
      </c>
      <c r="AF16" s="11">
        <v>1</v>
      </c>
      <c r="AG16" s="150">
        <v>349300</v>
      </c>
      <c r="AH16" s="150">
        <v>349300</v>
      </c>
      <c r="AI16" s="150">
        <v>348600</v>
      </c>
      <c r="AJ16" s="150">
        <v>349200</v>
      </c>
      <c r="AK16" s="24">
        <f t="shared" si="1"/>
        <v>348600</v>
      </c>
      <c r="AL16" s="25">
        <f t="shared" si="2"/>
        <v>349300</v>
      </c>
      <c r="AM16" s="26">
        <f t="shared" si="3"/>
        <v>349100</v>
      </c>
      <c r="AN16" s="27">
        <f t="shared" si="4"/>
        <v>349250</v>
      </c>
      <c r="AO16" s="26">
        <f t="shared" si="5"/>
        <v>349099.87818445452</v>
      </c>
      <c r="AP16" s="28">
        <f t="shared" si="6"/>
        <v>348849.93909222726</v>
      </c>
      <c r="AQ16" s="29">
        <f t="shared" si="7"/>
        <v>176.81976359576987</v>
      </c>
      <c r="AR16" s="30">
        <f t="shared" si="8"/>
        <v>349300</v>
      </c>
      <c r="AS16" s="19" t="str">
        <f t="shared" si="9"/>
        <v>MAYOR VALOR</v>
      </c>
      <c r="AT16" s="31">
        <f t="shared" si="10"/>
        <v>349300</v>
      </c>
    </row>
    <row r="17" spans="1:46" ht="20.399999999999999" x14ac:dyDescent="0.3">
      <c r="A17" s="149">
        <v>10</v>
      </c>
      <c r="B17" s="11">
        <v>83444</v>
      </c>
      <c r="C17" s="11">
        <v>78181505</v>
      </c>
      <c r="D17" s="11" t="s">
        <v>30</v>
      </c>
      <c r="E17" s="11" t="s">
        <v>31</v>
      </c>
      <c r="F17" s="12" t="s">
        <v>51</v>
      </c>
      <c r="G17" s="11" t="s">
        <v>32</v>
      </c>
      <c r="H17" s="11">
        <v>1</v>
      </c>
      <c r="I17" s="11"/>
      <c r="J17" s="11">
        <v>2</v>
      </c>
      <c r="K17" s="11"/>
      <c r="L17" s="11"/>
      <c r="M17" s="11">
        <v>1</v>
      </c>
      <c r="N17" s="11"/>
      <c r="O17" s="11"/>
      <c r="P17" s="11"/>
      <c r="Q17" s="11"/>
      <c r="R17" s="11"/>
      <c r="S17" s="11"/>
      <c r="T17" s="11">
        <v>4</v>
      </c>
      <c r="U17" s="11">
        <v>6</v>
      </c>
      <c r="V17" s="11"/>
      <c r="W17" s="11"/>
      <c r="X17" s="11"/>
      <c r="Y17" s="11"/>
      <c r="Z17" s="11"/>
      <c r="AA17" s="11"/>
      <c r="AB17" s="11"/>
      <c r="AC17" s="11"/>
      <c r="AD17" s="11"/>
      <c r="AE17" s="11">
        <v>14</v>
      </c>
      <c r="AF17" s="11">
        <v>1</v>
      </c>
      <c r="AG17" s="150">
        <v>534100</v>
      </c>
      <c r="AH17" s="150">
        <v>534100</v>
      </c>
      <c r="AI17" s="150">
        <v>528700</v>
      </c>
      <c r="AJ17" s="150">
        <v>534000</v>
      </c>
      <c r="AK17" s="24">
        <f t="shared" si="1"/>
        <v>528700</v>
      </c>
      <c r="AL17" s="25">
        <f t="shared" si="2"/>
        <v>534100</v>
      </c>
      <c r="AM17" s="26">
        <f t="shared" si="3"/>
        <v>532725</v>
      </c>
      <c r="AN17" s="27">
        <f t="shared" si="4"/>
        <v>534050</v>
      </c>
      <c r="AO17" s="26">
        <f t="shared" si="5"/>
        <v>532719.91285814648</v>
      </c>
      <c r="AP17" s="28">
        <f t="shared" si="6"/>
        <v>530709.95642907324</v>
      </c>
      <c r="AQ17" s="29">
        <f t="shared" si="7"/>
        <v>1424.8509733886694</v>
      </c>
      <c r="AR17" s="30">
        <f t="shared" si="8"/>
        <v>534100</v>
      </c>
      <c r="AS17" s="19" t="str">
        <f t="shared" si="9"/>
        <v>MAYOR VALOR</v>
      </c>
      <c r="AT17" s="31">
        <f t="shared" si="10"/>
        <v>534100</v>
      </c>
    </row>
    <row r="18" spans="1:46" ht="20.399999999999999" x14ac:dyDescent="0.3">
      <c r="A18" s="149">
        <v>11</v>
      </c>
      <c r="B18" s="11">
        <v>83444</v>
      </c>
      <c r="C18" s="11">
        <v>78181505</v>
      </c>
      <c r="D18" s="11" t="s">
        <v>30</v>
      </c>
      <c r="E18" s="11" t="s">
        <v>31</v>
      </c>
      <c r="F18" s="12" t="s">
        <v>46</v>
      </c>
      <c r="G18" s="11" t="s">
        <v>32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>
        <v>1</v>
      </c>
      <c r="V18" s="11"/>
      <c r="W18" s="11"/>
      <c r="X18" s="11"/>
      <c r="Y18" s="11"/>
      <c r="Z18" s="11"/>
      <c r="AA18" s="11"/>
      <c r="AB18" s="11"/>
      <c r="AC18" s="11"/>
      <c r="AD18" s="11"/>
      <c r="AE18" s="11">
        <v>1</v>
      </c>
      <c r="AF18" s="11">
        <v>1</v>
      </c>
      <c r="AG18" s="150">
        <v>349000</v>
      </c>
      <c r="AH18" s="150">
        <v>349000</v>
      </c>
      <c r="AI18" s="150">
        <v>348300</v>
      </c>
      <c r="AJ18" s="150">
        <v>348900</v>
      </c>
      <c r="AK18" s="24">
        <f t="shared" si="1"/>
        <v>348300</v>
      </c>
      <c r="AL18" s="25">
        <f t="shared" si="2"/>
        <v>349000</v>
      </c>
      <c r="AM18" s="26">
        <f t="shared" si="3"/>
        <v>348800</v>
      </c>
      <c r="AN18" s="27">
        <f t="shared" si="4"/>
        <v>348950</v>
      </c>
      <c r="AO18" s="26">
        <f t="shared" si="5"/>
        <v>348799.87807961821</v>
      </c>
      <c r="AP18" s="28">
        <f t="shared" si="6"/>
        <v>348549.93903980911</v>
      </c>
      <c r="AQ18" s="29">
        <f t="shared" si="7"/>
        <v>176.81980066100084</v>
      </c>
      <c r="AR18" s="30">
        <f t="shared" si="8"/>
        <v>349000</v>
      </c>
      <c r="AS18" s="19" t="str">
        <f t="shared" si="9"/>
        <v>MAYOR VALOR</v>
      </c>
      <c r="AT18" s="31">
        <f t="shared" si="10"/>
        <v>349000</v>
      </c>
    </row>
    <row r="19" spans="1:46" ht="20.399999999999999" x14ac:dyDescent="0.3">
      <c r="A19" s="149">
        <v>12</v>
      </c>
      <c r="B19" s="11">
        <v>83444</v>
      </c>
      <c r="C19" s="11">
        <v>78181505</v>
      </c>
      <c r="D19" s="11" t="s">
        <v>30</v>
      </c>
      <c r="E19" s="11" t="s">
        <v>31</v>
      </c>
      <c r="F19" s="12" t="s">
        <v>47</v>
      </c>
      <c r="G19" s="11" t="s">
        <v>32</v>
      </c>
      <c r="H19" s="11"/>
      <c r="I19" s="11"/>
      <c r="J19" s="11"/>
      <c r="K19" s="11"/>
      <c r="L19" s="11">
        <v>1</v>
      </c>
      <c r="M19" s="11"/>
      <c r="N19" s="11"/>
      <c r="O19" s="11"/>
      <c r="P19" s="11"/>
      <c r="Q19" s="11"/>
      <c r="R19" s="11"/>
      <c r="S19" s="11"/>
      <c r="T19" s="11"/>
      <c r="U19" s="11"/>
      <c r="V19" s="11">
        <v>1</v>
      </c>
      <c r="W19" s="11"/>
      <c r="X19" s="11">
        <v>1</v>
      </c>
      <c r="Y19" s="11">
        <v>1</v>
      </c>
      <c r="Z19" s="11"/>
      <c r="AA19" s="11"/>
      <c r="AB19" s="11"/>
      <c r="AC19" s="11"/>
      <c r="AD19" s="11"/>
      <c r="AE19" s="11">
        <v>4</v>
      </c>
      <c r="AF19" s="11">
        <v>1</v>
      </c>
      <c r="AG19" s="150">
        <v>533600</v>
      </c>
      <c r="AH19" s="150">
        <v>533600</v>
      </c>
      <c r="AI19" s="150">
        <v>528200</v>
      </c>
      <c r="AJ19" s="150">
        <v>533500</v>
      </c>
      <c r="AK19" s="24">
        <f t="shared" si="1"/>
        <v>528200</v>
      </c>
      <c r="AL19" s="25">
        <f t="shared" si="2"/>
        <v>533600</v>
      </c>
      <c r="AM19" s="26">
        <f t="shared" si="3"/>
        <v>532225</v>
      </c>
      <c r="AN19" s="27">
        <f t="shared" si="4"/>
        <v>533550</v>
      </c>
      <c r="AO19" s="26">
        <f t="shared" si="5"/>
        <v>532219.90806285455</v>
      </c>
      <c r="AP19" s="28">
        <f t="shared" si="6"/>
        <v>530209.95403142727</v>
      </c>
      <c r="AQ19" s="29">
        <f t="shared" si="7"/>
        <v>1424.852668780389</v>
      </c>
      <c r="AR19" s="30">
        <f t="shared" si="8"/>
        <v>533600</v>
      </c>
      <c r="AS19" s="19" t="str">
        <f t="shared" si="9"/>
        <v>MAYOR VALOR</v>
      </c>
      <c r="AT19" s="31">
        <f t="shared" si="10"/>
        <v>533600</v>
      </c>
    </row>
    <row r="20" spans="1:46" x14ac:dyDescent="0.3">
      <c r="A20" s="18"/>
      <c r="B20" s="77" t="s">
        <v>33</v>
      </c>
      <c r="C20" s="77"/>
      <c r="D20" s="77"/>
      <c r="E20" s="77"/>
      <c r="F20" s="77"/>
      <c r="G20" s="77"/>
      <c r="H20" s="16">
        <v>47</v>
      </c>
      <c r="I20" s="16">
        <v>20</v>
      </c>
      <c r="J20" s="16">
        <v>7</v>
      </c>
      <c r="K20" s="16">
        <v>41</v>
      </c>
      <c r="L20" s="16">
        <v>13</v>
      </c>
      <c r="M20" s="16">
        <v>6</v>
      </c>
      <c r="N20" s="16">
        <v>7</v>
      </c>
      <c r="O20" s="16">
        <v>6</v>
      </c>
      <c r="P20" s="16">
        <v>1</v>
      </c>
      <c r="Q20" s="16">
        <v>2</v>
      </c>
      <c r="R20" s="16">
        <v>3</v>
      </c>
      <c r="S20" s="16">
        <v>4</v>
      </c>
      <c r="T20" s="16">
        <v>11</v>
      </c>
      <c r="U20" s="16">
        <v>14</v>
      </c>
      <c r="V20" s="16">
        <v>1</v>
      </c>
      <c r="W20" s="16">
        <v>1</v>
      </c>
      <c r="X20" s="16">
        <v>21</v>
      </c>
      <c r="Y20" s="16">
        <v>20</v>
      </c>
      <c r="Z20" s="16">
        <v>10</v>
      </c>
      <c r="AA20" s="16">
        <v>29</v>
      </c>
      <c r="AB20" s="16">
        <v>10</v>
      </c>
      <c r="AC20" s="16">
        <v>2</v>
      </c>
      <c r="AD20" s="16">
        <v>5</v>
      </c>
      <c r="AE20" s="16">
        <v>281</v>
      </c>
      <c r="AF20" s="16"/>
      <c r="AG20" s="17">
        <f>SUM(AG8:AG19)</f>
        <v>4882200</v>
      </c>
      <c r="AH20" s="17">
        <f t="shared" ref="AH20:AI20" si="11">SUM(AH8:AH19)</f>
        <v>4882200</v>
      </c>
      <c r="AI20" s="17">
        <f t="shared" si="11"/>
        <v>4849000</v>
      </c>
      <c r="AJ20" s="17">
        <v>232800</v>
      </c>
      <c r="AK20" s="17">
        <f t="shared" ref="AK20" si="12">SUM(AK8:AK19)</f>
        <v>4849000</v>
      </c>
      <c r="AL20" s="17">
        <f t="shared" ref="AL20" si="13">SUM(AL8:AL19)</f>
        <v>4882200</v>
      </c>
      <c r="AM20" s="17">
        <f t="shared" ref="AM20" si="14">SUM(AM8:AM19)</f>
        <v>4873600</v>
      </c>
      <c r="AN20" s="17">
        <f t="shared" ref="AN20" si="15">SUM(AN8:AN19)</f>
        <v>4881600</v>
      </c>
      <c r="AO20" s="17">
        <f t="shared" ref="AO20" si="16">SUM(AO8:AO19)</f>
        <v>4873572.9414587989</v>
      </c>
      <c r="AP20" s="17">
        <f t="shared" ref="AP20" si="17">SUM(AP8:AP19)</f>
        <v>4861286.4707293995</v>
      </c>
      <c r="AQ20" s="17">
        <f t="shared" ref="AQ20" si="18">SUM(AQ8:AQ19)</f>
        <v>8706.9800475806951</v>
      </c>
      <c r="AR20" s="62">
        <f t="shared" ref="AR20" si="19">SUM(AR8:AR19)</f>
        <v>4882200</v>
      </c>
      <c r="AS20" s="62">
        <f t="shared" ref="AS20" si="20">SUM(AS8:AS19)</f>
        <v>0</v>
      </c>
      <c r="AT20" s="62">
        <f t="shared" ref="AT20" si="21">SUM(AT8:AT19)</f>
        <v>4882200</v>
      </c>
    </row>
  </sheetData>
  <mergeCells count="44">
    <mergeCell ref="AK6:AK7"/>
    <mergeCell ref="AL6:AL7"/>
    <mergeCell ref="AM6:AM7"/>
    <mergeCell ref="AN6:AN7"/>
    <mergeCell ref="AT6:AT7"/>
    <mergeCell ref="AO6:AO7"/>
    <mergeCell ref="AP6:AP7"/>
    <mergeCell ref="AQ6:AQ7"/>
    <mergeCell ref="AR6:AR7"/>
    <mergeCell ref="AS6:AS7"/>
    <mergeCell ref="A5:AT5"/>
    <mergeCell ref="AF6:AF7"/>
    <mergeCell ref="AG6:AJ6"/>
    <mergeCell ref="B20:G20"/>
    <mergeCell ref="Z6:Z7"/>
    <mergeCell ref="AA6:AA7"/>
    <mergeCell ref="AB6:AB7"/>
    <mergeCell ref="AC6:AC7"/>
    <mergeCell ref="AD6:AD7"/>
    <mergeCell ref="AE6:AE7"/>
    <mergeCell ref="T6:T7"/>
    <mergeCell ref="U6:U7"/>
    <mergeCell ref="V6:V7"/>
    <mergeCell ref="W6:W7"/>
    <mergeCell ref="X6:X7"/>
    <mergeCell ref="Y6:Y7"/>
    <mergeCell ref="M6:M7"/>
    <mergeCell ref="N6:N7"/>
    <mergeCell ref="O6:O7"/>
    <mergeCell ref="Q6:Q7"/>
    <mergeCell ref="R6:R7"/>
    <mergeCell ref="S6:S7"/>
    <mergeCell ref="L6:L7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0C510-9EEB-415B-B90C-B7B4EB61FE13}">
  <dimension ref="B5:BH22"/>
  <sheetViews>
    <sheetView zoomScaleNormal="100" workbookViewId="0">
      <selection activeCell="H24" sqref="H24"/>
    </sheetView>
  </sheetViews>
  <sheetFormatPr baseColWidth="10" defaultRowHeight="10.199999999999999" x14ac:dyDescent="0.2"/>
  <cols>
    <col min="1" max="2" width="3.88671875" style="33" customWidth="1"/>
    <col min="3" max="3" width="10.88671875" style="33" customWidth="1"/>
    <col min="4" max="4" width="11.6640625" style="33" bestFit="1" customWidth="1"/>
    <col min="5" max="5" width="15.33203125" style="33" customWidth="1"/>
    <col min="6" max="6" width="7.44140625" style="33" customWidth="1"/>
    <col min="7" max="7" width="47.6640625" style="33" customWidth="1"/>
    <col min="8" max="9" width="11.44140625" style="33" customWidth="1"/>
    <col min="10" max="17" width="11.44140625" style="33" hidden="1" customWidth="1"/>
    <col min="18" max="19" width="12.5546875" style="33" hidden="1" customWidth="1"/>
    <col min="20" max="21" width="11.44140625" style="33" hidden="1" customWidth="1"/>
    <col min="22" max="23" width="11.5546875" style="33" hidden="1" customWidth="1"/>
    <col min="24" max="56" width="11.44140625" style="33" hidden="1" customWidth="1"/>
    <col min="57" max="57" width="13.88671875" style="33" hidden="1" customWidth="1"/>
    <col min="58" max="58" width="16.88671875" style="33" hidden="1" customWidth="1"/>
    <col min="59" max="59" width="15.33203125" style="33" hidden="1" customWidth="1"/>
    <col min="60" max="60" width="15.6640625" style="33" hidden="1" customWidth="1"/>
    <col min="61" max="16384" width="11.5546875" style="33"/>
  </cols>
  <sheetData>
    <row r="5" spans="2:59" x14ac:dyDescent="0.2">
      <c r="B5" s="76" t="s">
        <v>39</v>
      </c>
      <c r="C5" s="76" t="s">
        <v>0</v>
      </c>
      <c r="D5" s="76" t="s">
        <v>1</v>
      </c>
      <c r="E5" s="76" t="s">
        <v>2</v>
      </c>
      <c r="F5" s="76" t="s">
        <v>3</v>
      </c>
      <c r="G5" s="76" t="s">
        <v>4</v>
      </c>
      <c r="H5" s="76" t="s">
        <v>52</v>
      </c>
      <c r="I5" s="79" t="s">
        <v>79</v>
      </c>
      <c r="J5" s="102" t="s">
        <v>5</v>
      </c>
      <c r="K5" s="103"/>
      <c r="L5" s="88" t="s">
        <v>6</v>
      </c>
      <c r="M5" s="89"/>
      <c r="N5" s="94" t="s">
        <v>7</v>
      </c>
      <c r="O5" s="95"/>
      <c r="P5" s="98" t="s">
        <v>8</v>
      </c>
      <c r="Q5" s="99"/>
      <c r="R5" s="102" t="s">
        <v>9</v>
      </c>
      <c r="S5" s="103"/>
      <c r="T5" s="106" t="s">
        <v>10</v>
      </c>
      <c r="U5" s="107"/>
      <c r="V5" s="110" t="s">
        <v>11</v>
      </c>
      <c r="W5" s="111"/>
      <c r="X5" s="114" t="s">
        <v>12</v>
      </c>
      <c r="Y5" s="115"/>
      <c r="Z5" s="118" t="s">
        <v>13</v>
      </c>
      <c r="AA5" s="119"/>
      <c r="AB5" s="106" t="s">
        <v>14</v>
      </c>
      <c r="AC5" s="107"/>
      <c r="AD5" s="120" t="s">
        <v>15</v>
      </c>
      <c r="AE5" s="121"/>
      <c r="AF5" s="102" t="s">
        <v>16</v>
      </c>
      <c r="AG5" s="103"/>
      <c r="AH5" s="102" t="s">
        <v>17</v>
      </c>
      <c r="AI5" s="103"/>
      <c r="AJ5" s="120" t="s">
        <v>18</v>
      </c>
      <c r="AK5" s="121"/>
      <c r="AL5" s="124" t="s">
        <v>19</v>
      </c>
      <c r="AM5" s="125"/>
      <c r="AN5" s="128" t="s">
        <v>20</v>
      </c>
      <c r="AO5" s="129"/>
      <c r="AP5" s="102" t="s">
        <v>21</v>
      </c>
      <c r="AQ5" s="103"/>
      <c r="AR5" s="110" t="s">
        <v>22</v>
      </c>
      <c r="AS5" s="111"/>
      <c r="AT5" s="102" t="s">
        <v>23</v>
      </c>
      <c r="AU5" s="103"/>
      <c r="AV5" s="124" t="s">
        <v>24</v>
      </c>
      <c r="AW5" s="125"/>
      <c r="AX5" s="98" t="s">
        <v>25</v>
      </c>
      <c r="AY5" s="99"/>
      <c r="AZ5" s="102" t="s">
        <v>26</v>
      </c>
      <c r="BA5" s="103"/>
      <c r="BB5" s="110" t="s">
        <v>27</v>
      </c>
      <c r="BC5" s="111"/>
      <c r="BD5" s="76" t="s">
        <v>28</v>
      </c>
      <c r="BE5" s="85" t="s">
        <v>75</v>
      </c>
      <c r="BF5" s="92" t="s">
        <v>74</v>
      </c>
      <c r="BG5" s="93" t="s">
        <v>69</v>
      </c>
    </row>
    <row r="6" spans="2:59" ht="36" customHeight="1" x14ac:dyDescent="0.2">
      <c r="B6" s="76"/>
      <c r="C6" s="76"/>
      <c r="D6" s="76"/>
      <c r="E6" s="76"/>
      <c r="F6" s="76"/>
      <c r="G6" s="76"/>
      <c r="H6" s="76"/>
      <c r="I6" s="80"/>
      <c r="J6" s="104"/>
      <c r="K6" s="105"/>
      <c r="L6" s="90"/>
      <c r="M6" s="91"/>
      <c r="N6" s="96"/>
      <c r="O6" s="97"/>
      <c r="P6" s="100"/>
      <c r="Q6" s="101"/>
      <c r="R6" s="104"/>
      <c r="S6" s="105"/>
      <c r="T6" s="108"/>
      <c r="U6" s="109"/>
      <c r="V6" s="112"/>
      <c r="W6" s="113"/>
      <c r="X6" s="116"/>
      <c r="Y6" s="117"/>
      <c r="Z6" s="118" t="s">
        <v>29</v>
      </c>
      <c r="AA6" s="119"/>
      <c r="AB6" s="108"/>
      <c r="AC6" s="109"/>
      <c r="AD6" s="122"/>
      <c r="AE6" s="123"/>
      <c r="AF6" s="104"/>
      <c r="AG6" s="105"/>
      <c r="AH6" s="104"/>
      <c r="AI6" s="105"/>
      <c r="AJ6" s="122"/>
      <c r="AK6" s="123"/>
      <c r="AL6" s="126"/>
      <c r="AM6" s="127"/>
      <c r="AN6" s="130"/>
      <c r="AO6" s="131"/>
      <c r="AP6" s="104"/>
      <c r="AQ6" s="105"/>
      <c r="AR6" s="112"/>
      <c r="AS6" s="113"/>
      <c r="AT6" s="104"/>
      <c r="AU6" s="105"/>
      <c r="AV6" s="126"/>
      <c r="AW6" s="127"/>
      <c r="AX6" s="100"/>
      <c r="AY6" s="101"/>
      <c r="AZ6" s="104"/>
      <c r="BA6" s="105"/>
      <c r="BB6" s="112"/>
      <c r="BC6" s="113"/>
      <c r="BD6" s="76"/>
      <c r="BE6" s="85"/>
      <c r="BF6" s="92"/>
      <c r="BG6" s="93"/>
    </row>
    <row r="7" spans="2:59" ht="20.399999999999999" x14ac:dyDescent="0.2">
      <c r="B7" s="10">
        <v>1</v>
      </c>
      <c r="C7" s="34">
        <v>83444</v>
      </c>
      <c r="D7" s="34">
        <v>78181505</v>
      </c>
      <c r="E7" s="34" t="s">
        <v>30</v>
      </c>
      <c r="F7" s="34" t="s">
        <v>31</v>
      </c>
      <c r="G7" s="35" t="s">
        <v>40</v>
      </c>
      <c r="H7" s="34" t="s">
        <v>32</v>
      </c>
      <c r="I7" s="45">
        <v>349000</v>
      </c>
      <c r="J7" s="34">
        <v>2</v>
      </c>
      <c r="K7" s="46">
        <f>I7*J7</f>
        <v>698000</v>
      </c>
      <c r="L7" s="34"/>
      <c r="M7" s="46">
        <f>L7*I7</f>
        <v>0</v>
      </c>
      <c r="N7" s="34"/>
      <c r="O7" s="46">
        <f>N7*I7</f>
        <v>0</v>
      </c>
      <c r="P7" s="34"/>
      <c r="Q7" s="46">
        <f>P7*I7</f>
        <v>0</v>
      </c>
      <c r="R7" s="34"/>
      <c r="S7" s="46">
        <f>R7*I7</f>
        <v>0</v>
      </c>
      <c r="T7" s="34"/>
      <c r="U7" s="46">
        <f>T7*I7</f>
        <v>0</v>
      </c>
      <c r="V7" s="34"/>
      <c r="W7" s="46">
        <f>V7*I7</f>
        <v>0</v>
      </c>
      <c r="X7" s="34">
        <v>2</v>
      </c>
      <c r="Y7" s="46">
        <f>X7*I7</f>
        <v>698000</v>
      </c>
      <c r="Z7" s="34">
        <v>1</v>
      </c>
      <c r="AA7" s="46">
        <f>Z7*I7</f>
        <v>349000</v>
      </c>
      <c r="AB7" s="34"/>
      <c r="AC7" s="34"/>
      <c r="AD7" s="34"/>
      <c r="AE7" s="46">
        <f>AD7*I7</f>
        <v>0</v>
      </c>
      <c r="AF7" s="34"/>
      <c r="AG7" s="46">
        <f>I7*AF7</f>
        <v>0</v>
      </c>
      <c r="AH7" s="34">
        <v>4</v>
      </c>
      <c r="AI7" s="46">
        <f>AH7*I7</f>
        <v>1396000</v>
      </c>
      <c r="AJ7" s="34">
        <v>7</v>
      </c>
      <c r="AK7" s="46">
        <f>AJ7*I7</f>
        <v>2443000</v>
      </c>
      <c r="AL7" s="34"/>
      <c r="AM7" s="46">
        <f>AL7*I7</f>
        <v>0</v>
      </c>
      <c r="AN7" s="34"/>
      <c r="AO7" s="46">
        <f>AN7*I7</f>
        <v>0</v>
      </c>
      <c r="AP7" s="34"/>
      <c r="AQ7" s="46">
        <f>AP7*I7</f>
        <v>0</v>
      </c>
      <c r="AR7" s="34"/>
      <c r="AS7" s="46">
        <f>AR7*I7</f>
        <v>0</v>
      </c>
      <c r="AT7" s="34"/>
      <c r="AU7" s="46">
        <f>AT7*I7</f>
        <v>0</v>
      </c>
      <c r="AV7" s="34"/>
      <c r="AW7" s="46">
        <f>AV7*I7</f>
        <v>0</v>
      </c>
      <c r="AX7" s="34"/>
      <c r="AY7" s="46">
        <f>AX7*I7</f>
        <v>0</v>
      </c>
      <c r="AZ7" s="34"/>
      <c r="BA7" s="46">
        <f>AZ7*I7</f>
        <v>0</v>
      </c>
      <c r="BB7" s="34">
        <v>3</v>
      </c>
      <c r="BC7" s="46">
        <f>BB7*I7</f>
        <v>1047000</v>
      </c>
      <c r="BD7" s="34">
        <v>19</v>
      </c>
      <c r="BE7" s="36">
        <v>349000</v>
      </c>
      <c r="BF7" s="36">
        <f>+BD7*BE7</f>
        <v>6631000</v>
      </c>
      <c r="BG7" s="37"/>
    </row>
    <row r="8" spans="2:59" ht="20.399999999999999" x14ac:dyDescent="0.2">
      <c r="B8" s="10">
        <v>2</v>
      </c>
      <c r="C8" s="34">
        <v>83444</v>
      </c>
      <c r="D8" s="34">
        <v>78181505</v>
      </c>
      <c r="E8" s="34" t="s">
        <v>30</v>
      </c>
      <c r="F8" s="34" t="s">
        <v>31</v>
      </c>
      <c r="G8" s="35" t="s">
        <v>41</v>
      </c>
      <c r="H8" s="34" t="s">
        <v>32</v>
      </c>
      <c r="I8" s="45">
        <v>349300</v>
      </c>
      <c r="J8" s="34">
        <v>27</v>
      </c>
      <c r="K8" s="46">
        <f t="shared" ref="K8:K18" si="0">I8*J8</f>
        <v>9431100</v>
      </c>
      <c r="L8" s="34">
        <v>1</v>
      </c>
      <c r="M8" s="46">
        <f t="shared" ref="M8:M18" si="1">L8*I8</f>
        <v>349300</v>
      </c>
      <c r="N8" s="34"/>
      <c r="O8" s="46">
        <f t="shared" ref="O8:O18" si="2">N8*I8</f>
        <v>0</v>
      </c>
      <c r="P8" s="34">
        <v>3</v>
      </c>
      <c r="Q8" s="46">
        <f t="shared" ref="Q8:Q18" si="3">P8*I8</f>
        <v>1047900</v>
      </c>
      <c r="R8" s="34">
        <v>2</v>
      </c>
      <c r="S8" s="46">
        <f t="shared" ref="S8:S18" si="4">R8*I8</f>
        <v>698600</v>
      </c>
      <c r="T8" s="34">
        <v>4</v>
      </c>
      <c r="U8" s="46">
        <f t="shared" ref="U8:U18" si="5">T8*I8</f>
        <v>1397200</v>
      </c>
      <c r="V8" s="34">
        <v>3</v>
      </c>
      <c r="W8" s="46">
        <f t="shared" ref="W8:W18" si="6">V8*I8</f>
        <v>1047900</v>
      </c>
      <c r="X8" s="34"/>
      <c r="Y8" s="46">
        <f t="shared" ref="Y8:Y18" si="7">X8*I8</f>
        <v>0</v>
      </c>
      <c r="Z8" s="34"/>
      <c r="AA8" s="46">
        <f t="shared" ref="AA8:AA18" si="8">Z8*I8</f>
        <v>0</v>
      </c>
      <c r="AB8" s="34">
        <v>1</v>
      </c>
      <c r="AC8" s="46">
        <f>AB8*I8</f>
        <v>349300</v>
      </c>
      <c r="AD8" s="34">
        <v>1</v>
      </c>
      <c r="AE8" s="46">
        <f t="shared" ref="AE8:AE18" si="9">AD8*I8</f>
        <v>349300</v>
      </c>
      <c r="AF8" s="34">
        <v>2</v>
      </c>
      <c r="AG8" s="46">
        <f t="shared" ref="AG8:AG18" si="10">I8*AF8</f>
        <v>698600</v>
      </c>
      <c r="AH8" s="34">
        <v>1</v>
      </c>
      <c r="AI8" s="46">
        <f t="shared" ref="AI8:AI18" si="11">AH8*I8</f>
        <v>349300</v>
      </c>
      <c r="AJ8" s="34"/>
      <c r="AK8" s="46">
        <f t="shared" ref="AK8:AK18" si="12">AJ8*I8</f>
        <v>0</v>
      </c>
      <c r="AL8" s="34"/>
      <c r="AM8" s="46">
        <f t="shared" ref="AM8:AM18" si="13">AL8*I8</f>
        <v>0</v>
      </c>
      <c r="AN8" s="34">
        <v>1</v>
      </c>
      <c r="AO8" s="46">
        <f t="shared" ref="AO8:AO18" si="14">AN8*I8</f>
        <v>349300</v>
      </c>
      <c r="AP8" s="34">
        <v>4</v>
      </c>
      <c r="AQ8" s="46">
        <f t="shared" ref="AQ8:AQ18" si="15">AP8*I8</f>
        <v>1397200</v>
      </c>
      <c r="AR8" s="34">
        <v>4</v>
      </c>
      <c r="AS8" s="46">
        <f t="shared" ref="AS8:AS18" si="16">AR8*I8</f>
        <v>1397200</v>
      </c>
      <c r="AT8" s="34">
        <v>3</v>
      </c>
      <c r="AU8" s="46">
        <f t="shared" ref="AU8:AU18" si="17">AT8*I8</f>
        <v>1047900</v>
      </c>
      <c r="AV8" s="34">
        <v>4</v>
      </c>
      <c r="AW8" s="46">
        <f t="shared" ref="AW8:AW18" si="18">AV8*I8</f>
        <v>1397200</v>
      </c>
      <c r="AX8" s="34">
        <v>2</v>
      </c>
      <c r="AY8" s="46">
        <f t="shared" ref="AY8:AY18" si="19">AX8*I8</f>
        <v>698600</v>
      </c>
      <c r="AZ8" s="34">
        <v>1</v>
      </c>
      <c r="BA8" s="46">
        <f t="shared" ref="BA8:BA18" si="20">AZ8*I8</f>
        <v>349300</v>
      </c>
      <c r="BB8" s="34">
        <v>2</v>
      </c>
      <c r="BC8" s="46">
        <f t="shared" ref="BC8:BC18" si="21">BB8*I8</f>
        <v>698600</v>
      </c>
      <c r="BD8" s="34">
        <v>66</v>
      </c>
      <c r="BE8" s="36">
        <v>349300</v>
      </c>
      <c r="BF8" s="36">
        <f t="shared" ref="BF8:BF18" si="22">+BD8*BE8</f>
        <v>23053800</v>
      </c>
      <c r="BG8" s="37"/>
    </row>
    <row r="9" spans="2:59" ht="20.399999999999999" x14ac:dyDescent="0.2">
      <c r="B9" s="10">
        <v>3</v>
      </c>
      <c r="C9" s="34">
        <v>83444</v>
      </c>
      <c r="D9" s="34">
        <v>78181505</v>
      </c>
      <c r="E9" s="34" t="s">
        <v>30</v>
      </c>
      <c r="F9" s="34" t="s">
        <v>31</v>
      </c>
      <c r="G9" s="35" t="s">
        <v>42</v>
      </c>
      <c r="H9" s="34" t="s">
        <v>32</v>
      </c>
      <c r="I9" s="45">
        <v>349000</v>
      </c>
      <c r="J9" s="34"/>
      <c r="K9" s="46">
        <f t="shared" si="0"/>
        <v>0</v>
      </c>
      <c r="L9" s="34"/>
      <c r="M9" s="46">
        <f t="shared" si="1"/>
        <v>0</v>
      </c>
      <c r="N9" s="34"/>
      <c r="O9" s="46">
        <f t="shared" si="2"/>
        <v>0</v>
      </c>
      <c r="P9" s="34"/>
      <c r="Q9" s="46">
        <f t="shared" si="3"/>
        <v>0</v>
      </c>
      <c r="R9" s="34"/>
      <c r="S9" s="46">
        <f t="shared" si="4"/>
        <v>0</v>
      </c>
      <c r="T9" s="34"/>
      <c r="U9" s="46">
        <f t="shared" si="5"/>
        <v>0</v>
      </c>
      <c r="V9" s="34"/>
      <c r="W9" s="46">
        <f t="shared" si="6"/>
        <v>0</v>
      </c>
      <c r="X9" s="34"/>
      <c r="Y9" s="46">
        <f t="shared" si="7"/>
        <v>0</v>
      </c>
      <c r="Z9" s="34"/>
      <c r="AA9" s="46">
        <f t="shared" si="8"/>
        <v>0</v>
      </c>
      <c r="AB9" s="34"/>
      <c r="AC9" s="46">
        <f t="shared" ref="AC9:AC18" si="23">AB9*I9</f>
        <v>0</v>
      </c>
      <c r="AD9" s="34"/>
      <c r="AE9" s="46">
        <f t="shared" si="9"/>
        <v>0</v>
      </c>
      <c r="AF9" s="34"/>
      <c r="AG9" s="46">
        <f t="shared" si="10"/>
        <v>0</v>
      </c>
      <c r="AH9" s="34"/>
      <c r="AI9" s="46">
        <f t="shared" si="11"/>
        <v>0</v>
      </c>
      <c r="AJ9" s="34"/>
      <c r="AK9" s="46">
        <f t="shared" si="12"/>
        <v>0</v>
      </c>
      <c r="AL9" s="34"/>
      <c r="AM9" s="46">
        <f t="shared" si="13"/>
        <v>0</v>
      </c>
      <c r="AN9" s="34"/>
      <c r="AO9" s="46">
        <f t="shared" si="14"/>
        <v>0</v>
      </c>
      <c r="AP9" s="34"/>
      <c r="AQ9" s="46">
        <f t="shared" si="15"/>
        <v>0</v>
      </c>
      <c r="AR9" s="34">
        <v>2</v>
      </c>
      <c r="AS9" s="46">
        <f t="shared" si="16"/>
        <v>698000</v>
      </c>
      <c r="AT9" s="34"/>
      <c r="AU9" s="46">
        <f t="shared" si="17"/>
        <v>0</v>
      </c>
      <c r="AV9" s="34"/>
      <c r="AW9" s="46">
        <f t="shared" si="18"/>
        <v>0</v>
      </c>
      <c r="AX9" s="34"/>
      <c r="AY9" s="46">
        <f t="shared" si="19"/>
        <v>0</v>
      </c>
      <c r="AZ9" s="34">
        <v>1</v>
      </c>
      <c r="BA9" s="46">
        <f t="shared" si="20"/>
        <v>349000</v>
      </c>
      <c r="BB9" s="34"/>
      <c r="BC9" s="46">
        <f t="shared" si="21"/>
        <v>0</v>
      </c>
      <c r="BD9" s="34">
        <v>3</v>
      </c>
      <c r="BE9" s="36">
        <v>349000</v>
      </c>
      <c r="BF9" s="36">
        <f t="shared" si="22"/>
        <v>1047000</v>
      </c>
      <c r="BG9" s="37"/>
    </row>
    <row r="10" spans="2:59" ht="20.399999999999999" x14ac:dyDescent="0.2">
      <c r="B10" s="10">
        <v>4</v>
      </c>
      <c r="C10" s="34">
        <v>83444</v>
      </c>
      <c r="D10" s="34">
        <v>78181505</v>
      </c>
      <c r="E10" s="34" t="s">
        <v>30</v>
      </c>
      <c r="F10" s="34" t="s">
        <v>31</v>
      </c>
      <c r="G10" s="35" t="s">
        <v>43</v>
      </c>
      <c r="H10" s="34" t="s">
        <v>32</v>
      </c>
      <c r="I10" s="45">
        <v>534300</v>
      </c>
      <c r="J10" s="34">
        <v>9</v>
      </c>
      <c r="K10" s="46">
        <f t="shared" si="0"/>
        <v>4808700</v>
      </c>
      <c r="L10" s="34">
        <v>2</v>
      </c>
      <c r="M10" s="46">
        <f t="shared" si="1"/>
        <v>1068600</v>
      </c>
      <c r="N10" s="34">
        <v>4</v>
      </c>
      <c r="O10" s="46">
        <f t="shared" si="2"/>
        <v>2137200</v>
      </c>
      <c r="P10" s="34"/>
      <c r="Q10" s="46">
        <f t="shared" si="3"/>
        <v>0</v>
      </c>
      <c r="R10" s="34">
        <v>1</v>
      </c>
      <c r="S10" s="46">
        <f t="shared" si="4"/>
        <v>534300</v>
      </c>
      <c r="T10" s="34"/>
      <c r="U10" s="46">
        <f t="shared" si="5"/>
        <v>0</v>
      </c>
      <c r="V10" s="34"/>
      <c r="W10" s="46">
        <f t="shared" si="6"/>
        <v>0</v>
      </c>
      <c r="X10" s="34">
        <v>1</v>
      </c>
      <c r="Y10" s="46">
        <f t="shared" si="7"/>
        <v>534300</v>
      </c>
      <c r="Z10" s="34"/>
      <c r="AA10" s="46">
        <f t="shared" si="8"/>
        <v>0</v>
      </c>
      <c r="AB10" s="34"/>
      <c r="AC10" s="46">
        <f t="shared" si="23"/>
        <v>0</v>
      </c>
      <c r="AD10" s="34">
        <v>2</v>
      </c>
      <c r="AE10" s="46">
        <f t="shared" si="9"/>
        <v>1068600</v>
      </c>
      <c r="AF10" s="34"/>
      <c r="AG10" s="46">
        <f t="shared" si="10"/>
        <v>0</v>
      </c>
      <c r="AH10" s="34"/>
      <c r="AI10" s="46">
        <f t="shared" si="11"/>
        <v>0</v>
      </c>
      <c r="AJ10" s="34"/>
      <c r="AK10" s="46">
        <f t="shared" si="12"/>
        <v>0</v>
      </c>
      <c r="AL10" s="34"/>
      <c r="AM10" s="46">
        <f t="shared" si="13"/>
        <v>0</v>
      </c>
      <c r="AN10" s="34"/>
      <c r="AO10" s="46">
        <f t="shared" si="14"/>
        <v>0</v>
      </c>
      <c r="AP10" s="34">
        <v>1</v>
      </c>
      <c r="AQ10" s="46">
        <f t="shared" si="15"/>
        <v>534300</v>
      </c>
      <c r="AR10" s="34"/>
      <c r="AS10" s="46">
        <f t="shared" si="16"/>
        <v>0</v>
      </c>
      <c r="AT10" s="34"/>
      <c r="AU10" s="46">
        <f t="shared" si="17"/>
        <v>0</v>
      </c>
      <c r="AV10" s="34">
        <v>7</v>
      </c>
      <c r="AW10" s="46">
        <f t="shared" si="18"/>
        <v>3740100</v>
      </c>
      <c r="AX10" s="34">
        <v>1</v>
      </c>
      <c r="AY10" s="46">
        <f t="shared" si="19"/>
        <v>534300</v>
      </c>
      <c r="AZ10" s="34"/>
      <c r="BA10" s="46">
        <f t="shared" si="20"/>
        <v>0</v>
      </c>
      <c r="BB10" s="34"/>
      <c r="BC10" s="46">
        <f t="shared" si="21"/>
        <v>0</v>
      </c>
      <c r="BD10" s="34">
        <v>28</v>
      </c>
      <c r="BE10" s="36">
        <v>534300</v>
      </c>
      <c r="BF10" s="36">
        <f t="shared" si="22"/>
        <v>14960400</v>
      </c>
      <c r="BG10" s="37"/>
    </row>
    <row r="11" spans="2:59" ht="20.399999999999999" x14ac:dyDescent="0.2">
      <c r="B11" s="10">
        <v>5</v>
      </c>
      <c r="C11" s="34">
        <v>83444</v>
      </c>
      <c r="D11" s="34">
        <v>78181505</v>
      </c>
      <c r="E11" s="34" t="s">
        <v>30</v>
      </c>
      <c r="F11" s="34" t="s">
        <v>31</v>
      </c>
      <c r="G11" s="35" t="s">
        <v>44</v>
      </c>
      <c r="H11" s="34" t="s">
        <v>32</v>
      </c>
      <c r="I11" s="45">
        <v>534100</v>
      </c>
      <c r="J11" s="34">
        <v>8</v>
      </c>
      <c r="K11" s="46">
        <f t="shared" si="0"/>
        <v>4272800</v>
      </c>
      <c r="L11" s="34">
        <v>2</v>
      </c>
      <c r="M11" s="46">
        <f t="shared" si="1"/>
        <v>1068200</v>
      </c>
      <c r="N11" s="34">
        <v>1</v>
      </c>
      <c r="O11" s="46">
        <f t="shared" si="2"/>
        <v>534100</v>
      </c>
      <c r="P11" s="34">
        <v>1</v>
      </c>
      <c r="Q11" s="46">
        <f t="shared" si="3"/>
        <v>534100</v>
      </c>
      <c r="R11" s="34">
        <v>2</v>
      </c>
      <c r="S11" s="46">
        <f t="shared" si="4"/>
        <v>1068200</v>
      </c>
      <c r="T11" s="34"/>
      <c r="U11" s="46">
        <f t="shared" si="5"/>
        <v>0</v>
      </c>
      <c r="V11" s="34"/>
      <c r="W11" s="46">
        <f t="shared" si="6"/>
        <v>0</v>
      </c>
      <c r="X11" s="34">
        <v>2</v>
      </c>
      <c r="Y11" s="46">
        <f t="shared" si="7"/>
        <v>1068200</v>
      </c>
      <c r="Z11" s="34"/>
      <c r="AA11" s="46">
        <f t="shared" si="8"/>
        <v>0</v>
      </c>
      <c r="AB11" s="34"/>
      <c r="AC11" s="46">
        <f t="shared" si="23"/>
        <v>0</v>
      </c>
      <c r="AD11" s="34"/>
      <c r="AE11" s="46">
        <f t="shared" si="9"/>
        <v>0</v>
      </c>
      <c r="AF11" s="34"/>
      <c r="AG11" s="46">
        <f t="shared" si="10"/>
        <v>0</v>
      </c>
      <c r="AH11" s="34"/>
      <c r="AI11" s="46">
        <f t="shared" si="11"/>
        <v>0</v>
      </c>
      <c r="AJ11" s="34"/>
      <c r="AK11" s="46">
        <f t="shared" si="12"/>
        <v>0</v>
      </c>
      <c r="AL11" s="34"/>
      <c r="AM11" s="46">
        <f t="shared" si="13"/>
        <v>0</v>
      </c>
      <c r="AN11" s="34"/>
      <c r="AO11" s="46">
        <f t="shared" si="14"/>
        <v>0</v>
      </c>
      <c r="AP11" s="34">
        <v>3</v>
      </c>
      <c r="AQ11" s="46">
        <f t="shared" si="15"/>
        <v>1602300</v>
      </c>
      <c r="AR11" s="34">
        <v>5</v>
      </c>
      <c r="AS11" s="46">
        <f t="shared" si="16"/>
        <v>2670500</v>
      </c>
      <c r="AT11" s="34">
        <v>4</v>
      </c>
      <c r="AU11" s="46">
        <f t="shared" si="17"/>
        <v>2136400</v>
      </c>
      <c r="AV11" s="34"/>
      <c r="AW11" s="46">
        <f t="shared" si="18"/>
        <v>0</v>
      </c>
      <c r="AX11" s="34"/>
      <c r="AY11" s="46">
        <f t="shared" si="19"/>
        <v>0</v>
      </c>
      <c r="AZ11" s="34"/>
      <c r="BA11" s="46">
        <f t="shared" si="20"/>
        <v>0</v>
      </c>
      <c r="BB11" s="34"/>
      <c r="BC11" s="46">
        <f t="shared" si="21"/>
        <v>0</v>
      </c>
      <c r="BD11" s="34">
        <v>28</v>
      </c>
      <c r="BE11" s="36">
        <v>534100</v>
      </c>
      <c r="BF11" s="36">
        <f t="shared" si="22"/>
        <v>14954800</v>
      </c>
      <c r="BG11" s="37"/>
    </row>
    <row r="12" spans="2:59" ht="20.399999999999999" x14ac:dyDescent="0.2">
      <c r="B12" s="10">
        <v>6</v>
      </c>
      <c r="C12" s="34">
        <v>83444</v>
      </c>
      <c r="D12" s="34">
        <v>78181505</v>
      </c>
      <c r="E12" s="34" t="s">
        <v>30</v>
      </c>
      <c r="F12" s="34" t="s">
        <v>31</v>
      </c>
      <c r="G12" s="38" t="s">
        <v>45</v>
      </c>
      <c r="H12" s="34" t="s">
        <v>32</v>
      </c>
      <c r="I12" s="45">
        <v>533800</v>
      </c>
      <c r="J12" s="34"/>
      <c r="K12" s="46">
        <f t="shared" si="0"/>
        <v>0</v>
      </c>
      <c r="L12" s="34"/>
      <c r="M12" s="46">
        <f t="shared" si="1"/>
        <v>0</v>
      </c>
      <c r="N12" s="34"/>
      <c r="O12" s="46">
        <f t="shared" si="2"/>
        <v>0</v>
      </c>
      <c r="P12" s="34"/>
      <c r="Q12" s="46">
        <f t="shared" si="3"/>
        <v>0</v>
      </c>
      <c r="R12" s="34">
        <v>1</v>
      </c>
      <c r="S12" s="46">
        <f t="shared" si="4"/>
        <v>533800</v>
      </c>
      <c r="T12" s="34">
        <v>1</v>
      </c>
      <c r="U12" s="46">
        <f t="shared" si="5"/>
        <v>533800</v>
      </c>
      <c r="V12" s="34"/>
      <c r="W12" s="46">
        <f t="shared" si="6"/>
        <v>0</v>
      </c>
      <c r="X12" s="34"/>
      <c r="Y12" s="46">
        <f t="shared" si="7"/>
        <v>0</v>
      </c>
      <c r="Z12" s="34"/>
      <c r="AA12" s="46">
        <f t="shared" si="8"/>
        <v>0</v>
      </c>
      <c r="AB12" s="34"/>
      <c r="AC12" s="46">
        <f t="shared" si="23"/>
        <v>0</v>
      </c>
      <c r="AD12" s="34"/>
      <c r="AE12" s="46">
        <f t="shared" si="9"/>
        <v>0</v>
      </c>
      <c r="AF12" s="34">
        <v>2</v>
      </c>
      <c r="AG12" s="46">
        <f t="shared" si="10"/>
        <v>1067600</v>
      </c>
      <c r="AH12" s="34"/>
      <c r="AI12" s="46">
        <f t="shared" si="11"/>
        <v>0</v>
      </c>
      <c r="AJ12" s="34"/>
      <c r="AK12" s="46">
        <f t="shared" si="12"/>
        <v>0</v>
      </c>
      <c r="AL12" s="34"/>
      <c r="AM12" s="46">
        <f t="shared" si="13"/>
        <v>0</v>
      </c>
      <c r="AN12" s="34"/>
      <c r="AO12" s="46">
        <f t="shared" si="14"/>
        <v>0</v>
      </c>
      <c r="AP12" s="34"/>
      <c r="AQ12" s="46">
        <f t="shared" si="15"/>
        <v>0</v>
      </c>
      <c r="AR12" s="34">
        <v>3</v>
      </c>
      <c r="AS12" s="46">
        <f t="shared" si="16"/>
        <v>1601400</v>
      </c>
      <c r="AT12" s="34">
        <v>3</v>
      </c>
      <c r="AU12" s="46">
        <f t="shared" si="17"/>
        <v>1601400</v>
      </c>
      <c r="AV12" s="34"/>
      <c r="AW12" s="46">
        <f t="shared" si="18"/>
        <v>0</v>
      </c>
      <c r="AX12" s="34">
        <v>3</v>
      </c>
      <c r="AY12" s="46">
        <f t="shared" si="19"/>
        <v>1601400</v>
      </c>
      <c r="AZ12" s="34"/>
      <c r="BA12" s="46">
        <f t="shared" si="20"/>
        <v>0</v>
      </c>
      <c r="BB12" s="34"/>
      <c r="BC12" s="46">
        <f t="shared" si="21"/>
        <v>0</v>
      </c>
      <c r="BD12" s="34">
        <v>13</v>
      </c>
      <c r="BE12" s="36">
        <v>533800</v>
      </c>
      <c r="BF12" s="36">
        <f t="shared" si="22"/>
        <v>6939400</v>
      </c>
      <c r="BG12" s="37"/>
    </row>
    <row r="13" spans="2:59" ht="20.399999999999999" x14ac:dyDescent="0.2">
      <c r="B13" s="10">
        <v>7</v>
      </c>
      <c r="C13" s="34">
        <v>83444</v>
      </c>
      <c r="D13" s="34">
        <v>78181505</v>
      </c>
      <c r="E13" s="34" t="s">
        <v>30</v>
      </c>
      <c r="F13" s="34" t="s">
        <v>31</v>
      </c>
      <c r="G13" s="35" t="s">
        <v>70</v>
      </c>
      <c r="H13" s="34" t="s">
        <v>32</v>
      </c>
      <c r="I13" s="45">
        <v>233200</v>
      </c>
      <c r="J13" s="34"/>
      <c r="K13" s="46">
        <f t="shared" si="0"/>
        <v>0</v>
      </c>
      <c r="L13" s="34"/>
      <c r="M13" s="46">
        <f t="shared" si="1"/>
        <v>0</v>
      </c>
      <c r="N13" s="34"/>
      <c r="O13" s="46">
        <f t="shared" si="2"/>
        <v>0</v>
      </c>
      <c r="P13" s="34">
        <v>9</v>
      </c>
      <c r="Q13" s="46">
        <f t="shared" si="3"/>
        <v>2098800</v>
      </c>
      <c r="R13" s="34"/>
      <c r="S13" s="46">
        <f t="shared" si="4"/>
        <v>0</v>
      </c>
      <c r="T13" s="34"/>
      <c r="U13" s="46">
        <f t="shared" si="5"/>
        <v>0</v>
      </c>
      <c r="V13" s="34"/>
      <c r="W13" s="46">
        <f t="shared" si="6"/>
        <v>0</v>
      </c>
      <c r="X13" s="34"/>
      <c r="Y13" s="46">
        <f t="shared" si="7"/>
        <v>0</v>
      </c>
      <c r="Z13" s="34"/>
      <c r="AA13" s="46">
        <f t="shared" si="8"/>
        <v>0</v>
      </c>
      <c r="AB13" s="34"/>
      <c r="AC13" s="46">
        <f t="shared" si="23"/>
        <v>0</v>
      </c>
      <c r="AD13" s="34"/>
      <c r="AE13" s="46">
        <f t="shared" si="9"/>
        <v>0</v>
      </c>
      <c r="AF13" s="34"/>
      <c r="AG13" s="46">
        <f t="shared" si="10"/>
        <v>0</v>
      </c>
      <c r="AH13" s="34">
        <v>2</v>
      </c>
      <c r="AI13" s="46">
        <f t="shared" si="11"/>
        <v>466400</v>
      </c>
      <c r="AJ13" s="34"/>
      <c r="AK13" s="46">
        <f t="shared" si="12"/>
        <v>0</v>
      </c>
      <c r="AL13" s="34"/>
      <c r="AM13" s="46">
        <f t="shared" si="13"/>
        <v>0</v>
      </c>
      <c r="AN13" s="34"/>
      <c r="AO13" s="46">
        <f t="shared" si="14"/>
        <v>0</v>
      </c>
      <c r="AP13" s="34"/>
      <c r="AQ13" s="46">
        <f t="shared" si="15"/>
        <v>0</v>
      </c>
      <c r="AR13" s="34"/>
      <c r="AS13" s="46">
        <f t="shared" si="16"/>
        <v>0</v>
      </c>
      <c r="AT13" s="34"/>
      <c r="AU13" s="46">
        <f t="shared" si="17"/>
        <v>0</v>
      </c>
      <c r="AV13" s="34">
        <v>5</v>
      </c>
      <c r="AW13" s="46">
        <f t="shared" si="18"/>
        <v>1166000</v>
      </c>
      <c r="AX13" s="34">
        <v>2</v>
      </c>
      <c r="AY13" s="46">
        <f t="shared" si="19"/>
        <v>466400</v>
      </c>
      <c r="AZ13" s="34"/>
      <c r="BA13" s="46">
        <f t="shared" si="20"/>
        <v>0</v>
      </c>
      <c r="BB13" s="34"/>
      <c r="BC13" s="46">
        <f t="shared" si="21"/>
        <v>0</v>
      </c>
      <c r="BD13" s="34">
        <v>18</v>
      </c>
      <c r="BE13" s="36">
        <v>233200</v>
      </c>
      <c r="BF13" s="36">
        <f t="shared" si="22"/>
        <v>4197600</v>
      </c>
      <c r="BG13" s="37"/>
    </row>
    <row r="14" spans="2:59" ht="20.399999999999999" x14ac:dyDescent="0.2">
      <c r="B14" s="10">
        <v>8</v>
      </c>
      <c r="C14" s="34">
        <v>83444</v>
      </c>
      <c r="D14" s="34">
        <v>78181505</v>
      </c>
      <c r="E14" s="34" t="s">
        <v>30</v>
      </c>
      <c r="F14" s="34" t="s">
        <v>31</v>
      </c>
      <c r="G14" s="35" t="s">
        <v>71</v>
      </c>
      <c r="H14" s="34" t="s">
        <v>32</v>
      </c>
      <c r="I14" s="45">
        <v>233500</v>
      </c>
      <c r="J14" s="34"/>
      <c r="K14" s="46">
        <f t="shared" si="0"/>
        <v>0</v>
      </c>
      <c r="L14" s="34">
        <v>15</v>
      </c>
      <c r="M14" s="46">
        <f t="shared" si="1"/>
        <v>3502500</v>
      </c>
      <c r="N14" s="34"/>
      <c r="O14" s="46">
        <f t="shared" si="2"/>
        <v>0</v>
      </c>
      <c r="P14" s="34">
        <v>20</v>
      </c>
      <c r="Q14" s="46">
        <f t="shared" si="3"/>
        <v>4670000</v>
      </c>
      <c r="R14" s="34">
        <v>6</v>
      </c>
      <c r="S14" s="46">
        <f t="shared" si="4"/>
        <v>1401000</v>
      </c>
      <c r="T14" s="34"/>
      <c r="U14" s="46">
        <f t="shared" si="5"/>
        <v>0</v>
      </c>
      <c r="V14" s="34">
        <v>4</v>
      </c>
      <c r="W14" s="46">
        <f t="shared" si="6"/>
        <v>934000</v>
      </c>
      <c r="X14" s="34">
        <v>1</v>
      </c>
      <c r="Y14" s="46">
        <f t="shared" si="7"/>
        <v>233500</v>
      </c>
      <c r="Z14" s="34"/>
      <c r="AA14" s="46">
        <f t="shared" si="8"/>
        <v>0</v>
      </c>
      <c r="AB14" s="34">
        <v>1</v>
      </c>
      <c r="AC14" s="46">
        <f t="shared" si="23"/>
        <v>233500</v>
      </c>
      <c r="AD14" s="34"/>
      <c r="AE14" s="46">
        <f t="shared" si="9"/>
        <v>0</v>
      </c>
      <c r="AF14" s="34"/>
      <c r="AG14" s="46">
        <f t="shared" si="10"/>
        <v>0</v>
      </c>
      <c r="AH14" s="34"/>
      <c r="AI14" s="46">
        <f t="shared" si="11"/>
        <v>0</v>
      </c>
      <c r="AJ14" s="34"/>
      <c r="AK14" s="46">
        <f t="shared" si="12"/>
        <v>0</v>
      </c>
      <c r="AL14" s="34"/>
      <c r="AM14" s="46">
        <f t="shared" si="13"/>
        <v>0</v>
      </c>
      <c r="AN14" s="34"/>
      <c r="AO14" s="46">
        <f t="shared" si="14"/>
        <v>0</v>
      </c>
      <c r="AP14" s="34">
        <v>12</v>
      </c>
      <c r="AQ14" s="46">
        <f t="shared" si="15"/>
        <v>2802000</v>
      </c>
      <c r="AR14" s="34">
        <v>5</v>
      </c>
      <c r="AS14" s="46">
        <f t="shared" si="16"/>
        <v>1167500</v>
      </c>
      <c r="AT14" s="34"/>
      <c r="AU14" s="46">
        <f t="shared" si="17"/>
        <v>0</v>
      </c>
      <c r="AV14" s="34">
        <v>13</v>
      </c>
      <c r="AW14" s="46">
        <f t="shared" si="18"/>
        <v>3035500</v>
      </c>
      <c r="AX14" s="34">
        <v>2</v>
      </c>
      <c r="AY14" s="46">
        <f t="shared" si="19"/>
        <v>467000</v>
      </c>
      <c r="AZ14" s="34"/>
      <c r="BA14" s="46">
        <f t="shared" si="20"/>
        <v>0</v>
      </c>
      <c r="BB14" s="34"/>
      <c r="BC14" s="46">
        <f t="shared" si="21"/>
        <v>0</v>
      </c>
      <c r="BD14" s="34">
        <v>79</v>
      </c>
      <c r="BE14" s="36">
        <v>233500</v>
      </c>
      <c r="BF14" s="36">
        <f t="shared" si="22"/>
        <v>18446500</v>
      </c>
      <c r="BG14" s="37"/>
    </row>
    <row r="15" spans="2:59" ht="20.399999999999999" x14ac:dyDescent="0.2">
      <c r="B15" s="10">
        <v>9</v>
      </c>
      <c r="C15" s="34">
        <v>83444</v>
      </c>
      <c r="D15" s="34">
        <v>78181505</v>
      </c>
      <c r="E15" s="34" t="s">
        <v>30</v>
      </c>
      <c r="F15" s="34" t="s">
        <v>31</v>
      </c>
      <c r="G15" s="35" t="s">
        <v>72</v>
      </c>
      <c r="H15" s="34" t="s">
        <v>32</v>
      </c>
      <c r="I15" s="45">
        <v>349300</v>
      </c>
      <c r="J15" s="34"/>
      <c r="K15" s="46">
        <f t="shared" si="0"/>
        <v>0</v>
      </c>
      <c r="L15" s="34"/>
      <c r="M15" s="46">
        <f t="shared" si="1"/>
        <v>0</v>
      </c>
      <c r="N15" s="34"/>
      <c r="O15" s="46">
        <f t="shared" si="2"/>
        <v>0</v>
      </c>
      <c r="P15" s="34">
        <v>8</v>
      </c>
      <c r="Q15" s="46">
        <f t="shared" si="3"/>
        <v>2794400</v>
      </c>
      <c r="R15" s="34"/>
      <c r="S15" s="46">
        <f t="shared" si="4"/>
        <v>0</v>
      </c>
      <c r="T15" s="34"/>
      <c r="U15" s="46">
        <f t="shared" si="5"/>
        <v>0</v>
      </c>
      <c r="V15" s="34"/>
      <c r="W15" s="46">
        <f t="shared" si="6"/>
        <v>0</v>
      </c>
      <c r="X15" s="34"/>
      <c r="Y15" s="46">
        <f t="shared" si="7"/>
        <v>0</v>
      </c>
      <c r="Z15" s="34"/>
      <c r="AA15" s="46">
        <f t="shared" si="8"/>
        <v>0</v>
      </c>
      <c r="AB15" s="34"/>
      <c r="AC15" s="46">
        <f t="shared" si="23"/>
        <v>0</v>
      </c>
      <c r="AD15" s="34"/>
      <c r="AE15" s="46">
        <f t="shared" si="9"/>
        <v>0</v>
      </c>
      <c r="AF15" s="34"/>
      <c r="AG15" s="46">
        <f t="shared" si="10"/>
        <v>0</v>
      </c>
      <c r="AH15" s="34"/>
      <c r="AI15" s="46">
        <f t="shared" si="11"/>
        <v>0</v>
      </c>
      <c r="AJ15" s="34"/>
      <c r="AK15" s="46">
        <f t="shared" si="12"/>
        <v>0</v>
      </c>
      <c r="AL15" s="34"/>
      <c r="AM15" s="46">
        <f t="shared" si="13"/>
        <v>0</v>
      </c>
      <c r="AN15" s="34"/>
      <c r="AO15" s="46">
        <f t="shared" si="14"/>
        <v>0</v>
      </c>
      <c r="AP15" s="34"/>
      <c r="AQ15" s="46">
        <f t="shared" si="15"/>
        <v>0</v>
      </c>
      <c r="AR15" s="34"/>
      <c r="AS15" s="46">
        <f t="shared" si="16"/>
        <v>0</v>
      </c>
      <c r="AT15" s="34"/>
      <c r="AU15" s="46">
        <f t="shared" si="17"/>
        <v>0</v>
      </c>
      <c r="AV15" s="34"/>
      <c r="AW15" s="46">
        <f t="shared" si="18"/>
        <v>0</v>
      </c>
      <c r="AX15" s="34"/>
      <c r="AY15" s="46">
        <f t="shared" si="19"/>
        <v>0</v>
      </c>
      <c r="AZ15" s="34"/>
      <c r="BA15" s="46">
        <f t="shared" si="20"/>
        <v>0</v>
      </c>
      <c r="BB15" s="34"/>
      <c r="BC15" s="46">
        <f t="shared" si="21"/>
        <v>0</v>
      </c>
      <c r="BD15" s="34">
        <v>8</v>
      </c>
      <c r="BE15" s="36">
        <v>349300</v>
      </c>
      <c r="BF15" s="36">
        <f t="shared" si="22"/>
        <v>2794400</v>
      </c>
      <c r="BG15" s="37"/>
    </row>
    <row r="16" spans="2:59" ht="20.399999999999999" x14ac:dyDescent="0.2">
      <c r="B16" s="10">
        <v>10</v>
      </c>
      <c r="C16" s="34">
        <v>83444</v>
      </c>
      <c r="D16" s="34">
        <v>78181505</v>
      </c>
      <c r="E16" s="34" t="s">
        <v>30</v>
      </c>
      <c r="F16" s="34" t="s">
        <v>31</v>
      </c>
      <c r="G16" s="35" t="s">
        <v>73</v>
      </c>
      <c r="H16" s="34" t="s">
        <v>32</v>
      </c>
      <c r="I16" s="45">
        <v>534100</v>
      </c>
      <c r="J16" s="34">
        <v>1</v>
      </c>
      <c r="K16" s="46">
        <f t="shared" si="0"/>
        <v>534100</v>
      </c>
      <c r="L16" s="34"/>
      <c r="M16" s="46">
        <f t="shared" si="1"/>
        <v>0</v>
      </c>
      <c r="N16" s="34">
        <v>2</v>
      </c>
      <c r="O16" s="46">
        <f t="shared" si="2"/>
        <v>1068200</v>
      </c>
      <c r="P16" s="34"/>
      <c r="Q16" s="46">
        <f t="shared" si="3"/>
        <v>0</v>
      </c>
      <c r="R16" s="34"/>
      <c r="S16" s="46">
        <f t="shared" si="4"/>
        <v>0</v>
      </c>
      <c r="T16" s="34">
        <v>1</v>
      </c>
      <c r="U16" s="46">
        <f t="shared" si="5"/>
        <v>534100</v>
      </c>
      <c r="V16" s="34"/>
      <c r="W16" s="46">
        <f t="shared" si="6"/>
        <v>0</v>
      </c>
      <c r="X16" s="34"/>
      <c r="Y16" s="46">
        <f t="shared" si="7"/>
        <v>0</v>
      </c>
      <c r="Z16" s="34"/>
      <c r="AA16" s="46">
        <f t="shared" si="8"/>
        <v>0</v>
      </c>
      <c r="AB16" s="34"/>
      <c r="AC16" s="46">
        <f t="shared" si="23"/>
        <v>0</v>
      </c>
      <c r="AD16" s="34"/>
      <c r="AE16" s="46">
        <f t="shared" si="9"/>
        <v>0</v>
      </c>
      <c r="AF16" s="34"/>
      <c r="AG16" s="46">
        <f t="shared" si="10"/>
        <v>0</v>
      </c>
      <c r="AH16" s="34">
        <v>4</v>
      </c>
      <c r="AI16" s="46">
        <f t="shared" si="11"/>
        <v>2136400</v>
      </c>
      <c r="AJ16" s="34">
        <v>6</v>
      </c>
      <c r="AK16" s="46">
        <f t="shared" si="12"/>
        <v>3204600</v>
      </c>
      <c r="AL16" s="34"/>
      <c r="AM16" s="46">
        <f t="shared" si="13"/>
        <v>0</v>
      </c>
      <c r="AN16" s="34"/>
      <c r="AO16" s="46">
        <f t="shared" si="14"/>
        <v>0</v>
      </c>
      <c r="AP16" s="34"/>
      <c r="AQ16" s="46">
        <f t="shared" si="15"/>
        <v>0</v>
      </c>
      <c r="AR16" s="34"/>
      <c r="AS16" s="46">
        <f t="shared" si="16"/>
        <v>0</v>
      </c>
      <c r="AT16" s="34"/>
      <c r="AU16" s="46">
        <f t="shared" si="17"/>
        <v>0</v>
      </c>
      <c r="AV16" s="34"/>
      <c r="AW16" s="46">
        <f t="shared" si="18"/>
        <v>0</v>
      </c>
      <c r="AX16" s="34"/>
      <c r="AY16" s="46">
        <f t="shared" si="19"/>
        <v>0</v>
      </c>
      <c r="AZ16" s="34"/>
      <c r="BA16" s="46">
        <f t="shared" si="20"/>
        <v>0</v>
      </c>
      <c r="BB16" s="34"/>
      <c r="BC16" s="46">
        <f t="shared" si="21"/>
        <v>0</v>
      </c>
      <c r="BD16" s="34">
        <v>14</v>
      </c>
      <c r="BE16" s="36">
        <v>534100</v>
      </c>
      <c r="BF16" s="36">
        <f t="shared" si="22"/>
        <v>7477400</v>
      </c>
      <c r="BG16" s="37"/>
    </row>
    <row r="17" spans="2:60" ht="20.399999999999999" x14ac:dyDescent="0.2">
      <c r="B17" s="10">
        <v>11</v>
      </c>
      <c r="C17" s="34">
        <v>83444</v>
      </c>
      <c r="D17" s="34">
        <v>78181505</v>
      </c>
      <c r="E17" s="34" t="s">
        <v>30</v>
      </c>
      <c r="F17" s="34" t="s">
        <v>31</v>
      </c>
      <c r="G17" s="38" t="s">
        <v>46</v>
      </c>
      <c r="H17" s="34" t="s">
        <v>32</v>
      </c>
      <c r="I17" s="45">
        <v>349000</v>
      </c>
      <c r="J17" s="34"/>
      <c r="K17" s="46">
        <f t="shared" si="0"/>
        <v>0</v>
      </c>
      <c r="L17" s="34"/>
      <c r="M17" s="46">
        <f t="shared" si="1"/>
        <v>0</v>
      </c>
      <c r="N17" s="34"/>
      <c r="O17" s="46">
        <f t="shared" si="2"/>
        <v>0</v>
      </c>
      <c r="P17" s="34"/>
      <c r="Q17" s="46">
        <f t="shared" si="3"/>
        <v>0</v>
      </c>
      <c r="R17" s="34"/>
      <c r="S17" s="46">
        <f t="shared" si="4"/>
        <v>0</v>
      </c>
      <c r="T17" s="34"/>
      <c r="U17" s="46">
        <f t="shared" si="5"/>
        <v>0</v>
      </c>
      <c r="V17" s="34"/>
      <c r="W17" s="46">
        <f t="shared" si="6"/>
        <v>0</v>
      </c>
      <c r="X17" s="34"/>
      <c r="Y17" s="46">
        <f t="shared" si="7"/>
        <v>0</v>
      </c>
      <c r="Z17" s="34"/>
      <c r="AA17" s="46">
        <f t="shared" si="8"/>
        <v>0</v>
      </c>
      <c r="AB17" s="34"/>
      <c r="AC17" s="46">
        <f t="shared" si="23"/>
        <v>0</v>
      </c>
      <c r="AD17" s="34"/>
      <c r="AE17" s="46">
        <f t="shared" si="9"/>
        <v>0</v>
      </c>
      <c r="AF17" s="34"/>
      <c r="AG17" s="46">
        <f t="shared" si="10"/>
        <v>0</v>
      </c>
      <c r="AH17" s="34"/>
      <c r="AI17" s="46">
        <f t="shared" si="11"/>
        <v>0</v>
      </c>
      <c r="AJ17" s="34">
        <v>1</v>
      </c>
      <c r="AK17" s="46">
        <f t="shared" si="12"/>
        <v>349000</v>
      </c>
      <c r="AL17" s="34"/>
      <c r="AM17" s="46">
        <f t="shared" si="13"/>
        <v>0</v>
      </c>
      <c r="AN17" s="34"/>
      <c r="AO17" s="46">
        <f t="shared" si="14"/>
        <v>0</v>
      </c>
      <c r="AP17" s="34"/>
      <c r="AQ17" s="46">
        <f t="shared" si="15"/>
        <v>0</v>
      </c>
      <c r="AR17" s="34"/>
      <c r="AS17" s="46">
        <f t="shared" si="16"/>
        <v>0</v>
      </c>
      <c r="AT17" s="34"/>
      <c r="AU17" s="46">
        <f t="shared" si="17"/>
        <v>0</v>
      </c>
      <c r="AV17" s="34"/>
      <c r="AW17" s="46">
        <f t="shared" si="18"/>
        <v>0</v>
      </c>
      <c r="AX17" s="34"/>
      <c r="AY17" s="46">
        <f t="shared" si="19"/>
        <v>0</v>
      </c>
      <c r="AZ17" s="34"/>
      <c r="BA17" s="46">
        <f t="shared" si="20"/>
        <v>0</v>
      </c>
      <c r="BB17" s="34"/>
      <c r="BC17" s="46">
        <f t="shared" si="21"/>
        <v>0</v>
      </c>
      <c r="BD17" s="34">
        <v>1</v>
      </c>
      <c r="BE17" s="36">
        <v>349000</v>
      </c>
      <c r="BF17" s="36">
        <f t="shared" si="22"/>
        <v>349000</v>
      </c>
      <c r="BG17" s="37"/>
    </row>
    <row r="18" spans="2:60" ht="20.399999999999999" x14ac:dyDescent="0.2">
      <c r="B18" s="10">
        <v>12</v>
      </c>
      <c r="C18" s="34">
        <v>83444</v>
      </c>
      <c r="D18" s="34">
        <v>78181505</v>
      </c>
      <c r="E18" s="34" t="s">
        <v>30</v>
      </c>
      <c r="F18" s="34" t="s">
        <v>31</v>
      </c>
      <c r="G18" s="38" t="s">
        <v>47</v>
      </c>
      <c r="H18" s="34" t="s">
        <v>32</v>
      </c>
      <c r="I18" s="45">
        <v>533600</v>
      </c>
      <c r="J18" s="34"/>
      <c r="K18" s="46">
        <f t="shared" si="0"/>
        <v>0</v>
      </c>
      <c r="L18" s="34"/>
      <c r="M18" s="46">
        <f t="shared" si="1"/>
        <v>0</v>
      </c>
      <c r="N18" s="34"/>
      <c r="O18" s="46">
        <f t="shared" si="2"/>
        <v>0</v>
      </c>
      <c r="P18" s="34"/>
      <c r="Q18" s="46">
        <f t="shared" si="3"/>
        <v>0</v>
      </c>
      <c r="R18" s="34">
        <v>1</v>
      </c>
      <c r="S18" s="46">
        <f t="shared" si="4"/>
        <v>533600</v>
      </c>
      <c r="T18" s="34"/>
      <c r="U18" s="46">
        <f t="shared" si="5"/>
        <v>0</v>
      </c>
      <c r="V18" s="34"/>
      <c r="W18" s="46">
        <f t="shared" si="6"/>
        <v>0</v>
      </c>
      <c r="X18" s="34"/>
      <c r="Y18" s="46">
        <f t="shared" si="7"/>
        <v>0</v>
      </c>
      <c r="Z18" s="34"/>
      <c r="AA18" s="46">
        <f t="shared" si="8"/>
        <v>0</v>
      </c>
      <c r="AB18" s="34"/>
      <c r="AC18" s="46">
        <f t="shared" si="23"/>
        <v>0</v>
      </c>
      <c r="AD18" s="34"/>
      <c r="AE18" s="46">
        <f t="shared" si="9"/>
        <v>0</v>
      </c>
      <c r="AF18" s="34"/>
      <c r="AG18" s="46">
        <f t="shared" si="10"/>
        <v>0</v>
      </c>
      <c r="AH18" s="34"/>
      <c r="AI18" s="46">
        <f t="shared" si="11"/>
        <v>0</v>
      </c>
      <c r="AJ18" s="34"/>
      <c r="AK18" s="46">
        <f t="shared" si="12"/>
        <v>0</v>
      </c>
      <c r="AL18" s="34">
        <v>1</v>
      </c>
      <c r="AM18" s="46">
        <f t="shared" si="13"/>
        <v>533600</v>
      </c>
      <c r="AN18" s="34"/>
      <c r="AO18" s="46">
        <f t="shared" si="14"/>
        <v>0</v>
      </c>
      <c r="AP18" s="34">
        <v>1</v>
      </c>
      <c r="AQ18" s="46">
        <f t="shared" si="15"/>
        <v>533600</v>
      </c>
      <c r="AR18" s="34">
        <v>1</v>
      </c>
      <c r="AS18" s="46">
        <f t="shared" si="16"/>
        <v>533600</v>
      </c>
      <c r="AT18" s="34"/>
      <c r="AU18" s="46">
        <f t="shared" si="17"/>
        <v>0</v>
      </c>
      <c r="AV18" s="34"/>
      <c r="AW18" s="46">
        <f t="shared" si="18"/>
        <v>0</v>
      </c>
      <c r="AX18" s="34"/>
      <c r="AY18" s="46">
        <f t="shared" si="19"/>
        <v>0</v>
      </c>
      <c r="AZ18" s="34"/>
      <c r="BA18" s="46">
        <f t="shared" si="20"/>
        <v>0</v>
      </c>
      <c r="BB18" s="34"/>
      <c r="BC18" s="46">
        <f t="shared" si="21"/>
        <v>0</v>
      </c>
      <c r="BD18" s="34">
        <v>4</v>
      </c>
      <c r="BE18" s="36">
        <v>533600</v>
      </c>
      <c r="BF18" s="36">
        <f t="shared" si="22"/>
        <v>2134400</v>
      </c>
      <c r="BG18" s="37"/>
    </row>
    <row r="19" spans="2:60" x14ac:dyDescent="0.2">
      <c r="B19" s="18"/>
      <c r="C19" s="77" t="s">
        <v>33</v>
      </c>
      <c r="D19" s="77"/>
      <c r="E19" s="77"/>
      <c r="F19" s="77"/>
      <c r="G19" s="77"/>
      <c r="H19" s="77"/>
      <c r="I19" s="47">
        <f>SUM(I7:I18)</f>
        <v>4882200</v>
      </c>
      <c r="J19" s="16">
        <v>47</v>
      </c>
      <c r="K19" s="47">
        <f>SUM(K7:K18)</f>
        <v>19744700</v>
      </c>
      <c r="L19" s="16">
        <v>20</v>
      </c>
      <c r="M19" s="47">
        <f>SUM(M7:M18)</f>
        <v>5988600</v>
      </c>
      <c r="N19" s="16">
        <v>7</v>
      </c>
      <c r="O19" s="47">
        <f>SUM(O7:O18)</f>
        <v>3739500</v>
      </c>
      <c r="P19" s="16">
        <v>41</v>
      </c>
      <c r="Q19" s="47">
        <f>SUM(Q7:Q18)</f>
        <v>11145200</v>
      </c>
      <c r="R19" s="16">
        <v>13</v>
      </c>
      <c r="S19" s="47">
        <f>SUM(S7:S18)</f>
        <v>4769500</v>
      </c>
      <c r="T19" s="16">
        <v>6</v>
      </c>
      <c r="U19" s="47">
        <f>SUM(U7:U18)</f>
        <v>2465100</v>
      </c>
      <c r="V19" s="16">
        <v>7</v>
      </c>
      <c r="W19" s="47">
        <f>SUM(W7:W18)</f>
        <v>1981900</v>
      </c>
      <c r="X19" s="16">
        <v>6</v>
      </c>
      <c r="Y19" s="47">
        <f>SUM(Y7:Y18)</f>
        <v>2534000</v>
      </c>
      <c r="Z19" s="16">
        <v>1</v>
      </c>
      <c r="AA19" s="47">
        <f>SUM(AA7:AA18)</f>
        <v>349000</v>
      </c>
      <c r="AB19" s="16">
        <v>2</v>
      </c>
      <c r="AC19" s="47">
        <f>SUM(AC8:AC18)</f>
        <v>582800</v>
      </c>
      <c r="AD19" s="16">
        <v>3</v>
      </c>
      <c r="AE19" s="47">
        <f>SUM(AE7:AE18)</f>
        <v>1417900</v>
      </c>
      <c r="AF19" s="16">
        <v>4</v>
      </c>
      <c r="AG19" s="47">
        <f>SUM(AG7:AG18)</f>
        <v>1766200</v>
      </c>
      <c r="AH19" s="16">
        <v>11</v>
      </c>
      <c r="AI19" s="47">
        <f>SUM(AI7:AI18)</f>
        <v>4348100</v>
      </c>
      <c r="AJ19" s="16">
        <v>14</v>
      </c>
      <c r="AK19" s="47">
        <f>SUM(AK7:AK18)</f>
        <v>5996600</v>
      </c>
      <c r="AL19" s="16">
        <v>1</v>
      </c>
      <c r="AM19" s="47">
        <f>SUM(AM7:AM18)</f>
        <v>533600</v>
      </c>
      <c r="AN19" s="16">
        <v>1</v>
      </c>
      <c r="AO19" s="47">
        <f>SUM(AO7:AO18)</f>
        <v>349300</v>
      </c>
      <c r="AP19" s="16">
        <v>21</v>
      </c>
      <c r="AQ19" s="47">
        <f>SUM(AQ7:AQ18)</f>
        <v>6869400</v>
      </c>
      <c r="AR19" s="16">
        <v>20</v>
      </c>
      <c r="AS19" s="47">
        <f>SUM(AS7:AS18)</f>
        <v>8068200</v>
      </c>
      <c r="AT19" s="16">
        <v>10</v>
      </c>
      <c r="AU19" s="47">
        <f>SUM(AU7:AU18)</f>
        <v>4785700</v>
      </c>
      <c r="AV19" s="16">
        <v>29</v>
      </c>
      <c r="AW19" s="47">
        <f>SUM(AW7:AW18)</f>
        <v>9338800</v>
      </c>
      <c r="AX19" s="16">
        <v>10</v>
      </c>
      <c r="AY19" s="47">
        <f>SUM(AY7:AY18)</f>
        <v>3767700</v>
      </c>
      <c r="AZ19" s="16">
        <v>2</v>
      </c>
      <c r="BA19" s="47">
        <f>SUM(BA7:BA18)</f>
        <v>698300</v>
      </c>
      <c r="BB19" s="16">
        <v>5</v>
      </c>
      <c r="BC19" s="47">
        <f>SUM(BC7:BC18)</f>
        <v>1745600</v>
      </c>
      <c r="BD19" s="16">
        <v>281</v>
      </c>
      <c r="BE19" s="17">
        <v>4737182</v>
      </c>
      <c r="BF19" s="39">
        <f>SUM(BF7:BF18)</f>
        <v>102985700</v>
      </c>
      <c r="BG19" s="40">
        <v>110083089</v>
      </c>
      <c r="BH19" s="41">
        <f>+BG19-BF19</f>
        <v>7097389</v>
      </c>
    </row>
    <row r="20" spans="2:60" s="42" customFormat="1" x14ac:dyDescent="0.2">
      <c r="J20" s="43">
        <v>22493592</v>
      </c>
      <c r="K20" s="43"/>
      <c r="L20" s="53">
        <v>5998516</v>
      </c>
      <c r="M20" s="50">
        <v>2997345</v>
      </c>
      <c r="N20" s="50">
        <v>2997345</v>
      </c>
      <c r="O20" s="53"/>
      <c r="P20" s="44">
        <v>10227312</v>
      </c>
      <c r="Q20" s="44"/>
      <c r="R20" s="44">
        <v>6136791</v>
      </c>
      <c r="S20" s="44"/>
      <c r="T20" s="44">
        <v>2823353</v>
      </c>
      <c r="U20" s="44"/>
      <c r="V20" s="44">
        <v>1984491</v>
      </c>
      <c r="W20" s="44"/>
      <c r="X20" s="44">
        <v>2173552</v>
      </c>
      <c r="Z20" s="54">
        <v>318000</v>
      </c>
      <c r="AA20" s="44"/>
      <c r="AB20" s="54">
        <v>583654</v>
      </c>
      <c r="AC20" s="54"/>
      <c r="AD20" s="44">
        <v>1422853</v>
      </c>
      <c r="AE20" s="44"/>
      <c r="AF20" s="44">
        <v>1959217</v>
      </c>
      <c r="AG20" s="44"/>
      <c r="AH20" s="44">
        <v>4363139</v>
      </c>
      <c r="AI20" s="44"/>
      <c r="AJ20" s="44">
        <v>5275519</v>
      </c>
      <c r="AK20" s="44"/>
      <c r="AL20" s="44">
        <v>536364</v>
      </c>
      <c r="AM20" s="44"/>
      <c r="AN20" s="44">
        <v>350125</v>
      </c>
      <c r="AO20" s="44"/>
      <c r="AP20" s="44">
        <v>6884668</v>
      </c>
      <c r="AQ20" s="44"/>
      <c r="AR20" s="43">
        <v>11131548</v>
      </c>
      <c r="AS20" s="54"/>
      <c r="AT20" s="44">
        <v>5038452</v>
      </c>
      <c r="AU20" s="44"/>
      <c r="AV20" s="44">
        <v>10967662</v>
      </c>
      <c r="AW20" s="44"/>
      <c r="AX20" s="44">
        <v>3779822</v>
      </c>
      <c r="AY20" s="44"/>
      <c r="AZ20" s="44">
        <v>886489</v>
      </c>
      <c r="BA20" s="44"/>
      <c r="BB20" s="44">
        <v>1750625</v>
      </c>
      <c r="BC20" s="44"/>
    </row>
    <row r="21" spans="2:60" x14ac:dyDescent="0.2">
      <c r="J21" s="42">
        <f>K19</f>
        <v>19744700</v>
      </c>
      <c r="K21" s="42"/>
      <c r="L21" s="50">
        <f>M19</f>
        <v>5988600</v>
      </c>
      <c r="M21" s="50"/>
      <c r="N21" s="50">
        <f>O19</f>
        <v>3739500</v>
      </c>
      <c r="O21" s="50"/>
      <c r="P21" s="42">
        <f>Q19</f>
        <v>11145200</v>
      </c>
      <c r="Q21" s="42"/>
      <c r="R21" s="42">
        <f>S19</f>
        <v>4769500</v>
      </c>
      <c r="S21" s="42"/>
      <c r="T21" s="41">
        <f>U19</f>
        <v>2465100</v>
      </c>
      <c r="V21" s="41">
        <f>W19</f>
        <v>1981900</v>
      </c>
      <c r="X21" s="41">
        <f>Y19</f>
        <v>2534000</v>
      </c>
      <c r="Z21" s="41">
        <f>AA19</f>
        <v>349000</v>
      </c>
      <c r="AB21" s="41">
        <f>AC19</f>
        <v>582800</v>
      </c>
      <c r="AD21" s="41">
        <f>AE19</f>
        <v>1417900</v>
      </c>
      <c r="AF21" s="41">
        <f>AG19</f>
        <v>1766200</v>
      </c>
      <c r="AH21" s="41">
        <f>AI19</f>
        <v>4348100</v>
      </c>
      <c r="AJ21" s="41">
        <f>AK19</f>
        <v>5996600</v>
      </c>
      <c r="AL21" s="41">
        <f>AM19</f>
        <v>533600</v>
      </c>
      <c r="AN21" s="41">
        <f>AO19</f>
        <v>349300</v>
      </c>
      <c r="AP21" s="41">
        <f>AQ19</f>
        <v>6869400</v>
      </c>
      <c r="AR21" s="42">
        <f>AS19</f>
        <v>8068200</v>
      </c>
      <c r="AT21" s="41">
        <f>AU19</f>
        <v>4785700</v>
      </c>
      <c r="AV21" s="41">
        <f>AW19</f>
        <v>9338800</v>
      </c>
      <c r="AX21" s="41">
        <f>AY19</f>
        <v>3767700</v>
      </c>
      <c r="AZ21" s="41">
        <f>BA19</f>
        <v>698300</v>
      </c>
      <c r="BB21" s="41">
        <f>BC19</f>
        <v>1745600</v>
      </c>
    </row>
    <row r="22" spans="2:60" x14ac:dyDescent="0.2">
      <c r="J22" s="41">
        <f>J20-J21</f>
        <v>2748892</v>
      </c>
      <c r="L22" s="51">
        <f>L20-L21</f>
        <v>9916</v>
      </c>
      <c r="M22" s="52"/>
      <c r="N22" s="49">
        <f>N20-N21</f>
        <v>-742155</v>
      </c>
      <c r="O22" s="52"/>
      <c r="P22" s="48">
        <f>P20-P21</f>
        <v>-917888</v>
      </c>
      <c r="R22" s="41">
        <f>R20-R21</f>
        <v>1367291</v>
      </c>
      <c r="T22" s="41">
        <f>T20-T21</f>
        <v>358253</v>
      </c>
      <c r="V22" s="41">
        <f>V20-V21</f>
        <v>2591</v>
      </c>
      <c r="X22" s="48">
        <f>X20-X21</f>
        <v>-360448</v>
      </c>
      <c r="Z22" s="48">
        <f>Z20-Z21</f>
        <v>-31000</v>
      </c>
      <c r="AB22" s="41">
        <f>AB20-AB21</f>
        <v>854</v>
      </c>
      <c r="AD22" s="41">
        <f>AD20-AD21</f>
        <v>4953</v>
      </c>
      <c r="AF22" s="41">
        <f>AF20-AF21</f>
        <v>193017</v>
      </c>
      <c r="AH22" s="41">
        <f>AH20-AH21</f>
        <v>15039</v>
      </c>
      <c r="AJ22" s="48">
        <f>AJ20-AJ21</f>
        <v>-721081</v>
      </c>
      <c r="AL22" s="41">
        <f>AL20-AL21</f>
        <v>2764</v>
      </c>
      <c r="AN22" s="41">
        <f>AN20-AN21</f>
        <v>825</v>
      </c>
      <c r="AP22" s="41">
        <f>AP20-AP21</f>
        <v>15268</v>
      </c>
      <c r="AR22" s="42">
        <f>AR20-AR21</f>
        <v>3063348</v>
      </c>
      <c r="AT22" s="41">
        <f>AT20-AT21</f>
        <v>252752</v>
      </c>
      <c r="AV22" s="41">
        <f>AV20-AV21</f>
        <v>1628862</v>
      </c>
      <c r="AX22" s="41">
        <f>AX20-AX21</f>
        <v>12122</v>
      </c>
      <c r="AZ22" s="41">
        <f>AZ20-AZ21</f>
        <v>188189</v>
      </c>
      <c r="BB22" s="41">
        <f>BB20-BB21</f>
        <v>5025</v>
      </c>
    </row>
  </sheetData>
  <mergeCells count="37">
    <mergeCell ref="AT5:AU6"/>
    <mergeCell ref="AV5:AW6"/>
    <mergeCell ref="AX5:AY6"/>
    <mergeCell ref="AZ5:BA6"/>
    <mergeCell ref="BB5:BC6"/>
    <mergeCell ref="AJ5:AK6"/>
    <mergeCell ref="AL5:AM6"/>
    <mergeCell ref="AN5:AO6"/>
    <mergeCell ref="AP5:AQ6"/>
    <mergeCell ref="AR5:AS6"/>
    <mergeCell ref="Z5:AA5"/>
    <mergeCell ref="AB5:AC6"/>
    <mergeCell ref="AD5:AE6"/>
    <mergeCell ref="AF5:AG6"/>
    <mergeCell ref="AH5:AI6"/>
    <mergeCell ref="BE5:BE6"/>
    <mergeCell ref="C19:H19"/>
    <mergeCell ref="BF5:BF6"/>
    <mergeCell ref="BG5:BG6"/>
    <mergeCell ref="BD5:BD6"/>
    <mergeCell ref="N5:O6"/>
    <mergeCell ref="P5:Q6"/>
    <mergeCell ref="R5:S6"/>
    <mergeCell ref="T5:U6"/>
    <mergeCell ref="V5:W6"/>
    <mergeCell ref="X5:Y6"/>
    <mergeCell ref="Z6:AA6"/>
    <mergeCell ref="G5:G6"/>
    <mergeCell ref="H5:H6"/>
    <mergeCell ref="I5:I6"/>
    <mergeCell ref="J5:K6"/>
    <mergeCell ref="L5:M6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50598-269B-4C22-BCDD-14F9AD260EF8}">
  <dimension ref="B5:BH22"/>
  <sheetViews>
    <sheetView tabSelected="1" topLeftCell="AS1" zoomScaleNormal="100" workbookViewId="0">
      <selection activeCell="BF12" sqref="BF12"/>
    </sheetView>
  </sheetViews>
  <sheetFormatPr baseColWidth="10" defaultRowHeight="10.199999999999999" x14ac:dyDescent="0.2"/>
  <cols>
    <col min="1" max="2" width="3.88671875" style="33" customWidth="1"/>
    <col min="3" max="3" width="10.88671875" style="33" customWidth="1"/>
    <col min="4" max="4" width="11.6640625" style="33" bestFit="1" customWidth="1"/>
    <col min="5" max="5" width="15.33203125" style="33" customWidth="1"/>
    <col min="6" max="6" width="7.44140625" style="33" customWidth="1"/>
    <col min="7" max="7" width="47.6640625" style="33" customWidth="1"/>
    <col min="8" max="17" width="11.44140625" style="33" customWidth="1"/>
    <col min="18" max="19" width="12.5546875" style="33" customWidth="1"/>
    <col min="20" max="21" width="11.44140625" style="33" customWidth="1"/>
    <col min="22" max="23" width="11.5546875" style="33" customWidth="1"/>
    <col min="24" max="56" width="11.44140625" style="33" customWidth="1"/>
    <col min="57" max="57" width="13.88671875" style="33" bestFit="1" customWidth="1"/>
    <col min="58" max="58" width="16.88671875" style="33" bestFit="1" customWidth="1"/>
    <col min="59" max="59" width="15.33203125" style="33" bestFit="1" customWidth="1"/>
    <col min="60" max="60" width="15.6640625" style="33" bestFit="1" customWidth="1"/>
    <col min="61" max="16384" width="11.5546875" style="33"/>
  </cols>
  <sheetData>
    <row r="5" spans="2:59" x14ac:dyDescent="0.2">
      <c r="B5" s="76" t="s">
        <v>39</v>
      </c>
      <c r="C5" s="76" t="s">
        <v>0</v>
      </c>
      <c r="D5" s="76" t="s">
        <v>1</v>
      </c>
      <c r="E5" s="76" t="s">
        <v>2</v>
      </c>
      <c r="F5" s="76" t="s">
        <v>3</v>
      </c>
      <c r="G5" s="76" t="s">
        <v>4</v>
      </c>
      <c r="H5" s="76" t="s">
        <v>52</v>
      </c>
      <c r="I5" s="79" t="s">
        <v>79</v>
      </c>
      <c r="J5" s="102" t="s">
        <v>5</v>
      </c>
      <c r="K5" s="103"/>
      <c r="L5" s="88" t="s">
        <v>6</v>
      </c>
      <c r="M5" s="89"/>
      <c r="N5" s="94" t="s">
        <v>7</v>
      </c>
      <c r="O5" s="95"/>
      <c r="P5" s="98" t="s">
        <v>8</v>
      </c>
      <c r="Q5" s="99"/>
      <c r="R5" s="102" t="s">
        <v>9</v>
      </c>
      <c r="S5" s="103"/>
      <c r="T5" s="106" t="s">
        <v>10</v>
      </c>
      <c r="U5" s="107"/>
      <c r="V5" s="110" t="s">
        <v>11</v>
      </c>
      <c r="W5" s="111"/>
      <c r="X5" s="114" t="s">
        <v>12</v>
      </c>
      <c r="Y5" s="115"/>
      <c r="Z5" s="118" t="s">
        <v>13</v>
      </c>
      <c r="AA5" s="119"/>
      <c r="AB5" s="106" t="s">
        <v>14</v>
      </c>
      <c r="AC5" s="107"/>
      <c r="AD5" s="120" t="s">
        <v>15</v>
      </c>
      <c r="AE5" s="121"/>
      <c r="AF5" s="102" t="s">
        <v>16</v>
      </c>
      <c r="AG5" s="103"/>
      <c r="AH5" s="102" t="s">
        <v>17</v>
      </c>
      <c r="AI5" s="103"/>
      <c r="AJ5" s="120" t="s">
        <v>18</v>
      </c>
      <c r="AK5" s="121"/>
      <c r="AL5" s="124" t="s">
        <v>19</v>
      </c>
      <c r="AM5" s="125"/>
      <c r="AN5" s="128" t="s">
        <v>20</v>
      </c>
      <c r="AO5" s="129"/>
      <c r="AP5" s="102" t="s">
        <v>21</v>
      </c>
      <c r="AQ5" s="103"/>
      <c r="AR5" s="110" t="s">
        <v>22</v>
      </c>
      <c r="AS5" s="111"/>
      <c r="AT5" s="102" t="s">
        <v>23</v>
      </c>
      <c r="AU5" s="103"/>
      <c r="AV5" s="124" t="s">
        <v>24</v>
      </c>
      <c r="AW5" s="125"/>
      <c r="AX5" s="98" t="s">
        <v>25</v>
      </c>
      <c r="AY5" s="99"/>
      <c r="AZ5" s="102" t="s">
        <v>26</v>
      </c>
      <c r="BA5" s="103"/>
      <c r="BB5" s="110" t="s">
        <v>27</v>
      </c>
      <c r="BC5" s="111"/>
      <c r="BD5" s="76" t="s">
        <v>28</v>
      </c>
      <c r="BE5" s="85" t="s">
        <v>75</v>
      </c>
      <c r="BF5" s="92" t="s">
        <v>74</v>
      </c>
      <c r="BG5" s="93" t="s">
        <v>69</v>
      </c>
    </row>
    <row r="6" spans="2:59" ht="36" customHeight="1" x14ac:dyDescent="0.2">
      <c r="B6" s="76"/>
      <c r="C6" s="76"/>
      <c r="D6" s="76"/>
      <c r="E6" s="76"/>
      <c r="F6" s="76"/>
      <c r="G6" s="76"/>
      <c r="H6" s="76"/>
      <c r="I6" s="80"/>
      <c r="J6" s="104"/>
      <c r="K6" s="105"/>
      <c r="L6" s="90"/>
      <c r="M6" s="91"/>
      <c r="N6" s="96"/>
      <c r="O6" s="97"/>
      <c r="P6" s="100"/>
      <c r="Q6" s="101"/>
      <c r="R6" s="104"/>
      <c r="S6" s="105"/>
      <c r="T6" s="108"/>
      <c r="U6" s="109"/>
      <c r="V6" s="112"/>
      <c r="W6" s="113"/>
      <c r="X6" s="116"/>
      <c r="Y6" s="117"/>
      <c r="Z6" s="118" t="s">
        <v>29</v>
      </c>
      <c r="AA6" s="119"/>
      <c r="AB6" s="108"/>
      <c r="AC6" s="109"/>
      <c r="AD6" s="122"/>
      <c r="AE6" s="123"/>
      <c r="AF6" s="104"/>
      <c r="AG6" s="105"/>
      <c r="AH6" s="104"/>
      <c r="AI6" s="105"/>
      <c r="AJ6" s="122"/>
      <c r="AK6" s="123"/>
      <c r="AL6" s="126"/>
      <c r="AM6" s="127"/>
      <c r="AN6" s="130"/>
      <c r="AO6" s="131"/>
      <c r="AP6" s="104"/>
      <c r="AQ6" s="105"/>
      <c r="AR6" s="112"/>
      <c r="AS6" s="113"/>
      <c r="AT6" s="104"/>
      <c r="AU6" s="105"/>
      <c r="AV6" s="126"/>
      <c r="AW6" s="127"/>
      <c r="AX6" s="100"/>
      <c r="AY6" s="101"/>
      <c r="AZ6" s="104"/>
      <c r="BA6" s="105"/>
      <c r="BB6" s="112"/>
      <c r="BC6" s="113"/>
      <c r="BD6" s="76"/>
      <c r="BE6" s="85"/>
      <c r="BF6" s="92"/>
      <c r="BG6" s="93"/>
    </row>
    <row r="7" spans="2:59" ht="20.399999999999999" x14ac:dyDescent="0.2">
      <c r="B7" s="10">
        <v>1</v>
      </c>
      <c r="C7" s="34">
        <v>83444</v>
      </c>
      <c r="D7" s="34">
        <v>78181505</v>
      </c>
      <c r="E7" s="34" t="s">
        <v>30</v>
      </c>
      <c r="F7" s="34" t="s">
        <v>31</v>
      </c>
      <c r="G7" s="35" t="s">
        <v>40</v>
      </c>
      <c r="H7" s="34" t="s">
        <v>32</v>
      </c>
      <c r="I7" s="45">
        <v>349000</v>
      </c>
      <c r="J7" s="34">
        <v>2</v>
      </c>
      <c r="K7" s="46">
        <f>I7*J7</f>
        <v>698000</v>
      </c>
      <c r="L7" s="34"/>
      <c r="M7" s="46">
        <f>L7*I7</f>
        <v>0</v>
      </c>
      <c r="N7" s="34"/>
      <c r="O7" s="46">
        <f>N7*I7</f>
        <v>0</v>
      </c>
      <c r="P7" s="34"/>
      <c r="Q7" s="46">
        <f>P7*I7</f>
        <v>0</v>
      </c>
      <c r="R7" s="34"/>
      <c r="S7" s="46">
        <f>R7*I7</f>
        <v>0</v>
      </c>
      <c r="T7" s="34"/>
      <c r="U7" s="46">
        <f>T7*I7</f>
        <v>0</v>
      </c>
      <c r="V7" s="34"/>
      <c r="W7" s="46">
        <f>V7*I7</f>
        <v>0</v>
      </c>
      <c r="X7" s="34">
        <v>2</v>
      </c>
      <c r="Y7" s="46">
        <f>X7*I7</f>
        <v>698000</v>
      </c>
      <c r="Z7" s="34">
        <v>1</v>
      </c>
      <c r="AA7" s="46">
        <f>Z7*I7</f>
        <v>349000</v>
      </c>
      <c r="AB7" s="34"/>
      <c r="AC7" s="34"/>
      <c r="AD7" s="34"/>
      <c r="AE7" s="46">
        <f>AD7*I7</f>
        <v>0</v>
      </c>
      <c r="AF7" s="34"/>
      <c r="AG7" s="46">
        <f>I7*AF7</f>
        <v>0</v>
      </c>
      <c r="AH7" s="34">
        <v>4</v>
      </c>
      <c r="AI7" s="46">
        <f>AH7*I7</f>
        <v>1396000</v>
      </c>
      <c r="AJ7" s="34">
        <v>7</v>
      </c>
      <c r="AK7" s="46">
        <f>AJ7*I7</f>
        <v>2443000</v>
      </c>
      <c r="AL7" s="34"/>
      <c r="AM7" s="46">
        <f>AL7*I7</f>
        <v>0</v>
      </c>
      <c r="AN7" s="34"/>
      <c r="AO7" s="46">
        <f>AN7*I7</f>
        <v>0</v>
      </c>
      <c r="AP7" s="34"/>
      <c r="AQ7" s="46">
        <f>AP7*I7</f>
        <v>0</v>
      </c>
      <c r="AR7" s="34"/>
      <c r="AS7" s="46">
        <f>AR7*I7</f>
        <v>0</v>
      </c>
      <c r="AT7" s="34"/>
      <c r="AU7" s="46">
        <f>AT7*I7</f>
        <v>0</v>
      </c>
      <c r="AV7" s="34"/>
      <c r="AW7" s="46">
        <f>AV7*I7</f>
        <v>0</v>
      </c>
      <c r="AX7" s="34"/>
      <c r="AY7" s="46">
        <f>AX7*I7</f>
        <v>0</v>
      </c>
      <c r="AZ7" s="34"/>
      <c r="BA7" s="46">
        <f>AZ7*I7</f>
        <v>0</v>
      </c>
      <c r="BB7" s="34">
        <v>3</v>
      </c>
      <c r="BC7" s="46">
        <f>BB7*I7</f>
        <v>1047000</v>
      </c>
      <c r="BD7" s="34">
        <v>19</v>
      </c>
      <c r="BE7" s="36">
        <v>349000</v>
      </c>
      <c r="BF7" s="36">
        <f>+BD7*BE7</f>
        <v>6631000</v>
      </c>
      <c r="BG7" s="37"/>
    </row>
    <row r="8" spans="2:59" ht="20.399999999999999" x14ac:dyDescent="0.2">
      <c r="B8" s="10">
        <v>2</v>
      </c>
      <c r="C8" s="34">
        <v>83444</v>
      </c>
      <c r="D8" s="34">
        <v>78181505</v>
      </c>
      <c r="E8" s="34" t="s">
        <v>30</v>
      </c>
      <c r="F8" s="34" t="s">
        <v>31</v>
      </c>
      <c r="G8" s="35" t="s">
        <v>41</v>
      </c>
      <c r="H8" s="34" t="s">
        <v>32</v>
      </c>
      <c r="I8" s="45">
        <v>349300</v>
      </c>
      <c r="J8" s="34">
        <v>27</v>
      </c>
      <c r="K8" s="46">
        <f t="shared" ref="K8:K18" si="0">I8*J8</f>
        <v>9431100</v>
      </c>
      <c r="L8" s="34">
        <v>1</v>
      </c>
      <c r="M8" s="46">
        <f t="shared" ref="M8:M18" si="1">L8*I8</f>
        <v>349300</v>
      </c>
      <c r="N8" s="34"/>
      <c r="O8" s="46">
        <f t="shared" ref="O8:O18" si="2">N8*I8</f>
        <v>0</v>
      </c>
      <c r="P8" s="34">
        <v>3</v>
      </c>
      <c r="Q8" s="46">
        <f t="shared" ref="Q8:Q18" si="3">P8*I8</f>
        <v>1047900</v>
      </c>
      <c r="R8" s="34">
        <v>2</v>
      </c>
      <c r="S8" s="46">
        <f t="shared" ref="S8:S18" si="4">R8*I8</f>
        <v>698600</v>
      </c>
      <c r="T8" s="34">
        <v>4</v>
      </c>
      <c r="U8" s="46">
        <f t="shared" ref="U8:U18" si="5">T8*I8</f>
        <v>1397200</v>
      </c>
      <c r="V8" s="34">
        <v>3</v>
      </c>
      <c r="W8" s="46">
        <f t="shared" ref="W8:W18" si="6">V8*I8</f>
        <v>1047900</v>
      </c>
      <c r="X8" s="34"/>
      <c r="Y8" s="46">
        <f t="shared" ref="Y8:Y18" si="7">X8*I8</f>
        <v>0</v>
      </c>
      <c r="Z8" s="34"/>
      <c r="AA8" s="46">
        <f t="shared" ref="AA8:AA18" si="8">Z8*I8</f>
        <v>0</v>
      </c>
      <c r="AB8" s="34">
        <v>1</v>
      </c>
      <c r="AC8" s="46">
        <f>AB8*I8</f>
        <v>349300</v>
      </c>
      <c r="AD8" s="34">
        <v>1</v>
      </c>
      <c r="AE8" s="46">
        <f t="shared" ref="AE8:AE18" si="9">AD8*I8</f>
        <v>349300</v>
      </c>
      <c r="AF8" s="34">
        <v>2</v>
      </c>
      <c r="AG8" s="46">
        <f t="shared" ref="AG8:AG18" si="10">I8*AF8</f>
        <v>698600</v>
      </c>
      <c r="AH8" s="34">
        <v>1</v>
      </c>
      <c r="AI8" s="46">
        <f t="shared" ref="AI8:AI18" si="11">AH8*I8</f>
        <v>349300</v>
      </c>
      <c r="AJ8" s="34"/>
      <c r="AK8" s="46">
        <f t="shared" ref="AK8:AK18" si="12">AJ8*I8</f>
        <v>0</v>
      </c>
      <c r="AL8" s="34"/>
      <c r="AM8" s="46">
        <f t="shared" ref="AM8:AM18" si="13">AL8*I8</f>
        <v>0</v>
      </c>
      <c r="AN8" s="34">
        <v>1</v>
      </c>
      <c r="AO8" s="46">
        <f t="shared" ref="AO8:AO18" si="14">AN8*I8</f>
        <v>349300</v>
      </c>
      <c r="AP8" s="34">
        <v>4</v>
      </c>
      <c r="AQ8" s="46">
        <f t="shared" ref="AQ8:AQ18" si="15">AP8*I8</f>
        <v>1397200</v>
      </c>
      <c r="AR8" s="34">
        <v>4</v>
      </c>
      <c r="AS8" s="46">
        <f t="shared" ref="AS8:AS18" si="16">AR8*I8</f>
        <v>1397200</v>
      </c>
      <c r="AT8" s="34">
        <v>3</v>
      </c>
      <c r="AU8" s="46">
        <f t="shared" ref="AU8:AU18" si="17">AT8*I8</f>
        <v>1047900</v>
      </c>
      <c r="AV8" s="34">
        <v>4</v>
      </c>
      <c r="AW8" s="46">
        <f t="shared" ref="AW8:AW18" si="18">AV8*I8</f>
        <v>1397200</v>
      </c>
      <c r="AX8" s="34">
        <v>2</v>
      </c>
      <c r="AY8" s="46">
        <f t="shared" ref="AY8:AY18" si="19">AX8*I8</f>
        <v>698600</v>
      </c>
      <c r="AZ8" s="34">
        <v>1</v>
      </c>
      <c r="BA8" s="46">
        <f t="shared" ref="BA8:BA18" si="20">AZ8*I8</f>
        <v>349300</v>
      </c>
      <c r="BB8" s="34">
        <v>2</v>
      </c>
      <c r="BC8" s="46">
        <f t="shared" ref="BC8:BC18" si="21">BB8*I8</f>
        <v>698600</v>
      </c>
      <c r="BD8" s="34">
        <v>66</v>
      </c>
      <c r="BE8" s="36">
        <v>349300</v>
      </c>
      <c r="BF8" s="36">
        <f t="shared" ref="BF8:BF18" si="22">+BD8*BE8</f>
        <v>23053800</v>
      </c>
      <c r="BG8" s="37"/>
    </row>
    <row r="9" spans="2:59" ht="20.399999999999999" x14ac:dyDescent="0.2">
      <c r="B9" s="10">
        <v>3</v>
      </c>
      <c r="C9" s="34">
        <v>83444</v>
      </c>
      <c r="D9" s="34">
        <v>78181505</v>
      </c>
      <c r="E9" s="34" t="s">
        <v>30</v>
      </c>
      <c r="F9" s="34" t="s">
        <v>31</v>
      </c>
      <c r="G9" s="35" t="s">
        <v>42</v>
      </c>
      <c r="H9" s="34" t="s">
        <v>32</v>
      </c>
      <c r="I9" s="45">
        <v>349000</v>
      </c>
      <c r="J9" s="34"/>
      <c r="K9" s="46">
        <f t="shared" si="0"/>
        <v>0</v>
      </c>
      <c r="L9" s="34"/>
      <c r="M9" s="46">
        <f t="shared" si="1"/>
        <v>0</v>
      </c>
      <c r="N9" s="34"/>
      <c r="O9" s="46">
        <f t="shared" si="2"/>
        <v>0</v>
      </c>
      <c r="P9" s="34"/>
      <c r="Q9" s="46">
        <f t="shared" si="3"/>
        <v>0</v>
      </c>
      <c r="R9" s="34"/>
      <c r="S9" s="46">
        <f t="shared" si="4"/>
        <v>0</v>
      </c>
      <c r="T9" s="34"/>
      <c r="U9" s="46">
        <f t="shared" si="5"/>
        <v>0</v>
      </c>
      <c r="V9" s="34"/>
      <c r="W9" s="46">
        <f t="shared" si="6"/>
        <v>0</v>
      </c>
      <c r="X9" s="34"/>
      <c r="Y9" s="46">
        <f t="shared" si="7"/>
        <v>0</v>
      </c>
      <c r="Z9" s="34"/>
      <c r="AA9" s="46">
        <f t="shared" si="8"/>
        <v>0</v>
      </c>
      <c r="AB9" s="34"/>
      <c r="AC9" s="46">
        <f t="shared" ref="AC9:AC18" si="23">AB9*I9</f>
        <v>0</v>
      </c>
      <c r="AD9" s="34"/>
      <c r="AE9" s="46">
        <f t="shared" si="9"/>
        <v>0</v>
      </c>
      <c r="AF9" s="34"/>
      <c r="AG9" s="46">
        <f t="shared" si="10"/>
        <v>0</v>
      </c>
      <c r="AH9" s="34"/>
      <c r="AI9" s="46">
        <f t="shared" si="11"/>
        <v>0</v>
      </c>
      <c r="AJ9" s="34"/>
      <c r="AK9" s="46">
        <f t="shared" si="12"/>
        <v>0</v>
      </c>
      <c r="AL9" s="34"/>
      <c r="AM9" s="46">
        <f t="shared" si="13"/>
        <v>0</v>
      </c>
      <c r="AN9" s="34"/>
      <c r="AO9" s="46">
        <f t="shared" si="14"/>
        <v>0</v>
      </c>
      <c r="AP9" s="34"/>
      <c r="AQ9" s="46">
        <f t="shared" si="15"/>
        <v>0</v>
      </c>
      <c r="AR9" s="34">
        <v>2</v>
      </c>
      <c r="AS9" s="46">
        <f t="shared" si="16"/>
        <v>698000</v>
      </c>
      <c r="AT9" s="34"/>
      <c r="AU9" s="46">
        <f t="shared" si="17"/>
        <v>0</v>
      </c>
      <c r="AV9" s="34"/>
      <c r="AW9" s="46">
        <f t="shared" si="18"/>
        <v>0</v>
      </c>
      <c r="AX9" s="34"/>
      <c r="AY9" s="46">
        <f t="shared" si="19"/>
        <v>0</v>
      </c>
      <c r="AZ9" s="34">
        <v>1</v>
      </c>
      <c r="BA9" s="46">
        <f t="shared" si="20"/>
        <v>349000</v>
      </c>
      <c r="BB9" s="34"/>
      <c r="BC9" s="46">
        <f t="shared" si="21"/>
        <v>0</v>
      </c>
      <c r="BD9" s="34">
        <v>3</v>
      </c>
      <c r="BE9" s="36">
        <v>349000</v>
      </c>
      <c r="BF9" s="36">
        <f t="shared" si="22"/>
        <v>1047000</v>
      </c>
      <c r="BG9" s="37"/>
    </row>
    <row r="10" spans="2:59" ht="20.399999999999999" x14ac:dyDescent="0.2">
      <c r="B10" s="10">
        <v>4</v>
      </c>
      <c r="C10" s="34">
        <v>83444</v>
      </c>
      <c r="D10" s="34">
        <v>78181505</v>
      </c>
      <c r="E10" s="34" t="s">
        <v>30</v>
      </c>
      <c r="F10" s="34" t="s">
        <v>31</v>
      </c>
      <c r="G10" s="35" t="s">
        <v>43</v>
      </c>
      <c r="H10" s="34" t="s">
        <v>32</v>
      </c>
      <c r="I10" s="45">
        <v>534300</v>
      </c>
      <c r="J10" s="34">
        <v>9</v>
      </c>
      <c r="K10" s="46">
        <f t="shared" si="0"/>
        <v>4808700</v>
      </c>
      <c r="L10" s="34">
        <v>2</v>
      </c>
      <c r="M10" s="46">
        <f t="shared" si="1"/>
        <v>1068600</v>
      </c>
      <c r="N10" s="34">
        <v>4</v>
      </c>
      <c r="O10" s="46">
        <f t="shared" si="2"/>
        <v>2137200</v>
      </c>
      <c r="P10" s="34"/>
      <c r="Q10" s="46">
        <f t="shared" si="3"/>
        <v>0</v>
      </c>
      <c r="R10" s="34">
        <v>1</v>
      </c>
      <c r="S10" s="46">
        <f t="shared" si="4"/>
        <v>534300</v>
      </c>
      <c r="T10" s="34"/>
      <c r="U10" s="46">
        <f t="shared" si="5"/>
        <v>0</v>
      </c>
      <c r="V10" s="34"/>
      <c r="W10" s="46">
        <f t="shared" si="6"/>
        <v>0</v>
      </c>
      <c r="X10" s="34">
        <v>1</v>
      </c>
      <c r="Y10" s="46">
        <f t="shared" si="7"/>
        <v>534300</v>
      </c>
      <c r="Z10" s="34"/>
      <c r="AA10" s="46">
        <f t="shared" si="8"/>
        <v>0</v>
      </c>
      <c r="AB10" s="34"/>
      <c r="AC10" s="46">
        <f t="shared" si="23"/>
        <v>0</v>
      </c>
      <c r="AD10" s="34">
        <v>2</v>
      </c>
      <c r="AE10" s="46">
        <f t="shared" si="9"/>
        <v>1068600</v>
      </c>
      <c r="AF10" s="34"/>
      <c r="AG10" s="46">
        <f t="shared" si="10"/>
        <v>0</v>
      </c>
      <c r="AH10" s="34"/>
      <c r="AI10" s="46">
        <f t="shared" si="11"/>
        <v>0</v>
      </c>
      <c r="AJ10" s="34"/>
      <c r="AK10" s="46">
        <f t="shared" si="12"/>
        <v>0</v>
      </c>
      <c r="AL10" s="34"/>
      <c r="AM10" s="46">
        <f t="shared" si="13"/>
        <v>0</v>
      </c>
      <c r="AN10" s="34"/>
      <c r="AO10" s="46">
        <f t="shared" si="14"/>
        <v>0</v>
      </c>
      <c r="AP10" s="34">
        <v>1</v>
      </c>
      <c r="AQ10" s="46">
        <f t="shared" si="15"/>
        <v>534300</v>
      </c>
      <c r="AR10" s="34"/>
      <c r="AS10" s="46">
        <f t="shared" si="16"/>
        <v>0</v>
      </c>
      <c r="AT10" s="34"/>
      <c r="AU10" s="46">
        <f t="shared" si="17"/>
        <v>0</v>
      </c>
      <c r="AV10" s="34">
        <v>7</v>
      </c>
      <c r="AW10" s="46">
        <f t="shared" si="18"/>
        <v>3740100</v>
      </c>
      <c r="AX10" s="34">
        <v>1</v>
      </c>
      <c r="AY10" s="46">
        <f t="shared" si="19"/>
        <v>534300</v>
      </c>
      <c r="AZ10" s="34"/>
      <c r="BA10" s="46">
        <f t="shared" si="20"/>
        <v>0</v>
      </c>
      <c r="BB10" s="34"/>
      <c r="BC10" s="46">
        <f t="shared" si="21"/>
        <v>0</v>
      </c>
      <c r="BD10" s="34">
        <v>28</v>
      </c>
      <c r="BE10" s="36">
        <v>534300</v>
      </c>
      <c r="BF10" s="36">
        <f t="shared" si="22"/>
        <v>14960400</v>
      </c>
      <c r="BG10" s="37"/>
    </row>
    <row r="11" spans="2:59" ht="20.399999999999999" x14ac:dyDescent="0.2">
      <c r="B11" s="10">
        <v>5</v>
      </c>
      <c r="C11" s="34">
        <v>83444</v>
      </c>
      <c r="D11" s="34">
        <v>78181505</v>
      </c>
      <c r="E11" s="34" t="s">
        <v>30</v>
      </c>
      <c r="F11" s="34" t="s">
        <v>31</v>
      </c>
      <c r="G11" s="35" t="s">
        <v>44</v>
      </c>
      <c r="H11" s="34" t="s">
        <v>32</v>
      </c>
      <c r="I11" s="45">
        <v>534100</v>
      </c>
      <c r="J11" s="34">
        <v>8</v>
      </c>
      <c r="K11" s="46">
        <f t="shared" si="0"/>
        <v>4272800</v>
      </c>
      <c r="L11" s="34">
        <v>2</v>
      </c>
      <c r="M11" s="46">
        <f t="shared" si="1"/>
        <v>1068200</v>
      </c>
      <c r="N11" s="34">
        <v>1</v>
      </c>
      <c r="O11" s="46">
        <f t="shared" si="2"/>
        <v>534100</v>
      </c>
      <c r="P11" s="34">
        <v>1</v>
      </c>
      <c r="Q11" s="46">
        <f t="shared" si="3"/>
        <v>534100</v>
      </c>
      <c r="R11" s="34">
        <v>2</v>
      </c>
      <c r="S11" s="46">
        <f t="shared" si="4"/>
        <v>1068200</v>
      </c>
      <c r="T11" s="34"/>
      <c r="U11" s="46">
        <f t="shared" si="5"/>
        <v>0</v>
      </c>
      <c r="V11" s="34"/>
      <c r="W11" s="46">
        <f t="shared" si="6"/>
        <v>0</v>
      </c>
      <c r="X11" s="34">
        <v>2</v>
      </c>
      <c r="Y11" s="46">
        <f t="shared" si="7"/>
        <v>1068200</v>
      </c>
      <c r="Z11" s="34"/>
      <c r="AA11" s="46">
        <f t="shared" si="8"/>
        <v>0</v>
      </c>
      <c r="AB11" s="34"/>
      <c r="AC11" s="46">
        <f t="shared" si="23"/>
        <v>0</v>
      </c>
      <c r="AD11" s="34"/>
      <c r="AE11" s="46">
        <f t="shared" si="9"/>
        <v>0</v>
      </c>
      <c r="AF11" s="34"/>
      <c r="AG11" s="46">
        <f t="shared" si="10"/>
        <v>0</v>
      </c>
      <c r="AH11" s="34"/>
      <c r="AI11" s="46">
        <f t="shared" si="11"/>
        <v>0</v>
      </c>
      <c r="AJ11" s="34"/>
      <c r="AK11" s="46">
        <f t="shared" si="12"/>
        <v>0</v>
      </c>
      <c r="AL11" s="34"/>
      <c r="AM11" s="46">
        <f t="shared" si="13"/>
        <v>0</v>
      </c>
      <c r="AN11" s="34"/>
      <c r="AO11" s="46">
        <f t="shared" si="14"/>
        <v>0</v>
      </c>
      <c r="AP11" s="34">
        <v>3</v>
      </c>
      <c r="AQ11" s="46">
        <f t="shared" si="15"/>
        <v>1602300</v>
      </c>
      <c r="AR11" s="34">
        <v>5</v>
      </c>
      <c r="AS11" s="46">
        <f t="shared" si="16"/>
        <v>2670500</v>
      </c>
      <c r="AT11" s="34">
        <v>4</v>
      </c>
      <c r="AU11" s="46">
        <f t="shared" si="17"/>
        <v>2136400</v>
      </c>
      <c r="AV11" s="34"/>
      <c r="AW11" s="46">
        <f t="shared" si="18"/>
        <v>0</v>
      </c>
      <c r="AX11" s="34"/>
      <c r="AY11" s="46">
        <f t="shared" si="19"/>
        <v>0</v>
      </c>
      <c r="AZ11" s="34"/>
      <c r="BA11" s="46">
        <f t="shared" si="20"/>
        <v>0</v>
      </c>
      <c r="BB11" s="34"/>
      <c r="BC11" s="46">
        <f t="shared" si="21"/>
        <v>0</v>
      </c>
      <c r="BD11" s="34">
        <v>28</v>
      </c>
      <c r="BE11" s="36">
        <v>534100</v>
      </c>
      <c r="BF11" s="36">
        <f t="shared" si="22"/>
        <v>14954800</v>
      </c>
      <c r="BG11" s="37"/>
    </row>
    <row r="12" spans="2:59" ht="20.399999999999999" x14ac:dyDescent="0.2">
      <c r="B12" s="10">
        <v>6</v>
      </c>
      <c r="C12" s="34">
        <v>83444</v>
      </c>
      <c r="D12" s="34">
        <v>78181505</v>
      </c>
      <c r="E12" s="34" t="s">
        <v>30</v>
      </c>
      <c r="F12" s="34" t="s">
        <v>31</v>
      </c>
      <c r="G12" s="38" t="s">
        <v>45</v>
      </c>
      <c r="H12" s="34" t="s">
        <v>32</v>
      </c>
      <c r="I12" s="45">
        <v>533800</v>
      </c>
      <c r="J12" s="34"/>
      <c r="K12" s="46">
        <f t="shared" si="0"/>
        <v>0</v>
      </c>
      <c r="L12" s="34"/>
      <c r="M12" s="46">
        <f t="shared" si="1"/>
        <v>0</v>
      </c>
      <c r="N12" s="34"/>
      <c r="O12" s="46">
        <f t="shared" si="2"/>
        <v>0</v>
      </c>
      <c r="P12" s="34"/>
      <c r="Q12" s="46">
        <f t="shared" si="3"/>
        <v>0</v>
      </c>
      <c r="R12" s="34">
        <v>1</v>
      </c>
      <c r="S12" s="46">
        <f t="shared" si="4"/>
        <v>533800</v>
      </c>
      <c r="T12" s="34">
        <v>1</v>
      </c>
      <c r="U12" s="46">
        <f t="shared" si="5"/>
        <v>533800</v>
      </c>
      <c r="V12" s="34"/>
      <c r="W12" s="46">
        <f t="shared" si="6"/>
        <v>0</v>
      </c>
      <c r="X12" s="34"/>
      <c r="Y12" s="46">
        <f t="shared" si="7"/>
        <v>0</v>
      </c>
      <c r="Z12" s="34"/>
      <c r="AA12" s="46">
        <f t="shared" si="8"/>
        <v>0</v>
      </c>
      <c r="AB12" s="34"/>
      <c r="AC12" s="46">
        <f t="shared" si="23"/>
        <v>0</v>
      </c>
      <c r="AD12" s="34"/>
      <c r="AE12" s="46">
        <f t="shared" si="9"/>
        <v>0</v>
      </c>
      <c r="AF12" s="34">
        <v>2</v>
      </c>
      <c r="AG12" s="46">
        <f t="shared" si="10"/>
        <v>1067600</v>
      </c>
      <c r="AH12" s="34"/>
      <c r="AI12" s="46">
        <f t="shared" si="11"/>
        <v>0</v>
      </c>
      <c r="AJ12" s="34"/>
      <c r="AK12" s="46">
        <f t="shared" si="12"/>
        <v>0</v>
      </c>
      <c r="AL12" s="34"/>
      <c r="AM12" s="46">
        <f t="shared" si="13"/>
        <v>0</v>
      </c>
      <c r="AN12" s="34"/>
      <c r="AO12" s="46">
        <f t="shared" si="14"/>
        <v>0</v>
      </c>
      <c r="AP12" s="34"/>
      <c r="AQ12" s="46">
        <f t="shared" si="15"/>
        <v>0</v>
      </c>
      <c r="AR12" s="34">
        <v>3</v>
      </c>
      <c r="AS12" s="46">
        <f t="shared" si="16"/>
        <v>1601400</v>
      </c>
      <c r="AT12" s="34">
        <v>3</v>
      </c>
      <c r="AU12" s="46">
        <f t="shared" si="17"/>
        <v>1601400</v>
      </c>
      <c r="AV12" s="34"/>
      <c r="AW12" s="46">
        <f t="shared" si="18"/>
        <v>0</v>
      </c>
      <c r="AX12" s="34">
        <v>3</v>
      </c>
      <c r="AY12" s="46">
        <f t="shared" si="19"/>
        <v>1601400</v>
      </c>
      <c r="AZ12" s="34"/>
      <c r="BA12" s="46">
        <f t="shared" si="20"/>
        <v>0</v>
      </c>
      <c r="BB12" s="34"/>
      <c r="BC12" s="46">
        <f t="shared" si="21"/>
        <v>0</v>
      </c>
      <c r="BD12" s="34">
        <v>13</v>
      </c>
      <c r="BE12" s="36">
        <v>533800</v>
      </c>
      <c r="BF12" s="36">
        <f t="shared" si="22"/>
        <v>6939400</v>
      </c>
      <c r="BG12" s="37"/>
    </row>
    <row r="13" spans="2:59" ht="20.399999999999999" x14ac:dyDescent="0.2">
      <c r="B13" s="10">
        <v>7</v>
      </c>
      <c r="C13" s="34">
        <v>83444</v>
      </c>
      <c r="D13" s="34">
        <v>78181505</v>
      </c>
      <c r="E13" s="34" t="s">
        <v>30</v>
      </c>
      <c r="F13" s="34" t="s">
        <v>31</v>
      </c>
      <c r="G13" s="35" t="s">
        <v>70</v>
      </c>
      <c r="H13" s="34" t="s">
        <v>32</v>
      </c>
      <c r="I13" s="45">
        <v>233200</v>
      </c>
      <c r="J13" s="34"/>
      <c r="K13" s="46">
        <f t="shared" si="0"/>
        <v>0</v>
      </c>
      <c r="L13" s="34"/>
      <c r="M13" s="46">
        <f t="shared" si="1"/>
        <v>0</v>
      </c>
      <c r="N13" s="34"/>
      <c r="O13" s="46">
        <f t="shared" si="2"/>
        <v>0</v>
      </c>
      <c r="P13" s="34">
        <v>9</v>
      </c>
      <c r="Q13" s="46">
        <f t="shared" si="3"/>
        <v>2098800</v>
      </c>
      <c r="R13" s="34"/>
      <c r="S13" s="46">
        <f t="shared" si="4"/>
        <v>0</v>
      </c>
      <c r="T13" s="34"/>
      <c r="U13" s="46">
        <f t="shared" si="5"/>
        <v>0</v>
      </c>
      <c r="V13" s="34"/>
      <c r="W13" s="46">
        <f t="shared" si="6"/>
        <v>0</v>
      </c>
      <c r="X13" s="34"/>
      <c r="Y13" s="46">
        <f t="shared" si="7"/>
        <v>0</v>
      </c>
      <c r="Z13" s="34"/>
      <c r="AA13" s="46">
        <f t="shared" si="8"/>
        <v>0</v>
      </c>
      <c r="AB13" s="34"/>
      <c r="AC13" s="46">
        <f t="shared" si="23"/>
        <v>0</v>
      </c>
      <c r="AD13" s="34"/>
      <c r="AE13" s="46">
        <f t="shared" si="9"/>
        <v>0</v>
      </c>
      <c r="AF13" s="34"/>
      <c r="AG13" s="46">
        <f t="shared" si="10"/>
        <v>0</v>
      </c>
      <c r="AH13" s="34">
        <v>2</v>
      </c>
      <c r="AI13" s="46">
        <f t="shared" si="11"/>
        <v>466400</v>
      </c>
      <c r="AJ13" s="34"/>
      <c r="AK13" s="46">
        <f t="shared" si="12"/>
        <v>0</v>
      </c>
      <c r="AL13" s="34"/>
      <c r="AM13" s="46">
        <f t="shared" si="13"/>
        <v>0</v>
      </c>
      <c r="AN13" s="34"/>
      <c r="AO13" s="46">
        <f t="shared" si="14"/>
        <v>0</v>
      </c>
      <c r="AP13" s="34"/>
      <c r="AQ13" s="46">
        <f t="shared" si="15"/>
        <v>0</v>
      </c>
      <c r="AR13" s="34"/>
      <c r="AS13" s="46">
        <f t="shared" si="16"/>
        <v>0</v>
      </c>
      <c r="AT13" s="34"/>
      <c r="AU13" s="46">
        <f t="shared" si="17"/>
        <v>0</v>
      </c>
      <c r="AV13" s="34">
        <v>5</v>
      </c>
      <c r="AW13" s="46">
        <f t="shared" si="18"/>
        <v>1166000</v>
      </c>
      <c r="AX13" s="34">
        <v>2</v>
      </c>
      <c r="AY13" s="46">
        <f t="shared" si="19"/>
        <v>466400</v>
      </c>
      <c r="AZ13" s="34"/>
      <c r="BA13" s="46">
        <f t="shared" si="20"/>
        <v>0</v>
      </c>
      <c r="BB13" s="34"/>
      <c r="BC13" s="46">
        <f t="shared" si="21"/>
        <v>0</v>
      </c>
      <c r="BD13" s="34">
        <v>18</v>
      </c>
      <c r="BE13" s="36">
        <v>233200</v>
      </c>
      <c r="BF13" s="36">
        <f t="shared" si="22"/>
        <v>4197600</v>
      </c>
      <c r="BG13" s="37"/>
    </row>
    <row r="14" spans="2:59" ht="20.399999999999999" x14ac:dyDescent="0.2">
      <c r="B14" s="10">
        <v>8</v>
      </c>
      <c r="C14" s="34">
        <v>83444</v>
      </c>
      <c r="D14" s="34">
        <v>78181505</v>
      </c>
      <c r="E14" s="34" t="s">
        <v>30</v>
      </c>
      <c r="F14" s="34" t="s">
        <v>31</v>
      </c>
      <c r="G14" s="35" t="s">
        <v>71</v>
      </c>
      <c r="H14" s="34" t="s">
        <v>32</v>
      </c>
      <c r="I14" s="45">
        <v>233500</v>
      </c>
      <c r="J14" s="34"/>
      <c r="K14" s="46">
        <f t="shared" si="0"/>
        <v>0</v>
      </c>
      <c r="L14" s="34">
        <v>15</v>
      </c>
      <c r="M14" s="46">
        <f t="shared" si="1"/>
        <v>3502500</v>
      </c>
      <c r="N14" s="34"/>
      <c r="O14" s="46">
        <f t="shared" si="2"/>
        <v>0</v>
      </c>
      <c r="P14" s="34">
        <v>20</v>
      </c>
      <c r="Q14" s="46">
        <f t="shared" si="3"/>
        <v>4670000</v>
      </c>
      <c r="R14" s="34">
        <v>6</v>
      </c>
      <c r="S14" s="46">
        <f t="shared" si="4"/>
        <v>1401000</v>
      </c>
      <c r="T14" s="34"/>
      <c r="U14" s="46">
        <f t="shared" si="5"/>
        <v>0</v>
      </c>
      <c r="V14" s="34">
        <v>4</v>
      </c>
      <c r="W14" s="46">
        <f t="shared" si="6"/>
        <v>934000</v>
      </c>
      <c r="X14" s="34">
        <v>1</v>
      </c>
      <c r="Y14" s="46">
        <f t="shared" si="7"/>
        <v>233500</v>
      </c>
      <c r="Z14" s="34"/>
      <c r="AA14" s="46">
        <f t="shared" si="8"/>
        <v>0</v>
      </c>
      <c r="AB14" s="34">
        <v>1</v>
      </c>
      <c r="AC14" s="46">
        <f t="shared" si="23"/>
        <v>233500</v>
      </c>
      <c r="AD14" s="34"/>
      <c r="AE14" s="46">
        <f t="shared" si="9"/>
        <v>0</v>
      </c>
      <c r="AF14" s="34"/>
      <c r="AG14" s="46">
        <f t="shared" si="10"/>
        <v>0</v>
      </c>
      <c r="AH14" s="34"/>
      <c r="AI14" s="46">
        <f t="shared" si="11"/>
        <v>0</v>
      </c>
      <c r="AJ14" s="34"/>
      <c r="AK14" s="46">
        <f t="shared" si="12"/>
        <v>0</v>
      </c>
      <c r="AL14" s="34"/>
      <c r="AM14" s="46">
        <f t="shared" si="13"/>
        <v>0</v>
      </c>
      <c r="AN14" s="34"/>
      <c r="AO14" s="46">
        <f t="shared" si="14"/>
        <v>0</v>
      </c>
      <c r="AP14" s="34">
        <v>12</v>
      </c>
      <c r="AQ14" s="46">
        <f t="shared" si="15"/>
        <v>2802000</v>
      </c>
      <c r="AR14" s="34">
        <v>5</v>
      </c>
      <c r="AS14" s="46">
        <f t="shared" si="16"/>
        <v>1167500</v>
      </c>
      <c r="AT14" s="34"/>
      <c r="AU14" s="46">
        <f t="shared" si="17"/>
        <v>0</v>
      </c>
      <c r="AV14" s="34">
        <v>13</v>
      </c>
      <c r="AW14" s="46">
        <f t="shared" si="18"/>
        <v>3035500</v>
      </c>
      <c r="AX14" s="34">
        <v>2</v>
      </c>
      <c r="AY14" s="46">
        <f t="shared" si="19"/>
        <v>467000</v>
      </c>
      <c r="AZ14" s="34"/>
      <c r="BA14" s="46">
        <f t="shared" si="20"/>
        <v>0</v>
      </c>
      <c r="BB14" s="34"/>
      <c r="BC14" s="46">
        <f t="shared" si="21"/>
        <v>0</v>
      </c>
      <c r="BD14" s="34">
        <v>79</v>
      </c>
      <c r="BE14" s="36">
        <v>233500</v>
      </c>
      <c r="BF14" s="36">
        <f t="shared" si="22"/>
        <v>18446500</v>
      </c>
      <c r="BG14" s="37"/>
    </row>
    <row r="15" spans="2:59" ht="20.399999999999999" x14ac:dyDescent="0.2">
      <c r="B15" s="10">
        <v>9</v>
      </c>
      <c r="C15" s="34">
        <v>83444</v>
      </c>
      <c r="D15" s="34">
        <v>78181505</v>
      </c>
      <c r="E15" s="34" t="s">
        <v>30</v>
      </c>
      <c r="F15" s="34" t="s">
        <v>31</v>
      </c>
      <c r="G15" s="35" t="s">
        <v>72</v>
      </c>
      <c r="H15" s="34" t="s">
        <v>32</v>
      </c>
      <c r="I15" s="45">
        <v>349300</v>
      </c>
      <c r="J15" s="34"/>
      <c r="K15" s="46">
        <f t="shared" si="0"/>
        <v>0</v>
      </c>
      <c r="L15" s="34"/>
      <c r="M15" s="46">
        <f t="shared" si="1"/>
        <v>0</v>
      </c>
      <c r="N15" s="34"/>
      <c r="O15" s="46">
        <f t="shared" si="2"/>
        <v>0</v>
      </c>
      <c r="P15" s="34">
        <v>8</v>
      </c>
      <c r="Q15" s="46">
        <f t="shared" si="3"/>
        <v>2794400</v>
      </c>
      <c r="R15" s="34"/>
      <c r="S15" s="46">
        <f t="shared" si="4"/>
        <v>0</v>
      </c>
      <c r="T15" s="34"/>
      <c r="U15" s="46">
        <f t="shared" si="5"/>
        <v>0</v>
      </c>
      <c r="V15" s="34"/>
      <c r="W15" s="46">
        <f t="shared" si="6"/>
        <v>0</v>
      </c>
      <c r="X15" s="34"/>
      <c r="Y15" s="46">
        <f t="shared" si="7"/>
        <v>0</v>
      </c>
      <c r="Z15" s="34"/>
      <c r="AA15" s="46">
        <f t="shared" si="8"/>
        <v>0</v>
      </c>
      <c r="AB15" s="34"/>
      <c r="AC15" s="46">
        <f t="shared" si="23"/>
        <v>0</v>
      </c>
      <c r="AD15" s="34"/>
      <c r="AE15" s="46">
        <f t="shared" si="9"/>
        <v>0</v>
      </c>
      <c r="AF15" s="34"/>
      <c r="AG15" s="46">
        <f t="shared" si="10"/>
        <v>0</v>
      </c>
      <c r="AH15" s="34"/>
      <c r="AI15" s="46">
        <f t="shared" si="11"/>
        <v>0</v>
      </c>
      <c r="AJ15" s="34"/>
      <c r="AK15" s="46">
        <f t="shared" si="12"/>
        <v>0</v>
      </c>
      <c r="AL15" s="34"/>
      <c r="AM15" s="46">
        <f t="shared" si="13"/>
        <v>0</v>
      </c>
      <c r="AN15" s="34"/>
      <c r="AO15" s="46">
        <f t="shared" si="14"/>
        <v>0</v>
      </c>
      <c r="AP15" s="34"/>
      <c r="AQ15" s="46">
        <f t="shared" si="15"/>
        <v>0</v>
      </c>
      <c r="AR15" s="34"/>
      <c r="AS15" s="46">
        <f t="shared" si="16"/>
        <v>0</v>
      </c>
      <c r="AT15" s="34"/>
      <c r="AU15" s="46">
        <f t="shared" si="17"/>
        <v>0</v>
      </c>
      <c r="AV15" s="34"/>
      <c r="AW15" s="46">
        <f t="shared" si="18"/>
        <v>0</v>
      </c>
      <c r="AX15" s="34"/>
      <c r="AY15" s="46">
        <f t="shared" si="19"/>
        <v>0</v>
      </c>
      <c r="AZ15" s="34"/>
      <c r="BA15" s="46">
        <f t="shared" si="20"/>
        <v>0</v>
      </c>
      <c r="BB15" s="34"/>
      <c r="BC15" s="46">
        <f t="shared" si="21"/>
        <v>0</v>
      </c>
      <c r="BD15" s="34">
        <v>8</v>
      </c>
      <c r="BE15" s="36">
        <v>349300</v>
      </c>
      <c r="BF15" s="36">
        <f t="shared" si="22"/>
        <v>2794400</v>
      </c>
      <c r="BG15" s="37"/>
    </row>
    <row r="16" spans="2:59" ht="20.399999999999999" x14ac:dyDescent="0.2">
      <c r="B16" s="10">
        <v>10</v>
      </c>
      <c r="C16" s="34">
        <v>83444</v>
      </c>
      <c r="D16" s="34">
        <v>78181505</v>
      </c>
      <c r="E16" s="34" t="s">
        <v>30</v>
      </c>
      <c r="F16" s="34" t="s">
        <v>31</v>
      </c>
      <c r="G16" s="35" t="s">
        <v>73</v>
      </c>
      <c r="H16" s="34" t="s">
        <v>32</v>
      </c>
      <c r="I16" s="45">
        <v>534100</v>
      </c>
      <c r="J16" s="34">
        <v>1</v>
      </c>
      <c r="K16" s="46">
        <f t="shared" si="0"/>
        <v>534100</v>
      </c>
      <c r="L16" s="34"/>
      <c r="M16" s="46">
        <f t="shared" si="1"/>
        <v>0</v>
      </c>
      <c r="N16" s="34">
        <v>2</v>
      </c>
      <c r="O16" s="46">
        <f t="shared" si="2"/>
        <v>1068200</v>
      </c>
      <c r="P16" s="34"/>
      <c r="Q16" s="46">
        <f t="shared" si="3"/>
        <v>0</v>
      </c>
      <c r="R16" s="34"/>
      <c r="S16" s="46">
        <f t="shared" si="4"/>
        <v>0</v>
      </c>
      <c r="T16" s="34">
        <v>1</v>
      </c>
      <c r="U16" s="46">
        <f t="shared" si="5"/>
        <v>534100</v>
      </c>
      <c r="V16" s="34"/>
      <c r="W16" s="46">
        <f t="shared" si="6"/>
        <v>0</v>
      </c>
      <c r="X16" s="34"/>
      <c r="Y16" s="46">
        <f t="shared" si="7"/>
        <v>0</v>
      </c>
      <c r="Z16" s="34"/>
      <c r="AA16" s="46">
        <f t="shared" si="8"/>
        <v>0</v>
      </c>
      <c r="AB16" s="34"/>
      <c r="AC16" s="46">
        <f t="shared" si="23"/>
        <v>0</v>
      </c>
      <c r="AD16" s="34"/>
      <c r="AE16" s="46">
        <f t="shared" si="9"/>
        <v>0</v>
      </c>
      <c r="AF16" s="34"/>
      <c r="AG16" s="46">
        <f t="shared" si="10"/>
        <v>0</v>
      </c>
      <c r="AH16" s="34">
        <v>4</v>
      </c>
      <c r="AI16" s="46">
        <f t="shared" si="11"/>
        <v>2136400</v>
      </c>
      <c r="AJ16" s="34">
        <v>6</v>
      </c>
      <c r="AK16" s="46">
        <f t="shared" si="12"/>
        <v>3204600</v>
      </c>
      <c r="AL16" s="34"/>
      <c r="AM16" s="46">
        <f t="shared" si="13"/>
        <v>0</v>
      </c>
      <c r="AN16" s="34"/>
      <c r="AO16" s="46">
        <f t="shared" si="14"/>
        <v>0</v>
      </c>
      <c r="AP16" s="34"/>
      <c r="AQ16" s="46">
        <f t="shared" si="15"/>
        <v>0</v>
      </c>
      <c r="AR16" s="34"/>
      <c r="AS16" s="46">
        <f t="shared" si="16"/>
        <v>0</v>
      </c>
      <c r="AT16" s="34"/>
      <c r="AU16" s="46">
        <f t="shared" si="17"/>
        <v>0</v>
      </c>
      <c r="AV16" s="34"/>
      <c r="AW16" s="46">
        <f t="shared" si="18"/>
        <v>0</v>
      </c>
      <c r="AX16" s="34"/>
      <c r="AY16" s="46">
        <f t="shared" si="19"/>
        <v>0</v>
      </c>
      <c r="AZ16" s="34"/>
      <c r="BA16" s="46">
        <f t="shared" si="20"/>
        <v>0</v>
      </c>
      <c r="BB16" s="34"/>
      <c r="BC16" s="46">
        <f t="shared" si="21"/>
        <v>0</v>
      </c>
      <c r="BD16" s="34">
        <v>14</v>
      </c>
      <c r="BE16" s="36">
        <v>534100</v>
      </c>
      <c r="BF16" s="36">
        <f t="shared" si="22"/>
        <v>7477400</v>
      </c>
      <c r="BG16" s="37"/>
    </row>
    <row r="17" spans="2:60" ht="20.399999999999999" x14ac:dyDescent="0.2">
      <c r="B17" s="10">
        <v>11</v>
      </c>
      <c r="C17" s="34">
        <v>83444</v>
      </c>
      <c r="D17" s="34">
        <v>78181505</v>
      </c>
      <c r="E17" s="34" t="s">
        <v>30</v>
      </c>
      <c r="F17" s="34" t="s">
        <v>31</v>
      </c>
      <c r="G17" s="38" t="s">
        <v>46</v>
      </c>
      <c r="H17" s="34" t="s">
        <v>32</v>
      </c>
      <c r="I17" s="45">
        <v>349000</v>
      </c>
      <c r="J17" s="34"/>
      <c r="K17" s="46">
        <f t="shared" si="0"/>
        <v>0</v>
      </c>
      <c r="L17" s="34"/>
      <c r="M17" s="46">
        <f t="shared" si="1"/>
        <v>0</v>
      </c>
      <c r="N17" s="34"/>
      <c r="O17" s="46">
        <f t="shared" si="2"/>
        <v>0</v>
      </c>
      <c r="P17" s="34"/>
      <c r="Q17" s="46">
        <f t="shared" si="3"/>
        <v>0</v>
      </c>
      <c r="R17" s="34"/>
      <c r="S17" s="46">
        <f t="shared" si="4"/>
        <v>0</v>
      </c>
      <c r="T17" s="34"/>
      <c r="U17" s="46">
        <f t="shared" si="5"/>
        <v>0</v>
      </c>
      <c r="V17" s="34"/>
      <c r="W17" s="46">
        <f t="shared" si="6"/>
        <v>0</v>
      </c>
      <c r="X17" s="34"/>
      <c r="Y17" s="46">
        <f t="shared" si="7"/>
        <v>0</v>
      </c>
      <c r="Z17" s="34"/>
      <c r="AA17" s="46">
        <f t="shared" si="8"/>
        <v>0</v>
      </c>
      <c r="AB17" s="34"/>
      <c r="AC17" s="46">
        <f t="shared" si="23"/>
        <v>0</v>
      </c>
      <c r="AD17" s="34"/>
      <c r="AE17" s="46">
        <f t="shared" si="9"/>
        <v>0</v>
      </c>
      <c r="AF17" s="34"/>
      <c r="AG17" s="46">
        <f t="shared" si="10"/>
        <v>0</v>
      </c>
      <c r="AH17" s="34"/>
      <c r="AI17" s="46">
        <f t="shared" si="11"/>
        <v>0</v>
      </c>
      <c r="AJ17" s="34">
        <v>1</v>
      </c>
      <c r="AK17" s="46">
        <f t="shared" si="12"/>
        <v>349000</v>
      </c>
      <c r="AL17" s="34"/>
      <c r="AM17" s="46">
        <f t="shared" si="13"/>
        <v>0</v>
      </c>
      <c r="AN17" s="34"/>
      <c r="AO17" s="46">
        <f t="shared" si="14"/>
        <v>0</v>
      </c>
      <c r="AP17" s="34"/>
      <c r="AQ17" s="46">
        <f t="shared" si="15"/>
        <v>0</v>
      </c>
      <c r="AR17" s="34"/>
      <c r="AS17" s="46">
        <f t="shared" si="16"/>
        <v>0</v>
      </c>
      <c r="AT17" s="34"/>
      <c r="AU17" s="46">
        <f t="shared" si="17"/>
        <v>0</v>
      </c>
      <c r="AV17" s="34"/>
      <c r="AW17" s="46">
        <f t="shared" si="18"/>
        <v>0</v>
      </c>
      <c r="AX17" s="34"/>
      <c r="AY17" s="46">
        <f t="shared" si="19"/>
        <v>0</v>
      </c>
      <c r="AZ17" s="34"/>
      <c r="BA17" s="46">
        <f t="shared" si="20"/>
        <v>0</v>
      </c>
      <c r="BB17" s="34"/>
      <c r="BC17" s="46">
        <f t="shared" si="21"/>
        <v>0</v>
      </c>
      <c r="BD17" s="34">
        <v>1</v>
      </c>
      <c r="BE17" s="36">
        <v>349000</v>
      </c>
      <c r="BF17" s="36">
        <f t="shared" si="22"/>
        <v>349000</v>
      </c>
      <c r="BG17" s="37"/>
    </row>
    <row r="18" spans="2:60" ht="20.399999999999999" x14ac:dyDescent="0.2">
      <c r="B18" s="10">
        <v>12</v>
      </c>
      <c r="C18" s="34">
        <v>83444</v>
      </c>
      <c r="D18" s="34">
        <v>78181505</v>
      </c>
      <c r="E18" s="34" t="s">
        <v>30</v>
      </c>
      <c r="F18" s="34" t="s">
        <v>31</v>
      </c>
      <c r="G18" s="38" t="s">
        <v>47</v>
      </c>
      <c r="H18" s="34" t="s">
        <v>32</v>
      </c>
      <c r="I18" s="45">
        <v>533600</v>
      </c>
      <c r="J18" s="34"/>
      <c r="K18" s="46">
        <f t="shared" si="0"/>
        <v>0</v>
      </c>
      <c r="L18" s="34"/>
      <c r="M18" s="46">
        <f t="shared" si="1"/>
        <v>0</v>
      </c>
      <c r="N18" s="34"/>
      <c r="O18" s="46">
        <f t="shared" si="2"/>
        <v>0</v>
      </c>
      <c r="P18" s="34"/>
      <c r="Q18" s="46">
        <f t="shared" si="3"/>
        <v>0</v>
      </c>
      <c r="R18" s="34">
        <v>1</v>
      </c>
      <c r="S18" s="46">
        <f t="shared" si="4"/>
        <v>533600</v>
      </c>
      <c r="T18" s="34"/>
      <c r="U18" s="46">
        <f t="shared" si="5"/>
        <v>0</v>
      </c>
      <c r="V18" s="34"/>
      <c r="W18" s="46">
        <f t="shared" si="6"/>
        <v>0</v>
      </c>
      <c r="X18" s="34"/>
      <c r="Y18" s="46">
        <f t="shared" si="7"/>
        <v>0</v>
      </c>
      <c r="Z18" s="34"/>
      <c r="AA18" s="46">
        <f t="shared" si="8"/>
        <v>0</v>
      </c>
      <c r="AB18" s="34"/>
      <c r="AC18" s="46">
        <f t="shared" si="23"/>
        <v>0</v>
      </c>
      <c r="AD18" s="34"/>
      <c r="AE18" s="46">
        <f t="shared" si="9"/>
        <v>0</v>
      </c>
      <c r="AF18" s="34"/>
      <c r="AG18" s="46">
        <f t="shared" si="10"/>
        <v>0</v>
      </c>
      <c r="AH18" s="34"/>
      <c r="AI18" s="46">
        <f t="shared" si="11"/>
        <v>0</v>
      </c>
      <c r="AJ18" s="34"/>
      <c r="AK18" s="46">
        <f t="shared" si="12"/>
        <v>0</v>
      </c>
      <c r="AL18" s="34">
        <v>1</v>
      </c>
      <c r="AM18" s="46">
        <f t="shared" si="13"/>
        <v>533600</v>
      </c>
      <c r="AN18" s="34"/>
      <c r="AO18" s="46">
        <f t="shared" si="14"/>
        <v>0</v>
      </c>
      <c r="AP18" s="34">
        <v>1</v>
      </c>
      <c r="AQ18" s="46">
        <f t="shared" si="15"/>
        <v>533600</v>
      </c>
      <c r="AR18" s="34">
        <v>1</v>
      </c>
      <c r="AS18" s="46">
        <f t="shared" si="16"/>
        <v>533600</v>
      </c>
      <c r="AT18" s="34"/>
      <c r="AU18" s="46">
        <f t="shared" si="17"/>
        <v>0</v>
      </c>
      <c r="AV18" s="34"/>
      <c r="AW18" s="46">
        <f t="shared" si="18"/>
        <v>0</v>
      </c>
      <c r="AX18" s="34"/>
      <c r="AY18" s="46">
        <f t="shared" si="19"/>
        <v>0</v>
      </c>
      <c r="AZ18" s="34"/>
      <c r="BA18" s="46">
        <f t="shared" si="20"/>
        <v>0</v>
      </c>
      <c r="BB18" s="34"/>
      <c r="BC18" s="46">
        <f t="shared" si="21"/>
        <v>0</v>
      </c>
      <c r="BD18" s="34">
        <v>4</v>
      </c>
      <c r="BE18" s="36">
        <v>533600</v>
      </c>
      <c r="BF18" s="36">
        <f t="shared" si="22"/>
        <v>2134400</v>
      </c>
      <c r="BG18" s="37"/>
    </row>
    <row r="19" spans="2:60" x14ac:dyDescent="0.2">
      <c r="B19" s="18"/>
      <c r="C19" s="77" t="s">
        <v>33</v>
      </c>
      <c r="D19" s="77"/>
      <c r="E19" s="77"/>
      <c r="F19" s="77"/>
      <c r="G19" s="77"/>
      <c r="H19" s="77"/>
      <c r="I19" s="47">
        <f>SUM(I7:I18)</f>
        <v>4882200</v>
      </c>
      <c r="J19" s="16">
        <v>47</v>
      </c>
      <c r="K19" s="47">
        <f>SUM(K7:K18)</f>
        <v>19744700</v>
      </c>
      <c r="L19" s="16">
        <v>20</v>
      </c>
      <c r="M19" s="47">
        <f>SUM(M7:M18)</f>
        <v>5988600</v>
      </c>
      <c r="N19" s="16">
        <v>7</v>
      </c>
      <c r="O19" s="47">
        <f>SUM(O7:O18)</f>
        <v>3739500</v>
      </c>
      <c r="P19" s="16">
        <v>41</v>
      </c>
      <c r="Q19" s="47">
        <f>SUM(Q7:Q18)</f>
        <v>11145200</v>
      </c>
      <c r="R19" s="16">
        <v>13</v>
      </c>
      <c r="S19" s="47">
        <f>SUM(S7:S18)</f>
        <v>4769500</v>
      </c>
      <c r="T19" s="16">
        <v>6</v>
      </c>
      <c r="U19" s="47">
        <f>SUM(U7:U18)</f>
        <v>2465100</v>
      </c>
      <c r="V19" s="16">
        <v>7</v>
      </c>
      <c r="W19" s="47">
        <f>SUM(W7:W18)</f>
        <v>1981900</v>
      </c>
      <c r="X19" s="16">
        <v>6</v>
      </c>
      <c r="Y19" s="47">
        <f>SUM(Y7:Y18)</f>
        <v>2534000</v>
      </c>
      <c r="Z19" s="16">
        <v>1</v>
      </c>
      <c r="AA19" s="47">
        <f>SUM(AA7:AA18)</f>
        <v>349000</v>
      </c>
      <c r="AB19" s="16">
        <v>2</v>
      </c>
      <c r="AC19" s="47">
        <f>SUM(AC8:AC18)</f>
        <v>582800</v>
      </c>
      <c r="AD19" s="16">
        <v>3</v>
      </c>
      <c r="AE19" s="47">
        <f>SUM(AE7:AE18)</f>
        <v>1417900</v>
      </c>
      <c r="AF19" s="16">
        <v>4</v>
      </c>
      <c r="AG19" s="47">
        <f>SUM(AG7:AG18)</f>
        <v>1766200</v>
      </c>
      <c r="AH19" s="16">
        <v>11</v>
      </c>
      <c r="AI19" s="47">
        <f>SUM(AI7:AI18)</f>
        <v>4348100</v>
      </c>
      <c r="AJ19" s="16">
        <v>14</v>
      </c>
      <c r="AK19" s="47">
        <f>SUM(AK7:AK18)</f>
        <v>5996600</v>
      </c>
      <c r="AL19" s="16">
        <v>1</v>
      </c>
      <c r="AM19" s="47">
        <f>SUM(AM7:AM18)</f>
        <v>533600</v>
      </c>
      <c r="AN19" s="16">
        <v>1</v>
      </c>
      <c r="AO19" s="47">
        <f>SUM(AO7:AO18)</f>
        <v>349300</v>
      </c>
      <c r="AP19" s="16">
        <v>21</v>
      </c>
      <c r="AQ19" s="47">
        <f>SUM(AQ7:AQ18)</f>
        <v>6869400</v>
      </c>
      <c r="AR19" s="16">
        <v>20</v>
      </c>
      <c r="AS19" s="47">
        <f>SUM(AS7:AS18)</f>
        <v>8068200</v>
      </c>
      <c r="AT19" s="16">
        <v>10</v>
      </c>
      <c r="AU19" s="47">
        <f>SUM(AU7:AU18)</f>
        <v>4785700</v>
      </c>
      <c r="AV19" s="16">
        <v>29</v>
      </c>
      <c r="AW19" s="47">
        <f>SUM(AW7:AW18)</f>
        <v>9338800</v>
      </c>
      <c r="AX19" s="16">
        <v>10</v>
      </c>
      <c r="AY19" s="47">
        <f>SUM(AY7:AY18)</f>
        <v>3767700</v>
      </c>
      <c r="AZ19" s="16">
        <v>2</v>
      </c>
      <c r="BA19" s="47">
        <f>SUM(BA7:BA18)</f>
        <v>698300</v>
      </c>
      <c r="BB19" s="16">
        <v>5</v>
      </c>
      <c r="BC19" s="47">
        <f>SUM(BC7:BC18)</f>
        <v>1745600</v>
      </c>
      <c r="BD19" s="16">
        <v>281</v>
      </c>
      <c r="BE19" s="17">
        <f>SUM(BE7:BE18)</f>
        <v>4882200</v>
      </c>
      <c r="BF19" s="17">
        <f>SUM(BF7:BF18)</f>
        <v>102985700</v>
      </c>
      <c r="BG19" s="40">
        <v>110083089</v>
      </c>
      <c r="BH19" s="41">
        <f>+BG19-BF19</f>
        <v>7097389</v>
      </c>
    </row>
    <row r="20" spans="2:60" s="42" customFormat="1" x14ac:dyDescent="0.2">
      <c r="H20" s="42" t="s">
        <v>76</v>
      </c>
      <c r="J20" s="43">
        <v>22493592</v>
      </c>
      <c r="K20" s="43"/>
      <c r="L20" s="53">
        <v>5998516</v>
      </c>
      <c r="M20" s="50">
        <v>2997345</v>
      </c>
      <c r="N20" s="50">
        <v>2997345</v>
      </c>
      <c r="O20" s="53"/>
      <c r="P20" s="44">
        <v>10227312</v>
      </c>
      <c r="Q20" s="44"/>
      <c r="R20" s="44">
        <v>6136791</v>
      </c>
      <c r="S20" s="44"/>
      <c r="T20" s="44">
        <v>2823353</v>
      </c>
      <c r="U20" s="44"/>
      <c r="V20" s="44">
        <v>1984491</v>
      </c>
      <c r="W20" s="44"/>
      <c r="X20" s="44">
        <v>2173552</v>
      </c>
      <c r="Z20" s="54">
        <v>318000</v>
      </c>
      <c r="AA20" s="44"/>
      <c r="AB20" s="54">
        <v>583654</v>
      </c>
      <c r="AC20" s="54"/>
      <c r="AD20" s="44">
        <v>1422853</v>
      </c>
      <c r="AE20" s="44"/>
      <c r="AF20" s="44">
        <v>1959217</v>
      </c>
      <c r="AG20" s="44"/>
      <c r="AH20" s="44">
        <v>4363139</v>
      </c>
      <c r="AI20" s="44"/>
      <c r="AJ20" s="44">
        <v>5275519</v>
      </c>
      <c r="AK20" s="44"/>
      <c r="AL20" s="44">
        <v>536364</v>
      </c>
      <c r="AM20" s="44"/>
      <c r="AN20" s="44">
        <v>350125</v>
      </c>
      <c r="AO20" s="44"/>
      <c r="AP20" s="44">
        <v>6884668</v>
      </c>
      <c r="AQ20" s="44"/>
      <c r="AR20" s="43">
        <v>11131548</v>
      </c>
      <c r="AS20" s="54"/>
      <c r="AT20" s="44">
        <v>5038452</v>
      </c>
      <c r="AU20" s="44"/>
      <c r="AV20" s="44">
        <v>10967662</v>
      </c>
      <c r="AW20" s="44"/>
      <c r="AX20" s="44">
        <v>3779822</v>
      </c>
      <c r="AY20" s="44"/>
      <c r="AZ20" s="44">
        <v>886489</v>
      </c>
      <c r="BA20" s="44"/>
      <c r="BB20" s="44">
        <v>1750625</v>
      </c>
      <c r="BC20" s="44"/>
      <c r="BF20" s="42" t="s">
        <v>80</v>
      </c>
      <c r="BG20" s="42">
        <f>BB20+AZ20+AX20+AV20+AT20+AR20+AP20+AN20+AL20+AJ20+AH20+AF20+AD20+AB20+Z20+X20+V20+T20+R20+P20+N20+L20+J20</f>
        <v>110083089</v>
      </c>
    </row>
    <row r="21" spans="2:60" x14ac:dyDescent="0.2">
      <c r="H21" s="33" t="s">
        <v>77</v>
      </c>
      <c r="J21" s="42">
        <f>K19</f>
        <v>19744700</v>
      </c>
      <c r="K21" s="42"/>
      <c r="L21" s="50">
        <f>M19</f>
        <v>5988600</v>
      </c>
      <c r="M21" s="50"/>
      <c r="N21" s="50">
        <f>O19</f>
        <v>3739500</v>
      </c>
      <c r="O21" s="50"/>
      <c r="P21" s="42">
        <f>Q19</f>
        <v>11145200</v>
      </c>
      <c r="Q21" s="42"/>
      <c r="R21" s="42">
        <f>S19</f>
        <v>4769500</v>
      </c>
      <c r="S21" s="42"/>
      <c r="T21" s="41">
        <f>U19</f>
        <v>2465100</v>
      </c>
      <c r="V21" s="41">
        <f>W19</f>
        <v>1981900</v>
      </c>
      <c r="X21" s="41">
        <f>Y19</f>
        <v>2534000</v>
      </c>
      <c r="Z21" s="41">
        <f>AA19</f>
        <v>349000</v>
      </c>
      <c r="AB21" s="41">
        <f>AC19</f>
        <v>582800</v>
      </c>
      <c r="AD21" s="41">
        <f>AE19</f>
        <v>1417900</v>
      </c>
      <c r="AF21" s="41">
        <f>AG19</f>
        <v>1766200</v>
      </c>
      <c r="AH21" s="41">
        <f>AI19</f>
        <v>4348100</v>
      </c>
      <c r="AJ21" s="41">
        <f>AK19</f>
        <v>5996600</v>
      </c>
      <c r="AL21" s="41">
        <f>AM19</f>
        <v>533600</v>
      </c>
      <c r="AN21" s="41">
        <f>AO19</f>
        <v>349300</v>
      </c>
      <c r="AP21" s="41">
        <f>AQ19</f>
        <v>6869400</v>
      </c>
      <c r="AR21" s="42">
        <f>AS19</f>
        <v>8068200</v>
      </c>
      <c r="AT21" s="41">
        <f>AU19</f>
        <v>4785700</v>
      </c>
      <c r="AV21" s="41">
        <f>AW19</f>
        <v>9338800</v>
      </c>
      <c r="AX21" s="41">
        <f>AY19</f>
        <v>3767700</v>
      </c>
      <c r="AZ21" s="41">
        <f>BA19</f>
        <v>698300</v>
      </c>
      <c r="BB21" s="41">
        <f>BC19</f>
        <v>1745600</v>
      </c>
      <c r="BF21" s="33" t="s">
        <v>114</v>
      </c>
      <c r="BG21" s="42">
        <f>BB21+AZ21+AX21+AV21+AT21+AR21+AP21+AN21+AL21+AJ21+AH21+AF21+AD21+AB21+Z21+X21+V21+T21+R21+P21+N21+L21+J21</f>
        <v>102985700</v>
      </c>
    </row>
    <row r="22" spans="2:60" x14ac:dyDescent="0.2">
      <c r="H22" s="33" t="s">
        <v>78</v>
      </c>
      <c r="J22" s="41">
        <f>J20-J21</f>
        <v>2748892</v>
      </c>
      <c r="L22" s="51">
        <f>L20-L21</f>
        <v>9916</v>
      </c>
      <c r="M22" s="52"/>
      <c r="N22" s="49">
        <f>N20-N21</f>
        <v>-742155</v>
      </c>
      <c r="O22" s="52"/>
      <c r="P22" s="48">
        <f>P20-P21</f>
        <v>-917888</v>
      </c>
      <c r="R22" s="41">
        <f>R20-R21</f>
        <v>1367291</v>
      </c>
      <c r="T22" s="41">
        <f>T20-T21</f>
        <v>358253</v>
      </c>
      <c r="V22" s="41">
        <f>V20-V21</f>
        <v>2591</v>
      </c>
      <c r="X22" s="48">
        <f>X20-X21</f>
        <v>-360448</v>
      </c>
      <c r="Z22" s="48">
        <f>Z20-Z21</f>
        <v>-31000</v>
      </c>
      <c r="AB22" s="41">
        <f>AB20-AB21</f>
        <v>854</v>
      </c>
      <c r="AD22" s="41">
        <f>AD20-AD21</f>
        <v>4953</v>
      </c>
      <c r="AF22" s="41">
        <f>AF20-AF21</f>
        <v>193017</v>
      </c>
      <c r="AH22" s="41">
        <f>AH20-AH21</f>
        <v>15039</v>
      </c>
      <c r="AJ22" s="48">
        <f>AJ20-AJ21</f>
        <v>-721081</v>
      </c>
      <c r="AL22" s="41">
        <f>AL20-AL21</f>
        <v>2764</v>
      </c>
      <c r="AN22" s="41">
        <f>AN20-AN21</f>
        <v>825</v>
      </c>
      <c r="AP22" s="41">
        <f>AP20-AP21</f>
        <v>15268</v>
      </c>
      <c r="AR22" s="42">
        <f>AR20-AR21</f>
        <v>3063348</v>
      </c>
      <c r="AT22" s="41">
        <f>AT20-AT21</f>
        <v>252752</v>
      </c>
      <c r="AV22" s="41">
        <f>AV20-AV21</f>
        <v>1628862</v>
      </c>
      <c r="AX22" s="41">
        <f>AX20-AX21</f>
        <v>12122</v>
      </c>
      <c r="AZ22" s="41">
        <f>AZ20-AZ21</f>
        <v>188189</v>
      </c>
      <c r="BB22" s="41">
        <f>BB20-BB21</f>
        <v>5025</v>
      </c>
      <c r="BG22" s="42">
        <f>BB22+AZ22+AX22+AV22+AT22+AR22+AP22+AN22+AL22+AJ22+AH22+AF22+AD22+AB22+Z22+X22+V22+T22+R22+P22+N22+L22+J22</f>
        <v>7097389</v>
      </c>
    </row>
  </sheetData>
  <mergeCells count="37">
    <mergeCell ref="C19:H19"/>
    <mergeCell ref="BB5:BC6"/>
    <mergeCell ref="BD5:BD6"/>
    <mergeCell ref="BE5:BE6"/>
    <mergeCell ref="BF5:BF6"/>
    <mergeCell ref="R5:S6"/>
    <mergeCell ref="T5:U6"/>
    <mergeCell ref="V5:W6"/>
    <mergeCell ref="X5:Y6"/>
    <mergeCell ref="H5:H6"/>
    <mergeCell ref="I5:I6"/>
    <mergeCell ref="J5:K6"/>
    <mergeCell ref="L5:M6"/>
    <mergeCell ref="N5:O6"/>
    <mergeCell ref="P5:Q6"/>
    <mergeCell ref="G5:G6"/>
    <mergeCell ref="BG5:BG6"/>
    <mergeCell ref="Z6:AA6"/>
    <mergeCell ref="AP5:AQ6"/>
    <mergeCell ref="AR5:AS6"/>
    <mergeCell ref="AT5:AU6"/>
    <mergeCell ref="AV5:AW6"/>
    <mergeCell ref="AX5:AY6"/>
    <mergeCell ref="AZ5:BA6"/>
    <mergeCell ref="AD5:AE6"/>
    <mergeCell ref="AF5:AG6"/>
    <mergeCell ref="AH5:AI6"/>
    <mergeCell ref="AJ5:AK6"/>
    <mergeCell ref="AL5:AM6"/>
    <mergeCell ref="AN5:AO6"/>
    <mergeCell ref="Z5:AA5"/>
    <mergeCell ref="AB5:AC6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19130-8411-45B0-97DC-1A9EEED320D4}">
  <dimension ref="B5:BO25"/>
  <sheetViews>
    <sheetView zoomScaleNormal="100" workbookViewId="0">
      <selection activeCell="BL22" sqref="BL22"/>
    </sheetView>
  </sheetViews>
  <sheetFormatPr baseColWidth="10" defaultRowHeight="10.199999999999999" x14ac:dyDescent="0.2"/>
  <cols>
    <col min="1" max="2" width="3.88671875" style="33" customWidth="1"/>
    <col min="3" max="3" width="10.88671875" style="33" customWidth="1"/>
    <col min="4" max="4" width="11.6640625" style="33" bestFit="1" customWidth="1"/>
    <col min="5" max="5" width="15.33203125" style="33" customWidth="1"/>
    <col min="6" max="6" width="7.44140625" style="33" customWidth="1"/>
    <col min="7" max="7" width="47.6640625" style="33" customWidth="1"/>
    <col min="8" max="20" width="11.44140625" style="33" customWidth="1"/>
    <col min="21" max="22" width="12.5546875" style="33" customWidth="1"/>
    <col min="23" max="24" width="11.44140625" style="33" customWidth="1"/>
    <col min="25" max="26" width="11.5546875" style="33" customWidth="1"/>
    <col min="27" max="62" width="11.44140625" style="33" customWidth="1"/>
    <col min="63" max="63" width="13.88671875" style="33" bestFit="1" customWidth="1"/>
    <col min="64" max="64" width="16.88671875" style="33" bestFit="1" customWidth="1"/>
    <col min="65" max="65" width="15.33203125" style="33" bestFit="1" customWidth="1"/>
    <col min="66" max="66" width="15.6640625" style="143" bestFit="1" customWidth="1"/>
    <col min="67" max="67" width="11.5546875" style="145"/>
    <col min="68" max="16384" width="11.5546875" style="33"/>
  </cols>
  <sheetData>
    <row r="5" spans="2:67" ht="14.4" customHeight="1" x14ac:dyDescent="0.2">
      <c r="B5" s="76" t="s">
        <v>39</v>
      </c>
      <c r="C5" s="76" t="s">
        <v>0</v>
      </c>
      <c r="D5" s="76" t="s">
        <v>1</v>
      </c>
      <c r="E5" s="76" t="s">
        <v>2</v>
      </c>
      <c r="F5" s="76" t="s">
        <v>3</v>
      </c>
      <c r="G5" s="76" t="s">
        <v>4</v>
      </c>
      <c r="H5" s="76" t="s">
        <v>52</v>
      </c>
      <c r="I5" s="79" t="s">
        <v>79</v>
      </c>
      <c r="J5" s="63"/>
      <c r="K5" s="102" t="s">
        <v>5</v>
      </c>
      <c r="L5" s="103"/>
      <c r="M5" s="88" t="s">
        <v>6</v>
      </c>
      <c r="N5" s="89"/>
      <c r="O5" s="132" t="s">
        <v>7</v>
      </c>
      <c r="P5" s="132"/>
      <c r="Q5" s="132"/>
      <c r="R5" s="133" t="s">
        <v>8</v>
      </c>
      <c r="S5" s="134"/>
      <c r="T5" s="135"/>
      <c r="U5" s="102" t="s">
        <v>9</v>
      </c>
      <c r="V5" s="103"/>
      <c r="W5" s="106" t="s">
        <v>10</v>
      </c>
      <c r="X5" s="107"/>
      <c r="Y5" s="110" t="s">
        <v>11</v>
      </c>
      <c r="Z5" s="111"/>
      <c r="AA5" s="136" t="s">
        <v>12</v>
      </c>
      <c r="AB5" s="137"/>
      <c r="AC5" s="138"/>
      <c r="AD5" s="139" t="s">
        <v>116</v>
      </c>
      <c r="AE5" s="140"/>
      <c r="AF5" s="141"/>
      <c r="AG5" s="106" t="s">
        <v>14</v>
      </c>
      <c r="AH5" s="107"/>
      <c r="AI5" s="120" t="s">
        <v>15</v>
      </c>
      <c r="AJ5" s="121"/>
      <c r="AK5" s="102" t="s">
        <v>16</v>
      </c>
      <c r="AL5" s="103"/>
      <c r="AM5" s="102" t="s">
        <v>17</v>
      </c>
      <c r="AN5" s="103"/>
      <c r="AO5" s="139" t="s">
        <v>18</v>
      </c>
      <c r="AP5" s="140"/>
      <c r="AQ5" s="141"/>
      <c r="AR5" s="124" t="s">
        <v>19</v>
      </c>
      <c r="AS5" s="125"/>
      <c r="AT5" s="128" t="s">
        <v>20</v>
      </c>
      <c r="AU5" s="129"/>
      <c r="AV5" s="102" t="s">
        <v>21</v>
      </c>
      <c r="AW5" s="103"/>
      <c r="AX5" s="110" t="s">
        <v>22</v>
      </c>
      <c r="AY5" s="111"/>
      <c r="AZ5" s="102" t="s">
        <v>23</v>
      </c>
      <c r="BA5" s="103"/>
      <c r="BB5" s="124" t="s">
        <v>24</v>
      </c>
      <c r="BC5" s="125"/>
      <c r="BD5" s="98" t="s">
        <v>25</v>
      </c>
      <c r="BE5" s="99"/>
      <c r="BF5" s="102" t="s">
        <v>26</v>
      </c>
      <c r="BG5" s="103"/>
      <c r="BH5" s="110" t="s">
        <v>27</v>
      </c>
      <c r="BI5" s="111"/>
      <c r="BJ5" s="76" t="s">
        <v>115</v>
      </c>
      <c r="BK5" s="85" t="s">
        <v>75</v>
      </c>
      <c r="BL5" s="92" t="s">
        <v>120</v>
      </c>
      <c r="BM5" s="93" t="s">
        <v>69</v>
      </c>
    </row>
    <row r="6" spans="2:67" ht="36" customHeight="1" x14ac:dyDescent="0.2">
      <c r="B6" s="76"/>
      <c r="C6" s="76"/>
      <c r="D6" s="76"/>
      <c r="E6" s="76"/>
      <c r="F6" s="76"/>
      <c r="G6" s="76"/>
      <c r="H6" s="76"/>
      <c r="I6" s="80"/>
      <c r="J6" s="64"/>
      <c r="K6" s="104"/>
      <c r="L6" s="105"/>
      <c r="M6" s="90"/>
      <c r="N6" s="91"/>
      <c r="O6" s="67" t="s">
        <v>114</v>
      </c>
      <c r="P6" s="68" t="s">
        <v>115</v>
      </c>
      <c r="Q6" s="68" t="s">
        <v>110</v>
      </c>
      <c r="R6" s="69" t="s">
        <v>114</v>
      </c>
      <c r="S6" s="70" t="s">
        <v>115</v>
      </c>
      <c r="T6" s="70" t="s">
        <v>110</v>
      </c>
      <c r="U6" s="104"/>
      <c r="V6" s="105"/>
      <c r="W6" s="108"/>
      <c r="X6" s="109"/>
      <c r="Y6" s="112"/>
      <c r="Z6" s="113"/>
      <c r="AA6" s="73" t="s">
        <v>114</v>
      </c>
      <c r="AB6" s="73" t="s">
        <v>115</v>
      </c>
      <c r="AC6" s="73" t="s">
        <v>110</v>
      </c>
      <c r="AD6" s="71" t="s">
        <v>114</v>
      </c>
      <c r="AE6" s="72" t="s">
        <v>115</v>
      </c>
      <c r="AF6" s="72" t="s">
        <v>110</v>
      </c>
      <c r="AG6" s="108"/>
      <c r="AH6" s="109"/>
      <c r="AI6" s="122"/>
      <c r="AJ6" s="123"/>
      <c r="AK6" s="104"/>
      <c r="AL6" s="105"/>
      <c r="AM6" s="104"/>
      <c r="AN6" s="105"/>
      <c r="AO6" s="71" t="s">
        <v>114</v>
      </c>
      <c r="AP6" s="72" t="s">
        <v>115</v>
      </c>
      <c r="AQ6" s="72" t="s">
        <v>110</v>
      </c>
      <c r="AR6" s="126"/>
      <c r="AS6" s="127"/>
      <c r="AT6" s="130"/>
      <c r="AU6" s="131"/>
      <c r="AV6" s="104"/>
      <c r="AW6" s="105"/>
      <c r="AX6" s="112"/>
      <c r="AY6" s="113"/>
      <c r="AZ6" s="104"/>
      <c r="BA6" s="105"/>
      <c r="BB6" s="126"/>
      <c r="BC6" s="127"/>
      <c r="BD6" s="100"/>
      <c r="BE6" s="101"/>
      <c r="BF6" s="104"/>
      <c r="BG6" s="105"/>
      <c r="BH6" s="112"/>
      <c r="BI6" s="113"/>
      <c r="BJ6" s="76"/>
      <c r="BK6" s="85"/>
      <c r="BL6" s="92"/>
      <c r="BM6" s="93"/>
      <c r="BN6" s="143" t="s">
        <v>121</v>
      </c>
      <c r="BO6" s="145" t="s">
        <v>122</v>
      </c>
    </row>
    <row r="7" spans="2:67" ht="20.399999999999999" x14ac:dyDescent="0.2">
      <c r="B7" s="10">
        <v>1</v>
      </c>
      <c r="C7" s="34">
        <v>83444</v>
      </c>
      <c r="D7" s="34">
        <v>78181505</v>
      </c>
      <c r="E7" s="34" t="s">
        <v>30</v>
      </c>
      <c r="F7" s="34" t="s">
        <v>31</v>
      </c>
      <c r="G7" s="35" t="s">
        <v>40</v>
      </c>
      <c r="H7" s="34" t="s">
        <v>32</v>
      </c>
      <c r="I7" s="45">
        <v>349000</v>
      </c>
      <c r="J7" s="74">
        <f>K7+M7+P7+S7+U7+W7+Y7+AB7+AE7+AG7+AI7+AK7+AM7+AP7+AR7+AT7+AV7+AX7+AZ7+BB7+BD7+BF7+BH7</f>
        <v>16</v>
      </c>
      <c r="K7" s="34">
        <v>2</v>
      </c>
      <c r="L7" s="46">
        <f>I7*K7</f>
        <v>698000</v>
      </c>
      <c r="M7" s="34"/>
      <c r="N7" s="46">
        <f>M7*I7</f>
        <v>0</v>
      </c>
      <c r="O7" s="34"/>
      <c r="P7" s="34"/>
      <c r="Q7" s="46">
        <f t="shared" ref="Q7:Q18" si="0">P7*I7</f>
        <v>0</v>
      </c>
      <c r="R7" s="34"/>
      <c r="S7" s="34"/>
      <c r="T7" s="46">
        <f>R7*I7</f>
        <v>0</v>
      </c>
      <c r="U7" s="34"/>
      <c r="V7" s="46">
        <f t="shared" ref="V7:V18" si="1">U7*I7</f>
        <v>0</v>
      </c>
      <c r="W7" s="34"/>
      <c r="X7" s="46">
        <f t="shared" ref="X7:X18" si="2">W7*I7</f>
        <v>0</v>
      </c>
      <c r="Y7" s="34"/>
      <c r="Z7" s="46">
        <f t="shared" ref="Z7:Z18" si="3">Y7*I7</f>
        <v>0</v>
      </c>
      <c r="AA7" s="34">
        <v>2</v>
      </c>
      <c r="AB7" s="65">
        <v>1</v>
      </c>
      <c r="AC7" s="46">
        <f>AB7*I7</f>
        <v>349000</v>
      </c>
      <c r="AD7" s="34">
        <v>1</v>
      </c>
      <c r="AE7" s="65">
        <v>0</v>
      </c>
      <c r="AF7" s="46">
        <f>AE7*I7</f>
        <v>0</v>
      </c>
      <c r="AG7" s="34"/>
      <c r="AH7" s="34"/>
      <c r="AI7" s="34"/>
      <c r="AJ7" s="46">
        <f t="shared" ref="AJ7:AJ18" si="4">AI7*I7</f>
        <v>0</v>
      </c>
      <c r="AK7" s="34"/>
      <c r="AL7" s="46">
        <f t="shared" ref="AL7:AL18" si="5">I7*AK7</f>
        <v>0</v>
      </c>
      <c r="AM7" s="34">
        <v>4</v>
      </c>
      <c r="AN7" s="46">
        <f t="shared" ref="AN7:AN18" si="6">AM7*I7</f>
        <v>1396000</v>
      </c>
      <c r="AO7" s="34">
        <v>7</v>
      </c>
      <c r="AP7" s="34">
        <v>6</v>
      </c>
      <c r="AQ7" s="46">
        <f>AP7*I7</f>
        <v>2094000</v>
      </c>
      <c r="AR7" s="34"/>
      <c r="AS7" s="46">
        <f t="shared" ref="AS7:AS18" si="7">AR7*I7</f>
        <v>0</v>
      </c>
      <c r="AT7" s="34"/>
      <c r="AU7" s="46">
        <f t="shared" ref="AU7:AU18" si="8">AT7*I7</f>
        <v>0</v>
      </c>
      <c r="AV7" s="34"/>
      <c r="AW7" s="46">
        <f t="shared" ref="AW7:AW18" si="9">AV7*I7</f>
        <v>0</v>
      </c>
      <c r="AX7" s="34"/>
      <c r="AY7" s="46">
        <f t="shared" ref="AY7:AY18" si="10">AX7*I7</f>
        <v>0</v>
      </c>
      <c r="AZ7" s="34"/>
      <c r="BA7" s="46">
        <f t="shared" ref="BA7:BA18" si="11">AZ7*I7</f>
        <v>0</v>
      </c>
      <c r="BB7" s="34"/>
      <c r="BC7" s="46">
        <f t="shared" ref="BC7:BC18" si="12">BB7*I7</f>
        <v>0</v>
      </c>
      <c r="BD7" s="34"/>
      <c r="BE7" s="46">
        <f t="shared" ref="BE7:BE18" si="13">BD7*I7</f>
        <v>0</v>
      </c>
      <c r="BF7" s="34"/>
      <c r="BG7" s="46">
        <f t="shared" ref="BG7:BG18" si="14">BF7*I7</f>
        <v>0</v>
      </c>
      <c r="BH7" s="34">
        <v>3</v>
      </c>
      <c r="BI7" s="46">
        <f t="shared" ref="BI7:BI18" si="15">BH7*I7</f>
        <v>1047000</v>
      </c>
      <c r="BJ7" s="34">
        <f>BH7+BF7+BD7+BB7+AZ7+AX7+AV7+AT7+AR7+AP7+AM7+AK7+AI7+AG7+AE7+AB7+Y7+W7+S7+P7+M7+K7+U7</f>
        <v>16</v>
      </c>
      <c r="BK7" s="36">
        <v>349000</v>
      </c>
      <c r="BL7" s="36">
        <f>+BJ7*BK7</f>
        <v>5584000</v>
      </c>
      <c r="BM7" s="37"/>
      <c r="BN7" s="143">
        <v>19</v>
      </c>
      <c r="BO7" s="145">
        <f>BN7-BJ7</f>
        <v>3</v>
      </c>
    </row>
    <row r="8" spans="2:67" ht="20.399999999999999" x14ac:dyDescent="0.2">
      <c r="B8" s="10">
        <v>2</v>
      </c>
      <c r="C8" s="34">
        <v>83444</v>
      </c>
      <c r="D8" s="34">
        <v>78181505</v>
      </c>
      <c r="E8" s="34" t="s">
        <v>30</v>
      </c>
      <c r="F8" s="34" t="s">
        <v>31</v>
      </c>
      <c r="G8" s="35" t="s">
        <v>41</v>
      </c>
      <c r="H8" s="34" t="s">
        <v>32</v>
      </c>
      <c r="I8" s="45">
        <v>349300</v>
      </c>
      <c r="J8" s="74">
        <f t="shared" ref="J8:J18" si="16">K8+M8+P8+S8+U8+W8+Y8+AB8+AE8+AG8+AI8+AK8+AM8+AP8+AR8+AT8+AV8+AX8+AZ8+BB8+BD8+BF8+BH8</f>
        <v>65</v>
      </c>
      <c r="K8" s="34">
        <v>27</v>
      </c>
      <c r="L8" s="46">
        <f t="shared" ref="L8:L18" si="17">I8*K8</f>
        <v>9431100</v>
      </c>
      <c r="M8" s="34">
        <v>1</v>
      </c>
      <c r="N8" s="46">
        <f t="shared" ref="N8:N18" si="18">M8*I8</f>
        <v>349300</v>
      </c>
      <c r="O8" s="34"/>
      <c r="P8" s="34"/>
      <c r="Q8" s="46">
        <f t="shared" si="0"/>
        <v>0</v>
      </c>
      <c r="R8" s="34">
        <v>3</v>
      </c>
      <c r="S8" s="65">
        <v>2</v>
      </c>
      <c r="T8" s="46">
        <f>S8*I8</f>
        <v>698600</v>
      </c>
      <c r="U8" s="34">
        <v>2</v>
      </c>
      <c r="V8" s="46">
        <f t="shared" si="1"/>
        <v>698600</v>
      </c>
      <c r="W8" s="34">
        <v>4</v>
      </c>
      <c r="X8" s="46">
        <f t="shared" si="2"/>
        <v>1397200</v>
      </c>
      <c r="Y8" s="34">
        <v>3</v>
      </c>
      <c r="Z8" s="46">
        <f t="shared" si="3"/>
        <v>1047900</v>
      </c>
      <c r="AA8" s="34"/>
      <c r="AB8" s="34"/>
      <c r="AC8" s="46">
        <f t="shared" ref="AC8:AC18" si="19">AB8*I8</f>
        <v>0</v>
      </c>
      <c r="AD8" s="34"/>
      <c r="AE8" s="34"/>
      <c r="AF8" s="46">
        <f t="shared" ref="AF8:AF18" si="20">AD8*I8</f>
        <v>0</v>
      </c>
      <c r="AG8" s="34">
        <v>1</v>
      </c>
      <c r="AH8" s="46">
        <f t="shared" ref="AH8:AH18" si="21">AG8*I8</f>
        <v>349300</v>
      </c>
      <c r="AI8" s="34">
        <v>1</v>
      </c>
      <c r="AJ8" s="46">
        <f t="shared" si="4"/>
        <v>349300</v>
      </c>
      <c r="AK8" s="34">
        <v>2</v>
      </c>
      <c r="AL8" s="46">
        <f t="shared" si="5"/>
        <v>698600</v>
      </c>
      <c r="AM8" s="34">
        <v>1</v>
      </c>
      <c r="AN8" s="46">
        <f t="shared" si="6"/>
        <v>349300</v>
      </c>
      <c r="AO8" s="34"/>
      <c r="AP8" s="34"/>
      <c r="AQ8" s="46">
        <f t="shared" ref="AQ8:AQ18" si="22">AP8*I8</f>
        <v>0</v>
      </c>
      <c r="AR8" s="34"/>
      <c r="AS8" s="46">
        <f t="shared" si="7"/>
        <v>0</v>
      </c>
      <c r="AT8" s="34">
        <v>1</v>
      </c>
      <c r="AU8" s="46">
        <f t="shared" si="8"/>
        <v>349300</v>
      </c>
      <c r="AV8" s="34">
        <v>4</v>
      </c>
      <c r="AW8" s="46">
        <f t="shared" si="9"/>
        <v>1397200</v>
      </c>
      <c r="AX8" s="34">
        <v>4</v>
      </c>
      <c r="AY8" s="46">
        <f t="shared" si="10"/>
        <v>1397200</v>
      </c>
      <c r="AZ8" s="34">
        <v>3</v>
      </c>
      <c r="BA8" s="46">
        <f t="shared" si="11"/>
        <v>1047900</v>
      </c>
      <c r="BB8" s="34">
        <v>4</v>
      </c>
      <c r="BC8" s="46">
        <f t="shared" si="12"/>
        <v>1397200</v>
      </c>
      <c r="BD8" s="34">
        <v>2</v>
      </c>
      <c r="BE8" s="46">
        <f t="shared" si="13"/>
        <v>698600</v>
      </c>
      <c r="BF8" s="34">
        <v>1</v>
      </c>
      <c r="BG8" s="46">
        <f t="shared" si="14"/>
        <v>349300</v>
      </c>
      <c r="BH8" s="34">
        <v>2</v>
      </c>
      <c r="BI8" s="46">
        <f t="shared" si="15"/>
        <v>698600</v>
      </c>
      <c r="BJ8" s="34">
        <f t="shared" ref="BJ8:BJ18" si="23">BH8+BF8+BD8+BB8+AZ8+AX8+AV8+AT8+AR8+AP8+AM8+AK8+AI8+AG8+AE8+AB8+Y8+W8+S8+P8+M8+K8+U8</f>
        <v>65</v>
      </c>
      <c r="BK8" s="36">
        <v>349300</v>
      </c>
      <c r="BL8" s="36">
        <f t="shared" ref="BL8:BL18" si="24">+BJ8*BK8</f>
        <v>22704500</v>
      </c>
      <c r="BM8" s="37"/>
      <c r="BN8" s="143">
        <v>66</v>
      </c>
      <c r="BO8" s="145">
        <f t="shared" ref="BO8:BO18" si="25">BN8-BJ8</f>
        <v>1</v>
      </c>
    </row>
    <row r="9" spans="2:67" ht="20.399999999999999" x14ac:dyDescent="0.2">
      <c r="B9" s="10">
        <v>3</v>
      </c>
      <c r="C9" s="34">
        <v>83444</v>
      </c>
      <c r="D9" s="34">
        <v>78181505</v>
      </c>
      <c r="E9" s="34" t="s">
        <v>30</v>
      </c>
      <c r="F9" s="34" t="s">
        <v>31</v>
      </c>
      <c r="G9" s="35" t="s">
        <v>42</v>
      </c>
      <c r="H9" s="34" t="s">
        <v>32</v>
      </c>
      <c r="I9" s="45">
        <v>349000</v>
      </c>
      <c r="J9" s="74">
        <f t="shared" si="16"/>
        <v>3</v>
      </c>
      <c r="K9" s="34"/>
      <c r="L9" s="46">
        <f t="shared" si="17"/>
        <v>0</v>
      </c>
      <c r="M9" s="34"/>
      <c r="N9" s="46">
        <f t="shared" si="18"/>
        <v>0</v>
      </c>
      <c r="O9" s="34"/>
      <c r="P9" s="34"/>
      <c r="Q9" s="46">
        <f t="shared" si="0"/>
        <v>0</v>
      </c>
      <c r="R9" s="34"/>
      <c r="S9" s="34"/>
      <c r="T9" s="46">
        <f t="shared" ref="T9:T18" si="26">S9*I9</f>
        <v>0</v>
      </c>
      <c r="U9" s="34"/>
      <c r="V9" s="46">
        <f t="shared" si="1"/>
        <v>0</v>
      </c>
      <c r="W9" s="34"/>
      <c r="X9" s="46">
        <f t="shared" si="2"/>
        <v>0</v>
      </c>
      <c r="Y9" s="34"/>
      <c r="Z9" s="46">
        <f t="shared" si="3"/>
        <v>0</v>
      </c>
      <c r="AA9" s="34"/>
      <c r="AB9" s="34"/>
      <c r="AC9" s="46">
        <f t="shared" si="19"/>
        <v>0</v>
      </c>
      <c r="AD9" s="34"/>
      <c r="AE9" s="34"/>
      <c r="AF9" s="46">
        <f t="shared" si="20"/>
        <v>0</v>
      </c>
      <c r="AG9" s="34"/>
      <c r="AH9" s="46">
        <f t="shared" si="21"/>
        <v>0</v>
      </c>
      <c r="AI9" s="34"/>
      <c r="AJ9" s="46">
        <f t="shared" si="4"/>
        <v>0</v>
      </c>
      <c r="AK9" s="34"/>
      <c r="AL9" s="46">
        <f t="shared" si="5"/>
        <v>0</v>
      </c>
      <c r="AM9" s="34"/>
      <c r="AN9" s="46">
        <f t="shared" si="6"/>
        <v>0</v>
      </c>
      <c r="AO9" s="34"/>
      <c r="AP9" s="34"/>
      <c r="AQ9" s="46">
        <f t="shared" si="22"/>
        <v>0</v>
      </c>
      <c r="AR9" s="34"/>
      <c r="AS9" s="46">
        <f t="shared" si="7"/>
        <v>0</v>
      </c>
      <c r="AT9" s="34"/>
      <c r="AU9" s="46">
        <f t="shared" si="8"/>
        <v>0</v>
      </c>
      <c r="AV9" s="34"/>
      <c r="AW9" s="46">
        <f t="shared" si="9"/>
        <v>0</v>
      </c>
      <c r="AX9" s="34">
        <v>2</v>
      </c>
      <c r="AY9" s="46">
        <f t="shared" si="10"/>
        <v>698000</v>
      </c>
      <c r="AZ9" s="34"/>
      <c r="BA9" s="46">
        <f t="shared" si="11"/>
        <v>0</v>
      </c>
      <c r="BB9" s="34"/>
      <c r="BC9" s="46">
        <f t="shared" si="12"/>
        <v>0</v>
      </c>
      <c r="BD9" s="34"/>
      <c r="BE9" s="46">
        <f t="shared" si="13"/>
        <v>0</v>
      </c>
      <c r="BF9" s="34">
        <v>1</v>
      </c>
      <c r="BG9" s="46">
        <f t="shared" si="14"/>
        <v>349000</v>
      </c>
      <c r="BH9" s="34"/>
      <c r="BI9" s="46">
        <f t="shared" si="15"/>
        <v>0</v>
      </c>
      <c r="BJ9" s="34">
        <f t="shared" si="23"/>
        <v>3</v>
      </c>
      <c r="BK9" s="36">
        <v>349000</v>
      </c>
      <c r="BL9" s="36">
        <f t="shared" si="24"/>
        <v>1047000</v>
      </c>
      <c r="BM9" s="37"/>
      <c r="BN9" s="143">
        <v>3</v>
      </c>
      <c r="BO9" s="145">
        <f t="shared" si="25"/>
        <v>0</v>
      </c>
    </row>
    <row r="10" spans="2:67" ht="20.399999999999999" x14ac:dyDescent="0.2">
      <c r="B10" s="10">
        <v>4</v>
      </c>
      <c r="C10" s="34">
        <v>83444</v>
      </c>
      <c r="D10" s="34">
        <v>78181505</v>
      </c>
      <c r="E10" s="34" t="s">
        <v>30</v>
      </c>
      <c r="F10" s="34" t="s">
        <v>31</v>
      </c>
      <c r="G10" s="35" t="s">
        <v>43</v>
      </c>
      <c r="H10" s="34" t="s">
        <v>32</v>
      </c>
      <c r="I10" s="45">
        <v>534300</v>
      </c>
      <c r="J10" s="74">
        <f t="shared" si="16"/>
        <v>26</v>
      </c>
      <c r="K10" s="34">
        <v>9</v>
      </c>
      <c r="L10" s="46">
        <f t="shared" si="17"/>
        <v>4808700</v>
      </c>
      <c r="M10" s="34">
        <v>2</v>
      </c>
      <c r="N10" s="46">
        <f t="shared" si="18"/>
        <v>1068600</v>
      </c>
      <c r="O10" s="34">
        <v>4</v>
      </c>
      <c r="P10" s="65">
        <v>2</v>
      </c>
      <c r="Q10" s="46">
        <f t="shared" si="0"/>
        <v>1068600</v>
      </c>
      <c r="R10" s="34"/>
      <c r="S10" s="34"/>
      <c r="T10" s="46">
        <f t="shared" si="26"/>
        <v>0</v>
      </c>
      <c r="U10" s="34">
        <v>1</v>
      </c>
      <c r="V10" s="46">
        <f t="shared" si="1"/>
        <v>534300</v>
      </c>
      <c r="W10" s="34"/>
      <c r="X10" s="46">
        <f t="shared" si="2"/>
        <v>0</v>
      </c>
      <c r="Y10" s="34"/>
      <c r="Z10" s="46">
        <f t="shared" si="3"/>
        <v>0</v>
      </c>
      <c r="AA10" s="34">
        <v>1</v>
      </c>
      <c r="AB10" s="34">
        <v>1</v>
      </c>
      <c r="AC10" s="46">
        <f t="shared" si="19"/>
        <v>534300</v>
      </c>
      <c r="AD10" s="34"/>
      <c r="AE10" s="34"/>
      <c r="AF10" s="46">
        <f t="shared" si="20"/>
        <v>0</v>
      </c>
      <c r="AG10" s="34"/>
      <c r="AH10" s="46">
        <f t="shared" si="21"/>
        <v>0</v>
      </c>
      <c r="AI10" s="34">
        <v>2</v>
      </c>
      <c r="AJ10" s="46">
        <f t="shared" si="4"/>
        <v>1068600</v>
      </c>
      <c r="AK10" s="34"/>
      <c r="AL10" s="46">
        <f t="shared" si="5"/>
        <v>0</v>
      </c>
      <c r="AM10" s="34"/>
      <c r="AN10" s="46">
        <f t="shared" si="6"/>
        <v>0</v>
      </c>
      <c r="AO10" s="34"/>
      <c r="AP10" s="34"/>
      <c r="AQ10" s="46">
        <f t="shared" si="22"/>
        <v>0</v>
      </c>
      <c r="AR10" s="34"/>
      <c r="AS10" s="46">
        <f t="shared" si="7"/>
        <v>0</v>
      </c>
      <c r="AT10" s="34"/>
      <c r="AU10" s="46">
        <f t="shared" si="8"/>
        <v>0</v>
      </c>
      <c r="AV10" s="34">
        <v>1</v>
      </c>
      <c r="AW10" s="46">
        <f t="shared" si="9"/>
        <v>534300</v>
      </c>
      <c r="AX10" s="34"/>
      <c r="AY10" s="46">
        <f t="shared" si="10"/>
        <v>0</v>
      </c>
      <c r="AZ10" s="34"/>
      <c r="BA10" s="46">
        <f t="shared" si="11"/>
        <v>0</v>
      </c>
      <c r="BB10" s="34">
        <v>7</v>
      </c>
      <c r="BC10" s="46">
        <f t="shared" si="12"/>
        <v>3740100</v>
      </c>
      <c r="BD10" s="34">
        <v>1</v>
      </c>
      <c r="BE10" s="46">
        <f t="shared" si="13"/>
        <v>534300</v>
      </c>
      <c r="BF10" s="34"/>
      <c r="BG10" s="46">
        <f t="shared" si="14"/>
        <v>0</v>
      </c>
      <c r="BH10" s="34"/>
      <c r="BI10" s="46">
        <f t="shared" si="15"/>
        <v>0</v>
      </c>
      <c r="BJ10" s="34">
        <f t="shared" si="23"/>
        <v>26</v>
      </c>
      <c r="BK10" s="36">
        <v>534300</v>
      </c>
      <c r="BL10" s="36">
        <f t="shared" si="24"/>
        <v>13891800</v>
      </c>
      <c r="BM10" s="37"/>
      <c r="BN10" s="143">
        <v>28</v>
      </c>
      <c r="BO10" s="145">
        <f t="shared" si="25"/>
        <v>2</v>
      </c>
    </row>
    <row r="11" spans="2:67" ht="20.399999999999999" x14ac:dyDescent="0.2">
      <c r="B11" s="10">
        <v>5</v>
      </c>
      <c r="C11" s="34">
        <v>83444</v>
      </c>
      <c r="D11" s="34">
        <v>78181505</v>
      </c>
      <c r="E11" s="34" t="s">
        <v>30</v>
      </c>
      <c r="F11" s="34" t="s">
        <v>31</v>
      </c>
      <c r="G11" s="35" t="s">
        <v>44</v>
      </c>
      <c r="H11" s="34" t="s">
        <v>32</v>
      </c>
      <c r="I11" s="45">
        <v>534100</v>
      </c>
      <c r="J11" s="74">
        <f t="shared" si="16"/>
        <v>27</v>
      </c>
      <c r="K11" s="34">
        <v>8</v>
      </c>
      <c r="L11" s="46">
        <f t="shared" si="17"/>
        <v>4272800</v>
      </c>
      <c r="M11" s="34">
        <v>2</v>
      </c>
      <c r="N11" s="46">
        <f t="shared" si="18"/>
        <v>1068200</v>
      </c>
      <c r="O11" s="34">
        <v>1</v>
      </c>
      <c r="P11" s="34">
        <v>1</v>
      </c>
      <c r="Q11" s="46">
        <f t="shared" si="0"/>
        <v>534100</v>
      </c>
      <c r="R11" s="34">
        <v>1</v>
      </c>
      <c r="S11" s="34">
        <v>1</v>
      </c>
      <c r="T11" s="46">
        <f t="shared" si="26"/>
        <v>534100</v>
      </c>
      <c r="U11" s="34">
        <v>2</v>
      </c>
      <c r="V11" s="46">
        <f t="shared" si="1"/>
        <v>1068200</v>
      </c>
      <c r="W11" s="34"/>
      <c r="X11" s="46">
        <f t="shared" si="2"/>
        <v>0</v>
      </c>
      <c r="Y11" s="34"/>
      <c r="Z11" s="46">
        <f t="shared" si="3"/>
        <v>0</v>
      </c>
      <c r="AA11" s="34">
        <v>2</v>
      </c>
      <c r="AB11" s="34">
        <v>1</v>
      </c>
      <c r="AC11" s="46">
        <f t="shared" si="19"/>
        <v>534100</v>
      </c>
      <c r="AD11" s="34"/>
      <c r="AE11" s="34"/>
      <c r="AF11" s="46">
        <f t="shared" si="20"/>
        <v>0</v>
      </c>
      <c r="AG11" s="34"/>
      <c r="AH11" s="46">
        <f t="shared" si="21"/>
        <v>0</v>
      </c>
      <c r="AI11" s="34"/>
      <c r="AJ11" s="46">
        <f t="shared" si="4"/>
        <v>0</v>
      </c>
      <c r="AK11" s="34"/>
      <c r="AL11" s="46">
        <f t="shared" si="5"/>
        <v>0</v>
      </c>
      <c r="AM11" s="34"/>
      <c r="AN11" s="46">
        <f t="shared" si="6"/>
        <v>0</v>
      </c>
      <c r="AO11" s="34"/>
      <c r="AP11" s="34"/>
      <c r="AQ11" s="46">
        <f t="shared" si="22"/>
        <v>0</v>
      </c>
      <c r="AR11" s="34"/>
      <c r="AS11" s="46">
        <f t="shared" si="7"/>
        <v>0</v>
      </c>
      <c r="AT11" s="34"/>
      <c r="AU11" s="46">
        <f t="shared" si="8"/>
        <v>0</v>
      </c>
      <c r="AV11" s="34">
        <v>3</v>
      </c>
      <c r="AW11" s="46">
        <f t="shared" si="9"/>
        <v>1602300</v>
      </c>
      <c r="AX11" s="34">
        <v>5</v>
      </c>
      <c r="AY11" s="46">
        <f t="shared" si="10"/>
        <v>2670500</v>
      </c>
      <c r="AZ11" s="34">
        <v>4</v>
      </c>
      <c r="BA11" s="46">
        <f t="shared" si="11"/>
        <v>2136400</v>
      </c>
      <c r="BB11" s="34"/>
      <c r="BC11" s="46">
        <f t="shared" si="12"/>
        <v>0</v>
      </c>
      <c r="BD11" s="34"/>
      <c r="BE11" s="46">
        <f t="shared" si="13"/>
        <v>0</v>
      </c>
      <c r="BF11" s="34"/>
      <c r="BG11" s="46">
        <f t="shared" si="14"/>
        <v>0</v>
      </c>
      <c r="BH11" s="34"/>
      <c r="BI11" s="46">
        <f t="shared" si="15"/>
        <v>0</v>
      </c>
      <c r="BJ11" s="34">
        <f t="shared" si="23"/>
        <v>27</v>
      </c>
      <c r="BK11" s="36">
        <v>534100</v>
      </c>
      <c r="BL11" s="36">
        <f t="shared" si="24"/>
        <v>14420700</v>
      </c>
      <c r="BM11" s="37"/>
      <c r="BN11" s="143">
        <v>28</v>
      </c>
      <c r="BO11" s="145">
        <f t="shared" si="25"/>
        <v>1</v>
      </c>
    </row>
    <row r="12" spans="2:67" ht="20.399999999999999" x14ac:dyDescent="0.2">
      <c r="B12" s="10">
        <v>6</v>
      </c>
      <c r="C12" s="34">
        <v>83444</v>
      </c>
      <c r="D12" s="34">
        <v>78181505</v>
      </c>
      <c r="E12" s="34" t="s">
        <v>30</v>
      </c>
      <c r="F12" s="34" t="s">
        <v>31</v>
      </c>
      <c r="G12" s="38" t="s">
        <v>45</v>
      </c>
      <c r="H12" s="34" t="s">
        <v>32</v>
      </c>
      <c r="I12" s="45">
        <v>533800</v>
      </c>
      <c r="J12" s="74">
        <f t="shared" si="16"/>
        <v>13</v>
      </c>
      <c r="K12" s="34"/>
      <c r="L12" s="46">
        <f t="shared" si="17"/>
        <v>0</v>
      </c>
      <c r="M12" s="34"/>
      <c r="N12" s="46">
        <f t="shared" si="18"/>
        <v>0</v>
      </c>
      <c r="O12" s="34"/>
      <c r="P12" s="34"/>
      <c r="Q12" s="46">
        <f t="shared" si="0"/>
        <v>0</v>
      </c>
      <c r="R12" s="34"/>
      <c r="S12" s="34"/>
      <c r="T12" s="46">
        <f t="shared" si="26"/>
        <v>0</v>
      </c>
      <c r="U12" s="34">
        <v>1</v>
      </c>
      <c r="V12" s="46">
        <f t="shared" si="1"/>
        <v>533800</v>
      </c>
      <c r="W12" s="34">
        <v>1</v>
      </c>
      <c r="X12" s="46">
        <f t="shared" si="2"/>
        <v>533800</v>
      </c>
      <c r="Y12" s="34"/>
      <c r="Z12" s="46">
        <f t="shared" si="3"/>
        <v>0</v>
      </c>
      <c r="AA12" s="34"/>
      <c r="AB12" s="34"/>
      <c r="AC12" s="46">
        <f t="shared" si="19"/>
        <v>0</v>
      </c>
      <c r="AD12" s="34"/>
      <c r="AE12" s="34"/>
      <c r="AF12" s="46">
        <f t="shared" si="20"/>
        <v>0</v>
      </c>
      <c r="AG12" s="34"/>
      <c r="AH12" s="46">
        <f t="shared" si="21"/>
        <v>0</v>
      </c>
      <c r="AI12" s="34"/>
      <c r="AJ12" s="46">
        <f t="shared" si="4"/>
        <v>0</v>
      </c>
      <c r="AK12" s="34">
        <v>2</v>
      </c>
      <c r="AL12" s="46">
        <f t="shared" si="5"/>
        <v>1067600</v>
      </c>
      <c r="AM12" s="34"/>
      <c r="AN12" s="46">
        <f t="shared" si="6"/>
        <v>0</v>
      </c>
      <c r="AO12" s="34"/>
      <c r="AP12" s="34"/>
      <c r="AQ12" s="46">
        <f t="shared" si="22"/>
        <v>0</v>
      </c>
      <c r="AR12" s="34"/>
      <c r="AS12" s="46">
        <f t="shared" si="7"/>
        <v>0</v>
      </c>
      <c r="AT12" s="34"/>
      <c r="AU12" s="46">
        <f t="shared" si="8"/>
        <v>0</v>
      </c>
      <c r="AV12" s="34"/>
      <c r="AW12" s="46">
        <f t="shared" si="9"/>
        <v>0</v>
      </c>
      <c r="AX12" s="34">
        <v>3</v>
      </c>
      <c r="AY12" s="46">
        <f t="shared" si="10"/>
        <v>1601400</v>
      </c>
      <c r="AZ12" s="34">
        <v>3</v>
      </c>
      <c r="BA12" s="46">
        <f t="shared" si="11"/>
        <v>1601400</v>
      </c>
      <c r="BB12" s="34"/>
      <c r="BC12" s="46">
        <f t="shared" si="12"/>
        <v>0</v>
      </c>
      <c r="BD12" s="34">
        <v>3</v>
      </c>
      <c r="BE12" s="46">
        <f t="shared" si="13"/>
        <v>1601400</v>
      </c>
      <c r="BF12" s="34"/>
      <c r="BG12" s="46">
        <f t="shared" si="14"/>
        <v>0</v>
      </c>
      <c r="BH12" s="34"/>
      <c r="BI12" s="46">
        <f t="shared" si="15"/>
        <v>0</v>
      </c>
      <c r="BJ12" s="34">
        <f t="shared" si="23"/>
        <v>13</v>
      </c>
      <c r="BK12" s="36">
        <v>533800</v>
      </c>
      <c r="BL12" s="36">
        <f t="shared" si="24"/>
        <v>6939400</v>
      </c>
      <c r="BM12" s="37"/>
      <c r="BN12" s="143">
        <v>13</v>
      </c>
      <c r="BO12" s="145">
        <f t="shared" si="25"/>
        <v>0</v>
      </c>
    </row>
    <row r="13" spans="2:67" ht="20.399999999999999" x14ac:dyDescent="0.2">
      <c r="B13" s="10">
        <v>7</v>
      </c>
      <c r="C13" s="34">
        <v>83444</v>
      </c>
      <c r="D13" s="34">
        <v>78181505</v>
      </c>
      <c r="E13" s="34" t="s">
        <v>30</v>
      </c>
      <c r="F13" s="34" t="s">
        <v>31</v>
      </c>
      <c r="G13" s="35" t="s">
        <v>70</v>
      </c>
      <c r="H13" s="34" t="s">
        <v>32</v>
      </c>
      <c r="I13" s="45">
        <v>233200</v>
      </c>
      <c r="J13" s="74">
        <f t="shared" si="16"/>
        <v>17</v>
      </c>
      <c r="K13" s="34"/>
      <c r="L13" s="46">
        <f t="shared" si="17"/>
        <v>0</v>
      </c>
      <c r="M13" s="34"/>
      <c r="N13" s="46">
        <f t="shared" si="18"/>
        <v>0</v>
      </c>
      <c r="O13" s="34"/>
      <c r="P13" s="34"/>
      <c r="Q13" s="46">
        <f t="shared" si="0"/>
        <v>0</v>
      </c>
      <c r="R13" s="34">
        <v>9</v>
      </c>
      <c r="S13" s="65">
        <v>8</v>
      </c>
      <c r="T13" s="46">
        <f t="shared" si="26"/>
        <v>1865600</v>
      </c>
      <c r="U13" s="34"/>
      <c r="V13" s="46">
        <f t="shared" si="1"/>
        <v>0</v>
      </c>
      <c r="W13" s="34"/>
      <c r="X13" s="46">
        <f t="shared" si="2"/>
        <v>0</v>
      </c>
      <c r="Y13" s="34"/>
      <c r="Z13" s="46">
        <f t="shared" si="3"/>
        <v>0</v>
      </c>
      <c r="AA13" s="34"/>
      <c r="AB13" s="34"/>
      <c r="AC13" s="46">
        <f t="shared" si="19"/>
        <v>0</v>
      </c>
      <c r="AD13" s="34"/>
      <c r="AE13" s="34"/>
      <c r="AF13" s="46">
        <f t="shared" si="20"/>
        <v>0</v>
      </c>
      <c r="AG13" s="34"/>
      <c r="AH13" s="46">
        <f t="shared" si="21"/>
        <v>0</v>
      </c>
      <c r="AI13" s="34"/>
      <c r="AJ13" s="46">
        <f t="shared" si="4"/>
        <v>0</v>
      </c>
      <c r="AK13" s="34"/>
      <c r="AL13" s="46">
        <f t="shared" si="5"/>
        <v>0</v>
      </c>
      <c r="AM13" s="34">
        <v>2</v>
      </c>
      <c r="AN13" s="46">
        <f t="shared" si="6"/>
        <v>466400</v>
      </c>
      <c r="AO13" s="34"/>
      <c r="AP13" s="34"/>
      <c r="AQ13" s="46">
        <f t="shared" si="22"/>
        <v>0</v>
      </c>
      <c r="AR13" s="34"/>
      <c r="AS13" s="46">
        <f t="shared" si="7"/>
        <v>0</v>
      </c>
      <c r="AT13" s="34"/>
      <c r="AU13" s="46">
        <f t="shared" si="8"/>
        <v>0</v>
      </c>
      <c r="AV13" s="34"/>
      <c r="AW13" s="46">
        <f t="shared" si="9"/>
        <v>0</v>
      </c>
      <c r="AX13" s="34"/>
      <c r="AY13" s="46">
        <f t="shared" si="10"/>
        <v>0</v>
      </c>
      <c r="AZ13" s="34"/>
      <c r="BA13" s="46">
        <f t="shared" si="11"/>
        <v>0</v>
      </c>
      <c r="BB13" s="34">
        <v>5</v>
      </c>
      <c r="BC13" s="46">
        <f t="shared" si="12"/>
        <v>1166000</v>
      </c>
      <c r="BD13" s="34">
        <v>2</v>
      </c>
      <c r="BE13" s="46">
        <f t="shared" si="13"/>
        <v>466400</v>
      </c>
      <c r="BF13" s="34"/>
      <c r="BG13" s="46">
        <f t="shared" si="14"/>
        <v>0</v>
      </c>
      <c r="BH13" s="34"/>
      <c r="BI13" s="46">
        <f t="shared" si="15"/>
        <v>0</v>
      </c>
      <c r="BJ13" s="34">
        <f t="shared" si="23"/>
        <v>17</v>
      </c>
      <c r="BK13" s="36">
        <v>233200</v>
      </c>
      <c r="BL13" s="36">
        <f t="shared" si="24"/>
        <v>3964400</v>
      </c>
      <c r="BM13" s="37"/>
      <c r="BN13" s="143">
        <v>18</v>
      </c>
      <c r="BO13" s="145">
        <f t="shared" si="25"/>
        <v>1</v>
      </c>
    </row>
    <row r="14" spans="2:67" ht="20.399999999999999" x14ac:dyDescent="0.2">
      <c r="B14" s="10">
        <v>8</v>
      </c>
      <c r="C14" s="34">
        <v>83444</v>
      </c>
      <c r="D14" s="34">
        <v>78181505</v>
      </c>
      <c r="E14" s="34" t="s">
        <v>30</v>
      </c>
      <c r="F14" s="34" t="s">
        <v>31</v>
      </c>
      <c r="G14" s="35" t="s">
        <v>71</v>
      </c>
      <c r="H14" s="34" t="s">
        <v>32</v>
      </c>
      <c r="I14" s="45">
        <v>233500</v>
      </c>
      <c r="J14" s="74">
        <f t="shared" si="16"/>
        <v>77</v>
      </c>
      <c r="K14" s="34"/>
      <c r="L14" s="46">
        <f t="shared" si="17"/>
        <v>0</v>
      </c>
      <c r="M14" s="34">
        <v>15</v>
      </c>
      <c r="N14" s="46">
        <f t="shared" si="18"/>
        <v>3502500</v>
      </c>
      <c r="O14" s="34"/>
      <c r="P14" s="34"/>
      <c r="Q14" s="46">
        <f t="shared" si="0"/>
        <v>0</v>
      </c>
      <c r="R14" s="34">
        <v>20</v>
      </c>
      <c r="S14" s="65">
        <v>18</v>
      </c>
      <c r="T14" s="46">
        <f t="shared" si="26"/>
        <v>4203000</v>
      </c>
      <c r="U14" s="34">
        <v>6</v>
      </c>
      <c r="V14" s="46">
        <f t="shared" si="1"/>
        <v>1401000</v>
      </c>
      <c r="W14" s="34"/>
      <c r="X14" s="46">
        <f t="shared" si="2"/>
        <v>0</v>
      </c>
      <c r="Y14" s="34">
        <v>4</v>
      </c>
      <c r="Z14" s="46">
        <f t="shared" si="3"/>
        <v>934000</v>
      </c>
      <c r="AA14" s="34">
        <v>1</v>
      </c>
      <c r="AB14" s="34">
        <v>1</v>
      </c>
      <c r="AC14" s="46">
        <f t="shared" si="19"/>
        <v>233500</v>
      </c>
      <c r="AD14" s="34"/>
      <c r="AE14" s="34"/>
      <c r="AF14" s="46">
        <f t="shared" si="20"/>
        <v>0</v>
      </c>
      <c r="AG14" s="34">
        <v>1</v>
      </c>
      <c r="AH14" s="46">
        <f t="shared" si="21"/>
        <v>233500</v>
      </c>
      <c r="AI14" s="34"/>
      <c r="AJ14" s="46">
        <f t="shared" si="4"/>
        <v>0</v>
      </c>
      <c r="AK14" s="34"/>
      <c r="AL14" s="46">
        <f t="shared" si="5"/>
        <v>0</v>
      </c>
      <c r="AM14" s="34"/>
      <c r="AN14" s="46">
        <f t="shared" si="6"/>
        <v>0</v>
      </c>
      <c r="AO14" s="34"/>
      <c r="AP14" s="34"/>
      <c r="AQ14" s="46">
        <f t="shared" si="22"/>
        <v>0</v>
      </c>
      <c r="AR14" s="34"/>
      <c r="AS14" s="46">
        <f t="shared" si="7"/>
        <v>0</v>
      </c>
      <c r="AT14" s="34"/>
      <c r="AU14" s="46">
        <f t="shared" si="8"/>
        <v>0</v>
      </c>
      <c r="AV14" s="34">
        <v>12</v>
      </c>
      <c r="AW14" s="46">
        <f t="shared" si="9"/>
        <v>2802000</v>
      </c>
      <c r="AX14" s="34">
        <v>5</v>
      </c>
      <c r="AY14" s="46">
        <f t="shared" si="10"/>
        <v>1167500</v>
      </c>
      <c r="AZ14" s="34"/>
      <c r="BA14" s="46">
        <f t="shared" si="11"/>
        <v>0</v>
      </c>
      <c r="BB14" s="34">
        <v>13</v>
      </c>
      <c r="BC14" s="46">
        <f t="shared" si="12"/>
        <v>3035500</v>
      </c>
      <c r="BD14" s="34">
        <v>2</v>
      </c>
      <c r="BE14" s="46">
        <f t="shared" si="13"/>
        <v>467000</v>
      </c>
      <c r="BF14" s="34"/>
      <c r="BG14" s="46">
        <f t="shared" si="14"/>
        <v>0</v>
      </c>
      <c r="BH14" s="34"/>
      <c r="BI14" s="46">
        <f t="shared" si="15"/>
        <v>0</v>
      </c>
      <c r="BJ14" s="34">
        <f t="shared" si="23"/>
        <v>77</v>
      </c>
      <c r="BK14" s="36">
        <v>233500</v>
      </c>
      <c r="BL14" s="36">
        <f t="shared" si="24"/>
        <v>17979500</v>
      </c>
      <c r="BM14" s="37"/>
      <c r="BN14" s="143">
        <v>79</v>
      </c>
      <c r="BO14" s="145">
        <f t="shared" si="25"/>
        <v>2</v>
      </c>
    </row>
    <row r="15" spans="2:67" ht="20.399999999999999" x14ac:dyDescent="0.2">
      <c r="B15" s="10">
        <v>9</v>
      </c>
      <c r="C15" s="34">
        <v>83444</v>
      </c>
      <c r="D15" s="34">
        <v>78181505</v>
      </c>
      <c r="E15" s="34" t="s">
        <v>30</v>
      </c>
      <c r="F15" s="34" t="s">
        <v>31</v>
      </c>
      <c r="G15" s="35" t="s">
        <v>72</v>
      </c>
      <c r="H15" s="34" t="s">
        <v>32</v>
      </c>
      <c r="I15" s="45">
        <v>349300</v>
      </c>
      <c r="J15" s="74">
        <f t="shared" si="16"/>
        <v>8</v>
      </c>
      <c r="K15" s="34"/>
      <c r="L15" s="46">
        <f t="shared" si="17"/>
        <v>0</v>
      </c>
      <c r="M15" s="34"/>
      <c r="N15" s="46">
        <f t="shared" si="18"/>
        <v>0</v>
      </c>
      <c r="O15" s="34"/>
      <c r="P15" s="34"/>
      <c r="Q15" s="46">
        <f t="shared" si="0"/>
        <v>0</v>
      </c>
      <c r="R15" s="34">
        <v>8</v>
      </c>
      <c r="S15" s="34">
        <v>8</v>
      </c>
      <c r="T15" s="46">
        <f t="shared" si="26"/>
        <v>2794400</v>
      </c>
      <c r="U15" s="34"/>
      <c r="V15" s="46">
        <f t="shared" si="1"/>
        <v>0</v>
      </c>
      <c r="W15" s="34"/>
      <c r="X15" s="46">
        <f t="shared" si="2"/>
        <v>0</v>
      </c>
      <c r="Y15" s="34"/>
      <c r="Z15" s="46">
        <f t="shared" si="3"/>
        <v>0</v>
      </c>
      <c r="AA15" s="34"/>
      <c r="AB15" s="34"/>
      <c r="AC15" s="46">
        <f t="shared" si="19"/>
        <v>0</v>
      </c>
      <c r="AD15" s="34"/>
      <c r="AE15" s="34"/>
      <c r="AF15" s="46">
        <f t="shared" si="20"/>
        <v>0</v>
      </c>
      <c r="AG15" s="34"/>
      <c r="AH15" s="46">
        <f t="shared" si="21"/>
        <v>0</v>
      </c>
      <c r="AI15" s="34"/>
      <c r="AJ15" s="46">
        <f t="shared" si="4"/>
        <v>0</v>
      </c>
      <c r="AK15" s="34"/>
      <c r="AL15" s="46">
        <f t="shared" si="5"/>
        <v>0</v>
      </c>
      <c r="AM15" s="34"/>
      <c r="AN15" s="46">
        <f t="shared" si="6"/>
        <v>0</v>
      </c>
      <c r="AO15" s="34"/>
      <c r="AP15" s="34"/>
      <c r="AQ15" s="46">
        <f t="shared" si="22"/>
        <v>0</v>
      </c>
      <c r="AR15" s="34"/>
      <c r="AS15" s="46">
        <f t="shared" si="7"/>
        <v>0</v>
      </c>
      <c r="AT15" s="34"/>
      <c r="AU15" s="46">
        <f t="shared" si="8"/>
        <v>0</v>
      </c>
      <c r="AV15" s="34"/>
      <c r="AW15" s="46">
        <f t="shared" si="9"/>
        <v>0</v>
      </c>
      <c r="AX15" s="34"/>
      <c r="AY15" s="46">
        <f t="shared" si="10"/>
        <v>0</v>
      </c>
      <c r="AZ15" s="34"/>
      <c r="BA15" s="46">
        <f t="shared" si="11"/>
        <v>0</v>
      </c>
      <c r="BB15" s="34"/>
      <c r="BC15" s="46">
        <f t="shared" si="12"/>
        <v>0</v>
      </c>
      <c r="BD15" s="34"/>
      <c r="BE15" s="46">
        <f t="shared" si="13"/>
        <v>0</v>
      </c>
      <c r="BF15" s="34"/>
      <c r="BG15" s="46">
        <f t="shared" si="14"/>
        <v>0</v>
      </c>
      <c r="BH15" s="34"/>
      <c r="BI15" s="46">
        <f t="shared" si="15"/>
        <v>0</v>
      </c>
      <c r="BJ15" s="34">
        <f t="shared" si="23"/>
        <v>8</v>
      </c>
      <c r="BK15" s="36">
        <v>349300</v>
      </c>
      <c r="BL15" s="36">
        <f t="shared" si="24"/>
        <v>2794400</v>
      </c>
      <c r="BM15" s="37"/>
      <c r="BN15" s="143">
        <v>8</v>
      </c>
      <c r="BO15" s="145">
        <f t="shared" si="25"/>
        <v>0</v>
      </c>
    </row>
    <row r="16" spans="2:67" ht="20.399999999999999" x14ac:dyDescent="0.2">
      <c r="B16" s="10">
        <v>10</v>
      </c>
      <c r="C16" s="34">
        <v>83444</v>
      </c>
      <c r="D16" s="34">
        <v>78181505</v>
      </c>
      <c r="E16" s="34" t="s">
        <v>30</v>
      </c>
      <c r="F16" s="34" t="s">
        <v>31</v>
      </c>
      <c r="G16" s="35" t="s">
        <v>73</v>
      </c>
      <c r="H16" s="34" t="s">
        <v>32</v>
      </c>
      <c r="I16" s="45">
        <v>534100</v>
      </c>
      <c r="J16" s="74">
        <f t="shared" si="16"/>
        <v>13</v>
      </c>
      <c r="K16" s="34">
        <v>1</v>
      </c>
      <c r="L16" s="46">
        <f t="shared" si="17"/>
        <v>534100</v>
      </c>
      <c r="M16" s="34"/>
      <c r="N16" s="46">
        <f t="shared" si="18"/>
        <v>0</v>
      </c>
      <c r="O16" s="34">
        <v>2</v>
      </c>
      <c r="P16" s="34">
        <v>2</v>
      </c>
      <c r="Q16" s="46">
        <f t="shared" si="0"/>
        <v>1068200</v>
      </c>
      <c r="R16" s="34"/>
      <c r="S16" s="34"/>
      <c r="T16" s="46">
        <f t="shared" si="26"/>
        <v>0</v>
      </c>
      <c r="U16" s="34"/>
      <c r="V16" s="46">
        <f t="shared" si="1"/>
        <v>0</v>
      </c>
      <c r="W16" s="34">
        <v>1</v>
      </c>
      <c r="X16" s="46">
        <f t="shared" si="2"/>
        <v>534100</v>
      </c>
      <c r="Y16" s="34"/>
      <c r="Z16" s="46">
        <f t="shared" si="3"/>
        <v>0</v>
      </c>
      <c r="AA16" s="34"/>
      <c r="AB16" s="34"/>
      <c r="AC16" s="46">
        <f t="shared" si="19"/>
        <v>0</v>
      </c>
      <c r="AD16" s="34"/>
      <c r="AE16" s="34"/>
      <c r="AF16" s="46">
        <f t="shared" si="20"/>
        <v>0</v>
      </c>
      <c r="AG16" s="34"/>
      <c r="AH16" s="46">
        <f t="shared" si="21"/>
        <v>0</v>
      </c>
      <c r="AI16" s="34"/>
      <c r="AJ16" s="46">
        <f t="shared" si="4"/>
        <v>0</v>
      </c>
      <c r="AK16" s="34"/>
      <c r="AL16" s="46">
        <f t="shared" si="5"/>
        <v>0</v>
      </c>
      <c r="AM16" s="34">
        <v>4</v>
      </c>
      <c r="AN16" s="46">
        <f t="shared" si="6"/>
        <v>2136400</v>
      </c>
      <c r="AO16" s="34">
        <v>6</v>
      </c>
      <c r="AP16" s="34">
        <v>5</v>
      </c>
      <c r="AQ16" s="46">
        <f t="shared" si="22"/>
        <v>2670500</v>
      </c>
      <c r="AR16" s="34"/>
      <c r="AS16" s="46">
        <f t="shared" si="7"/>
        <v>0</v>
      </c>
      <c r="AT16" s="34"/>
      <c r="AU16" s="46">
        <f t="shared" si="8"/>
        <v>0</v>
      </c>
      <c r="AV16" s="34"/>
      <c r="AW16" s="46">
        <f t="shared" si="9"/>
        <v>0</v>
      </c>
      <c r="AX16" s="34"/>
      <c r="AY16" s="46">
        <f t="shared" si="10"/>
        <v>0</v>
      </c>
      <c r="AZ16" s="34"/>
      <c r="BA16" s="46">
        <f t="shared" si="11"/>
        <v>0</v>
      </c>
      <c r="BB16" s="34"/>
      <c r="BC16" s="46">
        <f t="shared" si="12"/>
        <v>0</v>
      </c>
      <c r="BD16" s="34"/>
      <c r="BE16" s="46">
        <f t="shared" si="13"/>
        <v>0</v>
      </c>
      <c r="BF16" s="34"/>
      <c r="BG16" s="46">
        <f t="shared" si="14"/>
        <v>0</v>
      </c>
      <c r="BH16" s="34"/>
      <c r="BI16" s="46">
        <f t="shared" si="15"/>
        <v>0</v>
      </c>
      <c r="BJ16" s="34">
        <f t="shared" si="23"/>
        <v>13</v>
      </c>
      <c r="BK16" s="36">
        <v>534100</v>
      </c>
      <c r="BL16" s="36">
        <f t="shared" si="24"/>
        <v>6943300</v>
      </c>
      <c r="BM16" s="37"/>
      <c r="BN16" s="143">
        <v>14</v>
      </c>
      <c r="BO16" s="145">
        <f t="shared" si="25"/>
        <v>1</v>
      </c>
    </row>
    <row r="17" spans="2:67" ht="20.399999999999999" x14ac:dyDescent="0.2">
      <c r="B17" s="10">
        <v>11</v>
      </c>
      <c r="C17" s="34">
        <v>83444</v>
      </c>
      <c r="D17" s="34">
        <v>78181505</v>
      </c>
      <c r="E17" s="34" t="s">
        <v>30</v>
      </c>
      <c r="F17" s="34" t="s">
        <v>31</v>
      </c>
      <c r="G17" s="38" t="s">
        <v>46</v>
      </c>
      <c r="H17" s="34" t="s">
        <v>32</v>
      </c>
      <c r="I17" s="45">
        <v>349000</v>
      </c>
      <c r="J17" s="74">
        <f t="shared" si="16"/>
        <v>1</v>
      </c>
      <c r="K17" s="34"/>
      <c r="L17" s="46">
        <f t="shared" si="17"/>
        <v>0</v>
      </c>
      <c r="M17" s="34"/>
      <c r="N17" s="46">
        <f t="shared" si="18"/>
        <v>0</v>
      </c>
      <c r="O17" s="34"/>
      <c r="P17" s="34"/>
      <c r="Q17" s="46">
        <f t="shared" si="0"/>
        <v>0</v>
      </c>
      <c r="R17" s="34"/>
      <c r="S17" s="34"/>
      <c r="T17" s="46">
        <f t="shared" si="26"/>
        <v>0</v>
      </c>
      <c r="U17" s="34"/>
      <c r="V17" s="46">
        <f t="shared" si="1"/>
        <v>0</v>
      </c>
      <c r="W17" s="34"/>
      <c r="X17" s="46">
        <f t="shared" si="2"/>
        <v>0</v>
      </c>
      <c r="Y17" s="34"/>
      <c r="Z17" s="46">
        <f t="shared" si="3"/>
        <v>0</v>
      </c>
      <c r="AA17" s="34"/>
      <c r="AB17" s="34"/>
      <c r="AC17" s="46">
        <f t="shared" si="19"/>
        <v>0</v>
      </c>
      <c r="AD17" s="34"/>
      <c r="AE17" s="34"/>
      <c r="AF17" s="46">
        <f t="shared" si="20"/>
        <v>0</v>
      </c>
      <c r="AG17" s="34"/>
      <c r="AH17" s="46">
        <f t="shared" si="21"/>
        <v>0</v>
      </c>
      <c r="AI17" s="34"/>
      <c r="AJ17" s="46">
        <f t="shared" si="4"/>
        <v>0</v>
      </c>
      <c r="AK17" s="34"/>
      <c r="AL17" s="46">
        <f t="shared" si="5"/>
        <v>0</v>
      </c>
      <c r="AM17" s="34"/>
      <c r="AN17" s="46">
        <f t="shared" si="6"/>
        <v>0</v>
      </c>
      <c r="AO17" s="34">
        <v>1</v>
      </c>
      <c r="AP17" s="34">
        <v>1</v>
      </c>
      <c r="AQ17" s="46">
        <f t="shared" si="22"/>
        <v>349000</v>
      </c>
      <c r="AR17" s="34"/>
      <c r="AS17" s="46">
        <f t="shared" si="7"/>
        <v>0</v>
      </c>
      <c r="AT17" s="34"/>
      <c r="AU17" s="46">
        <f t="shared" si="8"/>
        <v>0</v>
      </c>
      <c r="AV17" s="34"/>
      <c r="AW17" s="46">
        <f t="shared" si="9"/>
        <v>0</v>
      </c>
      <c r="AX17" s="34"/>
      <c r="AY17" s="46">
        <f t="shared" si="10"/>
        <v>0</v>
      </c>
      <c r="AZ17" s="34"/>
      <c r="BA17" s="46">
        <f t="shared" si="11"/>
        <v>0</v>
      </c>
      <c r="BB17" s="34"/>
      <c r="BC17" s="46">
        <f t="shared" si="12"/>
        <v>0</v>
      </c>
      <c r="BD17" s="34"/>
      <c r="BE17" s="46">
        <f t="shared" si="13"/>
        <v>0</v>
      </c>
      <c r="BF17" s="34"/>
      <c r="BG17" s="46">
        <f t="shared" si="14"/>
        <v>0</v>
      </c>
      <c r="BH17" s="34"/>
      <c r="BI17" s="46">
        <f t="shared" si="15"/>
        <v>0</v>
      </c>
      <c r="BJ17" s="34">
        <f t="shared" si="23"/>
        <v>1</v>
      </c>
      <c r="BK17" s="36">
        <v>349000</v>
      </c>
      <c r="BL17" s="36">
        <f t="shared" si="24"/>
        <v>349000</v>
      </c>
      <c r="BM17" s="37"/>
      <c r="BN17" s="143">
        <v>1</v>
      </c>
      <c r="BO17" s="145">
        <f t="shared" si="25"/>
        <v>0</v>
      </c>
    </row>
    <row r="18" spans="2:67" ht="20.399999999999999" x14ac:dyDescent="0.2">
      <c r="B18" s="10">
        <v>12</v>
      </c>
      <c r="C18" s="34">
        <v>83444</v>
      </c>
      <c r="D18" s="34">
        <v>78181505</v>
      </c>
      <c r="E18" s="34" t="s">
        <v>30</v>
      </c>
      <c r="F18" s="34" t="s">
        <v>31</v>
      </c>
      <c r="G18" s="38" t="s">
        <v>47</v>
      </c>
      <c r="H18" s="34" t="s">
        <v>32</v>
      </c>
      <c r="I18" s="45">
        <v>533600</v>
      </c>
      <c r="J18" s="74">
        <f t="shared" si="16"/>
        <v>4</v>
      </c>
      <c r="K18" s="34"/>
      <c r="L18" s="46">
        <f t="shared" si="17"/>
        <v>0</v>
      </c>
      <c r="M18" s="34"/>
      <c r="N18" s="46">
        <f t="shared" si="18"/>
        <v>0</v>
      </c>
      <c r="O18" s="34"/>
      <c r="P18" s="34"/>
      <c r="Q18" s="46">
        <f t="shared" si="0"/>
        <v>0</v>
      </c>
      <c r="R18" s="34"/>
      <c r="S18" s="34"/>
      <c r="T18" s="46">
        <f t="shared" si="26"/>
        <v>0</v>
      </c>
      <c r="U18" s="34">
        <v>1</v>
      </c>
      <c r="V18" s="46">
        <f t="shared" si="1"/>
        <v>533600</v>
      </c>
      <c r="W18" s="34"/>
      <c r="X18" s="46">
        <f t="shared" si="2"/>
        <v>0</v>
      </c>
      <c r="Y18" s="34"/>
      <c r="Z18" s="46">
        <f t="shared" si="3"/>
        <v>0</v>
      </c>
      <c r="AA18" s="34"/>
      <c r="AB18" s="34"/>
      <c r="AC18" s="46">
        <f t="shared" si="19"/>
        <v>0</v>
      </c>
      <c r="AD18" s="34"/>
      <c r="AE18" s="34"/>
      <c r="AF18" s="46">
        <f t="shared" si="20"/>
        <v>0</v>
      </c>
      <c r="AG18" s="34"/>
      <c r="AH18" s="46">
        <f t="shared" si="21"/>
        <v>0</v>
      </c>
      <c r="AI18" s="34"/>
      <c r="AJ18" s="46">
        <f t="shared" si="4"/>
        <v>0</v>
      </c>
      <c r="AK18" s="34"/>
      <c r="AL18" s="46">
        <f t="shared" si="5"/>
        <v>0</v>
      </c>
      <c r="AM18" s="34"/>
      <c r="AN18" s="46">
        <f t="shared" si="6"/>
        <v>0</v>
      </c>
      <c r="AO18" s="34"/>
      <c r="AP18" s="34"/>
      <c r="AQ18" s="46">
        <f t="shared" si="22"/>
        <v>0</v>
      </c>
      <c r="AR18" s="34">
        <v>1</v>
      </c>
      <c r="AS18" s="46">
        <f t="shared" si="7"/>
        <v>533600</v>
      </c>
      <c r="AT18" s="34"/>
      <c r="AU18" s="46">
        <f t="shared" si="8"/>
        <v>0</v>
      </c>
      <c r="AV18" s="34">
        <v>1</v>
      </c>
      <c r="AW18" s="46">
        <f t="shared" si="9"/>
        <v>533600</v>
      </c>
      <c r="AX18" s="34">
        <v>1</v>
      </c>
      <c r="AY18" s="46">
        <f t="shared" si="10"/>
        <v>533600</v>
      </c>
      <c r="AZ18" s="34"/>
      <c r="BA18" s="46">
        <f t="shared" si="11"/>
        <v>0</v>
      </c>
      <c r="BB18" s="34"/>
      <c r="BC18" s="46">
        <f t="shared" si="12"/>
        <v>0</v>
      </c>
      <c r="BD18" s="34"/>
      <c r="BE18" s="46">
        <f t="shared" si="13"/>
        <v>0</v>
      </c>
      <c r="BF18" s="34"/>
      <c r="BG18" s="46">
        <f t="shared" si="14"/>
        <v>0</v>
      </c>
      <c r="BH18" s="34"/>
      <c r="BI18" s="46">
        <f t="shared" si="15"/>
        <v>0</v>
      </c>
      <c r="BJ18" s="34">
        <f t="shared" si="23"/>
        <v>4</v>
      </c>
      <c r="BK18" s="36">
        <v>533600</v>
      </c>
      <c r="BL18" s="36">
        <f t="shared" si="24"/>
        <v>2134400</v>
      </c>
      <c r="BM18" s="37"/>
      <c r="BN18" s="143">
        <v>4</v>
      </c>
      <c r="BO18" s="145">
        <f t="shared" si="25"/>
        <v>0</v>
      </c>
    </row>
    <row r="19" spans="2:67" x14ac:dyDescent="0.2">
      <c r="B19" s="18"/>
      <c r="C19" s="77" t="s">
        <v>33</v>
      </c>
      <c r="D19" s="77"/>
      <c r="E19" s="77"/>
      <c r="F19" s="77"/>
      <c r="G19" s="77"/>
      <c r="H19" s="77"/>
      <c r="I19" s="47">
        <f>SUM(I7:I18)</f>
        <v>4882200</v>
      </c>
      <c r="J19" s="16"/>
      <c r="K19" s="16">
        <v>47</v>
      </c>
      <c r="L19" s="47">
        <f>SUM(L7:L18)</f>
        <v>19744700</v>
      </c>
      <c r="M19" s="16">
        <v>20</v>
      </c>
      <c r="N19" s="47">
        <f>SUM(N7:N18)</f>
        <v>5988600</v>
      </c>
      <c r="O19" s="16">
        <v>7</v>
      </c>
      <c r="P19" s="16">
        <v>7</v>
      </c>
      <c r="Q19" s="47">
        <f>SUM(Q7:Q18)</f>
        <v>2670900</v>
      </c>
      <c r="R19" s="16">
        <v>41</v>
      </c>
      <c r="S19" s="16"/>
      <c r="T19" s="47">
        <f>SUM(T7:T18)</f>
        <v>10095700</v>
      </c>
      <c r="U19" s="16">
        <v>13</v>
      </c>
      <c r="V19" s="47">
        <f>SUM(V7:V18)</f>
        <v>4769500</v>
      </c>
      <c r="W19" s="16">
        <v>6</v>
      </c>
      <c r="X19" s="47">
        <f>SUM(X7:X18)</f>
        <v>2465100</v>
      </c>
      <c r="Y19" s="16">
        <v>7</v>
      </c>
      <c r="Z19" s="47">
        <f>SUM(Z7:Z18)</f>
        <v>1981900</v>
      </c>
      <c r="AA19" s="16">
        <v>6</v>
      </c>
      <c r="AB19" s="16"/>
      <c r="AC19" s="47">
        <f>SUM(AC7:AC18)</f>
        <v>1650900</v>
      </c>
      <c r="AD19" s="16">
        <v>1</v>
      </c>
      <c r="AE19" s="16"/>
      <c r="AF19" s="47">
        <f>SUM(AF7:AF18)</f>
        <v>0</v>
      </c>
      <c r="AG19" s="16">
        <v>2</v>
      </c>
      <c r="AH19" s="47">
        <f>SUM(AH8:AH18)</f>
        <v>582800</v>
      </c>
      <c r="AI19" s="16">
        <v>3</v>
      </c>
      <c r="AJ19" s="47">
        <f>SUM(AJ7:AJ18)</f>
        <v>1417900</v>
      </c>
      <c r="AK19" s="16">
        <v>4</v>
      </c>
      <c r="AL19" s="47">
        <f>SUM(AL7:AL18)</f>
        <v>1766200</v>
      </c>
      <c r="AM19" s="16">
        <v>11</v>
      </c>
      <c r="AN19" s="47">
        <f>SUM(AN7:AN18)</f>
        <v>4348100</v>
      </c>
      <c r="AO19" s="16">
        <v>14</v>
      </c>
      <c r="AP19" s="16"/>
      <c r="AQ19" s="47">
        <f>SUM(AQ7:AQ18)</f>
        <v>5113500</v>
      </c>
      <c r="AR19" s="16">
        <v>1</v>
      </c>
      <c r="AS19" s="47">
        <f>SUM(AS7:AS18)</f>
        <v>533600</v>
      </c>
      <c r="AT19" s="16">
        <v>1</v>
      </c>
      <c r="AU19" s="47">
        <f>SUM(AU7:AU18)</f>
        <v>349300</v>
      </c>
      <c r="AV19" s="16">
        <v>21</v>
      </c>
      <c r="AW19" s="47">
        <f>SUM(AW7:AW18)</f>
        <v>6869400</v>
      </c>
      <c r="AX19" s="16">
        <v>20</v>
      </c>
      <c r="AY19" s="47">
        <f>SUM(AY7:AY18)</f>
        <v>8068200</v>
      </c>
      <c r="AZ19" s="16">
        <v>10</v>
      </c>
      <c r="BA19" s="47">
        <f>SUM(BA7:BA18)</f>
        <v>4785700</v>
      </c>
      <c r="BB19" s="16">
        <v>29</v>
      </c>
      <c r="BC19" s="47">
        <f>SUM(BC7:BC18)</f>
        <v>9338800</v>
      </c>
      <c r="BD19" s="16">
        <v>10</v>
      </c>
      <c r="BE19" s="47">
        <f>SUM(BE7:BE18)</f>
        <v>3767700</v>
      </c>
      <c r="BF19" s="16">
        <v>2</v>
      </c>
      <c r="BG19" s="47">
        <f>SUM(BG7:BG18)</f>
        <v>698300</v>
      </c>
      <c r="BH19" s="16">
        <v>5</v>
      </c>
      <c r="BI19" s="47">
        <f>SUM(BI7:BI18)</f>
        <v>1745600</v>
      </c>
      <c r="BJ19" s="17">
        <f>SUM(BJ7:BJ18)</f>
        <v>270</v>
      </c>
      <c r="BK19" s="17">
        <f>SUM(BK7:BK18)</f>
        <v>4882200</v>
      </c>
      <c r="BL19" s="17">
        <f>SUM(BL7:BL18)</f>
        <v>98752400</v>
      </c>
      <c r="BM19" s="40">
        <v>110083089</v>
      </c>
      <c r="BN19" s="62">
        <f t="shared" ref="BN19:BO19" si="27">SUM(BN7:BN18)</f>
        <v>281</v>
      </c>
      <c r="BO19" s="146">
        <f t="shared" si="27"/>
        <v>11</v>
      </c>
    </row>
    <row r="20" spans="2:67" s="42" customFormat="1" x14ac:dyDescent="0.2">
      <c r="H20" s="42" t="s">
        <v>76</v>
      </c>
      <c r="J20" s="75"/>
      <c r="K20" s="43">
        <v>22493592</v>
      </c>
      <c r="L20" s="43"/>
      <c r="M20" s="53">
        <v>5998516</v>
      </c>
      <c r="N20" s="50">
        <v>2997345</v>
      </c>
      <c r="O20" s="66"/>
      <c r="P20" s="50">
        <v>2997345</v>
      </c>
      <c r="Q20" s="53"/>
      <c r="S20" s="44">
        <v>10227312</v>
      </c>
      <c r="T20" s="44"/>
      <c r="U20" s="44">
        <v>6136791</v>
      </c>
      <c r="V20" s="44"/>
      <c r="W20" s="44">
        <v>2823353</v>
      </c>
      <c r="X20" s="44"/>
      <c r="Y20" s="44">
        <v>1984491</v>
      </c>
      <c r="Z20" s="44"/>
      <c r="AA20" s="44">
        <v>2173552</v>
      </c>
      <c r="AB20" s="44"/>
      <c r="AD20" s="54">
        <v>318000</v>
      </c>
      <c r="AE20" s="54"/>
      <c r="AF20" s="44"/>
      <c r="AG20" s="54">
        <v>583654</v>
      </c>
      <c r="AH20" s="54"/>
      <c r="AI20" s="44">
        <v>1422853</v>
      </c>
      <c r="AJ20" s="44"/>
      <c r="AK20" s="44">
        <v>1959217</v>
      </c>
      <c r="AL20" s="44"/>
      <c r="AM20" s="44">
        <v>4363139</v>
      </c>
      <c r="AN20" s="44"/>
      <c r="AO20" s="44">
        <v>5275519</v>
      </c>
      <c r="AP20" s="44"/>
      <c r="AQ20" s="44"/>
      <c r="AR20" s="44">
        <v>536364</v>
      </c>
      <c r="AS20" s="44"/>
      <c r="AT20" s="44">
        <v>350125</v>
      </c>
      <c r="AU20" s="44"/>
      <c r="AV20" s="44">
        <v>6884668</v>
      </c>
      <c r="AW20" s="44"/>
      <c r="AX20" s="43">
        <v>11131548</v>
      </c>
      <c r="AY20" s="54"/>
      <c r="AZ20" s="44">
        <v>5038452</v>
      </c>
      <c r="BA20" s="44"/>
      <c r="BB20" s="44">
        <v>10967662</v>
      </c>
      <c r="BC20" s="44"/>
      <c r="BD20" s="44">
        <v>3779822</v>
      </c>
      <c r="BE20" s="44"/>
      <c r="BF20" s="44">
        <v>886489</v>
      </c>
      <c r="BG20" s="44"/>
      <c r="BH20" s="44">
        <v>1750625</v>
      </c>
      <c r="BI20" s="44"/>
      <c r="BL20" s="42" t="s">
        <v>80</v>
      </c>
      <c r="BM20" s="42">
        <f>BH20+BF20+BD20+BB20+AZ20+AX20+AV20+AT20+AR20+AO20+AM20+AK20+AI20+AG20+AD20+AA20+Y20+W20+U20+S20+P20+M20+K20</f>
        <v>110083089</v>
      </c>
      <c r="BN20" s="144"/>
      <c r="BO20" s="147"/>
    </row>
    <row r="21" spans="2:67" x14ac:dyDescent="0.2">
      <c r="H21" s="33" t="s">
        <v>77</v>
      </c>
      <c r="K21" s="42">
        <f>L19</f>
        <v>19744700</v>
      </c>
      <c r="L21" s="42"/>
      <c r="M21" s="50">
        <f>N19</f>
        <v>5988600</v>
      </c>
      <c r="N21" s="50"/>
      <c r="O21" s="66"/>
      <c r="P21" s="50">
        <f>Q19</f>
        <v>2670900</v>
      </c>
      <c r="Q21" s="50"/>
      <c r="S21" s="42">
        <f>T19</f>
        <v>10095700</v>
      </c>
      <c r="T21" s="42"/>
      <c r="U21" s="42">
        <f>V19</f>
        <v>4769500</v>
      </c>
      <c r="V21" s="42"/>
      <c r="W21" s="41">
        <f>X19</f>
        <v>2465100</v>
      </c>
      <c r="Y21" s="41">
        <f>Z19</f>
        <v>1981900</v>
      </c>
      <c r="AA21" s="41">
        <f>AC19</f>
        <v>1650900</v>
      </c>
      <c r="AB21" s="41"/>
      <c r="AD21" s="41">
        <f>AF19</f>
        <v>0</v>
      </c>
      <c r="AE21" s="41"/>
      <c r="AG21" s="41">
        <f>AH19</f>
        <v>582800</v>
      </c>
      <c r="AI21" s="41">
        <f>AJ19</f>
        <v>1417900</v>
      </c>
      <c r="AK21" s="41">
        <f>AL19</f>
        <v>1766200</v>
      </c>
      <c r="AM21" s="41">
        <f>AN19</f>
        <v>4348100</v>
      </c>
      <c r="AO21" s="41">
        <f>AQ19</f>
        <v>5113500</v>
      </c>
      <c r="AP21" s="41"/>
      <c r="AR21" s="41">
        <f>AS19</f>
        <v>533600</v>
      </c>
      <c r="AT21" s="41">
        <f>AU19</f>
        <v>349300</v>
      </c>
      <c r="AV21" s="41">
        <f>AW19</f>
        <v>6869400</v>
      </c>
      <c r="AX21" s="42">
        <f>AY19</f>
        <v>8068200</v>
      </c>
      <c r="AZ21" s="41">
        <f>BA19</f>
        <v>4785700</v>
      </c>
      <c r="BB21" s="41">
        <f>BC19</f>
        <v>9338800</v>
      </c>
      <c r="BD21" s="41">
        <f>BE19</f>
        <v>3767700</v>
      </c>
      <c r="BF21" s="41">
        <f>BG19</f>
        <v>698300</v>
      </c>
      <c r="BH21" s="41">
        <f>BI19</f>
        <v>1745600</v>
      </c>
      <c r="BL21" s="33" t="s">
        <v>81</v>
      </c>
      <c r="BM21" s="42">
        <f>BH21+BF21+BD21+BB21+AZ21+AX21+AV21+AT21+AR21+AO21+AM21+AK21+AI21+AG21+AD21+AA21+Y21+W21+U21+S21+P21+M21+K21</f>
        <v>98752400</v>
      </c>
    </row>
    <row r="22" spans="2:67" x14ac:dyDescent="0.2">
      <c r="H22" s="33" t="s">
        <v>78</v>
      </c>
      <c r="K22" s="41">
        <f>K20-K21</f>
        <v>2748892</v>
      </c>
      <c r="M22" s="51">
        <f>M20-M21</f>
        <v>9916</v>
      </c>
      <c r="N22" s="52"/>
      <c r="O22" s="52"/>
      <c r="P22" s="49">
        <f>P20-P21</f>
        <v>326445</v>
      </c>
      <c r="Q22" s="52"/>
      <c r="S22" s="48">
        <f>S20-S21</f>
        <v>131612</v>
      </c>
      <c r="U22" s="41">
        <f>U20-U21</f>
        <v>1367291</v>
      </c>
      <c r="W22" s="41">
        <f>W20-W21</f>
        <v>358253</v>
      </c>
      <c r="Y22" s="41">
        <f>Y20-Y21</f>
        <v>2591</v>
      </c>
      <c r="AA22" s="48">
        <f>AA20-AA21</f>
        <v>522652</v>
      </c>
      <c r="AB22" s="48"/>
      <c r="AD22" s="48">
        <f>AD20-AD21</f>
        <v>318000</v>
      </c>
      <c r="AE22" s="48"/>
      <c r="AG22" s="41">
        <f>AG20-AG21</f>
        <v>854</v>
      </c>
      <c r="AI22" s="41">
        <f>AI20-AI21</f>
        <v>4953</v>
      </c>
      <c r="AK22" s="41">
        <f>AK20-AK21</f>
        <v>193017</v>
      </c>
      <c r="AM22" s="41">
        <f>AM20-AM21</f>
        <v>15039</v>
      </c>
      <c r="AO22" s="48">
        <f>AO20-AO21</f>
        <v>162019</v>
      </c>
      <c r="AP22" s="48"/>
      <c r="AR22" s="41">
        <f>AR20-AR21</f>
        <v>2764</v>
      </c>
      <c r="AT22" s="41">
        <f>AT20-AT21</f>
        <v>825</v>
      </c>
      <c r="AV22" s="41">
        <f>AV20-AV21</f>
        <v>15268</v>
      </c>
      <c r="AX22" s="42">
        <f>AX20-AX21</f>
        <v>3063348</v>
      </c>
      <c r="AZ22" s="41">
        <f>AZ20-AZ21</f>
        <v>252752</v>
      </c>
      <c r="BB22" s="41">
        <f>BB20-BB21</f>
        <v>1628862</v>
      </c>
      <c r="BD22" s="41">
        <f>BD20-BD21</f>
        <v>12122</v>
      </c>
      <c r="BF22" s="41">
        <f>BF20-BF21</f>
        <v>188189</v>
      </c>
      <c r="BH22" s="41">
        <f>BH20-BH21</f>
        <v>5025</v>
      </c>
      <c r="BL22" s="33" t="s">
        <v>123</v>
      </c>
      <c r="BM22" s="42">
        <f>BH22+BF22+BD22+BB22+AZ22+AX22+AV22+AT22+AR22+AO22+AM22+AK22+AI22+AG22+AD22+AA22+Y22+W22+U22+S22+P22+M22+K22</f>
        <v>11330689</v>
      </c>
    </row>
    <row r="25" spans="2:67" x14ac:dyDescent="0.2">
      <c r="BN25" s="148"/>
    </row>
  </sheetData>
  <mergeCells count="36">
    <mergeCell ref="B5:B6"/>
    <mergeCell ref="C5:C6"/>
    <mergeCell ref="D5:D6"/>
    <mergeCell ref="E5:E6"/>
    <mergeCell ref="F5:F6"/>
    <mergeCell ref="BF5:BG6"/>
    <mergeCell ref="AI5:AJ6"/>
    <mergeCell ref="AK5:AL6"/>
    <mergeCell ref="AM5:AN6"/>
    <mergeCell ref="AR5:AS6"/>
    <mergeCell ref="AT5:AU6"/>
    <mergeCell ref="AV5:AW6"/>
    <mergeCell ref="AX5:AY6"/>
    <mergeCell ref="AZ5:BA6"/>
    <mergeCell ref="BB5:BC6"/>
    <mergeCell ref="BD5:BE6"/>
    <mergeCell ref="BH5:BI6"/>
    <mergeCell ref="BJ5:BJ6"/>
    <mergeCell ref="BK5:BK6"/>
    <mergeCell ref="BL5:BL6"/>
    <mergeCell ref="BM5:BM6"/>
    <mergeCell ref="C19:H19"/>
    <mergeCell ref="O5:Q5"/>
    <mergeCell ref="R5:T5"/>
    <mergeCell ref="AA5:AC5"/>
    <mergeCell ref="AO5:AQ5"/>
    <mergeCell ref="U5:V6"/>
    <mergeCell ref="W5:X6"/>
    <mergeCell ref="Y5:Z6"/>
    <mergeCell ref="AD5:AF5"/>
    <mergeCell ref="AG5:AH6"/>
    <mergeCell ref="H5:H6"/>
    <mergeCell ref="I5:I6"/>
    <mergeCell ref="K5:L6"/>
    <mergeCell ref="M5:N6"/>
    <mergeCell ref="G5:G6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47EC9-6837-43D4-A50D-803B320F5B7F}">
  <dimension ref="G10:O35"/>
  <sheetViews>
    <sheetView topLeftCell="D9" workbookViewId="0">
      <selection activeCell="O13" sqref="O13"/>
    </sheetView>
  </sheetViews>
  <sheetFormatPr baseColWidth="10" defaultRowHeight="14.4" x14ac:dyDescent="0.3"/>
  <cols>
    <col min="7" max="9" width="11.5546875" style="33"/>
    <col min="10" max="10" width="55.6640625" style="33" customWidth="1"/>
    <col min="11" max="11" width="13.6640625" style="42" bestFit="1" customWidth="1"/>
    <col min="12" max="12" width="11.5546875" style="42" customWidth="1"/>
    <col min="13" max="13" width="11.5546875" style="42"/>
    <col min="14" max="14" width="11.5546875" style="42" customWidth="1"/>
  </cols>
  <sheetData>
    <row r="10" spans="7:15" x14ac:dyDescent="0.3">
      <c r="G10" s="153" t="s">
        <v>82</v>
      </c>
      <c r="H10" s="153"/>
      <c r="I10" s="153"/>
      <c r="J10" s="153"/>
      <c r="K10" s="153"/>
      <c r="L10" s="153"/>
      <c r="M10" s="153"/>
      <c r="N10" s="153"/>
      <c r="O10" s="153"/>
    </row>
    <row r="11" spans="7:15" ht="30.6" x14ac:dyDescent="0.3">
      <c r="G11" s="154" t="s">
        <v>83</v>
      </c>
      <c r="H11" s="154" t="s">
        <v>84</v>
      </c>
      <c r="I11" s="154" t="s">
        <v>85</v>
      </c>
      <c r="J11" s="154" t="s">
        <v>86</v>
      </c>
      <c r="K11" s="155" t="s">
        <v>109</v>
      </c>
      <c r="L11" s="61" t="s">
        <v>117</v>
      </c>
      <c r="M11" s="169" t="s">
        <v>118</v>
      </c>
      <c r="N11" s="61" t="s">
        <v>119</v>
      </c>
      <c r="O11" s="169" t="s">
        <v>119</v>
      </c>
    </row>
    <row r="12" spans="7:15" ht="15.6" customHeight="1" x14ac:dyDescent="0.3">
      <c r="G12" s="142" t="s">
        <v>87</v>
      </c>
      <c r="H12" s="142" t="s">
        <v>88</v>
      </c>
      <c r="I12" s="142" t="s">
        <v>89</v>
      </c>
      <c r="J12" s="55" t="s">
        <v>90</v>
      </c>
      <c r="K12" s="57">
        <v>22493592</v>
      </c>
      <c r="L12" s="57">
        <v>19744700</v>
      </c>
      <c r="M12" s="57">
        <v>19744700</v>
      </c>
      <c r="N12" s="57">
        <f>K12-L12</f>
        <v>2748892</v>
      </c>
      <c r="O12" s="57">
        <f>K12-M12</f>
        <v>2748892</v>
      </c>
    </row>
    <row r="13" spans="7:15" ht="15.6" customHeight="1" x14ac:dyDescent="0.3">
      <c r="G13" s="142"/>
      <c r="H13" s="142"/>
      <c r="I13" s="142"/>
      <c r="J13" s="55" t="s">
        <v>91</v>
      </c>
      <c r="K13" s="57">
        <v>5998516</v>
      </c>
      <c r="L13" s="57">
        <v>5988600</v>
      </c>
      <c r="M13" s="57">
        <v>5988600</v>
      </c>
      <c r="N13" s="57">
        <f>K13-L13</f>
        <v>9916</v>
      </c>
      <c r="O13" s="57">
        <f>K13-M13</f>
        <v>9916</v>
      </c>
    </row>
    <row r="14" spans="7:15" ht="15.6" customHeight="1" x14ac:dyDescent="0.3">
      <c r="G14" s="142"/>
      <c r="H14" s="142"/>
      <c r="I14" s="142"/>
      <c r="J14" s="55" t="s">
        <v>92</v>
      </c>
      <c r="K14" s="57">
        <v>10227312</v>
      </c>
      <c r="L14" s="57">
        <v>11145200</v>
      </c>
      <c r="M14" s="15">
        <v>10095700</v>
      </c>
      <c r="N14" s="152">
        <f>K14-L14</f>
        <v>-917888</v>
      </c>
      <c r="O14" s="57">
        <f>K14-M14</f>
        <v>131612</v>
      </c>
    </row>
    <row r="15" spans="7:15" ht="15.6" customHeight="1" x14ac:dyDescent="0.3">
      <c r="G15" s="142"/>
      <c r="H15" s="142"/>
      <c r="I15" s="142"/>
      <c r="J15" s="56" t="s">
        <v>111</v>
      </c>
      <c r="K15" s="57">
        <v>6136791</v>
      </c>
      <c r="L15" s="57">
        <v>4769500</v>
      </c>
      <c r="M15" s="57">
        <v>4769500</v>
      </c>
      <c r="N15" s="57">
        <f>K15-L15</f>
        <v>1367291</v>
      </c>
      <c r="O15" s="57">
        <f>K15-M15</f>
        <v>1367291</v>
      </c>
    </row>
    <row r="16" spans="7:15" ht="15.6" customHeight="1" x14ac:dyDescent="0.3">
      <c r="G16" s="142"/>
      <c r="H16" s="142"/>
      <c r="I16" s="142"/>
      <c r="J16" s="56" t="s">
        <v>93</v>
      </c>
      <c r="K16" s="57">
        <v>2823353</v>
      </c>
      <c r="L16" s="57">
        <v>2465100</v>
      </c>
      <c r="M16" s="57">
        <v>2465100</v>
      </c>
      <c r="N16" s="57">
        <f>K16-L16</f>
        <v>358253</v>
      </c>
      <c r="O16" s="57">
        <f>K16-M16</f>
        <v>358253</v>
      </c>
    </row>
    <row r="17" spans="7:15" ht="15.6" customHeight="1" x14ac:dyDescent="0.3">
      <c r="G17" s="142"/>
      <c r="H17" s="142"/>
      <c r="I17" s="142"/>
      <c r="J17" s="56" t="s">
        <v>94</v>
      </c>
      <c r="K17" s="57">
        <v>1984491</v>
      </c>
      <c r="L17" s="57">
        <v>1981900</v>
      </c>
      <c r="M17" s="57">
        <v>1981900</v>
      </c>
      <c r="N17" s="57">
        <f>K17-L17</f>
        <v>2591</v>
      </c>
      <c r="O17" s="57">
        <f>K17-M17</f>
        <v>2591</v>
      </c>
    </row>
    <row r="18" spans="7:15" ht="15.6" customHeight="1" x14ac:dyDescent="0.3">
      <c r="G18" s="142"/>
      <c r="H18" s="142"/>
      <c r="I18" s="142"/>
      <c r="J18" s="56" t="s">
        <v>95</v>
      </c>
      <c r="K18" s="57">
        <v>6884668</v>
      </c>
      <c r="L18" s="57">
        <v>6869400</v>
      </c>
      <c r="M18" s="57">
        <v>6869400</v>
      </c>
      <c r="N18" s="57">
        <f>K18-L18</f>
        <v>15268</v>
      </c>
      <c r="O18" s="57">
        <f>K18-M18</f>
        <v>15268</v>
      </c>
    </row>
    <row r="19" spans="7:15" ht="15.6" customHeight="1" x14ac:dyDescent="0.3">
      <c r="G19" s="142"/>
      <c r="H19" s="142"/>
      <c r="I19" s="142"/>
      <c r="J19" s="56" t="s">
        <v>96</v>
      </c>
      <c r="K19" s="57">
        <v>11131548</v>
      </c>
      <c r="L19" s="57">
        <v>8068200</v>
      </c>
      <c r="M19" s="57">
        <v>8068200</v>
      </c>
      <c r="N19" s="57">
        <f>K19-L19</f>
        <v>3063348</v>
      </c>
      <c r="O19" s="57">
        <f>K19-M19</f>
        <v>3063348</v>
      </c>
    </row>
    <row r="20" spans="7:15" ht="15.6" customHeight="1" x14ac:dyDescent="0.3">
      <c r="G20" s="142"/>
      <c r="H20" s="142"/>
      <c r="I20" s="142"/>
      <c r="J20" s="55" t="s">
        <v>97</v>
      </c>
      <c r="K20" s="57">
        <v>5038452</v>
      </c>
      <c r="L20" s="57">
        <v>4785700</v>
      </c>
      <c r="M20" s="57">
        <v>4785700</v>
      </c>
      <c r="N20" s="57">
        <f>K20-L20</f>
        <v>252752</v>
      </c>
      <c r="O20" s="57">
        <f>K20-M20</f>
        <v>252752</v>
      </c>
    </row>
    <row r="21" spans="7:15" ht="15.6" customHeight="1" x14ac:dyDescent="0.3">
      <c r="G21" s="142"/>
      <c r="H21" s="142"/>
      <c r="I21" s="142"/>
      <c r="J21" s="55" t="s">
        <v>98</v>
      </c>
      <c r="K21" s="57">
        <v>10967662</v>
      </c>
      <c r="L21" s="57">
        <v>9338800</v>
      </c>
      <c r="M21" s="57">
        <v>9338800</v>
      </c>
      <c r="N21" s="57">
        <f>K21-L21</f>
        <v>1628862</v>
      </c>
      <c r="O21" s="57">
        <f>K21-M21</f>
        <v>1628862</v>
      </c>
    </row>
    <row r="22" spans="7:15" ht="15.6" customHeight="1" x14ac:dyDescent="0.3">
      <c r="G22" s="142"/>
      <c r="H22" s="142"/>
      <c r="I22" s="142"/>
      <c r="J22" s="55" t="s">
        <v>99</v>
      </c>
      <c r="K22" s="57">
        <v>3779822</v>
      </c>
      <c r="L22" s="57">
        <v>3767700</v>
      </c>
      <c r="M22" s="57">
        <v>3767700</v>
      </c>
      <c r="N22" s="57">
        <f>K22-L22</f>
        <v>12122</v>
      </c>
      <c r="O22" s="57">
        <f>K22-M22</f>
        <v>12122</v>
      </c>
    </row>
    <row r="23" spans="7:15" ht="15.6" customHeight="1" x14ac:dyDescent="0.3">
      <c r="G23" s="142"/>
      <c r="H23" s="142"/>
      <c r="I23" s="142"/>
      <c r="J23" s="55" t="s">
        <v>100</v>
      </c>
      <c r="K23" s="57">
        <v>1422853</v>
      </c>
      <c r="L23" s="57">
        <v>1417900</v>
      </c>
      <c r="M23" s="57">
        <v>1417900</v>
      </c>
      <c r="N23" s="57">
        <f>K23-L23</f>
        <v>4953</v>
      </c>
      <c r="O23" s="57">
        <f>K23-M23</f>
        <v>4953</v>
      </c>
    </row>
    <row r="24" spans="7:15" ht="15.6" customHeight="1" x14ac:dyDescent="0.3">
      <c r="G24" s="142"/>
      <c r="H24" s="142"/>
      <c r="I24" s="142"/>
      <c r="J24" s="55" t="s">
        <v>101</v>
      </c>
      <c r="K24" s="57">
        <v>1959217</v>
      </c>
      <c r="L24" s="57">
        <v>1766200</v>
      </c>
      <c r="M24" s="57">
        <v>1766200</v>
      </c>
      <c r="N24" s="57">
        <f>K24-L24</f>
        <v>193017</v>
      </c>
      <c r="O24" s="57">
        <f>K24-M24</f>
        <v>193017</v>
      </c>
    </row>
    <row r="25" spans="7:15" ht="15.6" customHeight="1" x14ac:dyDescent="0.3">
      <c r="G25" s="142"/>
      <c r="H25" s="142"/>
      <c r="I25" s="142"/>
      <c r="J25" s="55" t="s">
        <v>102</v>
      </c>
      <c r="K25" s="57">
        <v>4363139</v>
      </c>
      <c r="L25" s="57">
        <v>4348100</v>
      </c>
      <c r="M25" s="57">
        <v>4348100</v>
      </c>
      <c r="N25" s="57">
        <f>K25-L25</f>
        <v>15039</v>
      </c>
      <c r="O25" s="57">
        <f>K25-M25</f>
        <v>15039</v>
      </c>
    </row>
    <row r="26" spans="7:15" ht="15.6" customHeight="1" x14ac:dyDescent="0.3">
      <c r="G26" s="142"/>
      <c r="H26" s="142"/>
      <c r="I26" s="142"/>
      <c r="J26" s="55" t="s">
        <v>103</v>
      </c>
      <c r="K26" s="57">
        <v>583654</v>
      </c>
      <c r="L26" s="57">
        <v>582800</v>
      </c>
      <c r="M26" s="57">
        <v>582800</v>
      </c>
      <c r="N26" s="57">
        <f>K26-L26</f>
        <v>854</v>
      </c>
      <c r="O26" s="57">
        <f>K26-M26</f>
        <v>854</v>
      </c>
    </row>
    <row r="27" spans="7:15" ht="15.6" customHeight="1" x14ac:dyDescent="0.3">
      <c r="G27" s="142"/>
      <c r="H27" s="142"/>
      <c r="I27" s="142"/>
      <c r="J27" s="56" t="s">
        <v>104</v>
      </c>
      <c r="K27" s="57">
        <v>536364</v>
      </c>
      <c r="L27" s="57">
        <v>533600</v>
      </c>
      <c r="M27" s="57">
        <v>533600</v>
      </c>
      <c r="N27" s="57">
        <f>K27-L27</f>
        <v>2764</v>
      </c>
      <c r="O27" s="57">
        <f>K27-M27</f>
        <v>2764</v>
      </c>
    </row>
    <row r="28" spans="7:15" ht="15.6" customHeight="1" x14ac:dyDescent="0.3">
      <c r="G28" s="142"/>
      <c r="H28" s="142"/>
      <c r="I28" s="142"/>
      <c r="J28" s="56" t="s">
        <v>105</v>
      </c>
      <c r="K28" s="57">
        <v>350125</v>
      </c>
      <c r="L28" s="57">
        <v>349300</v>
      </c>
      <c r="M28" s="57">
        <v>349300</v>
      </c>
      <c r="N28" s="57">
        <f>K28-L28</f>
        <v>825</v>
      </c>
      <c r="O28" s="57">
        <f>K28-M28</f>
        <v>825</v>
      </c>
    </row>
    <row r="29" spans="7:15" ht="15.6" customHeight="1" x14ac:dyDescent="0.3">
      <c r="G29" s="142"/>
      <c r="H29" s="142"/>
      <c r="I29" s="142"/>
      <c r="J29" s="55" t="s">
        <v>106</v>
      </c>
      <c r="K29" s="57">
        <v>1750625</v>
      </c>
      <c r="L29" s="57">
        <v>1745600</v>
      </c>
      <c r="M29" s="57">
        <v>1745600</v>
      </c>
      <c r="N29" s="57">
        <f>K29-L29</f>
        <v>5025</v>
      </c>
      <c r="O29" s="57">
        <f>K29-M29</f>
        <v>5025</v>
      </c>
    </row>
    <row r="30" spans="7:15" ht="21.6" customHeight="1" x14ac:dyDescent="0.3">
      <c r="G30" s="142"/>
      <c r="H30" s="142"/>
      <c r="I30" s="142"/>
      <c r="J30" s="55" t="s">
        <v>107</v>
      </c>
      <c r="K30" s="57">
        <v>886489</v>
      </c>
      <c r="L30" s="57">
        <v>698300</v>
      </c>
      <c r="M30" s="57">
        <v>698300</v>
      </c>
      <c r="N30" s="57">
        <f>K30-L30</f>
        <v>188189</v>
      </c>
      <c r="O30" s="57">
        <f>K30-M30</f>
        <v>188189</v>
      </c>
    </row>
    <row r="31" spans="7:15" x14ac:dyDescent="0.3">
      <c r="G31" s="142" t="s">
        <v>87</v>
      </c>
      <c r="H31" s="142"/>
      <c r="I31" s="142" t="s">
        <v>89</v>
      </c>
      <c r="J31" s="55" t="s">
        <v>102</v>
      </c>
      <c r="K31" s="58">
        <v>5275519</v>
      </c>
      <c r="L31" s="15">
        <v>5996600</v>
      </c>
      <c r="M31" s="15">
        <v>5113500</v>
      </c>
      <c r="N31" s="152">
        <f>K31-L31</f>
        <v>-721081</v>
      </c>
      <c r="O31" s="57">
        <f>K31-M31</f>
        <v>162019</v>
      </c>
    </row>
    <row r="32" spans="7:15" x14ac:dyDescent="0.3">
      <c r="G32" s="142" t="s">
        <v>87</v>
      </c>
      <c r="H32" s="142"/>
      <c r="I32" s="142"/>
      <c r="J32" s="55" t="s">
        <v>91</v>
      </c>
      <c r="K32" s="59">
        <v>2997345</v>
      </c>
      <c r="L32" s="15">
        <v>3739500</v>
      </c>
      <c r="M32" s="15">
        <v>2670900</v>
      </c>
      <c r="N32" s="152">
        <f>K32-L32</f>
        <v>-742155</v>
      </c>
      <c r="O32" s="57">
        <f>K32-M32</f>
        <v>326445</v>
      </c>
    </row>
    <row r="33" spans="7:15" x14ac:dyDescent="0.3">
      <c r="G33" s="142" t="s">
        <v>87</v>
      </c>
      <c r="H33" s="142"/>
      <c r="I33" s="142" t="s">
        <v>89</v>
      </c>
      <c r="J33" s="55" t="s">
        <v>94</v>
      </c>
      <c r="K33" s="60">
        <v>2173552</v>
      </c>
      <c r="L33" s="15">
        <v>2534000</v>
      </c>
      <c r="M33" s="15">
        <v>1650900</v>
      </c>
      <c r="N33" s="152">
        <f>K33-L33</f>
        <v>-360448</v>
      </c>
      <c r="O33" s="57">
        <f>K33-M33</f>
        <v>522652</v>
      </c>
    </row>
    <row r="34" spans="7:15" x14ac:dyDescent="0.3">
      <c r="G34" s="142" t="s">
        <v>87</v>
      </c>
      <c r="H34" s="142"/>
      <c r="I34" s="142"/>
      <c r="J34" s="55" t="s">
        <v>108</v>
      </c>
      <c r="K34" s="60">
        <v>318000</v>
      </c>
      <c r="L34" s="15">
        <v>349000</v>
      </c>
      <c r="M34" s="15">
        <v>0</v>
      </c>
      <c r="N34" s="152">
        <f>K34-L34</f>
        <v>-31000</v>
      </c>
      <c r="O34" s="57">
        <f>K34-M34</f>
        <v>318000</v>
      </c>
    </row>
    <row r="35" spans="7:15" x14ac:dyDescent="0.3">
      <c r="G35" s="156" t="s">
        <v>112</v>
      </c>
      <c r="H35" s="156"/>
      <c r="I35" s="156"/>
      <c r="J35" s="156"/>
      <c r="K35" s="157">
        <f>SUM(K12:K34)</f>
        <v>110083089</v>
      </c>
      <c r="L35" s="157">
        <f t="shared" ref="L35:O35" si="0">SUM(L12:L34)</f>
        <v>102985700</v>
      </c>
      <c r="M35" s="157">
        <f t="shared" si="0"/>
        <v>98752400</v>
      </c>
      <c r="N35" s="157">
        <f t="shared" si="0"/>
        <v>7097389</v>
      </c>
      <c r="O35" s="157">
        <f t="shared" si="0"/>
        <v>11330689</v>
      </c>
    </row>
  </sheetData>
  <autoFilter ref="J11:N35" xr:uid="{37635B45-B8E7-439B-BBA1-1554297847D4}"/>
  <mergeCells count="11">
    <mergeCell ref="G32:H32"/>
    <mergeCell ref="G33:H33"/>
    <mergeCell ref="I33:I34"/>
    <mergeCell ref="G34:H34"/>
    <mergeCell ref="G35:J35"/>
    <mergeCell ref="G10:O10"/>
    <mergeCell ref="G12:G30"/>
    <mergeCell ref="H12:H30"/>
    <mergeCell ref="I12:I30"/>
    <mergeCell ref="G31:H31"/>
    <mergeCell ref="I31:I3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BDA5-DCC7-4FA9-A18D-2F810B39F07D}">
  <dimension ref="B5:O25"/>
  <sheetViews>
    <sheetView zoomScaleNormal="100" workbookViewId="0">
      <selection activeCell="M18" sqref="M18"/>
    </sheetView>
  </sheetViews>
  <sheetFormatPr baseColWidth="10" defaultRowHeight="10.199999999999999" x14ac:dyDescent="0.2"/>
  <cols>
    <col min="1" max="2" width="3.88671875" style="33" customWidth="1"/>
    <col min="3" max="3" width="10.88671875" style="33" hidden="1" customWidth="1"/>
    <col min="4" max="4" width="11.6640625" style="33" hidden="1" customWidth="1"/>
    <col min="5" max="5" width="15.33203125" style="33" hidden="1" customWidth="1"/>
    <col min="6" max="6" width="7.44140625" style="33" hidden="1" customWidth="1"/>
    <col min="7" max="7" width="47.6640625" style="33" customWidth="1"/>
    <col min="8" max="9" width="11.44140625" style="33" customWidth="1"/>
    <col min="10" max="10" width="11.44140625" style="143" customWidth="1"/>
    <col min="11" max="11" width="13.88671875" style="33" bestFit="1" customWidth="1"/>
    <col min="12" max="12" width="8.33203125" style="143" bestFit="1" customWidth="1"/>
    <col min="13" max="13" width="14.21875" style="33" customWidth="1"/>
    <col min="14" max="14" width="8.88671875" style="143" customWidth="1"/>
    <col min="15" max="15" width="15.6640625" style="143" bestFit="1" customWidth="1"/>
    <col min="16" max="16384" width="11.5546875" style="33"/>
  </cols>
  <sheetData>
    <row r="5" spans="2:15" s="33" customFormat="1" ht="14.4" customHeight="1" x14ac:dyDescent="0.2">
      <c r="B5" s="76" t="s">
        <v>39</v>
      </c>
      <c r="C5" s="76" t="s">
        <v>0</v>
      </c>
      <c r="D5" s="76" t="s">
        <v>1</v>
      </c>
      <c r="E5" s="76" t="s">
        <v>2</v>
      </c>
      <c r="F5" s="76" t="s">
        <v>3</v>
      </c>
      <c r="G5" s="76" t="s">
        <v>4</v>
      </c>
      <c r="H5" s="76" t="s">
        <v>52</v>
      </c>
      <c r="I5" s="76" t="s">
        <v>75</v>
      </c>
      <c r="J5" s="153" t="s">
        <v>126</v>
      </c>
      <c r="K5" s="168" t="s">
        <v>125</v>
      </c>
      <c r="L5" s="167" t="s">
        <v>114</v>
      </c>
      <c r="M5" s="82" t="s">
        <v>120</v>
      </c>
      <c r="N5" s="166" t="s">
        <v>124</v>
      </c>
      <c r="O5" s="85" t="s">
        <v>120</v>
      </c>
    </row>
    <row r="6" spans="2:15" s="33" customFormat="1" ht="36" customHeight="1" x14ac:dyDescent="0.2">
      <c r="B6" s="76"/>
      <c r="C6" s="76"/>
      <c r="D6" s="76"/>
      <c r="E6" s="76"/>
      <c r="F6" s="76"/>
      <c r="G6" s="76"/>
      <c r="H6" s="76"/>
      <c r="I6" s="76"/>
      <c r="J6" s="153"/>
      <c r="K6" s="168"/>
      <c r="L6" s="167"/>
      <c r="M6" s="82"/>
      <c r="N6" s="166"/>
      <c r="O6" s="85"/>
    </row>
    <row r="7" spans="2:15" s="33" customFormat="1" ht="20.399999999999999" x14ac:dyDescent="0.2">
      <c r="B7" s="10">
        <v>1</v>
      </c>
      <c r="C7" s="34">
        <v>83444</v>
      </c>
      <c r="D7" s="34">
        <v>78181505</v>
      </c>
      <c r="E7" s="34" t="s">
        <v>30</v>
      </c>
      <c r="F7" s="34" t="s">
        <v>31</v>
      </c>
      <c r="G7" s="35" t="s">
        <v>40</v>
      </c>
      <c r="H7" s="34" t="s">
        <v>32</v>
      </c>
      <c r="I7" s="45">
        <v>349000</v>
      </c>
      <c r="J7" s="34">
        <v>16</v>
      </c>
      <c r="K7" s="36">
        <f>I7*J7</f>
        <v>5584000</v>
      </c>
      <c r="L7" s="10">
        <v>19</v>
      </c>
      <c r="M7" s="36">
        <f>L7*I7</f>
        <v>6631000</v>
      </c>
      <c r="N7" s="10">
        <f>L7-J7</f>
        <v>3</v>
      </c>
      <c r="O7" s="36">
        <f>N7*I7</f>
        <v>1047000</v>
      </c>
    </row>
    <row r="8" spans="2:15" s="33" customFormat="1" ht="20.399999999999999" x14ac:dyDescent="0.2">
      <c r="B8" s="10">
        <v>2</v>
      </c>
      <c r="C8" s="34">
        <v>83444</v>
      </c>
      <c r="D8" s="34">
        <v>78181505</v>
      </c>
      <c r="E8" s="34" t="s">
        <v>30</v>
      </c>
      <c r="F8" s="34" t="s">
        <v>31</v>
      </c>
      <c r="G8" s="35" t="s">
        <v>41</v>
      </c>
      <c r="H8" s="34" t="s">
        <v>32</v>
      </c>
      <c r="I8" s="45">
        <v>349300</v>
      </c>
      <c r="J8" s="34">
        <v>65</v>
      </c>
      <c r="K8" s="36">
        <f>I8*J8</f>
        <v>22704500</v>
      </c>
      <c r="L8" s="10">
        <v>66</v>
      </c>
      <c r="M8" s="36">
        <f>L8*I8</f>
        <v>23053800</v>
      </c>
      <c r="N8" s="10">
        <f>L8-J8</f>
        <v>1</v>
      </c>
      <c r="O8" s="36">
        <f>N8*I8</f>
        <v>349300</v>
      </c>
    </row>
    <row r="9" spans="2:15" s="33" customFormat="1" ht="20.399999999999999" x14ac:dyDescent="0.2">
      <c r="B9" s="10">
        <v>3</v>
      </c>
      <c r="C9" s="34">
        <v>83444</v>
      </c>
      <c r="D9" s="34">
        <v>78181505</v>
      </c>
      <c r="E9" s="34" t="s">
        <v>30</v>
      </c>
      <c r="F9" s="34" t="s">
        <v>31</v>
      </c>
      <c r="G9" s="35" t="s">
        <v>42</v>
      </c>
      <c r="H9" s="34" t="s">
        <v>32</v>
      </c>
      <c r="I9" s="45">
        <v>349000</v>
      </c>
      <c r="J9" s="34">
        <v>3</v>
      </c>
      <c r="K9" s="36">
        <f>I9*J9</f>
        <v>1047000</v>
      </c>
      <c r="L9" s="10">
        <v>3</v>
      </c>
      <c r="M9" s="36">
        <f>L9*I9</f>
        <v>1047000</v>
      </c>
      <c r="N9" s="10">
        <f>L9-J9</f>
        <v>0</v>
      </c>
      <c r="O9" s="36">
        <f>N9*I9</f>
        <v>0</v>
      </c>
    </row>
    <row r="10" spans="2:15" s="33" customFormat="1" ht="20.399999999999999" x14ac:dyDescent="0.2">
      <c r="B10" s="10">
        <v>4</v>
      </c>
      <c r="C10" s="34">
        <v>83444</v>
      </c>
      <c r="D10" s="34">
        <v>78181505</v>
      </c>
      <c r="E10" s="34" t="s">
        <v>30</v>
      </c>
      <c r="F10" s="34" t="s">
        <v>31</v>
      </c>
      <c r="G10" s="35" t="s">
        <v>43</v>
      </c>
      <c r="H10" s="34" t="s">
        <v>32</v>
      </c>
      <c r="I10" s="45">
        <v>534300</v>
      </c>
      <c r="J10" s="34">
        <v>26</v>
      </c>
      <c r="K10" s="36">
        <f>I10*J10</f>
        <v>13891800</v>
      </c>
      <c r="L10" s="10">
        <v>28</v>
      </c>
      <c r="M10" s="36">
        <f>L10*I10</f>
        <v>14960400</v>
      </c>
      <c r="N10" s="10">
        <f>L10-J10</f>
        <v>2</v>
      </c>
      <c r="O10" s="36">
        <f>N10*I10</f>
        <v>1068600</v>
      </c>
    </row>
    <row r="11" spans="2:15" s="33" customFormat="1" ht="20.399999999999999" x14ac:dyDescent="0.2">
      <c r="B11" s="10">
        <v>5</v>
      </c>
      <c r="C11" s="34">
        <v>83444</v>
      </c>
      <c r="D11" s="34">
        <v>78181505</v>
      </c>
      <c r="E11" s="34" t="s">
        <v>30</v>
      </c>
      <c r="F11" s="34" t="s">
        <v>31</v>
      </c>
      <c r="G11" s="35" t="s">
        <v>44</v>
      </c>
      <c r="H11" s="34" t="s">
        <v>32</v>
      </c>
      <c r="I11" s="45">
        <v>534100</v>
      </c>
      <c r="J11" s="34">
        <v>27</v>
      </c>
      <c r="K11" s="36">
        <f>I11*J11</f>
        <v>14420700</v>
      </c>
      <c r="L11" s="149">
        <v>28</v>
      </c>
      <c r="M11" s="36">
        <f>L11*I11</f>
        <v>14954800</v>
      </c>
      <c r="N11" s="149">
        <f>L11-J11</f>
        <v>1</v>
      </c>
      <c r="O11" s="36">
        <f>N11*I11</f>
        <v>534100</v>
      </c>
    </row>
    <row r="12" spans="2:15" s="33" customFormat="1" ht="20.399999999999999" x14ac:dyDescent="0.2">
      <c r="B12" s="10">
        <v>6</v>
      </c>
      <c r="C12" s="34">
        <v>83444</v>
      </c>
      <c r="D12" s="34">
        <v>78181505</v>
      </c>
      <c r="E12" s="34" t="s">
        <v>30</v>
      </c>
      <c r="F12" s="34" t="s">
        <v>31</v>
      </c>
      <c r="G12" s="35" t="s">
        <v>45</v>
      </c>
      <c r="H12" s="34" t="s">
        <v>32</v>
      </c>
      <c r="I12" s="45">
        <v>533800</v>
      </c>
      <c r="J12" s="34">
        <v>13</v>
      </c>
      <c r="K12" s="36">
        <f>I12*J12</f>
        <v>6939400</v>
      </c>
      <c r="L12" s="149">
        <v>13</v>
      </c>
      <c r="M12" s="36">
        <f>L12*I12</f>
        <v>6939400</v>
      </c>
      <c r="N12" s="149">
        <f>L12-J12</f>
        <v>0</v>
      </c>
      <c r="O12" s="36">
        <f>N12*I12</f>
        <v>0</v>
      </c>
    </row>
    <row r="13" spans="2:15" s="33" customFormat="1" ht="20.399999999999999" x14ac:dyDescent="0.2">
      <c r="B13" s="10">
        <v>7</v>
      </c>
      <c r="C13" s="34">
        <v>83444</v>
      </c>
      <c r="D13" s="34">
        <v>78181505</v>
      </c>
      <c r="E13" s="34" t="s">
        <v>30</v>
      </c>
      <c r="F13" s="34" t="s">
        <v>31</v>
      </c>
      <c r="G13" s="35" t="s">
        <v>70</v>
      </c>
      <c r="H13" s="34" t="s">
        <v>32</v>
      </c>
      <c r="I13" s="45">
        <v>233200</v>
      </c>
      <c r="J13" s="34">
        <v>17</v>
      </c>
      <c r="K13" s="36">
        <f>I13*J13</f>
        <v>3964400</v>
      </c>
      <c r="L13" s="149">
        <v>18</v>
      </c>
      <c r="M13" s="36">
        <f>L13*I13</f>
        <v>4197600</v>
      </c>
      <c r="N13" s="149">
        <f>L13-J13</f>
        <v>1</v>
      </c>
      <c r="O13" s="36">
        <f>N13*I13</f>
        <v>233200</v>
      </c>
    </row>
    <row r="14" spans="2:15" s="33" customFormat="1" ht="20.399999999999999" x14ac:dyDescent="0.2">
      <c r="B14" s="10">
        <v>8</v>
      </c>
      <c r="C14" s="34">
        <v>83444</v>
      </c>
      <c r="D14" s="34">
        <v>78181505</v>
      </c>
      <c r="E14" s="34" t="s">
        <v>30</v>
      </c>
      <c r="F14" s="34" t="s">
        <v>31</v>
      </c>
      <c r="G14" s="35" t="s">
        <v>71</v>
      </c>
      <c r="H14" s="34" t="s">
        <v>32</v>
      </c>
      <c r="I14" s="45">
        <v>233500</v>
      </c>
      <c r="J14" s="34">
        <v>77</v>
      </c>
      <c r="K14" s="36">
        <f>I14*J14</f>
        <v>17979500</v>
      </c>
      <c r="L14" s="149">
        <v>79</v>
      </c>
      <c r="M14" s="36">
        <f>L14*I14</f>
        <v>18446500</v>
      </c>
      <c r="N14" s="149">
        <f>L14-J14</f>
        <v>2</v>
      </c>
      <c r="O14" s="36">
        <f>N14*I14</f>
        <v>467000</v>
      </c>
    </row>
    <row r="15" spans="2:15" s="33" customFormat="1" ht="20.399999999999999" x14ac:dyDescent="0.2">
      <c r="B15" s="10">
        <v>9</v>
      </c>
      <c r="C15" s="34">
        <v>83444</v>
      </c>
      <c r="D15" s="34">
        <v>78181505</v>
      </c>
      <c r="E15" s="34" t="s">
        <v>30</v>
      </c>
      <c r="F15" s="34" t="s">
        <v>31</v>
      </c>
      <c r="G15" s="35" t="s">
        <v>72</v>
      </c>
      <c r="H15" s="34" t="s">
        <v>32</v>
      </c>
      <c r="I15" s="45">
        <v>349300</v>
      </c>
      <c r="J15" s="34">
        <v>8</v>
      </c>
      <c r="K15" s="36">
        <f>I15*J15</f>
        <v>2794400</v>
      </c>
      <c r="L15" s="149">
        <v>8</v>
      </c>
      <c r="M15" s="36">
        <f>L15*I15</f>
        <v>2794400</v>
      </c>
      <c r="N15" s="149">
        <f>L15-J15</f>
        <v>0</v>
      </c>
      <c r="O15" s="36">
        <f>N15*I15</f>
        <v>0</v>
      </c>
    </row>
    <row r="16" spans="2:15" s="33" customFormat="1" ht="20.399999999999999" x14ac:dyDescent="0.2">
      <c r="B16" s="10">
        <v>10</v>
      </c>
      <c r="C16" s="34">
        <v>83444</v>
      </c>
      <c r="D16" s="34">
        <v>78181505</v>
      </c>
      <c r="E16" s="34" t="s">
        <v>30</v>
      </c>
      <c r="F16" s="34" t="s">
        <v>31</v>
      </c>
      <c r="G16" s="35" t="s">
        <v>73</v>
      </c>
      <c r="H16" s="34" t="s">
        <v>32</v>
      </c>
      <c r="I16" s="45">
        <v>534100</v>
      </c>
      <c r="J16" s="34">
        <v>13</v>
      </c>
      <c r="K16" s="36">
        <f>I16*J16</f>
        <v>6943300</v>
      </c>
      <c r="L16" s="149">
        <v>14</v>
      </c>
      <c r="M16" s="36">
        <f>L16*I16</f>
        <v>7477400</v>
      </c>
      <c r="N16" s="149">
        <f>L16-J16</f>
        <v>1</v>
      </c>
      <c r="O16" s="36">
        <f>N16*I16</f>
        <v>534100</v>
      </c>
    </row>
    <row r="17" spans="2:15" s="33" customFormat="1" ht="20.399999999999999" x14ac:dyDescent="0.2">
      <c r="B17" s="10">
        <v>11</v>
      </c>
      <c r="C17" s="34">
        <v>83444</v>
      </c>
      <c r="D17" s="34">
        <v>78181505</v>
      </c>
      <c r="E17" s="34" t="s">
        <v>30</v>
      </c>
      <c r="F17" s="34" t="s">
        <v>31</v>
      </c>
      <c r="G17" s="35" t="s">
        <v>46</v>
      </c>
      <c r="H17" s="34" t="s">
        <v>32</v>
      </c>
      <c r="I17" s="45">
        <v>349000</v>
      </c>
      <c r="J17" s="34">
        <v>1</v>
      </c>
      <c r="K17" s="36">
        <f>I17*J17</f>
        <v>349000</v>
      </c>
      <c r="L17" s="149">
        <v>1</v>
      </c>
      <c r="M17" s="36">
        <f>L17*I17</f>
        <v>349000</v>
      </c>
      <c r="N17" s="149">
        <f>L17-J17</f>
        <v>0</v>
      </c>
      <c r="O17" s="36">
        <f>N17*I17</f>
        <v>0</v>
      </c>
    </row>
    <row r="18" spans="2:15" s="33" customFormat="1" ht="20.399999999999999" x14ac:dyDescent="0.2">
      <c r="B18" s="10">
        <v>12</v>
      </c>
      <c r="C18" s="34">
        <v>83444</v>
      </c>
      <c r="D18" s="34">
        <v>78181505</v>
      </c>
      <c r="E18" s="34" t="s">
        <v>30</v>
      </c>
      <c r="F18" s="34" t="s">
        <v>31</v>
      </c>
      <c r="G18" s="35" t="s">
        <v>47</v>
      </c>
      <c r="H18" s="34" t="s">
        <v>32</v>
      </c>
      <c r="I18" s="45">
        <v>533600</v>
      </c>
      <c r="J18" s="34">
        <v>4</v>
      </c>
      <c r="K18" s="36">
        <f>I18*J18</f>
        <v>2134400</v>
      </c>
      <c r="L18" s="149">
        <v>4</v>
      </c>
      <c r="M18" s="36">
        <f>L18*I18</f>
        <v>2134400</v>
      </c>
      <c r="N18" s="149">
        <f>L18-J18</f>
        <v>0</v>
      </c>
      <c r="O18" s="36">
        <f>N18*I18</f>
        <v>0</v>
      </c>
    </row>
    <row r="19" spans="2:15" s="33" customFormat="1" x14ac:dyDescent="0.2">
      <c r="B19" s="18"/>
      <c r="C19" s="77" t="s">
        <v>33</v>
      </c>
      <c r="D19" s="77"/>
      <c r="E19" s="77"/>
      <c r="F19" s="77"/>
      <c r="G19" s="77"/>
      <c r="H19" s="77"/>
      <c r="I19" s="47">
        <f>SUM(I7:I18)</f>
        <v>4882200</v>
      </c>
      <c r="J19" s="165">
        <v>270</v>
      </c>
      <c r="K19" s="164">
        <f>SUM(K7:K18)</f>
        <v>98752400</v>
      </c>
      <c r="L19" s="163">
        <f>SUM(L7:L18)</f>
        <v>281</v>
      </c>
      <c r="M19" s="162">
        <f>SUM(M7:M18)</f>
        <v>102985700</v>
      </c>
      <c r="N19" s="161">
        <f>SUM(N7:N18)</f>
        <v>11</v>
      </c>
      <c r="O19" s="160">
        <f>SUM(O7:O18)</f>
        <v>4233300</v>
      </c>
    </row>
    <row r="20" spans="2:15" s="42" customFormat="1" x14ac:dyDescent="0.2">
      <c r="J20" s="158"/>
      <c r="L20" s="158"/>
      <c r="N20" s="158"/>
      <c r="O20" s="144"/>
    </row>
    <row r="21" spans="2:15" s="33" customFormat="1" x14ac:dyDescent="0.2">
      <c r="J21" s="143"/>
      <c r="K21" s="159">
        <f>K19/M19</f>
        <v>0.95889429309117669</v>
      </c>
      <c r="L21" s="143"/>
      <c r="M21" s="41">
        <f>M19/K22</f>
        <v>0.93552698180553417</v>
      </c>
      <c r="N21" s="158"/>
      <c r="O21" s="148">
        <f>O19/M19</f>
        <v>4.1105706908823265E-2</v>
      </c>
    </row>
    <row r="22" spans="2:15" s="33" customFormat="1" x14ac:dyDescent="0.2">
      <c r="J22" s="143"/>
      <c r="K22" s="40">
        <v>110083089</v>
      </c>
      <c r="L22" s="143"/>
      <c r="N22" s="158"/>
      <c r="O22" s="143"/>
    </row>
    <row r="24" spans="2:15" s="33" customFormat="1" x14ac:dyDescent="0.2">
      <c r="J24" s="143"/>
      <c r="L24" s="143"/>
      <c r="M24" s="42">
        <f>K19+O19</f>
        <v>102985700</v>
      </c>
      <c r="N24" s="143"/>
      <c r="O24" s="143"/>
    </row>
    <row r="25" spans="2:15" s="33" customFormat="1" x14ac:dyDescent="0.2">
      <c r="J25" s="143"/>
      <c r="L25" s="143"/>
      <c r="N25" s="143"/>
      <c r="O25" s="148"/>
    </row>
  </sheetData>
  <mergeCells count="15">
    <mergeCell ref="O5:O6"/>
    <mergeCell ref="H5:H6"/>
    <mergeCell ref="I5:I6"/>
    <mergeCell ref="B5:B6"/>
    <mergeCell ref="C5:C6"/>
    <mergeCell ref="D5:D6"/>
    <mergeCell ref="E5:E6"/>
    <mergeCell ref="F5:F6"/>
    <mergeCell ref="G5:G6"/>
    <mergeCell ref="J5:J6"/>
    <mergeCell ref="K5:K6"/>
    <mergeCell ref="M5:M6"/>
    <mergeCell ref="N5:N6"/>
    <mergeCell ref="C19:H19"/>
    <mergeCell ref="L5:L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1. historico </vt:lpstr>
      <vt:lpstr>2. analisis </vt:lpstr>
      <vt:lpstr>3. referencia</vt:lpstr>
      <vt:lpstr>4. Necesidad</vt:lpstr>
      <vt:lpstr>5.LIMITACION</vt:lpstr>
      <vt:lpstr>6. PRESUPUESTOS </vt:lpstr>
      <vt:lpstr>limitacion cant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Mileydi Acevedo Buitrago</dc:creator>
  <cp:lastModifiedBy>Adriana Mileydi Acevedo Buitrago</cp:lastModifiedBy>
  <dcterms:created xsi:type="dcterms:W3CDTF">2025-03-31T06:13:53Z</dcterms:created>
  <dcterms:modified xsi:type="dcterms:W3CDTF">2025-04-16T19:46:11Z</dcterms:modified>
</cp:coreProperties>
</file>